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0-Ku - PS Vysoké Mýto,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'010-Ku - PS Vysoké Mýto, ...'!$C$116:$K$149</definedName>
    <definedName name="_xlnm.Print_Area" localSheetId="1">'010-Ku - PS Vysoké Mýto, ...'!$C$4:$J$76,'010-Ku - PS Vysoké Mýto, ...'!$C$82:$J$100,'010-Ku - PS Vysoké Mýto, ...'!$C$106:$K$149</definedName>
    <definedName name="_xlnm.Print_Titles" localSheetId="1">'010-Ku - PS Vysoké Mýto, ...'!$116:$116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99"/>
  <c r="BI137"/>
  <c r="BH137"/>
  <c r="BG137"/>
  <c r="BF137"/>
  <c r="T137"/>
  <c r="R137"/>
  <c r="P137"/>
  <c r="BK137"/>
  <c r="J137"/>
  <c r="BE137"/>
  <c r="BI136"/>
  <c r="BH136"/>
  <c r="BG136"/>
  <c r="BF136"/>
  <c r="T136"/>
  <c r="T135"/>
  <c r="R136"/>
  <c r="R135"/>
  <c r="P136"/>
  <c r="P135"/>
  <c r="BK136"/>
  <c r="BK135"/>
  <c r="J135"/>
  <c r="J136"/>
  <c r="BE136"/>
  <c r="J98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97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F35"/>
  <c i="1" r="BD95"/>
  <c i="2" r="BH120"/>
  <c r="F34"/>
  <c i="1" r="BC95"/>
  <c i="2" r="BG120"/>
  <c r="F33"/>
  <c i="1" r="BB95"/>
  <c i="2" r="BF120"/>
  <c r="J32"/>
  <c i="1" r="AW95"/>
  <c i="2" r="F32"/>
  <c i="1" r="BA95"/>
  <c i="2" r="T120"/>
  <c r="T119"/>
  <c r="T118"/>
  <c r="T117"/>
  <c r="R120"/>
  <c r="R119"/>
  <c r="R118"/>
  <c r="R117"/>
  <c r="P120"/>
  <c r="P119"/>
  <c r="P118"/>
  <c r="P117"/>
  <c i="1" r="AU95"/>
  <c i="2" r="BK120"/>
  <c r="BK119"/>
  <c r="J119"/>
  <c r="BK118"/>
  <c r="J118"/>
  <c r="BK117"/>
  <c r="J117"/>
  <c r="J94"/>
  <c r="J28"/>
  <c i="1" r="AG95"/>
  <c i="2" r="J120"/>
  <c r="BE120"/>
  <c r="J31"/>
  <c i="1" r="AV95"/>
  <c i="2" r="F31"/>
  <c i="1" r="AZ95"/>
  <c i="2" r="J96"/>
  <c r="J95"/>
  <c r="J114"/>
  <c r="F113"/>
  <c r="F111"/>
  <c r="E109"/>
  <c r="J90"/>
  <c r="F89"/>
  <c r="F87"/>
  <c r="E85"/>
  <c r="J37"/>
  <c r="J19"/>
  <c r="E19"/>
  <c r="J113"/>
  <c r="J89"/>
  <c r="J18"/>
  <c r="J16"/>
  <c r="E16"/>
  <c r="F114"/>
  <c r="F90"/>
  <c r="J15"/>
  <c r="J10"/>
  <c r="J111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<sst xmlns="http://schemas.openxmlformats.org/spreadsheetml/2006/main">
  <si>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</si>
  <si>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</si>
  <si>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</si>
  <si>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</si>
  <si>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</si>
  <si>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{1abc85e8-d5f0-4c13-ab58-f8fc15ea439f}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</si>
  <si>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</si>
  <si>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</si>
  <si>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</si>
  <si>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</si>
  <si>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</si>
  <si>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</si>
  <si>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</si>
  <si>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</si>
  <si>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010-Ku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</si>
  <si>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</si>
  <si>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</si>
  <si>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PS Vysoké Mýto, stavba parkoviště</t>
  </si>
  <si>
    <t>KSO:</t>
  </si>
  <si>
    <t>CC-CZ:</t>
  </si>
  <si>
    <t>Místo:</t>
  </si>
  <si>
    <t>PS Vysoké Mýto</t>
  </si>
  <si>
    <t>Datum:</t>
  </si>
  <si>
    <t>14.8.2019</t>
  </si>
  <si>
    <t>Zadavatel:</t>
  </si>
  <si>
    <t>IČ:</t>
  </si>
  <si>
    <t>70890005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</si>
  <si>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</si>
  <si>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</si>
  <si>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</si>
  <si>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</si>
  <si>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</si>
  <si>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</si>
  <si>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</si>
  <si>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</si>
  <si>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Kubík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</si>
  <si>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</si>
  <si>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</si>
  <si>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</si>
  <si>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</si>
  <si>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</si>
  <si>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</si>
  <si>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</si>
  <si>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</si>
  <si>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</si>
  <si>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</si>
  <si>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</si>
  <si>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</si>
  <si>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</si>
  <si>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</si>
  <si>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</si>
  <si>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</si>
  <si>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</si>
  <si>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</si>
  <si>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</si>
  <si>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</si>
  <si>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</si>
  <si>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</si>
  <si>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</si>
  <si>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</si>
  <si>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</si>
  <si>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</si>
  <si>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</si>
  <si>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</si>
  <si>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</si>
  <si>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</si>
  <si>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</si>
  <si>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</si>
  <si>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</si>
  <si>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</si>
  <si>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</si>
  <si>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</si>
  <si>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</si>
  <si>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</si>
  <si>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</si>
  <si>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</si>
  <si>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</si>
  <si>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</si>
  <si>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</si>
  <si>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</si>
  <si>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</si>
  <si>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</si>
  <si>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</si>
  <si>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</si>
  <si>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</si>
  <si>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</si>
  <si>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</si>
  <si>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</si>
  <si>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</si>
  <si>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</si>
  <si>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</si>
  <si>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</si>
  <si>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</si>
  <si>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</si>
  <si>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</si>
  <si>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</si>
  <si>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</si>
  <si>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</si>
  <si>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</si>
  <si>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</si>
  <si>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</si>
  <si>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</si>
  <si>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</si>
  <si>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</si>
  <si>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</si>
  <si>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</si>
  <si>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</si>
  <si>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</si>
  <si>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</si>
  <si>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</si>
  <si>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</si>
  <si>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</si>
  <si>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</si>
  <si>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</si>
  <si>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121101103</t>
  </si>
  <si>
    <t>Sejmutí ornice s přemístěním na vzdálenost do 250 m</t>
  </si>
  <si>
    <t>m3</t>
  </si>
  <si>
    <t>4</t>
  </si>
  <si>
    <t>1527534518</t>
  </si>
  <si>
    <t>P</t>
  </si>
  <si>
    <t>Poznámka k položce:_x000d_
_x000d_
_x000d_
472 m2 x 0,15m = 70,8 m3_x000d_
_x000d_
Ornice bude odvezena do 250 m na pozemek investora k dočasné deponii.</t>
  </si>
  <si>
    <t>122201102</t>
  </si>
  <si>
    <t>Odkopávky a prokopávky nezapažené v hornině tř. 3 objem do 1000 m3</t>
  </si>
  <si>
    <t>-1093911962</t>
  </si>
  <si>
    <t>Poznámka k položce:_x000d_
_x000d_
_x000d_
472 m2 x 0,3m = 141,6 m3</t>
  </si>
  <si>
    <t>132101101</t>
  </si>
  <si>
    <t>Hloubení rýh šířky do 600 mm v hornině tř. 1 a 2 objemu do 100 m3</t>
  </si>
  <si>
    <t>-24084037</t>
  </si>
  <si>
    <t xml:space="preserve">Poznámka k položce:_x000d_
_x000d_
_x000d_
hloubení zářezů pro 10,0 m  KG trubku pro přívod do šachty dešťové kanalizace</t>
  </si>
  <si>
    <t>24</t>
  </si>
  <si>
    <t>174102101</t>
  </si>
  <si>
    <t>Zásyp jam, šachet a rýh do 30 m3 sypaninou se zhutněním při překopech inženýrských sítí</t>
  </si>
  <si>
    <t>-493030899</t>
  </si>
  <si>
    <t>Poznámka k položce:_x000d_
_x000d_
_x000d_
zásyp trubky PVC KG DN 200 pískem</t>
  </si>
  <si>
    <t>5</t>
  </si>
  <si>
    <t>Komunikace pozemní</t>
  </si>
  <si>
    <t>7</t>
  </si>
  <si>
    <t>564851111</t>
  </si>
  <si>
    <t>Podklad ze štěrkodrtě ŠD tl 150 mm</t>
  </si>
  <si>
    <t>m2</t>
  </si>
  <si>
    <t>-583992347</t>
  </si>
  <si>
    <t>6</t>
  </si>
  <si>
    <t>564861111</t>
  </si>
  <si>
    <t>Podklad ze štěrkodrtě ŠD tl 200 mm</t>
  </si>
  <si>
    <t>-489072227</t>
  </si>
  <si>
    <t>8</t>
  </si>
  <si>
    <t>573111113</t>
  </si>
  <si>
    <t>Postřik živičný infiltrační s posypem z asfaltu množství 1,5 kg/m2</t>
  </si>
  <si>
    <t>1773859284</t>
  </si>
  <si>
    <t>9</t>
  </si>
  <si>
    <t>573211109</t>
  </si>
  <si>
    <t>Postřik živičný spojovací z asfaltu v množství 0,50 kg/m2</t>
  </si>
  <si>
    <t>595072874</t>
  </si>
  <si>
    <t>11</t>
  </si>
  <si>
    <t>577134121</t>
  </si>
  <si>
    <t>Asfaltový beton vrstva obrusná ACO 11 (ABS) tř. I tl 40 mm š přes 3 m z nemodifikovaného asfaltu</t>
  </si>
  <si>
    <t>1119385098</t>
  </si>
  <si>
    <t>10</t>
  </si>
  <si>
    <t>577155122</t>
  </si>
  <si>
    <t>Asfaltový beton vrstva ložní ACL 16 (ABH) tl 60 mm š přes 3 m z nemodifikovaného asfaltu</t>
  </si>
  <si>
    <t>1886651265</t>
  </si>
  <si>
    <t>Trubní vedení</t>
  </si>
  <si>
    <t>12</t>
  </si>
  <si>
    <t>871350410</t>
  </si>
  <si>
    <t>Montáž kanalizačního potrubí korugovaného SN 10 z polypropylenu DN 200</t>
  </si>
  <si>
    <t>m</t>
  </si>
  <si>
    <t>978082211</t>
  </si>
  <si>
    <t>13</t>
  </si>
  <si>
    <t>M</t>
  </si>
  <si>
    <t>28617044</t>
  </si>
  <si>
    <t>trubka kanalizační PP korugovaná DN 200x6000 mm SN 10</t>
  </si>
  <si>
    <t>51716663</t>
  </si>
  <si>
    <t>Ostatní konstrukce a práce, bourání</t>
  </si>
  <si>
    <t>18</t>
  </si>
  <si>
    <t>915491211</t>
  </si>
  <si>
    <t>Osazení vodícího proužku z betonových desek do betonového lože tl do 100 mm š proužku 250 mm</t>
  </si>
  <si>
    <t>1202069017</t>
  </si>
  <si>
    <t>19</t>
  </si>
  <si>
    <t>59218001</t>
  </si>
  <si>
    <t>krajník betonový silniční 500x250x80mm</t>
  </si>
  <si>
    <t>589483821</t>
  </si>
  <si>
    <t>20</t>
  </si>
  <si>
    <t>919735112</t>
  </si>
  <si>
    <t>Řezání stávajícího živičného krytu hl do 100 mm</t>
  </si>
  <si>
    <t>-100203850</t>
  </si>
  <si>
    <t>935113211</t>
  </si>
  <si>
    <t>Osazení odvodňovacího betonového žlabu s krycím roštem šířky do 200 mm</t>
  </si>
  <si>
    <t>-240302090</t>
  </si>
  <si>
    <t>16</t>
  </si>
  <si>
    <t>59227010</t>
  </si>
  <si>
    <t>žlab odvodňovací polymerbetonový se spádem dna 0,5% 1000x130x175/180mm</t>
  </si>
  <si>
    <t>-1572005308</t>
  </si>
  <si>
    <t>R001</t>
  </si>
  <si>
    <t>fotodokumentace</t>
  </si>
  <si>
    <t>kpl</t>
  </si>
  <si>
    <t>-1442213791</t>
  </si>
  <si>
    <t>Poznámka k položce:_x000d_
_x000d_
_x000d_
pořízení fotodokumentace před stavbou, při provádění prací a všech zakrývaných konstrukcí</t>
  </si>
  <si>
    <t>22</t>
  </si>
  <si>
    <t>R002</t>
  </si>
  <si>
    <t>zařízení staveniště</t>
  </si>
  <si>
    <t>888089297</t>
  </si>
  <si>
    <t>Poznámka k položce:_x000d_
_x000d_
_x000d_
Položka obsahuje výstavbu i odstranění dočasného zařízení staveniště.</t>
  </si>
  <si>
    <t>23</t>
  </si>
  <si>
    <t>R003</t>
  </si>
  <si>
    <t>dopravní zrcadlo vč. umístění dopravního značení</t>
  </si>
  <si>
    <t>1563765170</t>
  </si>
  <si>
    <t>Poznámka k položce:_x000d_
_x000d_
dopravní zrcadlo kruhové, prům. 900 mm_x000d_
dopravní značení - 4 ks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</si>
</sst>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33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33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010-Ku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PS Vysoké Mýto, stavba parkoviště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PS Vysoké Mýto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14.8.2019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Povodí Labe, státní podnik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77" t="str">
        <f>IF(E20="","",E20)</f>
        <v>Michal Kubík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16.5" customHeight="1">
      <c r="A95" s="115" t="s">
        <v>80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'010-Ku - PS Vysoké Mýto, 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'010-Ku - PS Vysoké Mýto, ...'!P117</f>
        <v>0</v>
      </c>
      <c r="AV95" s="124">
        <f>'010-Ku - PS Vysoké Mýto, ...'!J31</f>
        <v>0</v>
      </c>
      <c r="AW95" s="124">
        <f>'010-Ku - PS Vysoké Mýto, ...'!J32</f>
        <v>0</v>
      </c>
      <c r="AX95" s="124">
        <f>'010-Ku - PS Vysoké Mýto, ...'!J33</f>
        <v>0</v>
      </c>
      <c r="AY95" s="124">
        <f>'010-Ku - PS Vysoké Mýto, ...'!J34</f>
        <v>0</v>
      </c>
      <c r="AZ95" s="124">
        <f>'010-Ku - PS Vysoké Mýto, ...'!F31</f>
        <v>0</v>
      </c>
      <c r="BA95" s="124">
        <f>'010-Ku - PS Vysoké Mýto, ...'!F32</f>
        <v>0</v>
      </c>
      <c r="BB95" s="124">
        <f>'010-Ku - PS Vysoké Mýto, ...'!F33</f>
        <v>0</v>
      </c>
      <c r="BC95" s="124">
        <f>'010-Ku - PS Vysoké Mýto, ...'!F34</f>
        <v>0</v>
      </c>
      <c r="BD95" s="126">
        <f>'010-Ku - PS Vysoké Mýto, ...'!F35</f>
        <v>0</v>
      </c>
      <c r="BE95" s="7"/>
      <c r="BT95" s="127" t="s">
        <v>82</v>
      </c>
      <c r="BU95" s="127" t="s">
        <v>83</v>
      </c>
      <c r="BV95" s="127" t="s">
        <v>78</v>
      </c>
      <c r="BW95" s="127" t="s">
        <v>5</v>
      </c>
      <c r="BX95" s="127" t="s">
        <v>79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dI4qbbZTN+6Q8aTGOvTD4Sk+bDFkO3vlHOBsiaMhBkrga+vE422iSS0jVWHd3JR4LD8lkv/QhN6Dp4u6YCni7g==" hashValue="OZNECBLKnU9rTcP98f5Vz7F4b7berSwM97QCF8yYF4gvTTQme6qHGY0lJGeJKDnn0WTkD6yRrrruUp7HVQ2zZw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010-Ku - PS Vysoké Mýto,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84</v>
      </c>
    </row>
    <row r="4" s="1" customFormat="1" ht="24.96" customHeight="1">
      <c r="B4" s="17"/>
      <c r="D4" s="132" t="s">
        <v>85</v>
      </c>
      <c r="I4" s="128"/>
      <c r="L4" s="17"/>
      <c r="M4" s="133" t="s">
        <v>10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14.8.2019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">
        <v>27</v>
      </c>
      <c r="F13" s="35"/>
      <c r="G13" s="35"/>
      <c r="H13" s="35"/>
      <c r="I13" s="138" t="s">
        <v>28</v>
      </c>
      <c r="J13" s="137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29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28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31</v>
      </c>
      <c r="E18" s="35"/>
      <c r="F18" s="35"/>
      <c r="G18" s="35"/>
      <c r="H18" s="35"/>
      <c r="I18" s="138" t="s">
        <v>25</v>
      </c>
      <c r="J18" s="137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tr">
        <f>IF('Rekapitulace stavby'!E17="","",'Rekapitulace stavby'!E17)</f>
        <v xml:space="preserve"> </v>
      </c>
      <c r="F19" s="35"/>
      <c r="G19" s="35"/>
      <c r="H19" s="35"/>
      <c r="I19" s="138" t="s">
        <v>28</v>
      </c>
      <c r="J19" s="137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34</v>
      </c>
      <c r="E21" s="35"/>
      <c r="F21" s="35"/>
      <c r="G21" s="35"/>
      <c r="H21" s="35"/>
      <c r="I21" s="138" t="s">
        <v>25</v>
      </c>
      <c r="J21" s="137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">
        <v>35</v>
      </c>
      <c r="F22" s="35"/>
      <c r="G22" s="35"/>
      <c r="H22" s="35"/>
      <c r="I22" s="138" t="s">
        <v>28</v>
      </c>
      <c r="J22" s="137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36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37</v>
      </c>
      <c r="E28" s="35"/>
      <c r="F28" s="35"/>
      <c r="G28" s="35"/>
      <c r="H28" s="35"/>
      <c r="I28" s="135"/>
      <c r="J28" s="148">
        <f>ROUND(J117,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39</v>
      </c>
      <c r="G30" s="35"/>
      <c r="H30" s="35"/>
      <c r="I30" s="150" t="s">
        <v>38</v>
      </c>
      <c r="J30" s="149" t="s">
        <v>40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41</v>
      </c>
      <c r="E31" s="134" t="s">
        <v>42</v>
      </c>
      <c r="F31" s="152">
        <f>ROUND((SUM(BE117:BE149)),  2)</f>
        <v>0</v>
      </c>
      <c r="G31" s="35"/>
      <c r="H31" s="35"/>
      <c r="I31" s="153">
        <v>0.20999999999999999</v>
      </c>
      <c r="J31" s="152">
        <f>ROUND(((SUM(BE117:BE149))*I31),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43</v>
      </c>
      <c r="F32" s="152">
        <f>ROUND((SUM(BF117:BF149)),  2)</f>
        <v>0</v>
      </c>
      <c r="G32" s="35"/>
      <c r="H32" s="35"/>
      <c r="I32" s="153">
        <v>0.14999999999999999</v>
      </c>
      <c r="J32" s="152">
        <f>ROUND(((SUM(BF117:BF149))*I32),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44</v>
      </c>
      <c r="F33" s="152">
        <f>ROUND((SUM(BG117:BG149)),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45</v>
      </c>
      <c r="F34" s="152">
        <f>ROUND((SUM(BH117:BH149)),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46</v>
      </c>
      <c r="F35" s="152">
        <f>ROUND((SUM(BI117:BI149)),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47</v>
      </c>
      <c r="E37" s="156"/>
      <c r="F37" s="156"/>
      <c r="G37" s="157" t="s">
        <v>48</v>
      </c>
      <c r="H37" s="158" t="s">
        <v>49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50</v>
      </c>
      <c r="E50" s="163"/>
      <c r="F50" s="163"/>
      <c r="G50" s="162" t="s">
        <v>51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52</v>
      </c>
      <c r="E61" s="166"/>
      <c r="F61" s="167" t="s">
        <v>53</v>
      </c>
      <c r="G61" s="165" t="s">
        <v>52</v>
      </c>
      <c r="H61" s="166"/>
      <c r="I61" s="168"/>
      <c r="J61" s="169" t="s">
        <v>53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54</v>
      </c>
      <c r="E65" s="170"/>
      <c r="F65" s="170"/>
      <c r="G65" s="162" t="s">
        <v>55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52</v>
      </c>
      <c r="E76" s="166"/>
      <c r="F76" s="167" t="s">
        <v>53</v>
      </c>
      <c r="G76" s="165" t="s">
        <v>52</v>
      </c>
      <c r="H76" s="166"/>
      <c r="I76" s="168"/>
      <c r="J76" s="169" t="s">
        <v>53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86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PS Vysoké Mýto, stavba parkoviště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PS Vysoké Mýto</v>
      </c>
      <c r="G87" s="37"/>
      <c r="H87" s="37"/>
      <c r="I87" s="138" t="s">
        <v>22</v>
      </c>
      <c r="J87" s="76" t="str">
        <f>IF(J10="","",J10)</f>
        <v>14.8.2019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Povodí Labe, státní podnik</v>
      </c>
      <c r="G89" s="37"/>
      <c r="H89" s="37"/>
      <c r="I89" s="138" t="s">
        <v>31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29</v>
      </c>
      <c r="D90" s="37"/>
      <c r="E90" s="37"/>
      <c r="F90" s="24" t="str">
        <f>IF(E16="","",E16)</f>
        <v>Vyplň údaj</v>
      </c>
      <c r="G90" s="37"/>
      <c r="H90" s="37"/>
      <c r="I90" s="138" t="s">
        <v>34</v>
      </c>
      <c r="J90" s="33" t="str">
        <f>E22</f>
        <v>Michal Kubík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87</v>
      </c>
      <c r="D92" s="179"/>
      <c r="E92" s="179"/>
      <c r="F92" s="179"/>
      <c r="G92" s="179"/>
      <c r="H92" s="179"/>
      <c r="I92" s="180"/>
      <c r="J92" s="181" t="s">
        <v>88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89</v>
      </c>
      <c r="D94" s="37"/>
      <c r="E94" s="37"/>
      <c r="F94" s="37"/>
      <c r="G94" s="37"/>
      <c r="H94" s="37"/>
      <c r="I94" s="135"/>
      <c r="J94" s="107">
        <f>J117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90</v>
      </c>
    </row>
    <row r="95" s="9" customFormat="1" ht="24.96" customHeight="1">
      <c r="A95" s="9"/>
      <c r="B95" s="183"/>
      <c r="C95" s="184"/>
      <c r="D95" s="185" t="s">
        <v>91</v>
      </c>
      <c r="E95" s="186"/>
      <c r="F95" s="186"/>
      <c r="G95" s="186"/>
      <c r="H95" s="186"/>
      <c r="I95" s="187"/>
      <c r="J95" s="188">
        <f>J118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92</v>
      </c>
      <c r="E96" s="193"/>
      <c r="F96" s="193"/>
      <c r="G96" s="193"/>
      <c r="H96" s="193"/>
      <c r="I96" s="194"/>
      <c r="J96" s="195">
        <f>J119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0"/>
      <c r="C97" s="191"/>
      <c r="D97" s="192" t="s">
        <v>93</v>
      </c>
      <c r="E97" s="193"/>
      <c r="F97" s="193"/>
      <c r="G97" s="193"/>
      <c r="H97" s="193"/>
      <c r="I97" s="194"/>
      <c r="J97" s="195">
        <f>J128</f>
        <v>0</v>
      </c>
      <c r="K97" s="191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0"/>
      <c r="C98" s="191"/>
      <c r="D98" s="192" t="s">
        <v>94</v>
      </c>
      <c r="E98" s="193"/>
      <c r="F98" s="193"/>
      <c r="G98" s="193"/>
      <c r="H98" s="193"/>
      <c r="I98" s="194"/>
      <c r="J98" s="195">
        <f>J135</f>
        <v>0</v>
      </c>
      <c r="K98" s="191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0"/>
      <c r="C99" s="191"/>
      <c r="D99" s="192" t="s">
        <v>95</v>
      </c>
      <c r="E99" s="193"/>
      <c r="F99" s="193"/>
      <c r="G99" s="193"/>
      <c r="H99" s="193"/>
      <c r="I99" s="194"/>
      <c r="J99" s="195">
        <f>J138</f>
        <v>0</v>
      </c>
      <c r="K99" s="191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135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17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177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96</v>
      </c>
      <c r="D106" s="37"/>
      <c r="E106" s="37"/>
      <c r="F106" s="37"/>
      <c r="G106" s="37"/>
      <c r="H106" s="37"/>
      <c r="I106" s="135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135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135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E7</f>
        <v>PS Vysoké Mýto, stavba parkoviště</v>
      </c>
      <c r="F109" s="37"/>
      <c r="G109" s="37"/>
      <c r="H109" s="37"/>
      <c r="I109" s="135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135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F10</f>
        <v>PS Vysoké Mýto</v>
      </c>
      <c r="G111" s="37"/>
      <c r="H111" s="37"/>
      <c r="I111" s="138" t="s">
        <v>22</v>
      </c>
      <c r="J111" s="76" t="str">
        <f>IF(J10="","",J10)</f>
        <v>14.8.2019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35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E13</f>
        <v>Povodí Labe, státní podnik</v>
      </c>
      <c r="G113" s="37"/>
      <c r="H113" s="37"/>
      <c r="I113" s="138" t="s">
        <v>31</v>
      </c>
      <c r="J113" s="33" t="str">
        <f>E19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29</v>
      </c>
      <c r="D114" s="37"/>
      <c r="E114" s="37"/>
      <c r="F114" s="24" t="str">
        <f>IF(E16="","",E16)</f>
        <v>Vyplň údaj</v>
      </c>
      <c r="G114" s="37"/>
      <c r="H114" s="37"/>
      <c r="I114" s="138" t="s">
        <v>34</v>
      </c>
      <c r="J114" s="33" t="str">
        <f>E22</f>
        <v>Michal Kubík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135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197"/>
      <c r="B116" s="198"/>
      <c r="C116" s="199" t="s">
        <v>97</v>
      </c>
      <c r="D116" s="200" t="s">
        <v>62</v>
      </c>
      <c r="E116" s="200" t="s">
        <v>58</v>
      </c>
      <c r="F116" s="200" t="s">
        <v>59</v>
      </c>
      <c r="G116" s="200" t="s">
        <v>98</v>
      </c>
      <c r="H116" s="200" t="s">
        <v>99</v>
      </c>
      <c r="I116" s="201" t="s">
        <v>100</v>
      </c>
      <c r="J116" s="202" t="s">
        <v>88</v>
      </c>
      <c r="K116" s="203" t="s">
        <v>101</v>
      </c>
      <c r="L116" s="204"/>
      <c r="M116" s="97" t="s">
        <v>1</v>
      </c>
      <c r="N116" s="98" t="s">
        <v>41</v>
      </c>
      <c r="O116" s="98" t="s">
        <v>102</v>
      </c>
      <c r="P116" s="98" t="s">
        <v>103</v>
      </c>
      <c r="Q116" s="98" t="s">
        <v>104</v>
      </c>
      <c r="R116" s="98" t="s">
        <v>105</v>
      </c>
      <c r="S116" s="98" t="s">
        <v>106</v>
      </c>
      <c r="T116" s="99" t="s">
        <v>107</v>
      </c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</row>
    <row r="117" s="2" customFormat="1" ht="22.8" customHeight="1">
      <c r="A117" s="35"/>
      <c r="B117" s="36"/>
      <c r="C117" s="104" t="s">
        <v>108</v>
      </c>
      <c r="D117" s="37"/>
      <c r="E117" s="37"/>
      <c r="F117" s="37"/>
      <c r="G117" s="37"/>
      <c r="H117" s="37"/>
      <c r="I117" s="135"/>
      <c r="J117" s="205">
        <f>BK117</f>
        <v>0</v>
      </c>
      <c r="K117" s="37"/>
      <c r="L117" s="41"/>
      <c r="M117" s="100"/>
      <c r="N117" s="206"/>
      <c r="O117" s="101"/>
      <c r="P117" s="207">
        <f>P118</f>
        <v>0</v>
      </c>
      <c r="Q117" s="101"/>
      <c r="R117" s="207">
        <f>R118</f>
        <v>25.165176500000001</v>
      </c>
      <c r="S117" s="101"/>
      <c r="T117" s="208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76</v>
      </c>
      <c r="AU117" s="14" t="s">
        <v>90</v>
      </c>
      <c r="BK117" s="209">
        <f>BK118</f>
        <v>0</v>
      </c>
    </row>
    <row r="118" s="12" customFormat="1" ht="25.92" customHeight="1">
      <c r="A118" s="12"/>
      <c r="B118" s="210"/>
      <c r="C118" s="211"/>
      <c r="D118" s="212" t="s">
        <v>76</v>
      </c>
      <c r="E118" s="213" t="s">
        <v>109</v>
      </c>
      <c r="F118" s="213" t="s">
        <v>110</v>
      </c>
      <c r="G118" s="211"/>
      <c r="H118" s="211"/>
      <c r="I118" s="214"/>
      <c r="J118" s="215">
        <f>BK118</f>
        <v>0</v>
      </c>
      <c r="K118" s="211"/>
      <c r="L118" s="216"/>
      <c r="M118" s="217"/>
      <c r="N118" s="218"/>
      <c r="O118" s="218"/>
      <c r="P118" s="219">
        <f>P119+P128+P135+P138</f>
        <v>0</v>
      </c>
      <c r="Q118" s="218"/>
      <c r="R118" s="219">
        <f>R119+R128+R135+R138</f>
        <v>25.165176500000001</v>
      </c>
      <c r="S118" s="218"/>
      <c r="T118" s="220">
        <f>T119+T128+T135+T138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1" t="s">
        <v>82</v>
      </c>
      <c r="AT118" s="222" t="s">
        <v>76</v>
      </c>
      <c r="AU118" s="222" t="s">
        <v>77</v>
      </c>
      <c r="AY118" s="221" t="s">
        <v>111</v>
      </c>
      <c r="BK118" s="223">
        <f>BK119+BK128+BK135+BK138</f>
        <v>0</v>
      </c>
    </row>
    <row r="119" s="12" customFormat="1" ht="22.8" customHeight="1">
      <c r="A119" s="12"/>
      <c r="B119" s="210"/>
      <c r="C119" s="211"/>
      <c r="D119" s="212" t="s">
        <v>76</v>
      </c>
      <c r="E119" s="224" t="s">
        <v>82</v>
      </c>
      <c r="F119" s="224" t="s">
        <v>112</v>
      </c>
      <c r="G119" s="211"/>
      <c r="H119" s="211"/>
      <c r="I119" s="214"/>
      <c r="J119" s="225">
        <f>BK119</f>
        <v>0</v>
      </c>
      <c r="K119" s="211"/>
      <c r="L119" s="216"/>
      <c r="M119" s="217"/>
      <c r="N119" s="218"/>
      <c r="O119" s="218"/>
      <c r="P119" s="219">
        <f>SUM(P120:P127)</f>
        <v>0</v>
      </c>
      <c r="Q119" s="218"/>
      <c r="R119" s="219">
        <f>SUM(R120:R127)</f>
        <v>0</v>
      </c>
      <c r="S119" s="218"/>
      <c r="T119" s="220">
        <f>SUM(T120:T127)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1" t="s">
        <v>82</v>
      </c>
      <c r="AT119" s="222" t="s">
        <v>76</v>
      </c>
      <c r="AU119" s="222" t="s">
        <v>82</v>
      </c>
      <c r="AY119" s="221" t="s">
        <v>111</v>
      </c>
      <c r="BK119" s="223">
        <f>SUM(BK120:BK127)</f>
        <v>0</v>
      </c>
    </row>
    <row r="120" s="2" customFormat="1" ht="16.5" customHeight="1">
      <c r="A120" s="35"/>
      <c r="B120" s="36"/>
      <c r="C120" s="226" t="s">
        <v>82</v>
      </c>
      <c r="D120" s="226" t="s">
        <v>113</v>
      </c>
      <c r="E120" s="227" t="s">
        <v>114</v>
      </c>
      <c r="F120" s="228" t="s">
        <v>115</v>
      </c>
      <c r="G120" s="229" t="s">
        <v>116</v>
      </c>
      <c r="H120" s="230">
        <v>70.799999999999997</v>
      </c>
      <c r="I120" s="231"/>
      <c r="J120" s="232">
        <f>ROUND(I120*H120,2)</f>
        <v>0</v>
      </c>
      <c r="K120" s="233"/>
      <c r="L120" s="41"/>
      <c r="M120" s="234" t="s">
        <v>1</v>
      </c>
      <c r="N120" s="235" t="s">
        <v>42</v>
      </c>
      <c r="O120" s="88"/>
      <c r="P120" s="236">
        <f>O120*H120</f>
        <v>0</v>
      </c>
      <c r="Q120" s="236">
        <v>0</v>
      </c>
      <c r="R120" s="236">
        <f>Q120*H120</f>
        <v>0</v>
      </c>
      <c r="S120" s="236">
        <v>0</v>
      </c>
      <c r="T120" s="237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38" t="s">
        <v>117</v>
      </c>
      <c r="AT120" s="238" t="s">
        <v>113</v>
      </c>
      <c r="AU120" s="238" t="s">
        <v>84</v>
      </c>
      <c r="AY120" s="14" t="s">
        <v>111</v>
      </c>
      <c r="BE120" s="239">
        <f>IF(N120="základní",J120,0)</f>
        <v>0</v>
      </c>
      <c r="BF120" s="239">
        <f>IF(N120="snížená",J120,0)</f>
        <v>0</v>
      </c>
      <c r="BG120" s="239">
        <f>IF(N120="zákl. přenesená",J120,0)</f>
        <v>0</v>
      </c>
      <c r="BH120" s="239">
        <f>IF(N120="sníž. přenesená",J120,0)</f>
        <v>0</v>
      </c>
      <c r="BI120" s="239">
        <f>IF(N120="nulová",J120,0)</f>
        <v>0</v>
      </c>
      <c r="BJ120" s="14" t="s">
        <v>82</v>
      </c>
      <c r="BK120" s="239">
        <f>ROUND(I120*H120,2)</f>
        <v>0</v>
      </c>
      <c r="BL120" s="14" t="s">
        <v>117</v>
      </c>
      <c r="BM120" s="238" t="s">
        <v>118</v>
      </c>
    </row>
    <row r="121" s="2" customFormat="1">
      <c r="A121" s="35"/>
      <c r="B121" s="36"/>
      <c r="C121" s="37"/>
      <c r="D121" s="240" t="s">
        <v>119</v>
      </c>
      <c r="E121" s="37"/>
      <c r="F121" s="241" t="s">
        <v>120</v>
      </c>
      <c r="G121" s="37"/>
      <c r="H121" s="37"/>
      <c r="I121" s="135"/>
      <c r="J121" s="37"/>
      <c r="K121" s="37"/>
      <c r="L121" s="41"/>
      <c r="M121" s="242"/>
      <c r="N121" s="243"/>
      <c r="O121" s="88"/>
      <c r="P121" s="88"/>
      <c r="Q121" s="88"/>
      <c r="R121" s="88"/>
      <c r="S121" s="88"/>
      <c r="T121" s="89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119</v>
      </c>
      <c r="AU121" s="14" t="s">
        <v>84</v>
      </c>
    </row>
    <row r="122" s="2" customFormat="1" ht="24" customHeight="1">
      <c r="A122" s="35"/>
      <c r="B122" s="36"/>
      <c r="C122" s="226" t="s">
        <v>84</v>
      </c>
      <c r="D122" s="226" t="s">
        <v>113</v>
      </c>
      <c r="E122" s="227" t="s">
        <v>121</v>
      </c>
      <c r="F122" s="228" t="s">
        <v>122</v>
      </c>
      <c r="G122" s="229" t="s">
        <v>116</v>
      </c>
      <c r="H122" s="230">
        <v>141.59999999999999</v>
      </c>
      <c r="I122" s="231"/>
      <c r="J122" s="232">
        <f>ROUND(I122*H122,2)</f>
        <v>0</v>
      </c>
      <c r="K122" s="233"/>
      <c r="L122" s="41"/>
      <c r="M122" s="234" t="s">
        <v>1</v>
      </c>
      <c r="N122" s="235" t="s">
        <v>42</v>
      </c>
      <c r="O122" s="88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38" t="s">
        <v>117</v>
      </c>
      <c r="AT122" s="238" t="s">
        <v>113</v>
      </c>
      <c r="AU122" s="238" t="s">
        <v>84</v>
      </c>
      <c r="AY122" s="14" t="s">
        <v>111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4" t="s">
        <v>82</v>
      </c>
      <c r="BK122" s="239">
        <f>ROUND(I122*H122,2)</f>
        <v>0</v>
      </c>
      <c r="BL122" s="14" t="s">
        <v>117</v>
      </c>
      <c r="BM122" s="238" t="s">
        <v>123</v>
      </c>
    </row>
    <row r="123" s="2" customFormat="1">
      <c r="A123" s="35"/>
      <c r="B123" s="36"/>
      <c r="C123" s="37"/>
      <c r="D123" s="240" t="s">
        <v>119</v>
      </c>
      <c r="E123" s="37"/>
      <c r="F123" s="241" t="s">
        <v>124</v>
      </c>
      <c r="G123" s="37"/>
      <c r="H123" s="37"/>
      <c r="I123" s="135"/>
      <c r="J123" s="37"/>
      <c r="K123" s="37"/>
      <c r="L123" s="41"/>
      <c r="M123" s="242"/>
      <c r="N123" s="243"/>
      <c r="O123" s="88"/>
      <c r="P123" s="88"/>
      <c r="Q123" s="88"/>
      <c r="R123" s="88"/>
      <c r="S123" s="88"/>
      <c r="T123" s="8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119</v>
      </c>
      <c r="AU123" s="14" t="s">
        <v>84</v>
      </c>
    </row>
    <row r="124" s="2" customFormat="1" ht="24" customHeight="1">
      <c r="A124" s="35"/>
      <c r="B124" s="36"/>
      <c r="C124" s="226" t="s">
        <v>117</v>
      </c>
      <c r="D124" s="226" t="s">
        <v>113</v>
      </c>
      <c r="E124" s="227" t="s">
        <v>125</v>
      </c>
      <c r="F124" s="228" t="s">
        <v>126</v>
      </c>
      <c r="G124" s="229" t="s">
        <v>116</v>
      </c>
      <c r="H124" s="230">
        <v>3</v>
      </c>
      <c r="I124" s="231"/>
      <c r="J124" s="232">
        <f>ROUND(I124*H124,2)</f>
        <v>0</v>
      </c>
      <c r="K124" s="233"/>
      <c r="L124" s="41"/>
      <c r="M124" s="234" t="s">
        <v>1</v>
      </c>
      <c r="N124" s="235" t="s">
        <v>42</v>
      </c>
      <c r="O124" s="88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117</v>
      </c>
      <c r="AT124" s="238" t="s">
        <v>113</v>
      </c>
      <c r="AU124" s="238" t="s">
        <v>84</v>
      </c>
      <c r="AY124" s="14" t="s">
        <v>111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4" t="s">
        <v>82</v>
      </c>
      <c r="BK124" s="239">
        <f>ROUND(I124*H124,2)</f>
        <v>0</v>
      </c>
      <c r="BL124" s="14" t="s">
        <v>117</v>
      </c>
      <c r="BM124" s="238" t="s">
        <v>127</v>
      </c>
    </row>
    <row r="125" s="2" customFormat="1">
      <c r="A125" s="35"/>
      <c r="B125" s="36"/>
      <c r="C125" s="37"/>
      <c r="D125" s="240" t="s">
        <v>119</v>
      </c>
      <c r="E125" s="37"/>
      <c r="F125" s="241" t="s">
        <v>128</v>
      </c>
      <c r="G125" s="37"/>
      <c r="H125" s="37"/>
      <c r="I125" s="135"/>
      <c r="J125" s="37"/>
      <c r="K125" s="37"/>
      <c r="L125" s="41"/>
      <c r="M125" s="242"/>
      <c r="N125" s="243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119</v>
      </c>
      <c r="AU125" s="14" t="s">
        <v>84</v>
      </c>
    </row>
    <row r="126" s="2" customFormat="1" ht="24" customHeight="1">
      <c r="A126" s="35"/>
      <c r="B126" s="36"/>
      <c r="C126" s="226" t="s">
        <v>129</v>
      </c>
      <c r="D126" s="226" t="s">
        <v>113</v>
      </c>
      <c r="E126" s="227" t="s">
        <v>130</v>
      </c>
      <c r="F126" s="228" t="s">
        <v>131</v>
      </c>
      <c r="G126" s="229" t="s">
        <v>116</v>
      </c>
      <c r="H126" s="230">
        <v>3.5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42</v>
      </c>
      <c r="O126" s="88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117</v>
      </c>
      <c r="AT126" s="238" t="s">
        <v>113</v>
      </c>
      <c r="AU126" s="238" t="s">
        <v>84</v>
      </c>
      <c r="AY126" s="14" t="s">
        <v>111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4" t="s">
        <v>82</v>
      </c>
      <c r="BK126" s="239">
        <f>ROUND(I126*H126,2)</f>
        <v>0</v>
      </c>
      <c r="BL126" s="14" t="s">
        <v>117</v>
      </c>
      <c r="BM126" s="238" t="s">
        <v>132</v>
      </c>
    </row>
    <row r="127" s="2" customFormat="1">
      <c r="A127" s="35"/>
      <c r="B127" s="36"/>
      <c r="C127" s="37"/>
      <c r="D127" s="240" t="s">
        <v>119</v>
      </c>
      <c r="E127" s="37"/>
      <c r="F127" s="241" t="s">
        <v>133</v>
      </c>
      <c r="G127" s="37"/>
      <c r="H127" s="37"/>
      <c r="I127" s="135"/>
      <c r="J127" s="37"/>
      <c r="K127" s="37"/>
      <c r="L127" s="41"/>
      <c r="M127" s="242"/>
      <c r="N127" s="243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119</v>
      </c>
      <c r="AU127" s="14" t="s">
        <v>84</v>
      </c>
    </row>
    <row r="128" s="12" customFormat="1" ht="22.8" customHeight="1">
      <c r="A128" s="12"/>
      <c r="B128" s="210"/>
      <c r="C128" s="211"/>
      <c r="D128" s="212" t="s">
        <v>76</v>
      </c>
      <c r="E128" s="224" t="s">
        <v>134</v>
      </c>
      <c r="F128" s="224" t="s">
        <v>135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SUM(P129:P134)</f>
        <v>0</v>
      </c>
      <c r="Q128" s="218"/>
      <c r="R128" s="219">
        <f>SUM(R129:R134)</f>
        <v>0</v>
      </c>
      <c r="S128" s="218"/>
      <c r="T128" s="220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82</v>
      </c>
      <c r="AT128" s="222" t="s">
        <v>76</v>
      </c>
      <c r="AU128" s="222" t="s">
        <v>82</v>
      </c>
      <c r="AY128" s="221" t="s">
        <v>111</v>
      </c>
      <c r="BK128" s="223">
        <f>SUM(BK129:BK134)</f>
        <v>0</v>
      </c>
    </row>
    <row r="129" s="2" customFormat="1" ht="16.5" customHeight="1">
      <c r="A129" s="35"/>
      <c r="B129" s="36"/>
      <c r="C129" s="226" t="s">
        <v>136</v>
      </c>
      <c r="D129" s="226" t="s">
        <v>113</v>
      </c>
      <c r="E129" s="227" t="s">
        <v>137</v>
      </c>
      <c r="F129" s="228" t="s">
        <v>138</v>
      </c>
      <c r="G129" s="229" t="s">
        <v>139</v>
      </c>
      <c r="H129" s="230">
        <v>472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42</v>
      </c>
      <c r="O129" s="88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117</v>
      </c>
      <c r="AT129" s="238" t="s">
        <v>113</v>
      </c>
      <c r="AU129" s="238" t="s">
        <v>84</v>
      </c>
      <c r="AY129" s="14" t="s">
        <v>111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4" t="s">
        <v>82</v>
      </c>
      <c r="BK129" s="239">
        <f>ROUND(I129*H129,2)</f>
        <v>0</v>
      </c>
      <c r="BL129" s="14" t="s">
        <v>117</v>
      </c>
      <c r="BM129" s="238" t="s">
        <v>140</v>
      </c>
    </row>
    <row r="130" s="2" customFormat="1" ht="16.5" customHeight="1">
      <c r="A130" s="35"/>
      <c r="B130" s="36"/>
      <c r="C130" s="226" t="s">
        <v>141</v>
      </c>
      <c r="D130" s="226" t="s">
        <v>113</v>
      </c>
      <c r="E130" s="227" t="s">
        <v>142</v>
      </c>
      <c r="F130" s="228" t="s">
        <v>143</v>
      </c>
      <c r="G130" s="229" t="s">
        <v>139</v>
      </c>
      <c r="H130" s="230">
        <v>472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42</v>
      </c>
      <c r="O130" s="88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117</v>
      </c>
      <c r="AT130" s="238" t="s">
        <v>113</v>
      </c>
      <c r="AU130" s="238" t="s">
        <v>84</v>
      </c>
      <c r="AY130" s="14" t="s">
        <v>111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4" t="s">
        <v>82</v>
      </c>
      <c r="BK130" s="239">
        <f>ROUND(I130*H130,2)</f>
        <v>0</v>
      </c>
      <c r="BL130" s="14" t="s">
        <v>117</v>
      </c>
      <c r="BM130" s="238" t="s">
        <v>144</v>
      </c>
    </row>
    <row r="131" s="2" customFormat="1" ht="24" customHeight="1">
      <c r="A131" s="35"/>
      <c r="B131" s="36"/>
      <c r="C131" s="226" t="s">
        <v>145</v>
      </c>
      <c r="D131" s="226" t="s">
        <v>113</v>
      </c>
      <c r="E131" s="227" t="s">
        <v>146</v>
      </c>
      <c r="F131" s="228" t="s">
        <v>147</v>
      </c>
      <c r="G131" s="229" t="s">
        <v>139</v>
      </c>
      <c r="H131" s="230">
        <v>472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42</v>
      </c>
      <c r="O131" s="88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117</v>
      </c>
      <c r="AT131" s="238" t="s">
        <v>113</v>
      </c>
      <c r="AU131" s="238" t="s">
        <v>84</v>
      </c>
      <c r="AY131" s="14" t="s">
        <v>111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4" t="s">
        <v>82</v>
      </c>
      <c r="BK131" s="239">
        <f>ROUND(I131*H131,2)</f>
        <v>0</v>
      </c>
      <c r="BL131" s="14" t="s">
        <v>117</v>
      </c>
      <c r="BM131" s="238" t="s">
        <v>148</v>
      </c>
    </row>
    <row r="132" s="2" customFormat="1" ht="24" customHeight="1">
      <c r="A132" s="35"/>
      <c r="B132" s="36"/>
      <c r="C132" s="226" t="s">
        <v>149</v>
      </c>
      <c r="D132" s="226" t="s">
        <v>113</v>
      </c>
      <c r="E132" s="227" t="s">
        <v>150</v>
      </c>
      <c r="F132" s="228" t="s">
        <v>151</v>
      </c>
      <c r="G132" s="229" t="s">
        <v>139</v>
      </c>
      <c r="H132" s="230">
        <v>472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42</v>
      </c>
      <c r="O132" s="88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117</v>
      </c>
      <c r="AT132" s="238" t="s">
        <v>113</v>
      </c>
      <c r="AU132" s="238" t="s">
        <v>84</v>
      </c>
      <c r="AY132" s="14" t="s">
        <v>111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4" t="s">
        <v>82</v>
      </c>
      <c r="BK132" s="239">
        <f>ROUND(I132*H132,2)</f>
        <v>0</v>
      </c>
      <c r="BL132" s="14" t="s">
        <v>117</v>
      </c>
      <c r="BM132" s="238" t="s">
        <v>152</v>
      </c>
    </row>
    <row r="133" s="2" customFormat="1" ht="24" customHeight="1">
      <c r="A133" s="35"/>
      <c r="B133" s="36"/>
      <c r="C133" s="226" t="s">
        <v>153</v>
      </c>
      <c r="D133" s="226" t="s">
        <v>113</v>
      </c>
      <c r="E133" s="227" t="s">
        <v>154</v>
      </c>
      <c r="F133" s="228" t="s">
        <v>155</v>
      </c>
      <c r="G133" s="229" t="s">
        <v>139</v>
      </c>
      <c r="H133" s="230">
        <v>440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42</v>
      </c>
      <c r="O133" s="88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117</v>
      </c>
      <c r="AT133" s="238" t="s">
        <v>113</v>
      </c>
      <c r="AU133" s="238" t="s">
        <v>84</v>
      </c>
      <c r="AY133" s="14" t="s">
        <v>111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4" t="s">
        <v>82</v>
      </c>
      <c r="BK133" s="239">
        <f>ROUND(I133*H133,2)</f>
        <v>0</v>
      </c>
      <c r="BL133" s="14" t="s">
        <v>117</v>
      </c>
      <c r="BM133" s="238" t="s">
        <v>156</v>
      </c>
    </row>
    <row r="134" s="2" customFormat="1" ht="24" customHeight="1">
      <c r="A134" s="35"/>
      <c r="B134" s="36"/>
      <c r="C134" s="226" t="s">
        <v>157</v>
      </c>
      <c r="D134" s="226" t="s">
        <v>113</v>
      </c>
      <c r="E134" s="227" t="s">
        <v>158</v>
      </c>
      <c r="F134" s="228" t="s">
        <v>159</v>
      </c>
      <c r="G134" s="229" t="s">
        <v>139</v>
      </c>
      <c r="H134" s="230">
        <v>440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42</v>
      </c>
      <c r="O134" s="88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117</v>
      </c>
      <c r="AT134" s="238" t="s">
        <v>113</v>
      </c>
      <c r="AU134" s="238" t="s">
        <v>84</v>
      </c>
      <c r="AY134" s="14" t="s">
        <v>111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4" t="s">
        <v>82</v>
      </c>
      <c r="BK134" s="239">
        <f>ROUND(I134*H134,2)</f>
        <v>0</v>
      </c>
      <c r="BL134" s="14" t="s">
        <v>117</v>
      </c>
      <c r="BM134" s="238" t="s">
        <v>160</v>
      </c>
    </row>
    <row r="135" s="12" customFormat="1" ht="22.8" customHeight="1">
      <c r="A135" s="12"/>
      <c r="B135" s="210"/>
      <c r="C135" s="211"/>
      <c r="D135" s="212" t="s">
        <v>76</v>
      </c>
      <c r="E135" s="224" t="s">
        <v>145</v>
      </c>
      <c r="F135" s="224" t="s">
        <v>161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SUM(P136:P137)</f>
        <v>0</v>
      </c>
      <c r="Q135" s="218"/>
      <c r="R135" s="219">
        <f>SUM(R136:R137)</f>
        <v>0.024299999999999999</v>
      </c>
      <c r="S135" s="218"/>
      <c r="T135" s="220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82</v>
      </c>
      <c r="AT135" s="222" t="s">
        <v>76</v>
      </c>
      <c r="AU135" s="222" t="s">
        <v>82</v>
      </c>
      <c r="AY135" s="221" t="s">
        <v>111</v>
      </c>
      <c r="BK135" s="223">
        <f>SUM(BK136:BK137)</f>
        <v>0</v>
      </c>
    </row>
    <row r="136" s="2" customFormat="1" ht="24" customHeight="1">
      <c r="A136" s="35"/>
      <c r="B136" s="36"/>
      <c r="C136" s="226" t="s">
        <v>162</v>
      </c>
      <c r="D136" s="226" t="s">
        <v>113</v>
      </c>
      <c r="E136" s="227" t="s">
        <v>163</v>
      </c>
      <c r="F136" s="228" t="s">
        <v>164</v>
      </c>
      <c r="G136" s="229" t="s">
        <v>165</v>
      </c>
      <c r="H136" s="230">
        <v>10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42</v>
      </c>
      <c r="O136" s="88"/>
      <c r="P136" s="236">
        <f>O136*H136</f>
        <v>0</v>
      </c>
      <c r="Q136" s="236">
        <v>1.0000000000000001E-05</v>
      </c>
      <c r="R136" s="236">
        <f>Q136*H136</f>
        <v>0.00010000000000000001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117</v>
      </c>
      <c r="AT136" s="238" t="s">
        <v>113</v>
      </c>
      <c r="AU136" s="238" t="s">
        <v>84</v>
      </c>
      <c r="AY136" s="14" t="s">
        <v>111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4" t="s">
        <v>82</v>
      </c>
      <c r="BK136" s="239">
        <f>ROUND(I136*H136,2)</f>
        <v>0</v>
      </c>
      <c r="BL136" s="14" t="s">
        <v>117</v>
      </c>
      <c r="BM136" s="238" t="s">
        <v>166</v>
      </c>
    </row>
    <row r="137" s="2" customFormat="1" ht="24" customHeight="1">
      <c r="A137" s="35"/>
      <c r="B137" s="36"/>
      <c r="C137" s="244" t="s">
        <v>167</v>
      </c>
      <c r="D137" s="244" t="s">
        <v>168</v>
      </c>
      <c r="E137" s="245" t="s">
        <v>169</v>
      </c>
      <c r="F137" s="246" t="s">
        <v>170</v>
      </c>
      <c r="G137" s="247" t="s">
        <v>165</v>
      </c>
      <c r="H137" s="248">
        <v>10</v>
      </c>
      <c r="I137" s="249"/>
      <c r="J137" s="250">
        <f>ROUND(I137*H137,2)</f>
        <v>0</v>
      </c>
      <c r="K137" s="251"/>
      <c r="L137" s="252"/>
      <c r="M137" s="253" t="s">
        <v>1</v>
      </c>
      <c r="N137" s="254" t="s">
        <v>42</v>
      </c>
      <c r="O137" s="88"/>
      <c r="P137" s="236">
        <f>O137*H137</f>
        <v>0</v>
      </c>
      <c r="Q137" s="236">
        <v>0.0024199999999999998</v>
      </c>
      <c r="R137" s="236">
        <f>Q137*H137</f>
        <v>0.024199999999999999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145</v>
      </c>
      <c r="AT137" s="238" t="s">
        <v>168</v>
      </c>
      <c r="AU137" s="238" t="s">
        <v>84</v>
      </c>
      <c r="AY137" s="14" t="s">
        <v>111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4" t="s">
        <v>82</v>
      </c>
      <c r="BK137" s="239">
        <f>ROUND(I137*H137,2)</f>
        <v>0</v>
      </c>
      <c r="BL137" s="14" t="s">
        <v>117</v>
      </c>
      <c r="BM137" s="238" t="s">
        <v>171</v>
      </c>
    </row>
    <row r="138" s="12" customFormat="1" ht="22.8" customHeight="1">
      <c r="A138" s="12"/>
      <c r="B138" s="210"/>
      <c r="C138" s="211"/>
      <c r="D138" s="212" t="s">
        <v>76</v>
      </c>
      <c r="E138" s="224" t="s">
        <v>149</v>
      </c>
      <c r="F138" s="224" t="s">
        <v>172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f>SUM(P139:P149)</f>
        <v>0</v>
      </c>
      <c r="Q138" s="218"/>
      <c r="R138" s="219">
        <f>SUM(R139:R149)</f>
        <v>25.140876500000001</v>
      </c>
      <c r="S138" s="218"/>
      <c r="T138" s="220">
        <f>SUM(T139:T149)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82</v>
      </c>
      <c r="AT138" s="222" t="s">
        <v>76</v>
      </c>
      <c r="AU138" s="222" t="s">
        <v>82</v>
      </c>
      <c r="AY138" s="221" t="s">
        <v>111</v>
      </c>
      <c r="BK138" s="223">
        <f>SUM(BK139:BK149)</f>
        <v>0</v>
      </c>
    </row>
    <row r="139" s="2" customFormat="1" ht="24" customHeight="1">
      <c r="A139" s="35"/>
      <c r="B139" s="36"/>
      <c r="C139" s="226" t="s">
        <v>173</v>
      </c>
      <c r="D139" s="226" t="s">
        <v>113</v>
      </c>
      <c r="E139" s="227" t="s">
        <v>174</v>
      </c>
      <c r="F139" s="228" t="s">
        <v>175</v>
      </c>
      <c r="G139" s="229" t="s">
        <v>165</v>
      </c>
      <c r="H139" s="230">
        <v>60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42</v>
      </c>
      <c r="O139" s="88"/>
      <c r="P139" s="236">
        <f>O139*H139</f>
        <v>0</v>
      </c>
      <c r="Q139" s="236">
        <v>0.080879999999999994</v>
      </c>
      <c r="R139" s="236">
        <f>Q139*H139</f>
        <v>4.8527999999999993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117</v>
      </c>
      <c r="AT139" s="238" t="s">
        <v>113</v>
      </c>
      <c r="AU139" s="238" t="s">
        <v>84</v>
      </c>
      <c r="AY139" s="14" t="s">
        <v>111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4" t="s">
        <v>82</v>
      </c>
      <c r="BK139" s="239">
        <f>ROUND(I139*H139,2)</f>
        <v>0</v>
      </c>
      <c r="BL139" s="14" t="s">
        <v>117</v>
      </c>
      <c r="BM139" s="238" t="s">
        <v>176</v>
      </c>
    </row>
    <row r="140" s="2" customFormat="1" ht="16.5" customHeight="1">
      <c r="A140" s="35"/>
      <c r="B140" s="36"/>
      <c r="C140" s="244" t="s">
        <v>177</v>
      </c>
      <c r="D140" s="244" t="s">
        <v>168</v>
      </c>
      <c r="E140" s="245" t="s">
        <v>178</v>
      </c>
      <c r="F140" s="246" t="s">
        <v>179</v>
      </c>
      <c r="G140" s="247" t="s">
        <v>165</v>
      </c>
      <c r="H140" s="248">
        <v>60</v>
      </c>
      <c r="I140" s="249"/>
      <c r="J140" s="250">
        <f>ROUND(I140*H140,2)</f>
        <v>0</v>
      </c>
      <c r="K140" s="251"/>
      <c r="L140" s="252"/>
      <c r="M140" s="253" t="s">
        <v>1</v>
      </c>
      <c r="N140" s="254" t="s">
        <v>42</v>
      </c>
      <c r="O140" s="88"/>
      <c r="P140" s="236">
        <f>O140*H140</f>
        <v>0</v>
      </c>
      <c r="Q140" s="236">
        <v>0.045999999999999999</v>
      </c>
      <c r="R140" s="236">
        <f>Q140*H140</f>
        <v>2.7599999999999998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145</v>
      </c>
      <c r="AT140" s="238" t="s">
        <v>168</v>
      </c>
      <c r="AU140" s="238" t="s">
        <v>84</v>
      </c>
      <c r="AY140" s="14" t="s">
        <v>111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4" t="s">
        <v>82</v>
      </c>
      <c r="BK140" s="239">
        <f>ROUND(I140*H140,2)</f>
        <v>0</v>
      </c>
      <c r="BL140" s="14" t="s">
        <v>117</v>
      </c>
      <c r="BM140" s="238" t="s">
        <v>180</v>
      </c>
    </row>
    <row r="141" s="2" customFormat="1" ht="16.5" customHeight="1">
      <c r="A141" s="35"/>
      <c r="B141" s="36"/>
      <c r="C141" s="226" t="s">
        <v>181</v>
      </c>
      <c r="D141" s="226" t="s">
        <v>113</v>
      </c>
      <c r="E141" s="227" t="s">
        <v>182</v>
      </c>
      <c r="F141" s="228" t="s">
        <v>183</v>
      </c>
      <c r="G141" s="229" t="s">
        <v>165</v>
      </c>
      <c r="H141" s="230">
        <v>6.79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42</v>
      </c>
      <c r="O141" s="88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117</v>
      </c>
      <c r="AT141" s="238" t="s">
        <v>113</v>
      </c>
      <c r="AU141" s="238" t="s">
        <v>84</v>
      </c>
      <c r="AY141" s="14" t="s">
        <v>111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4" t="s">
        <v>82</v>
      </c>
      <c r="BK141" s="239">
        <f>ROUND(I141*H141,2)</f>
        <v>0</v>
      </c>
      <c r="BL141" s="14" t="s">
        <v>117</v>
      </c>
      <c r="BM141" s="238" t="s">
        <v>184</v>
      </c>
    </row>
    <row r="142" s="2" customFormat="1" ht="24" customHeight="1">
      <c r="A142" s="35"/>
      <c r="B142" s="36"/>
      <c r="C142" s="226" t="s">
        <v>8</v>
      </c>
      <c r="D142" s="226" t="s">
        <v>113</v>
      </c>
      <c r="E142" s="227" t="s">
        <v>185</v>
      </c>
      <c r="F142" s="228" t="s">
        <v>186</v>
      </c>
      <c r="G142" s="229" t="s">
        <v>165</v>
      </c>
      <c r="H142" s="230">
        <v>56.649999999999999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42</v>
      </c>
      <c r="O142" s="88"/>
      <c r="P142" s="236">
        <f>O142*H142</f>
        <v>0</v>
      </c>
      <c r="Q142" s="236">
        <v>0.29221000000000003</v>
      </c>
      <c r="R142" s="236">
        <f>Q142*H142</f>
        <v>16.553696500000001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117</v>
      </c>
      <c r="AT142" s="238" t="s">
        <v>113</v>
      </c>
      <c r="AU142" s="238" t="s">
        <v>84</v>
      </c>
      <c r="AY142" s="14" t="s">
        <v>111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4" t="s">
        <v>82</v>
      </c>
      <c r="BK142" s="239">
        <f>ROUND(I142*H142,2)</f>
        <v>0</v>
      </c>
      <c r="BL142" s="14" t="s">
        <v>117</v>
      </c>
      <c r="BM142" s="238" t="s">
        <v>187</v>
      </c>
    </row>
    <row r="143" s="2" customFormat="1" ht="24" customHeight="1">
      <c r="A143" s="35"/>
      <c r="B143" s="36"/>
      <c r="C143" s="244" t="s">
        <v>188</v>
      </c>
      <c r="D143" s="244" t="s">
        <v>168</v>
      </c>
      <c r="E143" s="245" t="s">
        <v>189</v>
      </c>
      <c r="F143" s="246" t="s">
        <v>190</v>
      </c>
      <c r="G143" s="247" t="s">
        <v>165</v>
      </c>
      <c r="H143" s="248">
        <v>56.649999999999999</v>
      </c>
      <c r="I143" s="249"/>
      <c r="J143" s="250">
        <f>ROUND(I143*H143,2)</f>
        <v>0</v>
      </c>
      <c r="K143" s="251"/>
      <c r="L143" s="252"/>
      <c r="M143" s="253" t="s">
        <v>1</v>
      </c>
      <c r="N143" s="254" t="s">
        <v>42</v>
      </c>
      <c r="O143" s="88"/>
      <c r="P143" s="236">
        <f>O143*H143</f>
        <v>0</v>
      </c>
      <c r="Q143" s="236">
        <v>0.0172</v>
      </c>
      <c r="R143" s="236">
        <f>Q143*H143</f>
        <v>0.97438000000000002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145</v>
      </c>
      <c r="AT143" s="238" t="s">
        <v>168</v>
      </c>
      <c r="AU143" s="238" t="s">
        <v>84</v>
      </c>
      <c r="AY143" s="14" t="s">
        <v>111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4" t="s">
        <v>82</v>
      </c>
      <c r="BK143" s="239">
        <f>ROUND(I143*H143,2)</f>
        <v>0</v>
      </c>
      <c r="BL143" s="14" t="s">
        <v>117</v>
      </c>
      <c r="BM143" s="238" t="s">
        <v>191</v>
      </c>
    </row>
    <row r="144" s="2" customFormat="1" ht="16.5" customHeight="1">
      <c r="A144" s="35"/>
      <c r="B144" s="36"/>
      <c r="C144" s="226" t="s">
        <v>7</v>
      </c>
      <c r="D144" s="226" t="s">
        <v>113</v>
      </c>
      <c r="E144" s="227" t="s">
        <v>192</v>
      </c>
      <c r="F144" s="228" t="s">
        <v>193</v>
      </c>
      <c r="G144" s="229" t="s">
        <v>194</v>
      </c>
      <c r="H144" s="230">
        <v>1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42</v>
      </c>
      <c r="O144" s="88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117</v>
      </c>
      <c r="AT144" s="238" t="s">
        <v>113</v>
      </c>
      <c r="AU144" s="238" t="s">
        <v>84</v>
      </c>
      <c r="AY144" s="14" t="s">
        <v>111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4" t="s">
        <v>82</v>
      </c>
      <c r="BK144" s="239">
        <f>ROUND(I144*H144,2)</f>
        <v>0</v>
      </c>
      <c r="BL144" s="14" t="s">
        <v>117</v>
      </c>
      <c r="BM144" s="238" t="s">
        <v>195</v>
      </c>
    </row>
    <row r="145" s="2" customFormat="1">
      <c r="A145" s="35"/>
      <c r="B145" s="36"/>
      <c r="C145" s="37"/>
      <c r="D145" s="240" t="s">
        <v>119</v>
      </c>
      <c r="E145" s="37"/>
      <c r="F145" s="241" t="s">
        <v>196</v>
      </c>
      <c r="G145" s="37"/>
      <c r="H145" s="37"/>
      <c r="I145" s="135"/>
      <c r="J145" s="37"/>
      <c r="K145" s="37"/>
      <c r="L145" s="41"/>
      <c r="M145" s="242"/>
      <c r="N145" s="243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119</v>
      </c>
      <c r="AU145" s="14" t="s">
        <v>84</v>
      </c>
    </row>
    <row r="146" s="2" customFormat="1" ht="16.5" customHeight="1">
      <c r="A146" s="35"/>
      <c r="B146" s="36"/>
      <c r="C146" s="226" t="s">
        <v>197</v>
      </c>
      <c r="D146" s="226" t="s">
        <v>113</v>
      </c>
      <c r="E146" s="227" t="s">
        <v>198</v>
      </c>
      <c r="F146" s="228" t="s">
        <v>199</v>
      </c>
      <c r="G146" s="229" t="s">
        <v>194</v>
      </c>
      <c r="H146" s="230">
        <v>1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42</v>
      </c>
      <c r="O146" s="88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117</v>
      </c>
      <c r="AT146" s="238" t="s">
        <v>113</v>
      </c>
      <c r="AU146" s="238" t="s">
        <v>84</v>
      </c>
      <c r="AY146" s="14" t="s">
        <v>111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4" t="s">
        <v>82</v>
      </c>
      <c r="BK146" s="239">
        <f>ROUND(I146*H146,2)</f>
        <v>0</v>
      </c>
      <c r="BL146" s="14" t="s">
        <v>117</v>
      </c>
      <c r="BM146" s="238" t="s">
        <v>200</v>
      </c>
    </row>
    <row r="147" s="2" customFormat="1">
      <c r="A147" s="35"/>
      <c r="B147" s="36"/>
      <c r="C147" s="37"/>
      <c r="D147" s="240" t="s">
        <v>119</v>
      </c>
      <c r="E147" s="37"/>
      <c r="F147" s="241" t="s">
        <v>201</v>
      </c>
      <c r="G147" s="37"/>
      <c r="H147" s="37"/>
      <c r="I147" s="135"/>
      <c r="J147" s="37"/>
      <c r="K147" s="37"/>
      <c r="L147" s="41"/>
      <c r="M147" s="242"/>
      <c r="N147" s="243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119</v>
      </c>
      <c r="AU147" s="14" t="s">
        <v>84</v>
      </c>
    </row>
    <row r="148" s="2" customFormat="1" ht="16.5" customHeight="1">
      <c r="A148" s="35"/>
      <c r="B148" s="36"/>
      <c r="C148" s="226" t="s">
        <v>202</v>
      </c>
      <c r="D148" s="226" t="s">
        <v>113</v>
      </c>
      <c r="E148" s="227" t="s">
        <v>203</v>
      </c>
      <c r="F148" s="228" t="s">
        <v>204</v>
      </c>
      <c r="G148" s="229" t="s">
        <v>194</v>
      </c>
      <c r="H148" s="230">
        <v>1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42</v>
      </c>
      <c r="O148" s="88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117</v>
      </c>
      <c r="AT148" s="238" t="s">
        <v>113</v>
      </c>
      <c r="AU148" s="238" t="s">
        <v>84</v>
      </c>
      <c r="AY148" s="14" t="s">
        <v>111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4" t="s">
        <v>82</v>
      </c>
      <c r="BK148" s="239">
        <f>ROUND(I148*H148,2)</f>
        <v>0</v>
      </c>
      <c r="BL148" s="14" t="s">
        <v>117</v>
      </c>
      <c r="BM148" s="238" t="s">
        <v>205</v>
      </c>
    </row>
    <row r="149" s="2" customFormat="1">
      <c r="A149" s="35"/>
      <c r="B149" s="36"/>
      <c r="C149" s="37"/>
      <c r="D149" s="240" t="s">
        <v>119</v>
      </c>
      <c r="E149" s="37"/>
      <c r="F149" s="241" t="s">
        <v>206</v>
      </c>
      <c r="G149" s="37"/>
      <c r="H149" s="37"/>
      <c r="I149" s="135"/>
      <c r="J149" s="37"/>
      <c r="K149" s="37"/>
      <c r="L149" s="41"/>
      <c r="M149" s="255"/>
      <c r="N149" s="256"/>
      <c r="O149" s="257"/>
      <c r="P149" s="257"/>
      <c r="Q149" s="257"/>
      <c r="R149" s="257"/>
      <c r="S149" s="257"/>
      <c r="T149" s="258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119</v>
      </c>
      <c r="AU149" s="14" t="s">
        <v>84</v>
      </c>
    </row>
    <row r="150" s="2" customFormat="1" ht="6.96" customHeight="1">
      <c r="A150" s="35"/>
      <c r="B150" s="63"/>
      <c r="C150" s="64"/>
      <c r="D150" s="64"/>
      <c r="E150" s="64"/>
      <c r="F150" s="64"/>
      <c r="G150" s="64"/>
      <c r="H150" s="64"/>
      <c r="I150" s="174"/>
      <c r="J150" s="64"/>
      <c r="K150" s="64"/>
      <c r="L150" s="41"/>
      <c r="M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</sheetData>
  <sheetProtection sheet="1" autoFilter="0" formatColumns="0" formatRows="0" objects="1" scenarios="1" spinCount="100000" saltValue="fG7OvPpj2xEWj38jBIPRXStQC1R+AhooICnrPVRsqlY8eGMngbeqw7XPCCMOAjgwBeC4z2VBhhhEjJI4QR/INA==" hashValue="W+3Jr5WjY/Pq2BFN8LkMOh51orhViSgOqHJD6H82gaahP9jLv0SBYS48XfQu80GrxE6VCF6kunbTnSMjn4XaCA==" algorithmName="SHA-512" password="CC35"/>
  <autoFilter ref="C116:K149"/>
  <mergeCells count="6">
    <mergeCell ref="E7:H7"/>
    <mergeCell ref="E16:H16"/>
    <mergeCell ref="E25:H25"/>
    <mergeCell ref="E85:H85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Michal Kubík</dc:creator>
  <cp:lastModifiedBy>DiS. Michal Kubík</cp:lastModifiedBy>
  <dcterms:created xsi:type="dcterms:W3CDTF">2019-09-03T12:01:40Z</dcterms:created>
  <dcterms:modified xsi:type="dcterms:W3CDTF">2019-09-03T12:01:42Z</dcterms:modified>
</cp:coreProperties>
</file>