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Data\Dotace\Dokumentace_Akce_PLa\119170023+219130010_VD Jahodnice, obnova vodního díla\Vykaz vymer\"/>
    </mc:Choice>
  </mc:AlternateContent>
  <bookViews>
    <workbookView xWindow="510" yWindow="510" windowWidth="17910" windowHeight="8145"/>
  </bookViews>
  <sheets>
    <sheet name="Rekapitulace stavby" sheetId="1" r:id="rId1"/>
    <sheet name="SO-01 - Spodní výpusti" sheetId="2" r:id="rId2"/>
    <sheet name="SO-02 - Rekonstrukce obje..." sheetId="3" r:id="rId3"/>
    <sheet name="SO-03 - Bezpečnostní přeliv" sheetId="4" r:id="rId4"/>
    <sheet name="SO-04 - Rekonstrukce dren..." sheetId="5" r:id="rId5"/>
    <sheet name="SO-05 - Opevnění návodníh..." sheetId="6" r:id="rId6"/>
    <sheet name="SO-06 - Doplnění zařízení..." sheetId="7" r:id="rId7"/>
    <sheet name="SO-07 - Kbel" sheetId="8" r:id="rId8"/>
    <sheet name="VON - Vedlejší a ostatní ..." sheetId="10" r:id="rId9"/>
  </sheets>
  <definedNames>
    <definedName name="_xlnm._FilterDatabase" localSheetId="1" hidden="1">'SO-01 - Spodní výpusti'!$C$137:$K$873</definedName>
    <definedName name="_xlnm._FilterDatabase" localSheetId="2" hidden="1">'SO-02 - Rekonstrukce obje...'!$C$125:$K$275</definedName>
    <definedName name="_xlnm._FilterDatabase" localSheetId="3" hidden="1">'SO-03 - Bezpečnostní přeliv'!$C$120:$K$159</definedName>
    <definedName name="_xlnm._FilterDatabase" localSheetId="4" hidden="1">'SO-04 - Rekonstrukce dren...'!$C$120:$K$209</definedName>
    <definedName name="_xlnm._FilterDatabase" localSheetId="5" hidden="1">'SO-05 - Opevnění návodníh...'!$C$121:$K$177</definedName>
    <definedName name="_xlnm._FilterDatabase" localSheetId="6" hidden="1">'SO-06 - Doplnění zařízení...'!$C$120:$K$164</definedName>
    <definedName name="_xlnm._FilterDatabase" localSheetId="7" hidden="1">'SO-07 - Kbel'!$C$120:$K$154</definedName>
    <definedName name="_xlnm.Print_Titles" localSheetId="0">'Rekapitulace stavby'!$92:$92</definedName>
    <definedName name="_xlnm.Print_Titles" localSheetId="1">'SO-01 - Spodní výpusti'!$137:$137</definedName>
    <definedName name="_xlnm.Print_Titles" localSheetId="2">'SO-02 - Rekonstrukce obje...'!$125:$125</definedName>
    <definedName name="_xlnm.Print_Titles" localSheetId="3">'SO-03 - Bezpečnostní přeliv'!$120:$120</definedName>
    <definedName name="_xlnm.Print_Titles" localSheetId="4">'SO-04 - Rekonstrukce dren...'!$120:$120</definedName>
    <definedName name="_xlnm.Print_Titles" localSheetId="5">'SO-05 - Opevnění návodníh...'!$121:$121</definedName>
    <definedName name="_xlnm.Print_Titles" localSheetId="6">'SO-06 - Doplnění zařízení...'!$120:$120</definedName>
    <definedName name="_xlnm.Print_Titles" localSheetId="7">'SO-07 - Kbel'!$120:$120</definedName>
    <definedName name="_xlnm.Print_Area" localSheetId="0">'Rekapitulace stavby'!$D$4:$AO$76,'Rekapitulace stavby'!$C$82:$AQ$103</definedName>
    <definedName name="_xlnm.Print_Area" localSheetId="1">'SO-01 - Spodní výpusti'!$C$4:$J$39,'SO-01 - Spodní výpusti'!$C$50:$J$76,'SO-01 - Spodní výpusti'!$C$82:$J$119,'SO-01 - Spodní výpusti'!$C$125:$K$873</definedName>
    <definedName name="_xlnm.Print_Area" localSheetId="2">'SO-02 - Rekonstrukce obje...'!$C$4:$J$39,'SO-02 - Rekonstrukce obje...'!$C$50:$J$76,'SO-02 - Rekonstrukce obje...'!$C$82:$J$107,'SO-02 - Rekonstrukce obje...'!$C$113:$K$275</definedName>
    <definedName name="_xlnm.Print_Area" localSheetId="3">'SO-03 - Bezpečnostní přeliv'!$C$4:$J$39,'SO-03 - Bezpečnostní přeliv'!$C$50:$J$76,'SO-03 - Bezpečnostní přeliv'!$C$82:$J$102,'SO-03 - Bezpečnostní přeliv'!$C$108:$K$159</definedName>
    <definedName name="_xlnm.Print_Area" localSheetId="4">'SO-04 - Rekonstrukce dren...'!$C$4:$J$39,'SO-04 - Rekonstrukce dren...'!$C$50:$J$76,'SO-04 - Rekonstrukce dren...'!$C$82:$J$102,'SO-04 - Rekonstrukce dren...'!$C$108:$K$209</definedName>
    <definedName name="_xlnm.Print_Area" localSheetId="5">'SO-05 - Opevnění návodníh...'!$C$4:$J$39,'SO-05 - Opevnění návodníh...'!$C$50:$J$76,'SO-05 - Opevnění návodníh...'!$C$82:$J$103,'SO-05 - Opevnění návodníh...'!$C$109:$K$177</definedName>
    <definedName name="_xlnm.Print_Area" localSheetId="6">'SO-06 - Doplnění zařízení...'!$C$4:$J$39,'SO-06 - Doplnění zařízení...'!$C$50:$J$76,'SO-06 - Doplnění zařízení...'!$C$82:$J$102,'SO-06 - Doplnění zařízení...'!$C$108:$K$164</definedName>
    <definedName name="_xlnm.Print_Area" localSheetId="7">'SO-07 - Kbel'!$C$4:$J$39,'SO-07 - Kbel'!$C$50:$J$76,'SO-07 - Kbel'!$C$82:$J$102,'SO-07 - Kbel'!$C$108:$K$154</definedName>
  </definedNames>
  <calcPr calcId="162913"/>
</workbook>
</file>

<file path=xl/calcChain.xml><?xml version="1.0" encoding="utf-8"?>
<calcChain xmlns="http://schemas.openxmlformats.org/spreadsheetml/2006/main">
  <c r="AY102" i="1" l="1"/>
  <c r="AX102" i="1"/>
  <c r="AU102" i="1"/>
  <c r="AV96" i="1"/>
  <c r="J18" i="10"/>
  <c r="J17" i="10"/>
  <c r="E18" i="10"/>
  <c r="F92" i="10" s="1"/>
  <c r="J35" i="10"/>
  <c r="J36" i="10"/>
  <c r="J37" i="10"/>
  <c r="E85" i="10"/>
  <c r="E87" i="10"/>
  <c r="F89" i="10"/>
  <c r="J89" i="10"/>
  <c r="F91" i="10"/>
  <c r="J91" i="10"/>
  <c r="J92" i="10"/>
  <c r="E109" i="10"/>
  <c r="E111" i="10"/>
  <c r="F113" i="10"/>
  <c r="J113" i="10"/>
  <c r="F115" i="10"/>
  <c r="J115" i="10"/>
  <c r="J116" i="10"/>
  <c r="P121" i="10"/>
  <c r="J122" i="10"/>
  <c r="P122" i="10"/>
  <c r="R122" i="10"/>
  <c r="T122" i="10"/>
  <c r="T121" i="10" s="1"/>
  <c r="T120" i="10" s="1"/>
  <c r="T119" i="10" s="1"/>
  <c r="BE122" i="10"/>
  <c r="BF122" i="10"/>
  <c r="J34" i="10" s="1"/>
  <c r="AW102" i="1" s="1"/>
  <c r="BG122" i="10"/>
  <c r="BH122" i="10"/>
  <c r="BI122" i="10"/>
  <c r="BK122" i="10"/>
  <c r="BK121" i="10" s="1"/>
  <c r="J124" i="10"/>
  <c r="P124" i="10"/>
  <c r="R124" i="10"/>
  <c r="R121" i="10" s="1"/>
  <c r="R120" i="10" s="1"/>
  <c r="R119" i="10" s="1"/>
  <c r="T124" i="10"/>
  <c r="BE124" i="10"/>
  <c r="BF124" i="10"/>
  <c r="BG124" i="10"/>
  <c r="BH124" i="10"/>
  <c r="BI124" i="10"/>
  <c r="BK124" i="10"/>
  <c r="J126" i="10"/>
  <c r="P126" i="10"/>
  <c r="R126" i="10"/>
  <c r="T126" i="10"/>
  <c r="BE126" i="10"/>
  <c r="BF126" i="10"/>
  <c r="BG126" i="10"/>
  <c r="BH126" i="10"/>
  <c r="BI126" i="10"/>
  <c r="BK126" i="10"/>
  <c r="R128" i="10"/>
  <c r="J129" i="10"/>
  <c r="P129" i="10"/>
  <c r="P128" i="10" s="1"/>
  <c r="R129" i="10"/>
  <c r="T129" i="10"/>
  <c r="T128" i="10" s="1"/>
  <c r="BE129" i="10"/>
  <c r="BF129" i="10"/>
  <c r="BG129" i="10"/>
  <c r="BH129" i="10"/>
  <c r="BI129" i="10"/>
  <c r="BK129" i="10"/>
  <c r="J130" i="10"/>
  <c r="P130" i="10"/>
  <c r="R130" i="10"/>
  <c r="T130" i="10"/>
  <c r="BE130" i="10"/>
  <c r="BF130" i="10"/>
  <c r="BG130" i="10"/>
  <c r="BH130" i="10"/>
  <c r="BI130" i="10"/>
  <c r="BK130" i="10"/>
  <c r="J131" i="10"/>
  <c r="P131" i="10"/>
  <c r="R131" i="10"/>
  <c r="T131" i="10"/>
  <c r="BE131" i="10"/>
  <c r="BF131" i="10"/>
  <c r="BG131" i="10"/>
  <c r="BH131" i="10"/>
  <c r="BI131" i="10"/>
  <c r="BK131" i="10"/>
  <c r="J133" i="10"/>
  <c r="P133" i="10"/>
  <c r="R133" i="10"/>
  <c r="T133" i="10"/>
  <c r="BE133" i="10"/>
  <c r="BF133" i="10"/>
  <c r="BG133" i="10"/>
  <c r="BH133" i="10"/>
  <c r="BI133" i="10"/>
  <c r="BK133" i="10"/>
  <c r="J134" i="10"/>
  <c r="P134" i="10"/>
  <c r="R134" i="10"/>
  <c r="T134" i="10"/>
  <c r="BE134" i="10"/>
  <c r="BF134" i="10"/>
  <c r="BG134" i="10"/>
  <c r="BH134" i="10"/>
  <c r="BI134" i="10"/>
  <c r="BK134" i="10"/>
  <c r="J135" i="10"/>
  <c r="P135" i="10"/>
  <c r="R135" i="10"/>
  <c r="T135" i="10"/>
  <c r="BE135" i="10"/>
  <c r="BF135" i="10"/>
  <c r="BG135" i="10"/>
  <c r="BH135" i="10"/>
  <c r="BI135" i="10"/>
  <c r="BK135" i="10"/>
  <c r="J137" i="10"/>
  <c r="P137" i="10"/>
  <c r="R137" i="10"/>
  <c r="T137" i="10"/>
  <c r="BE137" i="10"/>
  <c r="BF137" i="10"/>
  <c r="BG137" i="10"/>
  <c r="BH137" i="10"/>
  <c r="BI137" i="10"/>
  <c r="BK137" i="10"/>
  <c r="J139" i="10"/>
  <c r="P139" i="10"/>
  <c r="R139" i="10"/>
  <c r="T139" i="10"/>
  <c r="BE139" i="10"/>
  <c r="BF139" i="10"/>
  <c r="BG139" i="10"/>
  <c r="BH139" i="10"/>
  <c r="BI139" i="10"/>
  <c r="BK139" i="10"/>
  <c r="J140" i="10"/>
  <c r="P140" i="10"/>
  <c r="R140" i="10"/>
  <c r="T140" i="10"/>
  <c r="BE140" i="10"/>
  <c r="BF140" i="10"/>
  <c r="BG140" i="10"/>
  <c r="BH140" i="10"/>
  <c r="BI140" i="10"/>
  <c r="BK140" i="10"/>
  <c r="J141" i="10"/>
  <c r="P141" i="10"/>
  <c r="R141" i="10"/>
  <c r="T141" i="10"/>
  <c r="BE141" i="10"/>
  <c r="BF141" i="10"/>
  <c r="BG141" i="10"/>
  <c r="BH141" i="10"/>
  <c r="BI141" i="10"/>
  <c r="BK141" i="10"/>
  <c r="J143" i="10"/>
  <c r="P143" i="10"/>
  <c r="R143" i="10"/>
  <c r="T143" i="10"/>
  <c r="BE143" i="10"/>
  <c r="BF143" i="10"/>
  <c r="BG143" i="10"/>
  <c r="BH143" i="10"/>
  <c r="BI143" i="10"/>
  <c r="BK143" i="10"/>
  <c r="J144" i="10"/>
  <c r="P144" i="10"/>
  <c r="R144" i="10"/>
  <c r="T144" i="10"/>
  <c r="BE144" i="10"/>
  <c r="BF144" i="10"/>
  <c r="BG144" i="10"/>
  <c r="BH144" i="10"/>
  <c r="BI144" i="10"/>
  <c r="BK144" i="10"/>
  <c r="J145" i="10"/>
  <c r="P145" i="10"/>
  <c r="R145" i="10"/>
  <c r="T145" i="10"/>
  <c r="BE145" i="10"/>
  <c r="BF145" i="10"/>
  <c r="BG145" i="10"/>
  <c r="BH145" i="10"/>
  <c r="BI145" i="10"/>
  <c r="BK145" i="10"/>
  <c r="J147" i="10"/>
  <c r="P147" i="10"/>
  <c r="R147" i="10"/>
  <c r="T147" i="10"/>
  <c r="BE147" i="10"/>
  <c r="BF147" i="10"/>
  <c r="BG147" i="10"/>
  <c r="BH147" i="10"/>
  <c r="BI147" i="10"/>
  <c r="BK147" i="10"/>
  <c r="J148" i="10"/>
  <c r="P148" i="10"/>
  <c r="R148" i="10"/>
  <c r="T148" i="10"/>
  <c r="BE148" i="10"/>
  <c r="BF148" i="10"/>
  <c r="BG148" i="10"/>
  <c r="BH148" i="10"/>
  <c r="BI148" i="10"/>
  <c r="BK148" i="10"/>
  <c r="F37" i="10" l="1"/>
  <c r="BD102" i="1" s="1"/>
  <c r="F33" i="10"/>
  <c r="AZ102" i="1" s="1"/>
  <c r="F35" i="10"/>
  <c r="BB102" i="1" s="1"/>
  <c r="F36" i="10"/>
  <c r="BC102" i="1" s="1"/>
  <c r="BK128" i="10"/>
  <c r="J128" i="10" s="1"/>
  <c r="J99" i="10" s="1"/>
  <c r="F34" i="10"/>
  <c r="BA102" i="1" s="1"/>
  <c r="F116" i="10"/>
  <c r="J121" i="10"/>
  <c r="J98" i="10" s="1"/>
  <c r="P120" i="10"/>
  <c r="P119" i="10" s="1"/>
  <c r="J33" i="10"/>
  <c r="AV102" i="1" s="1"/>
  <c r="J37" i="8"/>
  <c r="J36" i="8"/>
  <c r="AY101" i="1"/>
  <c r="J35" i="8"/>
  <c r="AX101" i="1" s="1"/>
  <c r="BI153" i="8"/>
  <c r="BH153" i="8"/>
  <c r="BG153" i="8"/>
  <c r="BF153" i="8"/>
  <c r="T153" i="8"/>
  <c r="R153" i="8"/>
  <c r="P153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8" i="8"/>
  <c r="BH128" i="8"/>
  <c r="BG128" i="8"/>
  <c r="BF128" i="8"/>
  <c r="T128" i="8"/>
  <c r="T127" i="8"/>
  <c r="R128" i="8"/>
  <c r="R127" i="8" s="1"/>
  <c r="P128" i="8"/>
  <c r="P127" i="8" s="1"/>
  <c r="BI124" i="8"/>
  <c r="BH124" i="8"/>
  <c r="BG124" i="8"/>
  <c r="BF124" i="8"/>
  <c r="T124" i="8"/>
  <c r="T123" i="8" s="1"/>
  <c r="T122" i="8" s="1"/>
  <c r="R124" i="8"/>
  <c r="R123" i="8"/>
  <c r="R122" i="8" s="1"/>
  <c r="P124" i="8"/>
  <c r="P123" i="8"/>
  <c r="J118" i="8"/>
  <c r="J117" i="8"/>
  <c r="F117" i="8"/>
  <c r="F115" i="8"/>
  <c r="E113" i="8"/>
  <c r="J92" i="8"/>
  <c r="J91" i="8"/>
  <c r="F91" i="8"/>
  <c r="F89" i="8"/>
  <c r="E87" i="8"/>
  <c r="J18" i="8"/>
  <c r="E18" i="8"/>
  <c r="F92" i="8" s="1"/>
  <c r="J17" i="8"/>
  <c r="J12" i="8"/>
  <c r="J115" i="8" s="1"/>
  <c r="E7" i="8"/>
  <c r="E85" i="8" s="1"/>
  <c r="J37" i="7"/>
  <c r="J36" i="7"/>
  <c r="AY100" i="1" s="1"/>
  <c r="J35" i="7"/>
  <c r="AX100" i="1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4" i="7"/>
  <c r="BH154" i="7"/>
  <c r="BG154" i="7"/>
  <c r="BF154" i="7"/>
  <c r="T154" i="7"/>
  <c r="T153" i="7" s="1"/>
  <c r="R154" i="7"/>
  <c r="R153" i="7" s="1"/>
  <c r="P154" i="7"/>
  <c r="P153" i="7" s="1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4" i="7"/>
  <c r="BH144" i="7"/>
  <c r="BG144" i="7"/>
  <c r="BF144" i="7"/>
  <c r="T144" i="7"/>
  <c r="R144" i="7"/>
  <c r="P144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0" i="7"/>
  <c r="BH130" i="7"/>
  <c r="BG130" i="7"/>
  <c r="BF130" i="7"/>
  <c r="T130" i="7"/>
  <c r="R130" i="7"/>
  <c r="P130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J118" i="7"/>
  <c r="J117" i="7"/>
  <c r="F117" i="7"/>
  <c r="F115" i="7"/>
  <c r="E113" i="7"/>
  <c r="J92" i="7"/>
  <c r="J91" i="7"/>
  <c r="F91" i="7"/>
  <c r="F89" i="7"/>
  <c r="E87" i="7"/>
  <c r="J18" i="7"/>
  <c r="E18" i="7"/>
  <c r="F118" i="7" s="1"/>
  <c r="J17" i="7"/>
  <c r="J12" i="7"/>
  <c r="J115" i="7" s="1"/>
  <c r="E7" i="7"/>
  <c r="E111" i="7" s="1"/>
  <c r="J37" i="6"/>
  <c r="J36" i="6"/>
  <c r="AY99" i="1"/>
  <c r="J35" i="6"/>
  <c r="AX99" i="1" s="1"/>
  <c r="BI176" i="6"/>
  <c r="BH176" i="6"/>
  <c r="BG176" i="6"/>
  <c r="BF176" i="6"/>
  <c r="T176" i="6"/>
  <c r="T175" i="6"/>
  <c r="R176" i="6"/>
  <c r="R175" i="6" s="1"/>
  <c r="P176" i="6"/>
  <c r="P175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0" i="6"/>
  <c r="BH160" i="6"/>
  <c r="BG160" i="6"/>
  <c r="BF160" i="6"/>
  <c r="T160" i="6"/>
  <c r="T159" i="6" s="1"/>
  <c r="R160" i="6"/>
  <c r="R159" i="6" s="1"/>
  <c r="P160" i="6"/>
  <c r="P159" i="6" s="1"/>
  <c r="BI156" i="6"/>
  <c r="BH156" i="6"/>
  <c r="BG156" i="6"/>
  <c r="BF156" i="6"/>
  <c r="T156" i="6"/>
  <c r="T155" i="6" s="1"/>
  <c r="R156" i="6"/>
  <c r="R155" i="6" s="1"/>
  <c r="P156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119" i="6" s="1"/>
  <c r="J17" i="6"/>
  <c r="J12" i="6"/>
  <c r="J116" i="6" s="1"/>
  <c r="E7" i="6"/>
  <c r="E112" i="6" s="1"/>
  <c r="J37" i="5"/>
  <c r="J36" i="5"/>
  <c r="AY98" i="1"/>
  <c r="J35" i="5"/>
  <c r="AX98" i="1" s="1"/>
  <c r="BI208" i="5"/>
  <c r="BH208" i="5"/>
  <c r="BG208" i="5"/>
  <c r="BF208" i="5"/>
  <c r="T208" i="5"/>
  <c r="T207" i="5"/>
  <c r="R208" i="5"/>
  <c r="R207" i="5" s="1"/>
  <c r="P208" i="5"/>
  <c r="P207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R171" i="5"/>
  <c r="P171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J118" i="5"/>
  <c r="J117" i="5"/>
  <c r="F117" i="5"/>
  <c r="F115" i="5"/>
  <c r="E113" i="5"/>
  <c r="J92" i="5"/>
  <c r="J91" i="5"/>
  <c r="F91" i="5"/>
  <c r="F89" i="5"/>
  <c r="E87" i="5"/>
  <c r="J18" i="5"/>
  <c r="E18" i="5"/>
  <c r="F92" i="5" s="1"/>
  <c r="J17" i="5"/>
  <c r="J12" i="5"/>
  <c r="J115" i="5" s="1"/>
  <c r="E7" i="5"/>
  <c r="E111" i="5" s="1"/>
  <c r="J37" i="4"/>
  <c r="J36" i="4"/>
  <c r="AY97" i="1"/>
  <c r="J35" i="4"/>
  <c r="AX97" i="1" s="1"/>
  <c r="BI158" i="4"/>
  <c r="BH158" i="4"/>
  <c r="BG158" i="4"/>
  <c r="BF158" i="4"/>
  <c r="T158" i="4"/>
  <c r="T157" i="4"/>
  <c r="R158" i="4"/>
  <c r="R157" i="4" s="1"/>
  <c r="P158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 s="1"/>
  <c r="J17" i="4"/>
  <c r="J12" i="4"/>
  <c r="J115" i="4" s="1"/>
  <c r="E7" i="4"/>
  <c r="E85" i="4" s="1"/>
  <c r="J37" i="3"/>
  <c r="J36" i="3"/>
  <c r="AY96" i="1" s="1"/>
  <c r="J35" i="3"/>
  <c r="AX96" i="1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65" i="3"/>
  <c r="BH265" i="3"/>
  <c r="BG265" i="3"/>
  <c r="BF265" i="3"/>
  <c r="T265" i="3"/>
  <c r="R265" i="3"/>
  <c r="P265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5" i="3"/>
  <c r="BH235" i="3"/>
  <c r="BG235" i="3"/>
  <c r="BF235" i="3"/>
  <c r="T235" i="3"/>
  <c r="T234" i="3" s="1"/>
  <c r="R235" i="3"/>
  <c r="R234" i="3" s="1"/>
  <c r="P235" i="3"/>
  <c r="P234" i="3" s="1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6" i="3"/>
  <c r="BH206" i="3"/>
  <c r="BG206" i="3"/>
  <c r="BF206" i="3"/>
  <c r="T206" i="3"/>
  <c r="T205" i="3" s="1"/>
  <c r="R206" i="3"/>
  <c r="R205" i="3" s="1"/>
  <c r="P206" i="3"/>
  <c r="P205" i="3" s="1"/>
  <c r="BI201" i="3"/>
  <c r="BH201" i="3"/>
  <c r="BG201" i="3"/>
  <c r="BF201" i="3"/>
  <c r="T201" i="3"/>
  <c r="R201" i="3"/>
  <c r="P201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2" i="3"/>
  <c r="BH182" i="3"/>
  <c r="BG182" i="3"/>
  <c r="BF182" i="3"/>
  <c r="T182" i="3"/>
  <c r="R182" i="3"/>
  <c r="P182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85" i="3" s="1"/>
  <c r="J37" i="2"/>
  <c r="J36" i="2"/>
  <c r="AY95" i="1"/>
  <c r="J35" i="2"/>
  <c r="AX95" i="1"/>
  <c r="BI872" i="2"/>
  <c r="BH872" i="2"/>
  <c r="BG872" i="2"/>
  <c r="BF872" i="2"/>
  <c r="T872" i="2"/>
  <c r="R872" i="2"/>
  <c r="P872" i="2"/>
  <c r="BI869" i="2"/>
  <c r="BH869" i="2"/>
  <c r="BG869" i="2"/>
  <c r="BF869" i="2"/>
  <c r="T869" i="2"/>
  <c r="R869" i="2"/>
  <c r="P869" i="2"/>
  <c r="BI866" i="2"/>
  <c r="BH866" i="2"/>
  <c r="BG866" i="2"/>
  <c r="BF866" i="2"/>
  <c r="T866" i="2"/>
  <c r="R866" i="2"/>
  <c r="P866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5" i="2"/>
  <c r="BH845" i="2"/>
  <c r="BG845" i="2"/>
  <c r="BF845" i="2"/>
  <c r="T845" i="2"/>
  <c r="R845" i="2"/>
  <c r="P845" i="2"/>
  <c r="BI843" i="2"/>
  <c r="BH843" i="2"/>
  <c r="BG843" i="2"/>
  <c r="BF843" i="2"/>
  <c r="T843" i="2"/>
  <c r="R843" i="2"/>
  <c r="P843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5" i="2"/>
  <c r="BH835" i="2"/>
  <c r="BG835" i="2"/>
  <c r="BF835" i="2"/>
  <c r="T835" i="2"/>
  <c r="R835" i="2"/>
  <c r="P835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4" i="2"/>
  <c r="BH824" i="2"/>
  <c r="BG824" i="2"/>
  <c r="BF824" i="2"/>
  <c r="T824" i="2"/>
  <c r="R824" i="2"/>
  <c r="P824" i="2"/>
  <c r="BI822" i="2"/>
  <c r="BH822" i="2"/>
  <c r="BG822" i="2"/>
  <c r="BF822" i="2"/>
  <c r="T822" i="2"/>
  <c r="R822" i="2"/>
  <c r="P822" i="2"/>
  <c r="BI819" i="2"/>
  <c r="BH819" i="2"/>
  <c r="BG819" i="2"/>
  <c r="BF819" i="2"/>
  <c r="T819" i="2"/>
  <c r="R819" i="2"/>
  <c r="P819" i="2"/>
  <c r="BI817" i="2"/>
  <c r="BH817" i="2"/>
  <c r="BG817" i="2"/>
  <c r="BF817" i="2"/>
  <c r="T817" i="2"/>
  <c r="R817" i="2"/>
  <c r="P817" i="2"/>
  <c r="BI814" i="2"/>
  <c r="BH814" i="2"/>
  <c r="BG814" i="2"/>
  <c r="BF814" i="2"/>
  <c r="T814" i="2"/>
  <c r="R814" i="2"/>
  <c r="P814" i="2"/>
  <c r="BI809" i="2"/>
  <c r="BH809" i="2"/>
  <c r="BG809" i="2"/>
  <c r="BF809" i="2"/>
  <c r="T809" i="2"/>
  <c r="R809" i="2"/>
  <c r="P809" i="2"/>
  <c r="BI799" i="2"/>
  <c r="BH799" i="2"/>
  <c r="BG799" i="2"/>
  <c r="BF799" i="2"/>
  <c r="T799" i="2"/>
  <c r="R799" i="2"/>
  <c r="P799" i="2"/>
  <c r="BI796" i="2"/>
  <c r="BH796" i="2"/>
  <c r="BG796" i="2"/>
  <c r="BF796" i="2"/>
  <c r="T796" i="2"/>
  <c r="R796" i="2"/>
  <c r="P796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8" i="2"/>
  <c r="BH788" i="2"/>
  <c r="BG788" i="2"/>
  <c r="BF788" i="2"/>
  <c r="T788" i="2"/>
  <c r="R788" i="2"/>
  <c r="P788" i="2"/>
  <c r="BI785" i="2"/>
  <c r="BH785" i="2"/>
  <c r="BG785" i="2"/>
  <c r="BF785" i="2"/>
  <c r="T785" i="2"/>
  <c r="R785" i="2"/>
  <c r="P785" i="2"/>
  <c r="BI782" i="2"/>
  <c r="BH782" i="2"/>
  <c r="BG782" i="2"/>
  <c r="BF782" i="2"/>
  <c r="T782" i="2"/>
  <c r="R782" i="2"/>
  <c r="P782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7" i="2"/>
  <c r="BH767" i="2"/>
  <c r="BG767" i="2"/>
  <c r="BF767" i="2"/>
  <c r="T767" i="2"/>
  <c r="R767" i="2"/>
  <c r="P767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2" i="2"/>
  <c r="BH752" i="2"/>
  <c r="BG752" i="2"/>
  <c r="BF752" i="2"/>
  <c r="T752" i="2"/>
  <c r="R752" i="2"/>
  <c r="P752" i="2"/>
  <c r="BI749" i="2"/>
  <c r="BH749" i="2"/>
  <c r="BG749" i="2"/>
  <c r="BF749" i="2"/>
  <c r="T749" i="2"/>
  <c r="R749" i="2"/>
  <c r="P749" i="2"/>
  <c r="BI746" i="2"/>
  <c r="BH746" i="2"/>
  <c r="BG746" i="2"/>
  <c r="BF746" i="2"/>
  <c r="T746" i="2"/>
  <c r="R746" i="2"/>
  <c r="P746" i="2"/>
  <c r="BI743" i="2"/>
  <c r="BH743" i="2"/>
  <c r="BG743" i="2"/>
  <c r="BF743" i="2"/>
  <c r="T743" i="2"/>
  <c r="R743" i="2"/>
  <c r="P743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8" i="2"/>
  <c r="BH718" i="2"/>
  <c r="BG718" i="2"/>
  <c r="BF718" i="2"/>
  <c r="T718" i="2"/>
  <c r="R718" i="2"/>
  <c r="P718" i="2"/>
  <c r="BI716" i="2"/>
  <c r="BH716" i="2"/>
  <c r="BG716" i="2"/>
  <c r="BF716" i="2"/>
  <c r="T716" i="2"/>
  <c r="R716" i="2"/>
  <c r="P716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8" i="2"/>
  <c r="BH698" i="2"/>
  <c r="BG698" i="2"/>
  <c r="BF698" i="2"/>
  <c r="T698" i="2"/>
  <c r="R698" i="2"/>
  <c r="P698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2" i="2"/>
  <c r="BH682" i="2"/>
  <c r="BG682" i="2"/>
  <c r="BF682" i="2"/>
  <c r="T682" i="2"/>
  <c r="R682" i="2"/>
  <c r="P682" i="2"/>
  <c r="BI679" i="2"/>
  <c r="BH679" i="2"/>
  <c r="BG679" i="2"/>
  <c r="BF679" i="2"/>
  <c r="T679" i="2"/>
  <c r="R679" i="2"/>
  <c r="P679" i="2"/>
  <c r="BI676" i="2"/>
  <c r="BH676" i="2"/>
  <c r="BG676" i="2"/>
  <c r="BF676" i="2"/>
  <c r="T676" i="2"/>
  <c r="R676" i="2"/>
  <c r="P676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8" i="2"/>
  <c r="BH668" i="2"/>
  <c r="BG668" i="2"/>
  <c r="BF668" i="2"/>
  <c r="T668" i="2"/>
  <c r="R668" i="2"/>
  <c r="P668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0" i="2"/>
  <c r="BH640" i="2"/>
  <c r="BG640" i="2"/>
  <c r="BF640" i="2"/>
  <c r="T640" i="2"/>
  <c r="R640" i="2"/>
  <c r="P640" i="2"/>
  <c r="BI637" i="2"/>
  <c r="BH637" i="2"/>
  <c r="BG637" i="2"/>
  <c r="BF637" i="2"/>
  <c r="T637" i="2"/>
  <c r="R637" i="2"/>
  <c r="P637" i="2"/>
  <c r="BI634" i="2"/>
  <c r="BH634" i="2"/>
  <c r="BG634" i="2"/>
  <c r="BF634" i="2"/>
  <c r="T634" i="2"/>
  <c r="R634" i="2"/>
  <c r="P634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5" i="2"/>
  <c r="BH625" i="2"/>
  <c r="BG625" i="2"/>
  <c r="BF625" i="2"/>
  <c r="T625" i="2"/>
  <c r="R625" i="2"/>
  <c r="P625" i="2"/>
  <c r="BI623" i="2"/>
  <c r="BH623" i="2"/>
  <c r="BG623" i="2"/>
  <c r="BF623" i="2"/>
  <c r="T623" i="2"/>
  <c r="R623" i="2"/>
  <c r="P623" i="2"/>
  <c r="BI619" i="2"/>
  <c r="BH619" i="2"/>
  <c r="BG619" i="2"/>
  <c r="BF619" i="2"/>
  <c r="T619" i="2"/>
  <c r="T618" i="2" s="1"/>
  <c r="R619" i="2"/>
  <c r="R618" i="2" s="1"/>
  <c r="P619" i="2"/>
  <c r="P618" i="2" s="1"/>
  <c r="BI616" i="2"/>
  <c r="BH616" i="2"/>
  <c r="BG616" i="2"/>
  <c r="BF616" i="2"/>
  <c r="T616" i="2"/>
  <c r="R616" i="2"/>
  <c r="P616" i="2"/>
  <c r="BI613" i="2"/>
  <c r="BH613" i="2"/>
  <c r="BG613" i="2"/>
  <c r="BF613" i="2"/>
  <c r="T613" i="2"/>
  <c r="R613" i="2"/>
  <c r="P613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4" i="2"/>
  <c r="BH604" i="2"/>
  <c r="BG604" i="2"/>
  <c r="BF604" i="2"/>
  <c r="T604" i="2"/>
  <c r="R604" i="2"/>
  <c r="P604" i="2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0" i="2"/>
  <c r="BH580" i="2"/>
  <c r="BG580" i="2"/>
  <c r="BF580" i="2"/>
  <c r="T580" i="2"/>
  <c r="R580" i="2"/>
  <c r="P580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68" i="2"/>
  <c r="BH568" i="2"/>
  <c r="BG568" i="2"/>
  <c r="BF568" i="2"/>
  <c r="T568" i="2"/>
  <c r="R568" i="2"/>
  <c r="P568" i="2"/>
  <c r="BI561" i="2"/>
  <c r="BH561" i="2"/>
  <c r="BG561" i="2"/>
  <c r="BF561" i="2"/>
  <c r="T561" i="2"/>
  <c r="R561" i="2"/>
  <c r="P561" i="2"/>
  <c r="BI554" i="2"/>
  <c r="BH554" i="2"/>
  <c r="BG554" i="2"/>
  <c r="BF554" i="2"/>
  <c r="T554" i="2"/>
  <c r="R554" i="2"/>
  <c r="P554" i="2"/>
  <c r="BI550" i="2"/>
  <c r="BH550" i="2"/>
  <c r="BG550" i="2"/>
  <c r="BF550" i="2"/>
  <c r="T550" i="2"/>
  <c r="R550" i="2"/>
  <c r="P550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38" i="2"/>
  <c r="BH538" i="2"/>
  <c r="BG538" i="2"/>
  <c r="BF538" i="2"/>
  <c r="T538" i="2"/>
  <c r="R538" i="2"/>
  <c r="P538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5" i="2"/>
  <c r="BH525" i="2"/>
  <c r="BG525" i="2"/>
  <c r="BF525" i="2"/>
  <c r="T525" i="2"/>
  <c r="R525" i="2"/>
  <c r="P525" i="2"/>
  <c r="BI522" i="2"/>
  <c r="BH522" i="2"/>
  <c r="BG522" i="2"/>
  <c r="BF522" i="2"/>
  <c r="T522" i="2"/>
  <c r="R522" i="2"/>
  <c r="P522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5" i="2"/>
  <c r="BH505" i="2"/>
  <c r="BG505" i="2"/>
  <c r="BF505" i="2"/>
  <c r="T505" i="2"/>
  <c r="R505" i="2"/>
  <c r="P505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0" i="2"/>
  <c r="BH490" i="2"/>
  <c r="BG490" i="2"/>
  <c r="BF490" i="2"/>
  <c r="T490" i="2"/>
  <c r="R490" i="2"/>
  <c r="P490" i="2"/>
  <c r="BI487" i="2"/>
  <c r="BH487" i="2"/>
  <c r="BG487" i="2"/>
  <c r="BF487" i="2"/>
  <c r="T487" i="2"/>
  <c r="R487" i="2"/>
  <c r="P487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7" i="2"/>
  <c r="BH307" i="2"/>
  <c r="BG307" i="2"/>
  <c r="BF307" i="2"/>
  <c r="T307" i="2"/>
  <c r="R307" i="2"/>
  <c r="P307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3" i="2"/>
  <c r="BH293" i="2"/>
  <c r="BG293" i="2"/>
  <c r="BF293" i="2"/>
  <c r="T293" i="2"/>
  <c r="R293" i="2"/>
  <c r="P293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J135" i="2"/>
  <c r="J134" i="2"/>
  <c r="F134" i="2"/>
  <c r="F132" i="2"/>
  <c r="E130" i="2"/>
  <c r="J92" i="2"/>
  <c r="J91" i="2"/>
  <c r="F91" i="2"/>
  <c r="F89" i="2"/>
  <c r="E87" i="2"/>
  <c r="J18" i="2"/>
  <c r="E18" i="2"/>
  <c r="F135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153" i="8"/>
  <c r="BK150" i="8"/>
  <c r="J150" i="8"/>
  <c r="J148" i="8"/>
  <c r="BK146" i="8"/>
  <c r="J146" i="8"/>
  <c r="BK142" i="8"/>
  <c r="J142" i="8"/>
  <c r="BK140" i="8"/>
  <c r="BK137" i="8"/>
  <c r="J137" i="8"/>
  <c r="J135" i="8"/>
  <c r="BK132" i="8"/>
  <c r="BK128" i="8"/>
  <c r="J124" i="8"/>
  <c r="BK163" i="7"/>
  <c r="J161" i="7"/>
  <c r="BK158" i="7"/>
  <c r="J154" i="7"/>
  <c r="BK151" i="7"/>
  <c r="J151" i="7"/>
  <c r="BK148" i="7"/>
  <c r="J144" i="7"/>
  <c r="J136" i="7"/>
  <c r="BK133" i="7"/>
  <c r="BK124" i="7"/>
  <c r="BK172" i="6"/>
  <c r="BK160" i="6"/>
  <c r="J156" i="6"/>
  <c r="J152" i="6"/>
  <c r="BK149" i="6"/>
  <c r="BK146" i="6"/>
  <c r="BK143" i="6"/>
  <c r="BK140" i="6"/>
  <c r="BK137" i="6"/>
  <c r="J134" i="6"/>
  <c r="BK131" i="6"/>
  <c r="J128" i="6"/>
  <c r="J125" i="6"/>
  <c r="J208" i="5"/>
  <c r="J204" i="5"/>
  <c r="BK201" i="5"/>
  <c r="BK199" i="5"/>
  <c r="BK197" i="5"/>
  <c r="J194" i="5"/>
  <c r="BK191" i="5"/>
  <c r="BK188" i="5"/>
  <c r="J185" i="5"/>
  <c r="BK182" i="5"/>
  <c r="BK180" i="5"/>
  <c r="J177" i="5"/>
  <c r="BK174" i="5"/>
  <c r="J171" i="5"/>
  <c r="BK167" i="5"/>
  <c r="BK164" i="5"/>
  <c r="BK158" i="5"/>
  <c r="BK155" i="5"/>
  <c r="BK149" i="5"/>
  <c r="BK140" i="5"/>
  <c r="BK137" i="5"/>
  <c r="J135" i="5"/>
  <c r="J133" i="5"/>
  <c r="J130" i="5"/>
  <c r="BK127" i="5"/>
  <c r="BK124" i="5"/>
  <c r="BK158" i="4"/>
  <c r="BK154" i="4"/>
  <c r="BK151" i="4"/>
  <c r="BK147" i="4"/>
  <c r="BK144" i="4"/>
  <c r="J138" i="4"/>
  <c r="J135" i="4"/>
  <c r="BK133" i="4"/>
  <c r="BK130" i="4"/>
  <c r="J124" i="4"/>
  <c r="BK274" i="3"/>
  <c r="J272" i="3"/>
  <c r="BK265" i="3"/>
  <c r="J258" i="3"/>
  <c r="BK244" i="3"/>
  <c r="BK242" i="3"/>
  <c r="BK231" i="3"/>
  <c r="BK228" i="3"/>
  <c r="BK225" i="3"/>
  <c r="J217" i="3"/>
  <c r="J211" i="3"/>
  <c r="J201" i="3"/>
  <c r="BK195" i="3"/>
  <c r="BK192" i="3"/>
  <c r="BK182" i="3"/>
  <c r="BK166" i="3"/>
  <c r="BK163" i="3"/>
  <c r="BK160" i="3"/>
  <c r="BK153" i="3"/>
  <c r="BK149" i="3"/>
  <c r="J146" i="3"/>
  <c r="BK140" i="3"/>
  <c r="J137" i="3"/>
  <c r="BK134" i="3"/>
  <c r="BK131" i="3"/>
  <c r="J129" i="3"/>
  <c r="J872" i="2"/>
  <c r="BK869" i="2"/>
  <c r="J869" i="2"/>
  <c r="BK866" i="2"/>
  <c r="J864" i="2"/>
  <c r="J862" i="2"/>
  <c r="J859" i="2"/>
  <c r="J857" i="2"/>
  <c r="BK854" i="2"/>
  <c r="BK852" i="2"/>
  <c r="J849" i="2"/>
  <c r="BK847" i="2"/>
  <c r="J845" i="2"/>
  <c r="J843" i="2"/>
  <c r="J841" i="2"/>
  <c r="J839" i="2"/>
  <c r="J837" i="2"/>
  <c r="J835" i="2"/>
  <c r="J829" i="2"/>
  <c r="J827" i="2"/>
  <c r="J824" i="2"/>
  <c r="BK819" i="2"/>
  <c r="J814" i="2"/>
  <c r="J796" i="2"/>
  <c r="BK793" i="2"/>
  <c r="J788" i="2"/>
  <c r="J785" i="2"/>
  <c r="BK779" i="2"/>
  <c r="J774" i="2"/>
  <c r="J772" i="2"/>
  <c r="J767" i="2"/>
  <c r="BK764" i="2"/>
  <c r="BK758" i="2"/>
  <c r="J755" i="2"/>
  <c r="BK752" i="2"/>
  <c r="BK749" i="2"/>
  <c r="BK743" i="2"/>
  <c r="J740" i="2"/>
  <c r="BK735" i="2"/>
  <c r="BK733" i="2"/>
  <c r="BK731" i="2"/>
  <c r="J725" i="2"/>
  <c r="J722" i="2"/>
  <c r="BK720" i="2"/>
  <c r="BK714" i="2"/>
  <c r="BK710" i="2"/>
  <c r="BK707" i="2"/>
  <c r="BK701" i="2"/>
  <c r="BK698" i="2"/>
  <c r="J692" i="2"/>
  <c r="J687" i="2"/>
  <c r="BK685" i="2"/>
  <c r="J682" i="2"/>
  <c r="BK679" i="2"/>
  <c r="J671" i="2"/>
  <c r="J668" i="2"/>
  <c r="J665" i="2"/>
  <c r="J662" i="2"/>
  <c r="BK658" i="2"/>
  <c r="BK655" i="2"/>
  <c r="J652" i="2"/>
  <c r="BK646" i="2"/>
  <c r="BK637" i="2"/>
  <c r="J634" i="2"/>
  <c r="BK625" i="2"/>
  <c r="BK613" i="2"/>
  <c r="J610" i="2"/>
  <c r="BK608" i="2"/>
  <c r="J593" i="2"/>
  <c r="J587" i="2"/>
  <c r="BK584" i="2"/>
  <c r="J580" i="2"/>
  <c r="BK568" i="2"/>
  <c r="J561" i="2"/>
  <c r="BK554" i="2"/>
  <c r="BK550" i="2"/>
  <c r="BK546" i="2"/>
  <c r="J543" i="2"/>
  <c r="J538" i="2"/>
  <c r="BK534" i="2"/>
  <c r="J528" i="2"/>
  <c r="BK525" i="2"/>
  <c r="BK522" i="2"/>
  <c r="BK519" i="2"/>
  <c r="J513" i="2"/>
  <c r="J510" i="2"/>
  <c r="BK508" i="2"/>
  <c r="J505" i="2"/>
  <c r="J500" i="2"/>
  <c r="J494" i="2"/>
  <c r="J490" i="2"/>
  <c r="J487" i="2"/>
  <c r="J477" i="2"/>
  <c r="J475" i="2"/>
  <c r="BK473" i="2"/>
  <c r="BK470" i="2"/>
  <c r="BK468" i="2"/>
  <c r="BK462" i="2"/>
  <c r="J459" i="2"/>
  <c r="BK454" i="2"/>
  <c r="BK451" i="2"/>
  <c r="BK446" i="2"/>
  <c r="BK434" i="2"/>
  <c r="BK431" i="2"/>
  <c r="BK427" i="2"/>
  <c r="BK421" i="2"/>
  <c r="BK417" i="2"/>
  <c r="BK404" i="2"/>
  <c r="BK400" i="2"/>
  <c r="BK397" i="2"/>
  <c r="BK390" i="2"/>
  <c r="J386" i="2"/>
  <c r="BK384" i="2"/>
  <c r="BK381" i="2"/>
  <c r="J371" i="2"/>
  <c r="J364" i="2"/>
  <c r="J354" i="2"/>
  <c r="BK351" i="2"/>
  <c r="J348" i="2"/>
  <c r="BK342" i="2"/>
  <c r="J337" i="2"/>
  <c r="BK334" i="2"/>
  <c r="J329" i="2"/>
  <c r="J326" i="2"/>
  <c r="J323" i="2"/>
  <c r="J320" i="2"/>
  <c r="BK317" i="2"/>
  <c r="BK312" i="2"/>
  <c r="BK307" i="2"/>
  <c r="J302" i="2"/>
  <c r="BK293" i="2"/>
  <c r="BK283" i="2"/>
  <c r="J277" i="2"/>
  <c r="J275" i="2"/>
  <c r="J272" i="2"/>
  <c r="BK266" i="2"/>
  <c r="BK262" i="2"/>
  <c r="J257" i="2"/>
  <c r="J254" i="2"/>
  <c r="BK243" i="2"/>
  <c r="BK236" i="2"/>
  <c r="BK233" i="2"/>
  <c r="J230" i="2"/>
  <c r="J226" i="2"/>
  <c r="BK208" i="2"/>
  <c r="BK201" i="2"/>
  <c r="J198" i="2"/>
  <c r="J195" i="2"/>
  <c r="J192" i="2"/>
  <c r="J189" i="2"/>
  <c r="J184" i="2"/>
  <c r="BK178" i="2"/>
  <c r="J172" i="2"/>
  <c r="J169" i="2"/>
  <c r="J166" i="2"/>
  <c r="BK162" i="2"/>
  <c r="J157" i="2"/>
  <c r="BK152" i="2"/>
  <c r="BK150" i="2"/>
  <c r="BK144" i="2"/>
  <c r="J140" i="8"/>
  <c r="BK135" i="8"/>
  <c r="J132" i="8"/>
  <c r="J128" i="8"/>
  <c r="BK124" i="8"/>
  <c r="J163" i="7"/>
  <c r="BK161" i="7"/>
  <c r="BK144" i="7"/>
  <c r="J141" i="7"/>
  <c r="BK138" i="7"/>
  <c r="BK136" i="7"/>
  <c r="BK130" i="7"/>
  <c r="BK127" i="7"/>
  <c r="J124" i="7"/>
  <c r="BK176" i="6"/>
  <c r="J170" i="6"/>
  <c r="BK167" i="6"/>
  <c r="BK164" i="6"/>
  <c r="J160" i="6"/>
  <c r="J197" i="5"/>
  <c r="J191" i="5"/>
  <c r="J164" i="5"/>
  <c r="BK161" i="5"/>
  <c r="J158" i="5"/>
  <c r="BK152" i="5"/>
  <c r="J149" i="5"/>
  <c r="BK146" i="5"/>
  <c r="J144" i="5"/>
  <c r="BK142" i="5"/>
  <c r="J140" i="5"/>
  <c r="BK133" i="5"/>
  <c r="J158" i="4"/>
  <c r="J151" i="4"/>
  <c r="J144" i="4"/>
  <c r="J140" i="4"/>
  <c r="BK135" i="4"/>
  <c r="BK127" i="4"/>
  <c r="J256" i="3"/>
  <c r="J253" i="3"/>
  <c r="J242" i="3"/>
  <c r="J239" i="3"/>
  <c r="BK235" i="3"/>
  <c r="J231" i="3"/>
  <c r="J228" i="3"/>
  <c r="J225" i="3"/>
  <c r="J222" i="3"/>
  <c r="BK214" i="3"/>
  <c r="J206" i="3"/>
  <c r="BK201" i="3"/>
  <c r="J195" i="3"/>
  <c r="J192" i="3"/>
  <c r="BK190" i="3"/>
  <c r="J182" i="3"/>
  <c r="BK173" i="3"/>
  <c r="J170" i="3"/>
  <c r="J166" i="3"/>
  <c r="J163" i="3"/>
  <c r="J157" i="3"/>
  <c r="J153" i="3"/>
  <c r="J149" i="3"/>
  <c r="BK143" i="3"/>
  <c r="BK137" i="3"/>
  <c r="J134" i="3"/>
  <c r="J131" i="3"/>
  <c r="BK129" i="3"/>
  <c r="BK837" i="2"/>
  <c r="BK829" i="2"/>
  <c r="BK824" i="2"/>
  <c r="J819" i="2"/>
  <c r="J817" i="2"/>
  <c r="BK814" i="2"/>
  <c r="J809" i="2"/>
  <c r="BK799" i="2"/>
  <c r="J791" i="2"/>
  <c r="BK788" i="2"/>
  <c r="J782" i="2"/>
  <c r="J779" i="2"/>
  <c r="BK777" i="2"/>
  <c r="BK774" i="2"/>
  <c r="BK770" i="2"/>
  <c r="BK767" i="2"/>
  <c r="J764" i="2"/>
  <c r="BK761" i="2"/>
  <c r="J752" i="2"/>
  <c r="BK746" i="2"/>
  <c r="BK740" i="2"/>
  <c r="J737" i="2"/>
  <c r="J733" i="2"/>
  <c r="BK728" i="2"/>
  <c r="BK722" i="2"/>
  <c r="J720" i="2"/>
  <c r="BK718" i="2"/>
  <c r="BK716" i="2"/>
  <c r="J712" i="2"/>
  <c r="BK704" i="2"/>
  <c r="J701" i="2"/>
  <c r="BK695" i="2"/>
  <c r="J689" i="2"/>
  <c r="J679" i="2"/>
  <c r="J676" i="2"/>
  <c r="J674" i="2"/>
  <c r="BK671" i="2"/>
  <c r="BK665" i="2"/>
  <c r="J658" i="2"/>
  <c r="BK652" i="2"/>
  <c r="BK649" i="2"/>
  <c r="BK643" i="2"/>
  <c r="J640" i="2"/>
  <c r="J637" i="2"/>
  <c r="BK631" i="2"/>
  <c r="J628" i="2"/>
  <c r="J625" i="2"/>
  <c r="J623" i="2"/>
  <c r="J619" i="2"/>
  <c r="J616" i="2"/>
  <c r="BK610" i="2"/>
  <c r="J608" i="2"/>
  <c r="J604" i="2"/>
  <c r="J600" i="2"/>
  <c r="BK598" i="2"/>
  <c r="BK593" i="2"/>
  <c r="BK590" i="2"/>
  <c r="BK587" i="2"/>
  <c r="BK576" i="2"/>
  <c r="J573" i="2"/>
  <c r="J568" i="2"/>
  <c r="BK561" i="2"/>
  <c r="J546" i="2"/>
  <c r="BK543" i="2"/>
  <c r="BK538" i="2"/>
  <c r="BK531" i="2"/>
  <c r="J525" i="2"/>
  <c r="J519" i="2"/>
  <c r="J516" i="2"/>
  <c r="BK513" i="2"/>
  <c r="BK505" i="2"/>
  <c r="BK497" i="2"/>
  <c r="BK490" i="2"/>
  <c r="BK484" i="2"/>
  <c r="BK480" i="2"/>
  <c r="BK477" i="2"/>
  <c r="J473" i="2"/>
  <c r="J465" i="2"/>
  <c r="BK456" i="2"/>
  <c r="J451" i="2"/>
  <c r="J449" i="2"/>
  <c r="J446" i="2"/>
  <c r="BK443" i="2"/>
  <c r="J440" i="2"/>
  <c r="BK437" i="2"/>
  <c r="J431" i="2"/>
  <c r="J427" i="2"/>
  <c r="J424" i="2"/>
  <c r="J413" i="2"/>
  <c r="BK410" i="2"/>
  <c r="J407" i="2"/>
  <c r="BK393" i="2"/>
  <c r="BK378" i="2"/>
  <c r="J374" i="2"/>
  <c r="BK371" i="2"/>
  <c r="BK368" i="2"/>
  <c r="BK364" i="2"/>
  <c r="J361" i="2"/>
  <c r="BK357" i="2"/>
  <c r="J351" i="2"/>
  <c r="BK348" i="2"/>
  <c r="J345" i="2"/>
  <c r="BK337" i="2"/>
  <c r="J334" i="2"/>
  <c r="BK332" i="2"/>
  <c r="BK326" i="2"/>
  <c r="BK302" i="2"/>
  <c r="J300" i="2"/>
  <c r="BK286" i="2"/>
  <c r="J280" i="2"/>
  <c r="BK277" i="2"/>
  <c r="BK272" i="2"/>
  <c r="BK269" i="2"/>
  <c r="J262" i="2"/>
  <c r="BK260" i="2"/>
  <c r="BK254" i="2"/>
  <c r="J251" i="2"/>
  <c r="J248" i="2"/>
  <c r="BK246" i="2"/>
  <c r="J240" i="2"/>
  <c r="J236" i="2"/>
  <c r="BK230" i="2"/>
  <c r="BK219" i="2"/>
  <c r="BK215" i="2"/>
  <c r="J211" i="2"/>
  <c r="BK205" i="2"/>
  <c r="J201" i="2"/>
  <c r="BK192" i="2"/>
  <c r="J186" i="2"/>
  <c r="BK184" i="2"/>
  <c r="J181" i="2"/>
  <c r="J178" i="2"/>
  <c r="J175" i="2"/>
  <c r="BK172" i="2"/>
  <c r="BK166" i="2"/>
  <c r="J162" i="2"/>
  <c r="J154" i="2"/>
  <c r="J147" i="2"/>
  <c r="BK141" i="2"/>
  <c r="AS94" i="1"/>
  <c r="J153" i="8"/>
  <c r="BK148" i="8"/>
  <c r="J158" i="7"/>
  <c r="BK154" i="7"/>
  <c r="J148" i="7"/>
  <c r="BK141" i="7"/>
  <c r="J138" i="7"/>
  <c r="J133" i="7"/>
  <c r="J130" i="7"/>
  <c r="J127" i="7"/>
  <c r="J176" i="6"/>
  <c r="J172" i="6"/>
  <c r="BK170" i="6"/>
  <c r="J167" i="6"/>
  <c r="J164" i="6"/>
  <c r="BK156" i="6"/>
  <c r="BK152" i="6"/>
  <c r="J149" i="6"/>
  <c r="J146" i="6"/>
  <c r="J143" i="6"/>
  <c r="J140" i="6"/>
  <c r="J137" i="6"/>
  <c r="BK134" i="6"/>
  <c r="J131" i="6"/>
  <c r="BK128" i="6"/>
  <c r="BK125" i="6"/>
  <c r="BK208" i="5"/>
  <c r="BK204" i="5"/>
  <c r="J201" i="5"/>
  <c r="J199" i="5"/>
  <c r="BK194" i="5"/>
  <c r="J188" i="5"/>
  <c r="BK185" i="5"/>
  <c r="J182" i="5"/>
  <c r="J180" i="5"/>
  <c r="BK177" i="5"/>
  <c r="J174" i="5"/>
  <c r="BK171" i="5"/>
  <c r="J167" i="5"/>
  <c r="J161" i="5"/>
  <c r="J155" i="5"/>
  <c r="J152" i="5"/>
  <c r="J146" i="5"/>
  <c r="BK144" i="5"/>
  <c r="J142" i="5"/>
  <c r="J137" i="5"/>
  <c r="BK135" i="5"/>
  <c r="BK130" i="5"/>
  <c r="J127" i="5"/>
  <c r="J124" i="5"/>
  <c r="J154" i="4"/>
  <c r="J147" i="4"/>
  <c r="BK140" i="4"/>
  <c r="BK138" i="4"/>
  <c r="J133" i="4"/>
  <c r="J130" i="4"/>
  <c r="J127" i="4"/>
  <c r="BK124" i="4"/>
  <c r="J274" i="3"/>
  <c r="BK272" i="3"/>
  <c r="J265" i="3"/>
  <c r="BK258" i="3"/>
  <c r="BK256" i="3"/>
  <c r="BK253" i="3"/>
  <c r="BK250" i="3"/>
  <c r="J250" i="3"/>
  <c r="BK247" i="3"/>
  <c r="J247" i="3"/>
  <c r="J244" i="3"/>
  <c r="BK239" i="3"/>
  <c r="J235" i="3"/>
  <c r="BK222" i="3"/>
  <c r="BK217" i="3"/>
  <c r="J214" i="3"/>
  <c r="BK211" i="3"/>
  <c r="BK206" i="3"/>
  <c r="J190" i="3"/>
  <c r="J173" i="3"/>
  <c r="BK170" i="3"/>
  <c r="J160" i="3"/>
  <c r="BK157" i="3"/>
  <c r="BK146" i="3"/>
  <c r="J143" i="3"/>
  <c r="J140" i="3"/>
  <c r="BK872" i="2"/>
  <c r="J866" i="2"/>
  <c r="BK864" i="2"/>
  <c r="BK862" i="2"/>
  <c r="BK859" i="2"/>
  <c r="BK857" i="2"/>
  <c r="J854" i="2"/>
  <c r="J852" i="2"/>
  <c r="BK849" i="2"/>
  <c r="J847" i="2"/>
  <c r="BK845" i="2"/>
  <c r="BK843" i="2"/>
  <c r="BK841" i="2"/>
  <c r="BK839" i="2"/>
  <c r="BK835" i="2"/>
  <c r="BK827" i="2"/>
  <c r="BK822" i="2"/>
  <c r="J822" i="2"/>
  <c r="BK817" i="2"/>
  <c r="BK809" i="2"/>
  <c r="J799" i="2"/>
  <c r="BK796" i="2"/>
  <c r="J793" i="2"/>
  <c r="BK791" i="2"/>
  <c r="BK785" i="2"/>
  <c r="BK782" i="2"/>
  <c r="J777" i="2"/>
  <c r="BK772" i="2"/>
  <c r="J770" i="2"/>
  <c r="J761" i="2"/>
  <c r="J758" i="2"/>
  <c r="BK755" i="2"/>
  <c r="J749" i="2"/>
  <c r="J746" i="2"/>
  <c r="J743" i="2"/>
  <c r="BK737" i="2"/>
  <c r="J735" i="2"/>
  <c r="J731" i="2"/>
  <c r="J728" i="2"/>
  <c r="BK725" i="2"/>
  <c r="J718" i="2"/>
  <c r="J716" i="2"/>
  <c r="J714" i="2"/>
  <c r="BK712" i="2"/>
  <c r="J710" i="2"/>
  <c r="J707" i="2"/>
  <c r="J704" i="2"/>
  <c r="J698" i="2"/>
  <c r="J695" i="2"/>
  <c r="BK692" i="2"/>
  <c r="BK689" i="2"/>
  <c r="BK687" i="2"/>
  <c r="J685" i="2"/>
  <c r="BK682" i="2"/>
  <c r="BK676" i="2"/>
  <c r="BK674" i="2"/>
  <c r="BK668" i="2"/>
  <c r="BK662" i="2"/>
  <c r="J655" i="2"/>
  <c r="J649" i="2"/>
  <c r="J646" i="2"/>
  <c r="J643" i="2"/>
  <c r="BK640" i="2"/>
  <c r="BK634" i="2"/>
  <c r="J631" i="2"/>
  <c r="BK628" i="2"/>
  <c r="BK623" i="2"/>
  <c r="BK619" i="2"/>
  <c r="BK616" i="2"/>
  <c r="J613" i="2"/>
  <c r="BK604" i="2"/>
  <c r="BK600" i="2"/>
  <c r="J598" i="2"/>
  <c r="J590" i="2"/>
  <c r="J584" i="2"/>
  <c r="BK580" i="2"/>
  <c r="J576" i="2"/>
  <c r="BK573" i="2"/>
  <c r="J554" i="2"/>
  <c r="J550" i="2"/>
  <c r="J534" i="2"/>
  <c r="J531" i="2"/>
  <c r="BK528" i="2"/>
  <c r="J522" i="2"/>
  <c r="BK516" i="2"/>
  <c r="BK510" i="2"/>
  <c r="J508" i="2"/>
  <c r="BK500" i="2"/>
  <c r="J497" i="2"/>
  <c r="BK494" i="2"/>
  <c r="BK487" i="2"/>
  <c r="J484" i="2"/>
  <c r="J480" i="2"/>
  <c r="BK475" i="2"/>
  <c r="J470" i="2"/>
  <c r="J468" i="2"/>
  <c r="BK465" i="2"/>
  <c r="J462" i="2"/>
  <c r="BK459" i="2"/>
  <c r="J456" i="2"/>
  <c r="J454" i="2"/>
  <c r="BK449" i="2"/>
  <c r="J443" i="2"/>
  <c r="BK440" i="2"/>
  <c r="J437" i="2"/>
  <c r="J434" i="2"/>
  <c r="BK424" i="2"/>
  <c r="J421" i="2"/>
  <c r="J417" i="2"/>
  <c r="BK413" i="2"/>
  <c r="J410" i="2"/>
  <c r="BK407" i="2"/>
  <c r="J404" i="2"/>
  <c r="J400" i="2"/>
  <c r="J397" i="2"/>
  <c r="J393" i="2"/>
  <c r="J390" i="2"/>
  <c r="BK386" i="2"/>
  <c r="J384" i="2"/>
  <c r="J381" i="2"/>
  <c r="J378" i="2"/>
  <c r="BK374" i="2"/>
  <c r="J368" i="2"/>
  <c r="BK361" i="2"/>
  <c r="J357" i="2"/>
  <c r="BK354" i="2"/>
  <c r="BK345" i="2"/>
  <c r="J342" i="2"/>
  <c r="J332" i="2"/>
  <c r="BK329" i="2"/>
  <c r="BK323" i="2"/>
  <c r="BK320" i="2"/>
  <c r="J317" i="2"/>
  <c r="J312" i="2"/>
  <c r="J307" i="2"/>
  <c r="BK300" i="2"/>
  <c r="J293" i="2"/>
  <c r="J286" i="2"/>
  <c r="J283" i="2"/>
  <c r="BK280" i="2"/>
  <c r="BK275" i="2"/>
  <c r="J269" i="2"/>
  <c r="J266" i="2"/>
  <c r="J260" i="2"/>
  <c r="BK257" i="2"/>
  <c r="BK251" i="2"/>
  <c r="BK248" i="2"/>
  <c r="J246" i="2"/>
  <c r="J243" i="2"/>
  <c r="BK240" i="2"/>
  <c r="J233" i="2"/>
  <c r="BK226" i="2"/>
  <c r="J219" i="2"/>
  <c r="J215" i="2"/>
  <c r="BK211" i="2"/>
  <c r="J208" i="2"/>
  <c r="J205" i="2"/>
  <c r="BK198" i="2"/>
  <c r="BK195" i="2"/>
  <c r="BK189" i="2"/>
  <c r="BK186" i="2"/>
  <c r="BK181" i="2"/>
  <c r="BK175" i="2"/>
  <c r="BK169" i="2"/>
  <c r="BK157" i="2"/>
  <c r="BK154" i="2"/>
  <c r="J152" i="2"/>
  <c r="J150" i="2"/>
  <c r="BK147" i="2"/>
  <c r="J144" i="2"/>
  <c r="J141" i="2"/>
  <c r="BK120" i="10" l="1"/>
  <c r="J120" i="10" s="1"/>
  <c r="J97" i="10" s="1"/>
  <c r="BK119" i="10"/>
  <c r="J119" i="10" s="1"/>
  <c r="P122" i="8"/>
  <c r="P140" i="2"/>
  <c r="BK239" i="2"/>
  <c r="J239" i="2" s="1"/>
  <c r="J99" i="2" s="1"/>
  <c r="BK265" i="2"/>
  <c r="J265" i="2" s="1"/>
  <c r="J100" i="2" s="1"/>
  <c r="T265" i="2"/>
  <c r="R316" i="2"/>
  <c r="BK377" i="2"/>
  <c r="J377" i="2" s="1"/>
  <c r="J103" i="2" s="1"/>
  <c r="T377" i="2"/>
  <c r="R420" i="2"/>
  <c r="R493" i="2"/>
  <c r="P542" i="2"/>
  <c r="T542" i="2"/>
  <c r="P597" i="2"/>
  <c r="P603" i="2"/>
  <c r="BK622" i="2"/>
  <c r="J622" i="2" s="1"/>
  <c r="J111" i="2" s="1"/>
  <c r="T622" i="2"/>
  <c r="P678" i="2"/>
  <c r="BK700" i="2"/>
  <c r="J700" i="2" s="1"/>
  <c r="J113" i="2" s="1"/>
  <c r="R700" i="2"/>
  <c r="R748" i="2"/>
  <c r="BK813" i="2"/>
  <c r="J813" i="2" s="1"/>
  <c r="J118" i="2" s="1"/>
  <c r="P813" i="2"/>
  <c r="P812" i="2" s="1"/>
  <c r="BK128" i="3"/>
  <c r="J128" i="3"/>
  <c r="J98" i="3" s="1"/>
  <c r="R128" i="3"/>
  <c r="P152" i="3"/>
  <c r="T152" i="3"/>
  <c r="T162" i="3"/>
  <c r="P210" i="3"/>
  <c r="BK221" i="3"/>
  <c r="J221" i="3"/>
  <c r="J103" i="3"/>
  <c r="R221" i="3"/>
  <c r="R238" i="3"/>
  <c r="R237" i="3"/>
  <c r="P123" i="4"/>
  <c r="BK143" i="4"/>
  <c r="J143" i="4" s="1"/>
  <c r="J99" i="4" s="1"/>
  <c r="R143" i="4"/>
  <c r="P150" i="4"/>
  <c r="P123" i="5"/>
  <c r="BK170" i="5"/>
  <c r="J170" i="5" s="1"/>
  <c r="J99" i="5" s="1"/>
  <c r="BK184" i="5"/>
  <c r="J184" i="5" s="1"/>
  <c r="J100" i="5" s="1"/>
  <c r="T184" i="5"/>
  <c r="T124" i="6"/>
  <c r="P163" i="6"/>
  <c r="P131" i="8"/>
  <c r="P130" i="8" s="1"/>
  <c r="P121" i="8" s="1"/>
  <c r="AU101" i="1" s="1"/>
  <c r="BK140" i="2"/>
  <c r="J140" i="2" s="1"/>
  <c r="J98" i="2" s="1"/>
  <c r="T140" i="2"/>
  <c r="R239" i="2"/>
  <c r="P265" i="2"/>
  <c r="BK316" i="2"/>
  <c r="J316" i="2" s="1"/>
  <c r="J101" i="2" s="1"/>
  <c r="T316" i="2"/>
  <c r="P367" i="2"/>
  <c r="P377" i="2"/>
  <c r="R377" i="2"/>
  <c r="P420" i="2"/>
  <c r="BK493" i="2"/>
  <c r="J493" i="2" s="1"/>
  <c r="J105" i="2" s="1"/>
  <c r="P493" i="2"/>
  <c r="BK542" i="2"/>
  <c r="J542" i="2" s="1"/>
  <c r="J106" i="2" s="1"/>
  <c r="BK597" i="2"/>
  <c r="J597" i="2" s="1"/>
  <c r="J107" i="2" s="1"/>
  <c r="T597" i="2"/>
  <c r="R603" i="2"/>
  <c r="T603" i="2"/>
  <c r="R622" i="2"/>
  <c r="BK678" i="2"/>
  <c r="J678" i="2" s="1"/>
  <c r="J112" i="2" s="1"/>
  <c r="R678" i="2"/>
  <c r="T678" i="2"/>
  <c r="P700" i="2"/>
  <c r="BK748" i="2"/>
  <c r="J748" i="2" s="1"/>
  <c r="J114" i="2" s="1"/>
  <c r="P748" i="2"/>
  <c r="T748" i="2"/>
  <c r="P763" i="2"/>
  <c r="R763" i="2"/>
  <c r="P798" i="2"/>
  <c r="R813" i="2"/>
  <c r="R812" i="2" s="1"/>
  <c r="T128" i="3"/>
  <c r="BK162" i="3"/>
  <c r="J162" i="3" s="1"/>
  <c r="J100" i="3" s="1"/>
  <c r="R162" i="3"/>
  <c r="BK210" i="3"/>
  <c r="J210" i="3" s="1"/>
  <c r="J102" i="3" s="1"/>
  <c r="T210" i="3"/>
  <c r="T221" i="3"/>
  <c r="P238" i="3"/>
  <c r="P237" i="3" s="1"/>
  <c r="BK123" i="4"/>
  <c r="J123" i="4" s="1"/>
  <c r="J98" i="4" s="1"/>
  <c r="T123" i="4"/>
  <c r="T143" i="4"/>
  <c r="T150" i="4"/>
  <c r="R123" i="5"/>
  <c r="P170" i="5"/>
  <c r="P184" i="5"/>
  <c r="BK124" i="6"/>
  <c r="J124" i="6" s="1"/>
  <c r="J98" i="6" s="1"/>
  <c r="P124" i="6"/>
  <c r="P123" i="6" s="1"/>
  <c r="P122" i="6" s="1"/>
  <c r="AU99" i="1" s="1"/>
  <c r="BK163" i="6"/>
  <c r="J163" i="6" s="1"/>
  <c r="J101" i="6" s="1"/>
  <c r="T163" i="6"/>
  <c r="BK123" i="7"/>
  <c r="R123" i="7"/>
  <c r="R122" i="7" s="1"/>
  <c r="BK157" i="7"/>
  <c r="BK156" i="7" s="1"/>
  <c r="J156" i="7" s="1"/>
  <c r="J100" i="7" s="1"/>
  <c r="T157" i="7"/>
  <c r="T156" i="7"/>
  <c r="R131" i="8"/>
  <c r="R130" i="8" s="1"/>
  <c r="R121" i="8" s="1"/>
  <c r="R140" i="2"/>
  <c r="P239" i="2"/>
  <c r="T239" i="2"/>
  <c r="R265" i="2"/>
  <c r="P316" i="2"/>
  <c r="BK367" i="2"/>
  <c r="J367" i="2" s="1"/>
  <c r="J102" i="2" s="1"/>
  <c r="R367" i="2"/>
  <c r="T367" i="2"/>
  <c r="BK420" i="2"/>
  <c r="J420" i="2" s="1"/>
  <c r="J104" i="2" s="1"/>
  <c r="T420" i="2"/>
  <c r="T493" i="2"/>
  <c r="R542" i="2"/>
  <c r="R597" i="2"/>
  <c r="BK603" i="2"/>
  <c r="J603" i="2" s="1"/>
  <c r="J109" i="2" s="1"/>
  <c r="P622" i="2"/>
  <c r="T700" i="2"/>
  <c r="BK763" i="2"/>
  <c r="J763" i="2" s="1"/>
  <c r="J115" i="2" s="1"/>
  <c r="T763" i="2"/>
  <c r="BK798" i="2"/>
  <c r="J798" i="2" s="1"/>
  <c r="J116" i="2" s="1"/>
  <c r="R798" i="2"/>
  <c r="T798" i="2"/>
  <c r="T813" i="2"/>
  <c r="T812" i="2"/>
  <c r="P128" i="3"/>
  <c r="BK152" i="3"/>
  <c r="J152" i="3" s="1"/>
  <c r="J99" i="3" s="1"/>
  <c r="R152" i="3"/>
  <c r="P162" i="3"/>
  <c r="R210" i="3"/>
  <c r="P221" i="3"/>
  <c r="BK238" i="3"/>
  <c r="J238" i="3" s="1"/>
  <c r="J106" i="3" s="1"/>
  <c r="T238" i="3"/>
  <c r="T237" i="3" s="1"/>
  <c r="R123" i="4"/>
  <c r="P143" i="4"/>
  <c r="BK150" i="4"/>
  <c r="J150" i="4" s="1"/>
  <c r="J100" i="4" s="1"/>
  <c r="R150" i="4"/>
  <c r="BK123" i="5"/>
  <c r="J123" i="5" s="1"/>
  <c r="J98" i="5" s="1"/>
  <c r="T123" i="5"/>
  <c r="R170" i="5"/>
  <c r="T170" i="5"/>
  <c r="R184" i="5"/>
  <c r="R124" i="6"/>
  <c r="R163" i="6"/>
  <c r="R123" i="6" s="1"/>
  <c r="R122" i="6" s="1"/>
  <c r="P123" i="7"/>
  <c r="P122" i="7" s="1"/>
  <c r="T123" i="7"/>
  <c r="T122" i="7"/>
  <c r="T121" i="7" s="1"/>
  <c r="P157" i="7"/>
  <c r="P156" i="7" s="1"/>
  <c r="R157" i="7"/>
  <c r="R156" i="7" s="1"/>
  <c r="BK131" i="8"/>
  <c r="J131" i="8" s="1"/>
  <c r="J101" i="8" s="1"/>
  <c r="T131" i="8"/>
  <c r="T130" i="8" s="1"/>
  <c r="T121" i="8" s="1"/>
  <c r="F92" i="2"/>
  <c r="BE166" i="2"/>
  <c r="BE172" i="2"/>
  <c r="BE178" i="2"/>
  <c r="BE181" i="2"/>
  <c r="BE184" i="2"/>
  <c r="BE192" i="2"/>
  <c r="BE195" i="2"/>
  <c r="BE208" i="2"/>
  <c r="BE236" i="2"/>
  <c r="BE246" i="2"/>
  <c r="BE254" i="2"/>
  <c r="BE262" i="2"/>
  <c r="BE269" i="2"/>
  <c r="BE272" i="2"/>
  <c r="BE277" i="2"/>
  <c r="BE286" i="2"/>
  <c r="BE293" i="2"/>
  <c r="BE307" i="2"/>
  <c r="BE317" i="2"/>
  <c r="BE332" i="2"/>
  <c r="BE342" i="2"/>
  <c r="BE357" i="2"/>
  <c r="BE364" i="2"/>
  <c r="BE371" i="2"/>
  <c r="BE374" i="2"/>
  <c r="BE384" i="2"/>
  <c r="BE410" i="2"/>
  <c r="BE431" i="2"/>
  <c r="BE437" i="2"/>
  <c r="BE443" i="2"/>
  <c r="BE446" i="2"/>
  <c r="BE451" i="2"/>
  <c r="BE462" i="2"/>
  <c r="BE468" i="2"/>
  <c r="BE473" i="2"/>
  <c r="BE477" i="2"/>
  <c r="BE497" i="2"/>
  <c r="BE508" i="2"/>
  <c r="BE525" i="2"/>
  <c r="BE538" i="2"/>
  <c r="BE543" i="2"/>
  <c r="BE568" i="2"/>
  <c r="BE576" i="2"/>
  <c r="BE593" i="2"/>
  <c r="BE608" i="2"/>
  <c r="BE613" i="2"/>
  <c r="BE625" i="2"/>
  <c r="BE637" i="2"/>
  <c r="BE658" i="2"/>
  <c r="BE671" i="2"/>
  <c r="BE674" i="2"/>
  <c r="BE679" i="2"/>
  <c r="BE701" i="2"/>
  <c r="BE710" i="2"/>
  <c r="BE714" i="2"/>
  <c r="BE722" i="2"/>
  <c r="BE728" i="2"/>
  <c r="BE733" i="2"/>
  <c r="BE735" i="2"/>
  <c r="BE740" i="2"/>
  <c r="BE764" i="2"/>
  <c r="BE770" i="2"/>
  <c r="BE774" i="2"/>
  <c r="BE779" i="2"/>
  <c r="BE785" i="2"/>
  <c r="BE788" i="2"/>
  <c r="BE793" i="2"/>
  <c r="BE796" i="2"/>
  <c r="BE799" i="2"/>
  <c r="BE814" i="2"/>
  <c r="BE824" i="2"/>
  <c r="BE837" i="2"/>
  <c r="BE847" i="2"/>
  <c r="BE862" i="2"/>
  <c r="BE866" i="2"/>
  <c r="BE869" i="2"/>
  <c r="E116" i="3"/>
  <c r="J120" i="3"/>
  <c r="BE143" i="3"/>
  <c r="BE149" i="3"/>
  <c r="BE153" i="3"/>
  <c r="BE160" i="3"/>
  <c r="BE166" i="3"/>
  <c r="BE192" i="3"/>
  <c r="BE195" i="3"/>
  <c r="BE231" i="3"/>
  <c r="BE242" i="3"/>
  <c r="BE244" i="3"/>
  <c r="BE247" i="3"/>
  <c r="BE250" i="3"/>
  <c r="BE256" i="3"/>
  <c r="BE274" i="3"/>
  <c r="BK234" i="3"/>
  <c r="J234" i="3" s="1"/>
  <c r="J104" i="3" s="1"/>
  <c r="E111" i="4"/>
  <c r="BE127" i="4"/>
  <c r="BE147" i="4"/>
  <c r="BK157" i="4"/>
  <c r="J157" i="4"/>
  <c r="J101" i="4" s="1"/>
  <c r="J89" i="5"/>
  <c r="BE133" i="5"/>
  <c r="BE135" i="5"/>
  <c r="BE142" i="5"/>
  <c r="BE164" i="5"/>
  <c r="BE167" i="5"/>
  <c r="BE171" i="5"/>
  <c r="BE177" i="5"/>
  <c r="BE182" i="5"/>
  <c r="BE191" i="5"/>
  <c r="BE204" i="5"/>
  <c r="E85" i="6"/>
  <c r="F92" i="6"/>
  <c r="BE140" i="6"/>
  <c r="BE146" i="6"/>
  <c r="BE149" i="6"/>
  <c r="BE167" i="6"/>
  <c r="BE170" i="6"/>
  <c r="BE172" i="6"/>
  <c r="BK175" i="6"/>
  <c r="J175" i="6" s="1"/>
  <c r="J102" i="6" s="1"/>
  <c r="J89" i="7"/>
  <c r="BE127" i="7"/>
  <c r="BE138" i="7"/>
  <c r="BE161" i="7"/>
  <c r="E128" i="2"/>
  <c r="J132" i="2"/>
  <c r="BE144" i="2"/>
  <c r="BE150" i="2"/>
  <c r="BE152" i="2"/>
  <c r="BE154" i="2"/>
  <c r="BE157" i="2"/>
  <c r="BE162" i="2"/>
  <c r="BE169" i="2"/>
  <c r="BE189" i="2"/>
  <c r="BE198" i="2"/>
  <c r="BE201" i="2"/>
  <c r="BE226" i="2"/>
  <c r="BE233" i="2"/>
  <c r="BE243" i="2"/>
  <c r="BE248" i="2"/>
  <c r="BE257" i="2"/>
  <c r="BE266" i="2"/>
  <c r="BE275" i="2"/>
  <c r="BE283" i="2"/>
  <c r="BE300" i="2"/>
  <c r="BE323" i="2"/>
  <c r="BE329" i="2"/>
  <c r="BE334" i="2"/>
  <c r="BE351" i="2"/>
  <c r="BE354" i="2"/>
  <c r="BE381" i="2"/>
  <c r="BE390" i="2"/>
  <c r="BE400" i="2"/>
  <c r="BE404" i="2"/>
  <c r="BE417" i="2"/>
  <c r="BE421" i="2"/>
  <c r="BE434" i="2"/>
  <c r="BE440" i="2"/>
  <c r="BE454" i="2"/>
  <c r="BE470" i="2"/>
  <c r="BE480" i="2"/>
  <c r="BE487" i="2"/>
  <c r="BE494" i="2"/>
  <c r="BE500" i="2"/>
  <c r="BE510" i="2"/>
  <c r="BE516" i="2"/>
  <c r="BE519" i="2"/>
  <c r="BE522" i="2"/>
  <c r="BE534" i="2"/>
  <c r="BE546" i="2"/>
  <c r="BE550" i="2"/>
  <c r="BE554" i="2"/>
  <c r="BE573" i="2"/>
  <c r="BE584" i="2"/>
  <c r="BE628" i="2"/>
  <c r="BE634" i="2"/>
  <c r="BE640" i="2"/>
  <c r="BE646" i="2"/>
  <c r="BE649" i="2"/>
  <c r="BE655" i="2"/>
  <c r="BE662" i="2"/>
  <c r="BE668" i="2"/>
  <c r="BE676" i="2"/>
  <c r="BE682" i="2"/>
  <c r="BE685" i="2"/>
  <c r="BE687" i="2"/>
  <c r="BE689" i="2"/>
  <c r="BE692" i="2"/>
  <c r="BE698" i="2"/>
  <c r="BE707" i="2"/>
  <c r="BE725" i="2"/>
  <c r="BE737" i="2"/>
  <c r="BE743" i="2"/>
  <c r="BE752" i="2"/>
  <c r="BE755" i="2"/>
  <c r="BE758" i="2"/>
  <c r="BE767" i="2"/>
  <c r="BE772" i="2"/>
  <c r="BE819" i="2"/>
  <c r="BE822" i="2"/>
  <c r="BE827" i="2"/>
  <c r="BE835" i="2"/>
  <c r="BE841" i="2"/>
  <c r="BK618" i="2"/>
  <c r="J618" i="2" s="1"/>
  <c r="J110" i="2" s="1"/>
  <c r="F123" i="3"/>
  <c r="BE134" i="3"/>
  <c r="BE140" i="3"/>
  <c r="BE146" i="3"/>
  <c r="BE182" i="3"/>
  <c r="BE201" i="3"/>
  <c r="BE206" i="3"/>
  <c r="BE211" i="3"/>
  <c r="BE214" i="3"/>
  <c r="BE217" i="3"/>
  <c r="BE228" i="3"/>
  <c r="BE253" i="3"/>
  <c r="BE258" i="3"/>
  <c r="BE265" i="3"/>
  <c r="J89" i="4"/>
  <c r="F92" i="4"/>
  <c r="BE124" i="4"/>
  <c r="BE133" i="4"/>
  <c r="BE140" i="4"/>
  <c r="BE151" i="4"/>
  <c r="BE158" i="4"/>
  <c r="F118" i="5"/>
  <c r="BE130" i="5"/>
  <c r="BE137" i="5"/>
  <c r="BE140" i="5"/>
  <c r="BE144" i="5"/>
  <c r="BE149" i="5"/>
  <c r="BE188" i="5"/>
  <c r="BE197" i="5"/>
  <c r="BE199" i="5"/>
  <c r="BK207" i="5"/>
  <c r="J207" i="5" s="1"/>
  <c r="J101" i="5" s="1"/>
  <c r="BE128" i="6"/>
  <c r="BE156" i="6"/>
  <c r="BE160" i="6"/>
  <c r="BE164" i="6"/>
  <c r="BE176" i="6"/>
  <c r="BK155" i="6"/>
  <c r="J155" i="6" s="1"/>
  <c r="J99" i="6" s="1"/>
  <c r="BK159" i="6"/>
  <c r="J159" i="6" s="1"/>
  <c r="J100" i="6" s="1"/>
  <c r="E85" i="7"/>
  <c r="F92" i="7"/>
  <c r="BE124" i="7"/>
  <c r="BE133" i="7"/>
  <c r="BE151" i="7"/>
  <c r="BK153" i="7"/>
  <c r="J153" i="7" s="1"/>
  <c r="J99" i="7" s="1"/>
  <c r="J89" i="8"/>
  <c r="E111" i="8"/>
  <c r="F118" i="8"/>
  <c r="BE128" i="8"/>
  <c r="BE137" i="8"/>
  <c r="BE141" i="2"/>
  <c r="BE147" i="2"/>
  <c r="BE175" i="2"/>
  <c r="BE186" i="2"/>
  <c r="BE205" i="2"/>
  <c r="BE211" i="2"/>
  <c r="BE215" i="2"/>
  <c r="BE219" i="2"/>
  <c r="BE230" i="2"/>
  <c r="BE240" i="2"/>
  <c r="BE251" i="2"/>
  <c r="BE260" i="2"/>
  <c r="BE280" i="2"/>
  <c r="BE302" i="2"/>
  <c r="BE312" i="2"/>
  <c r="BE320" i="2"/>
  <c r="BE326" i="2"/>
  <c r="BE337" i="2"/>
  <c r="BE345" i="2"/>
  <c r="BE348" i="2"/>
  <c r="BE361" i="2"/>
  <c r="BE368" i="2"/>
  <c r="BE378" i="2"/>
  <c r="BE386" i="2"/>
  <c r="BE393" i="2"/>
  <c r="BE397" i="2"/>
  <c r="BE407" i="2"/>
  <c r="BE413" i="2"/>
  <c r="BE424" i="2"/>
  <c r="BE427" i="2"/>
  <c r="BE449" i="2"/>
  <c r="BE456" i="2"/>
  <c r="BE459" i="2"/>
  <c r="BE465" i="2"/>
  <c r="BE475" i="2"/>
  <c r="BE484" i="2"/>
  <c r="BE490" i="2"/>
  <c r="BE505" i="2"/>
  <c r="BE513" i="2"/>
  <c r="BE528" i="2"/>
  <c r="BE531" i="2"/>
  <c r="BE561" i="2"/>
  <c r="BE580" i="2"/>
  <c r="BE587" i="2"/>
  <c r="BE590" i="2"/>
  <c r="BE598" i="2"/>
  <c r="BE600" i="2"/>
  <c r="BE604" i="2"/>
  <c r="BE610" i="2"/>
  <c r="BE616" i="2"/>
  <c r="BE619" i="2"/>
  <c r="BE623" i="2"/>
  <c r="BE631" i="2"/>
  <c r="BE643" i="2"/>
  <c r="BE652" i="2"/>
  <c r="BE665" i="2"/>
  <c r="BE695" i="2"/>
  <c r="BE704" i="2"/>
  <c r="BE712" i="2"/>
  <c r="BE716" i="2"/>
  <c r="BE718" i="2"/>
  <c r="BE720" i="2"/>
  <c r="BE731" i="2"/>
  <c r="BE746" i="2"/>
  <c r="BE749" i="2"/>
  <c r="BE761" i="2"/>
  <c r="BE777" i="2"/>
  <c r="BE782" i="2"/>
  <c r="BE791" i="2"/>
  <c r="BE809" i="2"/>
  <c r="BE817" i="2"/>
  <c r="BE829" i="2"/>
  <c r="BE839" i="2"/>
  <c r="BE843" i="2"/>
  <c r="BE845" i="2"/>
  <c r="BE849" i="2"/>
  <c r="BE852" i="2"/>
  <c r="BE854" i="2"/>
  <c r="BE857" i="2"/>
  <c r="BE859" i="2"/>
  <c r="BE864" i="2"/>
  <c r="BE872" i="2"/>
  <c r="BE129" i="3"/>
  <c r="BE131" i="3"/>
  <c r="BE137" i="3"/>
  <c r="BE157" i="3"/>
  <c r="BE163" i="3"/>
  <c r="BE170" i="3"/>
  <c r="BE173" i="3"/>
  <c r="BE190" i="3"/>
  <c r="BE222" i="3"/>
  <c r="BE225" i="3"/>
  <c r="BE235" i="3"/>
  <c r="BE239" i="3"/>
  <c r="BE272" i="3"/>
  <c r="BK205" i="3"/>
  <c r="J205" i="3" s="1"/>
  <c r="J101" i="3" s="1"/>
  <c r="BE130" i="4"/>
  <c r="BE135" i="4"/>
  <c r="BE138" i="4"/>
  <c r="BE144" i="4"/>
  <c r="BE154" i="4"/>
  <c r="E85" i="5"/>
  <c r="BE124" i="5"/>
  <c r="BE127" i="5"/>
  <c r="BE146" i="5"/>
  <c r="BE152" i="5"/>
  <c r="BE155" i="5"/>
  <c r="BE158" i="5"/>
  <c r="BE161" i="5"/>
  <c r="BE174" i="5"/>
  <c r="BE180" i="5"/>
  <c r="BE185" i="5"/>
  <c r="BE194" i="5"/>
  <c r="BE201" i="5"/>
  <c r="BE208" i="5"/>
  <c r="J89" i="6"/>
  <c r="BE125" i="6"/>
  <c r="BE131" i="6"/>
  <c r="BE134" i="6"/>
  <c r="BE137" i="6"/>
  <c r="BE143" i="6"/>
  <c r="BE152" i="6"/>
  <c r="BE130" i="7"/>
  <c r="BE136" i="7"/>
  <c r="BE141" i="7"/>
  <c r="BE144" i="7"/>
  <c r="BE148" i="7"/>
  <c r="BE154" i="7"/>
  <c r="BE158" i="7"/>
  <c r="BE163" i="7"/>
  <c r="BE124" i="8"/>
  <c r="BE132" i="8"/>
  <c r="BE135" i="8"/>
  <c r="BE140" i="8"/>
  <c r="BE142" i="8"/>
  <c r="BE146" i="8"/>
  <c r="BE148" i="8"/>
  <c r="BE150" i="8"/>
  <c r="BE153" i="8"/>
  <c r="BK123" i="8"/>
  <c r="J123" i="8" s="1"/>
  <c r="J98" i="8" s="1"/>
  <c r="BK127" i="8"/>
  <c r="J127" i="8" s="1"/>
  <c r="J99" i="8" s="1"/>
  <c r="F34" i="3"/>
  <c r="BA96" i="1" s="1"/>
  <c r="F37" i="4"/>
  <c r="BD97" i="1" s="1"/>
  <c r="F35" i="6"/>
  <c r="BB99" i="1" s="1"/>
  <c r="F34" i="2"/>
  <c r="BA95" i="1" s="1"/>
  <c r="F36" i="6"/>
  <c r="BC99" i="1" s="1"/>
  <c r="F35" i="7"/>
  <c r="BB100" i="1" s="1"/>
  <c r="J34" i="3"/>
  <c r="AW96" i="1" s="1"/>
  <c r="J34" i="5"/>
  <c r="AW98" i="1" s="1"/>
  <c r="F37" i="6"/>
  <c r="BD99" i="1" s="1"/>
  <c r="F35" i="8"/>
  <c r="BB101" i="1" s="1"/>
  <c r="F36" i="2"/>
  <c r="BC95" i="1" s="1"/>
  <c r="J34" i="4"/>
  <c r="AW97" i="1" s="1"/>
  <c r="F35" i="5"/>
  <c r="BB98" i="1" s="1"/>
  <c r="F36" i="4"/>
  <c r="BC97" i="1" s="1"/>
  <c r="J34" i="6"/>
  <c r="AW99" i="1" s="1"/>
  <c r="F37" i="7"/>
  <c r="BD100" i="1" s="1"/>
  <c r="F37" i="2"/>
  <c r="BD95" i="1" s="1"/>
  <c r="J34" i="7"/>
  <c r="AW100" i="1" s="1"/>
  <c r="F37" i="8"/>
  <c r="BD101" i="1" s="1"/>
  <c r="J34" i="2"/>
  <c r="AW95" i="1" s="1"/>
  <c r="F37" i="3"/>
  <c r="BD96" i="1" s="1"/>
  <c r="F36" i="8"/>
  <c r="BC101" i="1" s="1"/>
  <c r="F35" i="2"/>
  <c r="BB95" i="1" s="1"/>
  <c r="F34" i="4"/>
  <c r="BA97" i="1" s="1"/>
  <c r="F34" i="5"/>
  <c r="BA98" i="1" s="1"/>
  <c r="F34" i="7"/>
  <c r="BA100" i="1" s="1"/>
  <c r="F37" i="5"/>
  <c r="BD98" i="1" s="1"/>
  <c r="F34" i="8"/>
  <c r="BA101" i="1" s="1"/>
  <c r="F35" i="3"/>
  <c r="BB96" i="1" s="1"/>
  <c r="F36" i="5"/>
  <c r="BC98" i="1" s="1"/>
  <c r="F36" i="3"/>
  <c r="BC96" i="1" s="1"/>
  <c r="F35" i="4"/>
  <c r="BB97" i="1" s="1"/>
  <c r="F34" i="6"/>
  <c r="BA99" i="1" s="1"/>
  <c r="F36" i="7"/>
  <c r="BC100" i="1" s="1"/>
  <c r="J34" i="8"/>
  <c r="AW101" i="1" s="1"/>
  <c r="J30" i="10" l="1"/>
  <c r="J96" i="10"/>
  <c r="T122" i="5"/>
  <c r="T121" i="5" s="1"/>
  <c r="R122" i="4"/>
  <c r="R121" i="4" s="1"/>
  <c r="P121" i="7"/>
  <c r="AU100" i="1" s="1"/>
  <c r="BK122" i="7"/>
  <c r="J122" i="7"/>
  <c r="J97" i="7" s="1"/>
  <c r="T122" i="4"/>
  <c r="T121" i="4" s="1"/>
  <c r="T602" i="2"/>
  <c r="R121" i="7"/>
  <c r="P122" i="5"/>
  <c r="P121" i="5" s="1"/>
  <c r="AU98" i="1" s="1"/>
  <c r="P122" i="4"/>
  <c r="P121" i="4"/>
  <c r="AU97" i="1" s="1"/>
  <c r="R602" i="2"/>
  <c r="T123" i="6"/>
  <c r="T122" i="6" s="1"/>
  <c r="R127" i="3"/>
  <c r="R126" i="3" s="1"/>
  <c r="P127" i="3"/>
  <c r="P126" i="3" s="1"/>
  <c r="AU96" i="1" s="1"/>
  <c r="R139" i="2"/>
  <c r="R138" i="2"/>
  <c r="R122" i="5"/>
  <c r="R121" i="5"/>
  <c r="T127" i="3"/>
  <c r="T126" i="3"/>
  <c r="T139" i="2"/>
  <c r="T138" i="2"/>
  <c r="P602" i="2"/>
  <c r="P139" i="2"/>
  <c r="P138" i="2" s="1"/>
  <c r="AU95" i="1" s="1"/>
  <c r="BK139" i="2"/>
  <c r="J139" i="2" s="1"/>
  <c r="J97" i="2" s="1"/>
  <c r="BK237" i="3"/>
  <c r="J237" i="3" s="1"/>
  <c r="J105" i="3" s="1"/>
  <c r="BK122" i="4"/>
  <c r="J122" i="4"/>
  <c r="J97" i="4" s="1"/>
  <c r="BK122" i="5"/>
  <c r="J122" i="5" s="1"/>
  <c r="J97" i="5" s="1"/>
  <c r="BK122" i="8"/>
  <c r="J122" i="8"/>
  <c r="J97" i="8" s="1"/>
  <c r="BK130" i="8"/>
  <c r="J130" i="8" s="1"/>
  <c r="J100" i="8" s="1"/>
  <c r="BK602" i="2"/>
  <c r="J602" i="2" s="1"/>
  <c r="J108" i="2" s="1"/>
  <c r="BK127" i="3"/>
  <c r="J127" i="3" s="1"/>
  <c r="J97" i="3" s="1"/>
  <c r="J123" i="7"/>
  <c r="J98" i="7"/>
  <c r="J157" i="7"/>
  <c r="J101" i="7"/>
  <c r="BK812" i="2"/>
  <c r="J812" i="2"/>
  <c r="J117" i="2" s="1"/>
  <c r="BK123" i="6"/>
  <c r="J123" i="6" s="1"/>
  <c r="J97" i="6" s="1"/>
  <c r="J33" i="6"/>
  <c r="AV99" i="1" s="1"/>
  <c r="AT99" i="1" s="1"/>
  <c r="F33" i="2"/>
  <c r="AZ95" i="1" s="1"/>
  <c r="J33" i="5"/>
  <c r="AV98" i="1"/>
  <c r="AT98" i="1" s="1"/>
  <c r="F33" i="5"/>
  <c r="AZ98" i="1" s="1"/>
  <c r="BD94" i="1"/>
  <c r="W33" i="1" s="1"/>
  <c r="J33" i="2"/>
  <c r="AV95" i="1" s="1"/>
  <c r="AT95" i="1" s="1"/>
  <c r="BB94" i="1"/>
  <c r="W31" i="1" s="1"/>
  <c r="J33" i="8"/>
  <c r="AV101" i="1"/>
  <c r="AT101" i="1" s="1"/>
  <c r="BA94" i="1"/>
  <c r="W30" i="1" s="1"/>
  <c r="F33" i="3"/>
  <c r="AZ96" i="1" s="1"/>
  <c r="F33" i="4"/>
  <c r="AZ97" i="1" s="1"/>
  <c r="F33" i="6"/>
  <c r="AZ99" i="1" s="1"/>
  <c r="F33" i="8"/>
  <c r="AZ101" i="1" s="1"/>
  <c r="AT102" i="1"/>
  <c r="F33" i="7"/>
  <c r="AZ100" i="1"/>
  <c r="BC94" i="1"/>
  <c r="W32" i="1" s="1"/>
  <c r="J33" i="3"/>
  <c r="AT96" i="1"/>
  <c r="J33" i="4"/>
  <c r="AV97" i="1" s="1"/>
  <c r="AT97" i="1" s="1"/>
  <c r="J33" i="7"/>
  <c r="AV100" i="1" s="1"/>
  <c r="AT100" i="1" s="1"/>
  <c r="J39" i="10" l="1"/>
  <c r="AG102" i="1"/>
  <c r="BK138" i="2"/>
  <c r="J138" i="2" s="1"/>
  <c r="J30" i="2" s="1"/>
  <c r="AG95" i="1" s="1"/>
  <c r="AN95" i="1" s="1"/>
  <c r="BK121" i="5"/>
  <c r="J121" i="5" s="1"/>
  <c r="J30" i="5" s="1"/>
  <c r="AG98" i="1" s="1"/>
  <c r="AN98" i="1" s="1"/>
  <c r="BK122" i="6"/>
  <c r="J122" i="6" s="1"/>
  <c r="J30" i="6" s="1"/>
  <c r="AG99" i="1" s="1"/>
  <c r="AN99" i="1" s="1"/>
  <c r="BK121" i="8"/>
  <c r="J121" i="8" s="1"/>
  <c r="J96" i="8" s="1"/>
  <c r="BK126" i="3"/>
  <c r="J126" i="3" s="1"/>
  <c r="J96" i="3" s="1"/>
  <c r="BK121" i="4"/>
  <c r="J121" i="4" s="1"/>
  <c r="J30" i="4" s="1"/>
  <c r="AG97" i="1" s="1"/>
  <c r="AN97" i="1" s="1"/>
  <c r="BK121" i="7"/>
  <c r="J121" i="7" s="1"/>
  <c r="J96" i="7" s="1"/>
  <c r="AU94" i="1"/>
  <c r="AX94" i="1"/>
  <c r="AW94" i="1"/>
  <c r="AK30" i="1" s="1"/>
  <c r="AZ94" i="1"/>
  <c r="W29" i="1" s="1"/>
  <c r="AY94" i="1"/>
  <c r="J96" i="2" l="1"/>
  <c r="J39" i="4"/>
  <c r="J96" i="5"/>
  <c r="J39" i="2"/>
  <c r="J96" i="4"/>
  <c r="J39" i="5"/>
  <c r="J39" i="6"/>
  <c r="J96" i="6"/>
  <c r="AV94" i="1"/>
  <c r="AK29" i="1" s="1"/>
  <c r="AN102" i="1"/>
  <c r="J30" i="3"/>
  <c r="AG96" i="1" s="1"/>
  <c r="AN96" i="1" s="1"/>
  <c r="J30" i="7"/>
  <c r="AG100" i="1" s="1"/>
  <c r="AN100" i="1" s="1"/>
  <c r="J30" i="8"/>
  <c r="AG101" i="1" s="1"/>
  <c r="AN101" i="1" s="1"/>
  <c r="J39" i="3" l="1"/>
  <c r="J39" i="7"/>
  <c r="J39" i="8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<sst xmlns="http://schemas.openxmlformats.org/spreadsheetml/2006/main" count="11882" uniqueCount="2043">
  <si>
    <t>Export Komplet</t>
  </si>
  <si>
    <t/>
  </si>
  <si>
    <t>2.0</t>
  </si>
  <si>
    <t>ZAMOK</t>
  </si>
  <si>
    <t>False</t>
  </si>
  <si>
    <t>{1487f905-baca-4462-ab18-b987a8e814d2}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</si>
  <si>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</si>
  <si>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</si>
  <si>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</si>
  <si>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</si>
  <si>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</si>
  <si>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</si>
  <si>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</si>
  <si>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</si>
  <si>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</si>
  <si>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</si>
  <si>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</si>
  <si>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Jahodnice, zvýšení fce rekonstrukcí tělesa hráze a spodních výpustí</t>
  </si>
  <si>
    <t>KSO:</t>
  </si>
  <si>
    <t>CC-CZ:</t>
  </si>
  <si>
    <t>Místo:</t>
  </si>
  <si>
    <t xml:space="preserve"> </t>
  </si>
  <si>
    <t>Datum:</t>
  </si>
  <si>
    <t>30. 1. 2020</t>
  </si>
  <si>
    <t>Zadavatel:</t>
  </si>
  <si>
    <t>IČ:</t>
  </si>
  <si>
    <t>Povodí Labe, státní podnik, H. Králové</t>
  </si>
  <si>
    <t>DIČ:</t>
  </si>
  <si>
    <t>Uchazeč:</t>
  </si>
  <si>
    <t>Vyplň údaj</t>
  </si>
  <si>
    <t>Projektant:</t>
  </si>
  <si>
    <t>VRV, a.s. Praha 5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</si>
  <si>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</si>
  <si>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</si>
  <si>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</si>
  <si>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</si>
  <si>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</si>
  <si>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</si>
  <si>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</si>
  <si>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</si>
  <si>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</si>
  <si>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</si>
  <si>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</si>
  <si>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</si>
  <si>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</si>
  <si>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</si>
  <si>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</si>
  <si>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</si>
  <si>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</si>
  <si>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</si>
  <si>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</si>
  <si>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</si>
  <si>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</si>
  <si>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</si>
  <si>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</si>
  <si>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</si>
  <si>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</si>
  <si>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</si>
  <si>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</si>
  <si>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</si>
  <si>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</si>
  <si>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</si>
  <si>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</si>
  <si>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</si>
  <si>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</si>
  <si>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</si>
  <si>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</si>
  <si>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</si>
  <si>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</si>
  <si>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</si>
  <si>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</si>
  <si>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</si>
  <si>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</si>
  <si>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</si>
  <si>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</si>
  <si>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</si>
  <si>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</si>
  <si>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</si>
  <si>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</si>
  <si>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</si>
  <si>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</si>
  <si>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</si>
  <si>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Spodní výpusti</t>
  </si>
  <si>
    <t>STA</t>
  </si>
  <si>
    <t>1</t>
  </si>
  <si>
    <t>{41348917-e099-4ca5-b579-c9ddf3fed62b}</t>
  </si>
  <si>
    <t>832 3</t>
  </si>
  <si>
    <t>2</t>
  </si>
  <si>
    <t>SO-02</t>
  </si>
  <si>
    <t>Rekonstrukce objektu stálého průtoku</t>
  </si>
  <si>
    <t>{ccee8f9d-2eb7-43be-bed9-f7b67a31a107}</t>
  </si>
  <si>
    <t>SO-03</t>
  </si>
  <si>
    <t>Bezpečnostní přeliv</t>
  </si>
  <si>
    <t>{bb6bd2b4-604a-4633-9560-9e53b6322237}</t>
  </si>
  <si>
    <t>831 1</t>
  </si>
  <si>
    <t>SO-04</t>
  </si>
  <si>
    <t>Rekonstrukce drenážního systému hráze</t>
  </si>
  <si>
    <t>{eee8c2d8-8052-401b-931d-91fb32c6b17f}</t>
  </si>
  <si>
    <t>SO-05</t>
  </si>
  <si>
    <t>Opevnění návodního svahu a břehů nádrže</t>
  </si>
  <si>
    <t>{1e6b456c-ca1c-422b-b545-49ab104c61eb}</t>
  </si>
  <si>
    <t>833 1</t>
  </si>
  <si>
    <t>SO-06</t>
  </si>
  <si>
    <t>Doplnění zařízení pro pozorování a měření</t>
  </si>
  <si>
    <t>{857eb820-b47c-4579-82ae-96ccd89e0b50}</t>
  </si>
  <si>
    <t>825 6</t>
  </si>
  <si>
    <t>SO-07</t>
  </si>
  <si>
    <t>Kbel</t>
  </si>
  <si>
    <t>{15c771fb-4f9d-409d-bca5-ec594aa30356}</t>
  </si>
  <si>
    <t>VON</t>
  </si>
  <si>
    <t>Vedlejší a ostatní náklady</t>
  </si>
  <si>
    <t>{7ce52550-ae6a-46ed-81a7-188e5935b1a5}</t>
  </si>
  <si>
    <t>KRYCÍ LIST SOUPISU PRACÍ</t>
  </si>
  <si>
    <t>Objekt:</t>
  </si>
  <si>
    <t>SO-01 - Spodní výpusti</t>
  </si>
  <si>
    <t>Požárová</t>
  </si>
  <si>
    <t>KROS plus 2015/01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</si>
  <si>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</si>
  <si>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</si>
  <si>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</si>
  <si>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</si>
  <si>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</si>
  <si>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</si>
  <si>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</si>
  <si>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</si>
  <si>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</si>
  <si>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</si>
  <si>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</si>
  <si>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</si>
  <si>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</si>
  <si>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</si>
  <si>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</si>
  <si>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</si>
  <si>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</si>
  <si>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</si>
  <si>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</si>
  <si>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</si>
  <si>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</si>
  <si>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</si>
  <si>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</si>
  <si>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</si>
  <si>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</si>
  <si>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</si>
  <si>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</si>
  <si>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</si>
  <si>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</si>
  <si>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</si>
  <si>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</si>
  <si>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</si>
  <si>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</si>
  <si>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</si>
  <si>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</si>
  <si>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</si>
  <si>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</si>
  <si>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</si>
  <si>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</si>
  <si>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</si>
  <si>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</si>
  <si>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</si>
  <si>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</si>
  <si>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</si>
  <si>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</si>
  <si>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114203103</t>
  </si>
  <si>
    <t>Rozebrání dlažeb z lomového kamene nebo betonových tvárnic do cementové malty</t>
  </si>
  <si>
    <t>m3</t>
  </si>
  <si>
    <t>CS ÚRS 2020 01</t>
  </si>
  <si>
    <t>4</t>
  </si>
  <si>
    <t>1386903732</t>
  </si>
  <si>
    <t>PP</t>
  </si>
  <si>
    <t>Rozebrání dlažeb nebo záhozů s naložením na dopravní prostředek dlažeb z lomového kamene nebo betonových tvárnic do cementové malty se spárami zalitými cementovou maltou</t>
  </si>
  <si>
    <t>VV</t>
  </si>
  <si>
    <t>"dlažba (vývar) - viz. D.2.1." 26,0*0,25</t>
  </si>
  <si>
    <t>114203202</t>
  </si>
  <si>
    <t>Očištění lomového kamene nebo betonových tvárnic od malty</t>
  </si>
  <si>
    <t>2135608834</t>
  </si>
  <si>
    <t>Očištění lomového kamene nebo betonových tvárnic získaných při rozebrání dlažeb, záhozů, rovnanin a soustřeďovacích staveb od malty</t>
  </si>
  <si>
    <t>"60% použitelné rozebrané dlažby (vývar) - viz. D.2.1.+16." 26,0*0,25*0,6</t>
  </si>
  <si>
    <t>3</t>
  </si>
  <si>
    <t>114203301</t>
  </si>
  <si>
    <t>Třídění lomového kamene nebo betonových tvárnic podle druhu, velikosti nebo tvaru</t>
  </si>
  <si>
    <t>2057362453</t>
  </si>
  <si>
    <t>Třídění lomového kamene nebo betonových tvárnic získaných při rozebrání dlažeb, záhozů, rovnanin a soustřeďovacích staveb podle druhu, velikosti nebo tvaru</t>
  </si>
  <si>
    <t>"rozebraná dlažba (vývar) - viz. D.2.1.+16." 26,0*0,25</t>
  </si>
  <si>
    <t>115001104</t>
  </si>
  <si>
    <t>Převedení vody potrubím DN do 300</t>
  </si>
  <si>
    <t>m</t>
  </si>
  <si>
    <t>-424737205</t>
  </si>
  <si>
    <t>Převedení vody potrubím průměru DN přes 250 do 300</t>
  </si>
  <si>
    <t>5</t>
  </si>
  <si>
    <t>115101201</t>
  </si>
  <si>
    <t>Čerpání vody na dopravní výšku do 10 m průměrný přítok do 500 l/min</t>
  </si>
  <si>
    <t>hod</t>
  </si>
  <si>
    <t>-929440831</t>
  </si>
  <si>
    <t>Čerpání vody na dopravní výšku do 10 m s uvažovaným průměrným přítokem do 500 l/min</t>
  </si>
  <si>
    <t>6</t>
  </si>
  <si>
    <t>122251101</t>
  </si>
  <si>
    <t>Odkopávky a prokopávky nezapažené v hornině třídy těžitelnosti I, skupiny 3 objem do 20 m3 strojně</t>
  </si>
  <si>
    <t>1757828396</t>
  </si>
  <si>
    <t>Odkopávky a prokopávky nezapažené strojně v hornině třídy těžitelnosti I skupiny 3 do 20 m3</t>
  </si>
  <si>
    <t>"zrušení zemní jímky" 2,25</t>
  </si>
  <si>
    <t>7</t>
  </si>
  <si>
    <t>131251102</t>
  </si>
  <si>
    <t>Hloubení jam nezapažených v hornině třídy těžitelnosti I, skupiny 3 objem do 50 m3 strojně</t>
  </si>
  <si>
    <t>1075866857</t>
  </si>
  <si>
    <t>Hloubení nezapažených jam a zářezů strojně s urovnáním dna do předepsaného profilu a spádu v hornině třídy těžitelnosti I skupiny 3 přes 20 do 50 m3</t>
  </si>
  <si>
    <t>"pro zához - viz. D.2.16." 0,9*1,3/2*1,7</t>
  </si>
  <si>
    <t>"vývar - viz. D.2.16." 5,4*6,6*0,5</t>
  </si>
  <si>
    <t>"zavaz. bloky - viz. D.2.16." 1,55*1,1*1,3*2</t>
  </si>
  <si>
    <t>8</t>
  </si>
  <si>
    <t>131251204</t>
  </si>
  <si>
    <t>Hloubení jam zapažených v hornině třídy těžitelnosti I, skupiny 3 objem do 500 m3 strojně</t>
  </si>
  <si>
    <t>-8828829</t>
  </si>
  <si>
    <t>Hloubení zapažených jam a zářezů strojně s urovnáním dna do předepsaného profilu a spádu v hornině třídy těžitelnosti I skupiny 3 přes 100 do 500 m3</t>
  </si>
  <si>
    <t>"budova - viz. D.2.1." 8,3*6,0*2,5</t>
  </si>
  <si>
    <t>"odpočet bourané budovy" -2,9*2,8*2,5</t>
  </si>
  <si>
    <t>9</t>
  </si>
  <si>
    <t>132251101</t>
  </si>
  <si>
    <t>Hloubení rýh nezapažených  š do 800 mm v hornině třídy těžitelnosti I, skupiny 3 objem do 20 m3 strojně</t>
  </si>
  <si>
    <t>-2114129751</t>
  </si>
  <si>
    <t>Hloubení nezapažených rýh šířky do 800 mm strojně s urovnáním dna do předepsaného profilu a spádu v hornině třídy těžitelnosti I skupiny 3 do 20 m3</t>
  </si>
  <si>
    <t>"práh A (vývar) - viz. D.2.16.+17." 6,2*0,7*0,8</t>
  </si>
  <si>
    <t>10</t>
  </si>
  <si>
    <t>132251251</t>
  </si>
  <si>
    <t>Hloubení rýh nezapažených š do 2000 mm v hornině třídy těžitelnosti I, skupiny 3 objem do 20 m3 strojně</t>
  </si>
  <si>
    <t>983279133</t>
  </si>
  <si>
    <t>Hloubení nezapažených rýh šířky přes 800 do 2 000 mm strojně s urovnáním dna do předepsaného profilu a spádu v hornině třídy těžitelnosti I skupiny 3 do 20 m3</t>
  </si>
  <si>
    <t>"pro bourání potrubí - viz. D.2.21." 13,0*(1,3*1,2-0,6*0,6)</t>
  </si>
  <si>
    <t>11</t>
  </si>
  <si>
    <t>132251252</t>
  </si>
  <si>
    <t>Hloubení rýh nezapažených š do 2000 mm v hornině třídy těžitelnosti I, skupiny 3 objem do 50 m3 strojně</t>
  </si>
  <si>
    <t>212730830</t>
  </si>
  <si>
    <t>Hloubení nezapažených rýh šířky přes 800 do 2 000 mm strojně s urovnáním dna do předepsaného profilu a spádu v hornině třídy těžitelnosti I skupiny 3 přes 20 do 50 m3</t>
  </si>
  <si>
    <t>"nové potrubí - viz. D.2.21." 15,0*1,3*1,2</t>
  </si>
  <si>
    <t>12</t>
  </si>
  <si>
    <t>153112111</t>
  </si>
  <si>
    <t>Nastražení ocelových štětovnic dl do 10 m ve standardních podmínkách z terénu</t>
  </si>
  <si>
    <t>m2</t>
  </si>
  <si>
    <t>-1468408538</t>
  </si>
  <si>
    <t>Zřízení beraněných stěn z ocelových štětovnic  z terénu nastražení štětovnic ve standardních podmínkách, délky do 10 m</t>
  </si>
  <si>
    <t>"pažení - viz. D.2.1." 15,6*5,0</t>
  </si>
  <si>
    <t>13</t>
  </si>
  <si>
    <t>153112122</t>
  </si>
  <si>
    <t>Zaberanění ocelových štětovnic na dl do 8 m ve standardních podmínkách z terénu</t>
  </si>
  <si>
    <t>2060602202</t>
  </si>
  <si>
    <t>Zřízení beraněných stěn z ocelových štětovnic  z terénu zaberanění štětovnic ve standardních podmínkách, délky do 8 m</t>
  </si>
  <si>
    <t>15,6*4,8</t>
  </si>
  <si>
    <t>14</t>
  </si>
  <si>
    <t>M</t>
  </si>
  <si>
    <t>159202200-R</t>
  </si>
  <si>
    <t>štětovnice ZTV IIIn, EN 10248-2 zn. S240GP (1.0021) dle EN 10248-1</t>
  </si>
  <si>
    <t>t</t>
  </si>
  <si>
    <t>504890284</t>
  </si>
  <si>
    <t>štětovnice, pažnice z oceli štětovnice typ ZTV IIIn (Larsen) S240GP (1.0021) dle EN 10248-1</t>
  </si>
  <si>
    <t>39*5,0*62,2*0,001</t>
  </si>
  <si>
    <t>153113112</t>
  </si>
  <si>
    <t>Vytažení ocelových štětovnic dl do 12 m zaberaněných do hl 8 m z terénu ve standardnich podmínkách</t>
  </si>
  <si>
    <t>-1740426982</t>
  </si>
  <si>
    <t>Vytažení stěn z ocelových štětovnic zaberaněných  z terénu délky do 12 m ve standardních podmínkách, zaberaněných na hloubku do 8 m</t>
  </si>
  <si>
    <t>16</t>
  </si>
  <si>
    <t>162251101</t>
  </si>
  <si>
    <t>Vodorovné přemístění do 20 m výkopku/sypaniny z horniny třídy těžitelnosti I, skupiny 1 až 3</t>
  </si>
  <si>
    <t>-1319741295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</si>
  <si>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</si>
  <si>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"přesun jílu z výkopu na zemní jímku" 2,25</t>
  </si>
  <si>
    <t>17</t>
  </si>
  <si>
    <t>162751117</t>
  </si>
  <si>
    <t>Vodorovné přemístění do 10000 m výkopku/sypaniny z horniny třídy těžitelnosti I, skupiny 1 až 3</t>
  </si>
  <si>
    <t>2137033587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</si>
  <si>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</si>
  <si>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"přebytečná zemina" 8,3</t>
  </si>
  <si>
    <t>18</t>
  </si>
  <si>
    <t>162751119</t>
  </si>
  <si>
    <t>Příplatek k vodorovnému přemístění výkopku/sypaniny z horniny třídy těžitelnosti I, skupiny 1 až 3 ZKD 1000 m přes 10000 m</t>
  </si>
  <si>
    <t>1933133675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</si>
  <si>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</si>
  <si>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6*8,3</t>
  </si>
  <si>
    <t>19</t>
  </si>
  <si>
    <t>162751137</t>
  </si>
  <si>
    <t>Vodorovné přemístění do 10000 m výkopku/sypaniny z horniny třídy těžitelnosti II, skupiny 4 a 5</t>
  </si>
  <si>
    <t>422311676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</si>
  <si>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</si>
  <si>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"40% nepoužitelné rozebrané dlažby (vývar) - viz. D.2.1." 26,0*0,25*0,4</t>
  </si>
  <si>
    <t>20</t>
  </si>
  <si>
    <t>162751139</t>
  </si>
  <si>
    <t>Příplatek k vodorovnému přemístění výkopku/sypaniny z horniny třídy těžitelnosti II, skupiny 4 a 5 ZKD 1000 m přes 10000 m</t>
  </si>
  <si>
    <t>-1091478914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</si>
  <si>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</si>
  <si>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6*2,6</t>
  </si>
  <si>
    <t>167151101</t>
  </si>
  <si>
    <t>Nakládání výkopku z hornin třídy těžitelnosti I, skupiny 1 až 3 do 100 m3</t>
  </si>
  <si>
    <t>-798507665</t>
  </si>
  <si>
    <t>Nakládání, skládání a překládání neulehlého výkopku nebo sypaniny strojně nakládání, množství do 100 m3, z horniny třídy těžitelnosti I, skupiny 1 až 3</t>
  </si>
  <si>
    <t>"přebytečná zemina" 23,2+104,2+42,5-161,6</t>
  </si>
  <si>
    <t>22</t>
  </si>
  <si>
    <t>167151102</t>
  </si>
  <si>
    <t>Nakládání výkopku z hornin třídy těžitelnosti II, skupiny 4 a 5 do 100 m3</t>
  </si>
  <si>
    <t>827008684</t>
  </si>
  <si>
    <t>Nakládání, skládání a překládání neulehlého výkopku nebo sypaniny strojně nakládání, množství do 100 m3, z horniny třídy těžitelnosti II, skupiny 4 a 5</t>
  </si>
  <si>
    <t>23</t>
  </si>
  <si>
    <t>171103101</t>
  </si>
  <si>
    <t>Zemní hrázky melioračních kanálů z horniny třídy těžitelnosti I a II, skupiny 1 až 4</t>
  </si>
  <si>
    <t>410371495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</si>
  <si>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</si>
  <si>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"zemní jímka" 3,0*1,5*0,5</t>
  </si>
  <si>
    <t>24</t>
  </si>
  <si>
    <t>171201221</t>
  </si>
  <si>
    <t>Poplatek za uložení na skládce (skládkovné) zeminy a kamení kód odpadu 17 05 04</t>
  </si>
  <si>
    <t>1020298820</t>
  </si>
  <si>
    <t>Poplatek za uložení stavebního odpadu na skládce (skládkovné) zeminy a kamení zatříděného do Katalogu odpadů pod kódem 17 05 04</t>
  </si>
  <si>
    <t>"přebytečná zemina" 8,3*1,8</t>
  </si>
  <si>
    <t>"40% nepoužitelné rozebrané dlažby (vývar) - viz. D.2.1.+17." 2,6*2,0</t>
  </si>
  <si>
    <t>25</t>
  </si>
  <si>
    <t>171251201</t>
  </si>
  <si>
    <t>Uložení sypaniny na skládky nebo meziskládky</t>
  </si>
  <si>
    <t>348092871</t>
  </si>
  <si>
    <t>Uložení sypaniny na skládky nebo meziskládky bez hutnění s upravením uložené sypaniny do předepsaného tvaru</t>
  </si>
  <si>
    <t>"40% nepoužitelné rozebrané dlažby (vývar) - viz. D.2.1." 2,6</t>
  </si>
  <si>
    <t>26</t>
  </si>
  <si>
    <t>174151101</t>
  </si>
  <si>
    <t>Zásyp jam, šachet rýh nebo kolem objektů sypaninou se zhutněním</t>
  </si>
  <si>
    <t>-301485868</t>
  </si>
  <si>
    <t>Zásyp sypaninou z jakékoliv horniny strojně s uložením výkopku ve vrstvách se zhutněním jam, šachet, rýh nebo kolem objektů v těchto vykopávkách</t>
  </si>
  <si>
    <t>"práh A (vývar)" (6,2-1,5)*0,3*1,0</t>
  </si>
  <si>
    <t>"zavaz. bloky " 1,55*0,3*(1,6+1,0)+0,5*0,3*1,6*2</t>
  </si>
  <si>
    <t>"budova (odpočet budovy, zavaz. bloků a chodníku)" 8,3*6,0*2,5-4,8*4,0*2,5+3,8*3,0*0,5+52,0*0,8-(2,0+7,3*0,2)</t>
  </si>
  <si>
    <t>"nové potrubí " 15,0*(1,3*1,2-0,6*0,61)</t>
  </si>
  <si>
    <t>"po bourání potrubí - viz. D.2.21." 13,0*1,3*1,2</t>
  </si>
  <si>
    <t>27</t>
  </si>
  <si>
    <t>181411121</t>
  </si>
  <si>
    <t>Založení lučního trávníku výsevem plochy do 1000 m2 v rovině a ve svahu do 1:5</t>
  </si>
  <si>
    <t>586692483</t>
  </si>
  <si>
    <t>Založení trávníku na půdě předem připravené plochy do 1000 m2 výsevem včetně utažení lučního v rovině nebo na svahu do 1:5</t>
  </si>
  <si>
    <t>"nové potrubí - viz. D.2.21." 15,0*1,3</t>
  </si>
  <si>
    <t>"po bourání potrubí - viz. D.2.21." 13,0*1,3</t>
  </si>
  <si>
    <t>28</t>
  </si>
  <si>
    <t>181411123</t>
  </si>
  <si>
    <t>Založení lučního trávníku výsevem plochy do 1000 m2 ve svahu do 1:1</t>
  </si>
  <si>
    <t>-1429854966</t>
  </si>
  <si>
    <t>Založení trávníku na půdě předem připravené plochy do 1000 m2 výsevem včetně utažení lučního na svahu přes 1:2 do 1:1</t>
  </si>
  <si>
    <t>"viz. D.2.1." 52,0</t>
  </si>
  <si>
    <t>29</t>
  </si>
  <si>
    <t>005999001-R</t>
  </si>
  <si>
    <t>Travní směs</t>
  </si>
  <si>
    <t>kg</t>
  </si>
  <si>
    <t>-923394093</t>
  </si>
  <si>
    <t>(36,4+52,0)*0,02*1,03</t>
  </si>
  <si>
    <t>30</t>
  </si>
  <si>
    <t>181951112</t>
  </si>
  <si>
    <t>Úprava pláně v hornině třídy těžitelnosti I, skupiny 1 až 3 se zhutněním</t>
  </si>
  <si>
    <t>100304338</t>
  </si>
  <si>
    <t>Úprava pláně vyrovnáním výškových rozdílů strojně v hornině třídy těžitelnosti I, skupiny 1 až 3 se zhutněním</t>
  </si>
  <si>
    <t>"chodník - viz. D.2.11." 14,6*0,4</t>
  </si>
  <si>
    <t>Zakládání</t>
  </si>
  <si>
    <t>31</t>
  </si>
  <si>
    <t>273322611</t>
  </si>
  <si>
    <t>Základové desky ze ŽB se zvýšenými nároky na prostředí tř. C 30/37 XA2</t>
  </si>
  <si>
    <t>1201799654</t>
  </si>
  <si>
    <t>Základy z betonu železového (bez výztuže) desky z betonu se zvýšenými nároky na prostředí tř. C 30/37 XA2</t>
  </si>
  <si>
    <t>"viz. D.2.2.+3." 4,8*4,0*0,2</t>
  </si>
  <si>
    <t>32</t>
  </si>
  <si>
    <t>273351121</t>
  </si>
  <si>
    <t>Zřízení bednění základových desek</t>
  </si>
  <si>
    <t>128893168</t>
  </si>
  <si>
    <t>Bednění základů desek zřízení</t>
  </si>
  <si>
    <t>"viz. D.2.2.+3." (4,8+4,0)*2*0,2</t>
  </si>
  <si>
    <t>33</t>
  </si>
  <si>
    <t>273351122</t>
  </si>
  <si>
    <t>Odstranění bednění základových desek</t>
  </si>
  <si>
    <t>1803374725</t>
  </si>
  <si>
    <t>Bednění základů desek odstranění</t>
  </si>
  <si>
    <t>34</t>
  </si>
  <si>
    <t>273361821</t>
  </si>
  <si>
    <t>Výztuž základových desek betonářskou ocelí 10 505 (R)</t>
  </si>
  <si>
    <t>-1413074094</t>
  </si>
  <si>
    <t>Výztuž základů desek z betonářské oceli 10 505 (R) nebo BSt 500</t>
  </si>
  <si>
    <t>"deska+kotevní blok - viz. D.2.2.+3." (4,0+14,2+2,0)*0,001</t>
  </si>
  <si>
    <t>35</t>
  </si>
  <si>
    <t>273362021</t>
  </si>
  <si>
    <t>Výztuž základových desek svařovanými sítěmi Kari</t>
  </si>
  <si>
    <t>-20539734</t>
  </si>
  <si>
    <t>Výztuž základů desek ze svařovaných sítí z drátů typu KARI</t>
  </si>
  <si>
    <t>"deska+kotevní blok - viz. D.2.2.+3." 230,64*0,001</t>
  </si>
  <si>
    <t>36</t>
  </si>
  <si>
    <t>274322611</t>
  </si>
  <si>
    <t>Základové pasy ze ŽB se zvýšenými nároky na prostředí tř. C 30/37 XA2</t>
  </si>
  <si>
    <t>499818965</t>
  </si>
  <si>
    <t>Základy z betonu železového (bez výztuže) pasy z betonu se zvýšenými nároky na prostředí tř. C 30/37 XA2</t>
  </si>
  <si>
    <t>"kotevní blok - viz. D.2.4." 1,45*0,3*0,38</t>
  </si>
  <si>
    <t>37</t>
  </si>
  <si>
    <t>274351121</t>
  </si>
  <si>
    <t>Zřízení bednění základových pasů rovného</t>
  </si>
  <si>
    <t>-459548586</t>
  </si>
  <si>
    <t>Bednění základů pasů rovné zřízení</t>
  </si>
  <si>
    <t>"kotevní blok - viz. D.2.4." (1,45+0,3)*2*0,38</t>
  </si>
  <si>
    <t>38</t>
  </si>
  <si>
    <t>274351122</t>
  </si>
  <si>
    <t>Odstranění bednění základových pasů rovného</t>
  </si>
  <si>
    <t>-1040556159</t>
  </si>
  <si>
    <t>Bednění základů pasů rovné odstranění</t>
  </si>
  <si>
    <t>39</t>
  </si>
  <si>
    <t>279113136</t>
  </si>
  <si>
    <t>Základová zeď tl do 500 mm z tvárnic ztraceného bednění včetně výplně z betonu tř. C 16/20</t>
  </si>
  <si>
    <t>7332718</t>
  </si>
  <si>
    <t>Základové zdi z tvárnic ztraceného bednění včetně výplně z betonu  bez zvláštních nároků na vliv prostředí třídy C 16/20, tloušťky zdiva přes 400 do 500 mm</t>
  </si>
  <si>
    <t>"viz. D.2.2.+3." (3,8*2+4,0)*0,5+4,0*0,75</t>
  </si>
  <si>
    <t>Svislé a kompletní konstrukce</t>
  </si>
  <si>
    <t>40</t>
  </si>
  <si>
    <t>311113136</t>
  </si>
  <si>
    <t>Nosná zeď tl do 500 mm z hladkých tvárnic ztraceného bednění včetně výplně z betonu tř. C 16/20</t>
  </si>
  <si>
    <t>103277930</t>
  </si>
  <si>
    <t>Nadzákladové zdi z tvárnic ztraceného bednění  hladkých, včetně výplně z betonu třídy C 16/20, tloušťky zdiva přes 400 do 500 mm</t>
  </si>
  <si>
    <t>"viz. D.2.2.+3." (3,8+4,0)*2*2,25</t>
  </si>
  <si>
    <t>41</t>
  </si>
  <si>
    <t>311235145</t>
  </si>
  <si>
    <t>Zdivo jednovrstvé z cihel broušených přes P10 do P15 na tenkovrstvou maltu tl 250 mm</t>
  </si>
  <si>
    <t>1610625711</t>
  </si>
  <si>
    <t>Zdivo jednovrstvé z cihel děrovaných broušených na celoplošnou tenkovrstvou maltu, pevnost cihel přes P10 do P15, tl. zdiva 250 mm</t>
  </si>
  <si>
    <t>"viz. D.2.2." (4,8+3,5)*2*2,25+2*1,9*1,9/2*2-(2,02*0,77+1,1*2,1)</t>
  </si>
  <si>
    <t>42</t>
  </si>
  <si>
    <t>311351121</t>
  </si>
  <si>
    <t>Zřízení oboustranného bednění nosných nadzákladových zdí</t>
  </si>
  <si>
    <t>13729757</t>
  </si>
  <si>
    <t>Bednění nadzákladových zdí nosných rovné oboustranné za každou stranu zřízení</t>
  </si>
  <si>
    <t>"prostup ve ztraceném bednění - viz. D.2.12." 4*1,0*0,5</t>
  </si>
  <si>
    <t>43</t>
  </si>
  <si>
    <t>311351122</t>
  </si>
  <si>
    <t>Odstranění oboustranného bednění nosných nadzákladových zdí</t>
  </si>
  <si>
    <t>2052927379</t>
  </si>
  <si>
    <t>Bednění nadzákladových zdí nosných rovné oboustranné za každou stranu odstranění</t>
  </si>
  <si>
    <t>44</t>
  </si>
  <si>
    <t>311361821</t>
  </si>
  <si>
    <t>Výztuž nosných zdí betonářskou ocelí 10 505</t>
  </si>
  <si>
    <t>1986583381</t>
  </si>
  <si>
    <t>Výztuž nadzákladových zdí nosných svislých nebo odkloněných od svislice, rovných nebo oblých z betonářské oceli 10 505 (R) nebo BSt 500</t>
  </si>
  <si>
    <t>"viz. D.2.2.+3." 395,0*0,001</t>
  </si>
  <si>
    <t>45</t>
  </si>
  <si>
    <t>317168013</t>
  </si>
  <si>
    <t>Překlad keramický plochý š 115 mm dl 1500 mm</t>
  </si>
  <si>
    <t>kus</t>
  </si>
  <si>
    <t>87052802</t>
  </si>
  <si>
    <t>Překlady keramické ploché osazené do maltového lože, výšky překladu 71 mm šířky 115 mm, délky 1500 mm</t>
  </si>
  <si>
    <t>"nad dveře - viz. D.2.2." 2,0</t>
  </si>
  <si>
    <t>46</t>
  </si>
  <si>
    <t>317168017</t>
  </si>
  <si>
    <t>Překlad keramický plochý š 115 mm dl 2500 mm</t>
  </si>
  <si>
    <t>1069301729</t>
  </si>
  <si>
    <t>Překlady keramické ploché osazené do maltového lože, výšky překladu 71 mm šířky 115 mm, délky 2500 mm</t>
  </si>
  <si>
    <t>"nad okno - viz. D.2.2." 2,0</t>
  </si>
  <si>
    <t>47</t>
  </si>
  <si>
    <t>321321116</t>
  </si>
  <si>
    <t>Konstrukce vodních staveb ze ŽB mrazuvzdorného tř. C 30/37 XC4, XF3, XA2</t>
  </si>
  <si>
    <t>250818267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</si>
  <si>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 XC4, XF3, XA2</t>
  </si>
  <si>
    <t xml:space="preserve">"práh A (vývar) - viz. D.2.17." 6,6*0,4 </t>
  </si>
  <si>
    <t>"zavaz. bloky - viz. D.2.20." 1,25*0,5*1,6*2</t>
  </si>
  <si>
    <t>"schody A - viz. D.2.18." (3,15*0,2+0,166*0,35)*0,6</t>
  </si>
  <si>
    <t>"schody B - viz. D.2.19." (2,25*0,2+0,166*0,35)*0,6</t>
  </si>
  <si>
    <t>"obetonování potrubí - viz. D.2.21." 15,0*(0,6*0,61-3,14*0,2*0,2)</t>
  </si>
  <si>
    <t>48</t>
  </si>
  <si>
    <t>321351010</t>
  </si>
  <si>
    <t>Bednění konstrukcí vodních staveb rovinné - zřízení</t>
  </si>
  <si>
    <t>1120708005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</si>
  <si>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</si>
  <si>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"práh A (vývar) - viz. D.2.17." (2,5*2*1,0+1,22*1,3+0,4*0,71)*2</t>
  </si>
  <si>
    <t>"zavaz. bloky - viz. D.2.20." (1,25+0,5)*2*1,6*2</t>
  </si>
  <si>
    <t>"schody A - viz. D.2.18." (3,15*0,2+0,166*0,35)*2+0,6*(0,28+0,35)</t>
  </si>
  <si>
    <t>"schody B - viz. D.2.19." (2,25*0,2+0,166*0,35)*2+0,6*(0,056+0,35)</t>
  </si>
  <si>
    <t>"obetonování potrubí - viz. D.2.21." 15,0*0,6*2</t>
  </si>
  <si>
    <t>49</t>
  </si>
  <si>
    <t>321352010</t>
  </si>
  <si>
    <t>Bednění konstrukcí vodních staveb rovinné - odstranění</t>
  </si>
  <si>
    <t>283352184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</si>
  <si>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</si>
  <si>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50</t>
  </si>
  <si>
    <t>321366111</t>
  </si>
  <si>
    <t>Výztuž železobetonových konstrukcí vodních staveb z oceli 10 505 D do 12 mm</t>
  </si>
  <si>
    <t>1650016351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</si>
  <si>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</si>
  <si>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"práh A (vývar) - viz. D.2.17." (14,3+1,7)*0,001</t>
  </si>
  <si>
    <t>"zavaz. bloky - viz. D.2.20." 48,8*0,001</t>
  </si>
  <si>
    <t>"obetonování potrubí - viz. D.2.21." 19,0*0,001</t>
  </si>
  <si>
    <t>51</t>
  </si>
  <si>
    <t>321368211</t>
  </si>
  <si>
    <t>Výztuž železobetonových konstrukcí vodních staveb ze svařovaných sítí</t>
  </si>
  <si>
    <t>788487825</t>
  </si>
  <si>
    <t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</si>
  <si>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"práh A (vývar) - viz. D.2.17." (101,2+50,6)*0,001</t>
  </si>
  <si>
    <t>"schody A - viz. D.2.18." 25,3*0,001</t>
  </si>
  <si>
    <t>"schody B - viz. D.2.19." 19,4*0,001</t>
  </si>
  <si>
    <t>52</t>
  </si>
  <si>
    <t>334791113</t>
  </si>
  <si>
    <t>Prostup v betonových zdech z plastových trub DN do 160</t>
  </si>
  <si>
    <t>626050541</t>
  </si>
  <si>
    <t>Prostup v betonových zdech z plastových trub  průměru do DN 160</t>
  </si>
  <si>
    <t>"drenáž v zavaz. bloku" 0,5</t>
  </si>
  <si>
    <t>"prostup zdí=odvodnění spodní stavby - viz. D.2.2.+12." 0,5</t>
  </si>
  <si>
    <t>Vodorovné konstrukce</t>
  </si>
  <si>
    <t>53</t>
  </si>
  <si>
    <t>413941121</t>
  </si>
  <si>
    <t>Osazování ocelových válcovaných nosníků stropů I, IE, U, UE nebo L do č.12</t>
  </si>
  <si>
    <t>551127300</t>
  </si>
  <si>
    <t>Osazování ocelových válcovaných nosníků ve stropech I nebo IE nebo U nebo UE nebo L do č.12 nebo výšky do 120 mm</t>
  </si>
  <si>
    <t>"viz. D.2.5.+6." (113,22+84,36)*0,001</t>
  </si>
  <si>
    <t>54</t>
  </si>
  <si>
    <t>13010714</t>
  </si>
  <si>
    <t>ocel profilová IPN 120 jakost 11 375</t>
  </si>
  <si>
    <t>-762269440</t>
  </si>
  <si>
    <t>0,198*1,08</t>
  </si>
  <si>
    <t>55</t>
  </si>
  <si>
    <t>417238233</t>
  </si>
  <si>
    <t>Obezdívka věnce jednostranná věncovkou keramickou v přes 210 do 250 mm bez tepelné izolace</t>
  </si>
  <si>
    <t>-2004259358</t>
  </si>
  <si>
    <t>Obezdívka ztužujícího věnce keramickými věncovkami bez tepelné izolace jednostranná, výška věnce přes 210 do 250 mm</t>
  </si>
  <si>
    <t>"viz. D.2.2.+6." 2*4,0</t>
  </si>
  <si>
    <t>56</t>
  </si>
  <si>
    <t>417321616</t>
  </si>
  <si>
    <t>Ztužující pásy a věnce ze ŽB tř. C 30/37 XA2</t>
  </si>
  <si>
    <t>-2050210889</t>
  </si>
  <si>
    <t>Ztužující pásy a věnce z betonu železového (bez výztuže)  tř. C 30/37 XA2</t>
  </si>
  <si>
    <t>"viz. D.2.6." (4,8+3,5)*2*0,25*0,25</t>
  </si>
  <si>
    <t>57</t>
  </si>
  <si>
    <t>417351115</t>
  </si>
  <si>
    <t>Zřízení bednění ztužujících věnců</t>
  </si>
  <si>
    <t>973981563</t>
  </si>
  <si>
    <t>Bednění bočnic ztužujících pásů a věnců včetně vzpěr  zřízení</t>
  </si>
  <si>
    <t>"viz. D.2.6." (4,8+4,0+4,3+3,5)*2*0,25</t>
  </si>
  <si>
    <t>58</t>
  </si>
  <si>
    <t>417351116</t>
  </si>
  <si>
    <t>Odstranění bednění ztužujících věnců</t>
  </si>
  <si>
    <t>-1811613605</t>
  </si>
  <si>
    <t>Bednění bočnic ztužujících pásů a věnců včetně vzpěr  odstranění</t>
  </si>
  <si>
    <t>59</t>
  </si>
  <si>
    <t>417361821</t>
  </si>
  <si>
    <t>Výztuž ztužujících pásů a věnců betonářskou ocelí 10 505</t>
  </si>
  <si>
    <t>2048613815</t>
  </si>
  <si>
    <t>Výztuž ztužujících pásů a věnců  z betonářské oceli 10 505 (R) nebo BSt 500</t>
  </si>
  <si>
    <t>"viz. D.2.6." (21,28+35,52+21,28+36,96)*0,001</t>
  </si>
  <si>
    <t>60</t>
  </si>
  <si>
    <t>451317122</t>
  </si>
  <si>
    <t>Podklad pod dlažbu z betonu prostého pro prostředí s mrazovými cykly C 30/37 tl přes 100 do 150 mm</t>
  </si>
  <si>
    <t>767674547</t>
  </si>
  <si>
    <t>Podklad pod dlažbu z betonu prostého  pro prostředí s mrazovými cykly tř. C 30/37 tl. přes 100 do 150 mm</t>
  </si>
  <si>
    <t>P</t>
  </si>
  <si>
    <t>Poznámka k položce:_x000D_
XC4, XF3, XA2</t>
  </si>
  <si>
    <t>"oprava dlažby - viz. D.2.1." 5,0</t>
  </si>
  <si>
    <t>"dlažba (vývar) - viz. D.2.1.+17." 26,0</t>
  </si>
  <si>
    <t>61</t>
  </si>
  <si>
    <t>452311131</t>
  </si>
  <si>
    <t>Podkladní desky z betonu prostého tř. C 12/15 otevřený výkop</t>
  </si>
  <si>
    <t>421555559</t>
  </si>
  <si>
    <t>Podkladní a zajišťovací konstrukce z betonu prostého v otevřeném výkopu desky pod potrubí, stoky a drobné objekty z betonu tř. C 12/15</t>
  </si>
  <si>
    <t>"ocel. potrubí - viz. D.2.2." 2,4*1,7*0,05</t>
  </si>
  <si>
    <t>62</t>
  </si>
  <si>
    <t>452351101</t>
  </si>
  <si>
    <t>Bednění podkladních desek nebo bloků nebo sedlového lože otevřený výkop</t>
  </si>
  <si>
    <t>-844918777</t>
  </si>
  <si>
    <t>Bednění podkladních a zajišťovacích konstrukcí v otevřeném výkopu desek nebo sedlových loží pod potrubí, stoky a drobné objekty</t>
  </si>
  <si>
    <t>2,4*0,05*2</t>
  </si>
  <si>
    <t>63</t>
  </si>
  <si>
    <t>462511270</t>
  </si>
  <si>
    <t>Zához z lomového kamene bez proštěrkování z terénu hmotnost do 200 kg</t>
  </si>
  <si>
    <t>-2111205583</t>
  </si>
  <si>
    <t>Zához z lomového kamene neupraveného záhozového  bez proštěrkování z terénu, hmotnosti jednotlivých kamenů do 200 kg</t>
  </si>
  <si>
    <t>"předpolí vývaru - viz. D.2.16." 0,9*1,3/2*1,7</t>
  </si>
  <si>
    <t>64</t>
  </si>
  <si>
    <t>462519002</t>
  </si>
  <si>
    <t>Příplatek za urovnání ploch záhozu z lomového kamene hmotnost do 200 kg</t>
  </si>
  <si>
    <t>613729493</t>
  </si>
  <si>
    <t>Zához z lomového kamene neupraveného záhozového  Příplatek k cenám za urovnání viditelných ploch záhozu z kamene, hmotnosti jednotlivých kamenů do 200 kg</t>
  </si>
  <si>
    <t>0,9*1,7</t>
  </si>
  <si>
    <t>65</t>
  </si>
  <si>
    <t>465999003-R</t>
  </si>
  <si>
    <t>Kladení dlažby na MC z rozebraného materiálu s vyspárováním</t>
  </si>
  <si>
    <t>-1638260774</t>
  </si>
  <si>
    <t>"dlažba z rozebraného kamene - 60% (vývar) - viz. D.2.1." 26,0*0,6</t>
  </si>
  <si>
    <t>66</t>
  </si>
  <si>
    <t>465210122</t>
  </si>
  <si>
    <t>Schody z lomového kamene na maltu cementovou s vyspárováním tl 250 mm</t>
  </si>
  <si>
    <t>1448441810</t>
  </si>
  <si>
    <t>Schody z lomového kamene lomařsky upraveného  pro dlažbu na cementovou maltu, s vyspárováním cementovou maltou, tl. kamene 250 mm</t>
  </si>
  <si>
    <t>"schody A - viz. D.2.18." 3,4*0,6</t>
  </si>
  <si>
    <t>"schody B - viz. D.2.19." 2,5*0,6</t>
  </si>
  <si>
    <t>67</t>
  </si>
  <si>
    <t>465513217</t>
  </si>
  <si>
    <t>Oprava dlažeb z lomového kamene na maltu s vyspárováním do 20 m2 s dodáním kamene tl 250 mm</t>
  </si>
  <si>
    <t>-2035170106</t>
  </si>
  <si>
    <t>Oprava dlažeb z lomového kamene lomařsky upraveného  pro dlažbu o ploše opravovaných míst do 20 m2 jednotlivě včetně dodání kamene na cementovou maltu, s vyspárováním cementovou maltou, tl. kamene 250 mm</t>
  </si>
  <si>
    <t>"předpolí vývaru - viz. D.2.1." 5,0</t>
  </si>
  <si>
    <t>68</t>
  </si>
  <si>
    <t>465513227</t>
  </si>
  <si>
    <t>Dlažba z lomového kamene na cementovou maltu s vyspárováním tl 250 mm pro hydromeliorace</t>
  </si>
  <si>
    <t>607364326</t>
  </si>
  <si>
    <t>Dlažba z lomového kamene lomařsky upraveného  na cementovou maltu, s vyspárováním cementovou maltou, tl. kamene 250 mm</t>
  </si>
  <si>
    <t>"nová dlažba vývaru (odpočet použité vybourané dlažby) - viz. D.2.1.+16." 29,0-15,6</t>
  </si>
  <si>
    <t>Komunikace pozemní</t>
  </si>
  <si>
    <t>69</t>
  </si>
  <si>
    <t>564831111</t>
  </si>
  <si>
    <t>Podklad ze štěrkodrtě ŠD tl 100 mm</t>
  </si>
  <si>
    <t>1741282814</t>
  </si>
  <si>
    <t>Podklad ze štěrkodrti ŠD  s rozprostřením a zhutněním, po zhutnění tl. 100 mm</t>
  </si>
  <si>
    <t>"chodník - viz. D.2.11." 14,6*0,43</t>
  </si>
  <si>
    <t>70</t>
  </si>
  <si>
    <t>596211110</t>
  </si>
  <si>
    <t>Kladení zámkové dlažby komunikací pro pěší tl 60 mm skupiny A pl do 50 m2</t>
  </si>
  <si>
    <t>797579736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</si>
  <si>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</si>
  <si>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"chodník - viz. D.2.11." 14,6*0,5</t>
  </si>
  <si>
    <t>71</t>
  </si>
  <si>
    <t>59245015</t>
  </si>
  <si>
    <t>dlažba zámková tvaru I 200x165x60mm přírodní</t>
  </si>
  <si>
    <t>754165162</t>
  </si>
  <si>
    <t>7,3*1,03</t>
  </si>
  <si>
    <t>Úpravy povrchů, podlahy a osazování výplní</t>
  </si>
  <si>
    <t>72</t>
  </si>
  <si>
    <t>612131101</t>
  </si>
  <si>
    <t>Cementový postřik vnitřních stěn nanášený celoplošně ručně</t>
  </si>
  <si>
    <t>1232472452</t>
  </si>
  <si>
    <t>Podkladní a spojovací vrstva vnitřních omítaných ploch  cementový postřik nanášený ručně celoplošně stěn</t>
  </si>
  <si>
    <t>"na zdivo z cihel - viz. D.2.2." 49,0</t>
  </si>
  <si>
    <t>73</t>
  </si>
  <si>
    <t>612321141</t>
  </si>
  <si>
    <t>Vápenocementová omítka štuková dvouvrstvá vnitřních stěn nanášená ručně</t>
  </si>
  <si>
    <t>1466565010</t>
  </si>
  <si>
    <t>Omítka vápenocementová vnitřních ploch  nanášená ručně dvouvrstvá, tloušťky jádrové omítky do 10 mm a tloušťky štuku do 3 mm štuková svislých konstrukcí stěn</t>
  </si>
  <si>
    <t>"viz. D.2.2." 49,0</t>
  </si>
  <si>
    <t>74</t>
  </si>
  <si>
    <t>614999002-R</t>
  </si>
  <si>
    <t xml:space="preserve">Hydroizolační stěrka </t>
  </si>
  <si>
    <t>-1136228541</t>
  </si>
  <si>
    <t>"viz. D.2.2.+3." 38,0</t>
  </si>
  <si>
    <t>75</t>
  </si>
  <si>
    <t>614999003-R</t>
  </si>
  <si>
    <t>Asfaltová stěrka silnovrstvá tl. 6 mm</t>
  </si>
  <si>
    <t>2119724692</t>
  </si>
  <si>
    <t>Poznámka k položce:_x000D_
Ve styku se zeminou.</t>
  </si>
  <si>
    <t>"viz. D.2.2.+3." 46,0</t>
  </si>
  <si>
    <t>76</t>
  </si>
  <si>
    <t>622131101</t>
  </si>
  <si>
    <t>Cementový postřik vnějších stěn nanášený celoplošně ručně</t>
  </si>
  <si>
    <t>374315249</t>
  </si>
  <si>
    <t>Podkladní a spojovací vrstva vnějších omítaných ploch  cementový postřik nanášený ručně celoplošně stěn</t>
  </si>
  <si>
    <t>"viz. D.2.2." 56,0</t>
  </si>
  <si>
    <t>77</t>
  </si>
  <si>
    <t>622143004</t>
  </si>
  <si>
    <t>Montáž omítkových samolepících začišťovacích profilů pro spojení s okenním rámem</t>
  </si>
  <si>
    <t>1314208718</t>
  </si>
  <si>
    <t>Montáž omítkových profilů  plastových, pozinkovaných nebo dřevěných upevněných vtlačením do podkladní vrstvy nebo přibitím začišťovacích samolepících pro vytvoření dilatujícího spoje s okenním rámem</t>
  </si>
  <si>
    <t>"okno" (2,0+2*0,75)*2</t>
  </si>
  <si>
    <t>"dveře" (1,06+2*2,05)*2</t>
  </si>
  <si>
    <t>78</t>
  </si>
  <si>
    <t>59051518</t>
  </si>
  <si>
    <t>páska začišťovací okenní PVC profil 9mm dl 1,4m</t>
  </si>
  <si>
    <t>-1646367833</t>
  </si>
  <si>
    <t>17,32*1,05</t>
  </si>
  <si>
    <t>79</t>
  </si>
  <si>
    <t>622143005</t>
  </si>
  <si>
    <t>Montáž omítníků plastových nebo pozinkovaných</t>
  </si>
  <si>
    <t>-210528705</t>
  </si>
  <si>
    <t>Montáž omítkových profilů  plastových, pozinkovaných nebo dřevěných upevněných vtlačením do podkladní vrstvy nebo přibitím omítníků</t>
  </si>
  <si>
    <t>"vně" (2*2,5+4,15+3*2,6)*2</t>
  </si>
  <si>
    <t>"vnitřní" (2*2,5+4,15+3*2,5)*2</t>
  </si>
  <si>
    <t>80</t>
  </si>
  <si>
    <t>56284233</t>
  </si>
  <si>
    <t>omítník PVC tl omítky tl 10mm</t>
  </si>
  <si>
    <t>37762507</t>
  </si>
  <si>
    <t>67,2*1,05</t>
  </si>
  <si>
    <t>81</t>
  </si>
  <si>
    <t>622321141</t>
  </si>
  <si>
    <t>Vápenocementová omítka štuková dvouvrstvá vnějších stěn nanášená ručně</t>
  </si>
  <si>
    <t>-2003616865</t>
  </si>
  <si>
    <t>Omítka vápenocementová vnějších ploch  nanášená ručně dvouvrstvá, tloušťky jádrové omítky do 15 mm a tloušťky štuku do 3 mm štuková stěn</t>
  </si>
  <si>
    <t>82</t>
  </si>
  <si>
    <t>622531011</t>
  </si>
  <si>
    <t>Tenkovrstvá silikonová zrnitá omítka tl. 1,5 mm včetně penetrace vnějších stěn</t>
  </si>
  <si>
    <t>1031984252</t>
  </si>
  <si>
    <t>Omítka tenkovrstvá silikonová vnějších ploch  probarvená, včetně penetrace podkladu zrnitá, tloušťky 1,5 mm stěn</t>
  </si>
  <si>
    <t>83</t>
  </si>
  <si>
    <t>629991012</t>
  </si>
  <si>
    <t>Zakrytí výplní otvorů fólií přilepenou na začišťovací lišty</t>
  </si>
  <si>
    <t>-411699016</t>
  </si>
  <si>
    <t>Zakrytí vnějších ploch před znečištěním  včetně pozdějšího odkrytí výplní otvorů a svislých ploch fólií přilepenou na začišťovací lištu</t>
  </si>
  <si>
    <t>"okno" 2,0*0,75*2</t>
  </si>
  <si>
    <t>"dveře" 1,06*2,05*2</t>
  </si>
  <si>
    <t>84</t>
  </si>
  <si>
    <t>631311127</t>
  </si>
  <si>
    <t>Mazanina tl do 120 mm z betonu prostého bez zvýšených nároků na prostředí tř. C 30/37</t>
  </si>
  <si>
    <t>-890523363</t>
  </si>
  <si>
    <t>Mazanina z betonu  prostého bez zvýšených nároků na prostředí tl. přes 80 do 120 mm tř. C 30/37</t>
  </si>
  <si>
    <t>"spádový beton - viz. D.2.4." 3,8*3,0*0,1</t>
  </si>
  <si>
    <t>Trubní vedení</t>
  </si>
  <si>
    <t>85</t>
  </si>
  <si>
    <t>871218113</t>
  </si>
  <si>
    <t>Kladení drenážního potrubí z flexibilního PVC průměru do 65 mm</t>
  </si>
  <si>
    <t>481102612</t>
  </si>
  <si>
    <t>Kladení drenážního potrubí z plastických hmot  do připravené rýhy z flexibilního PVC, průměru do 65 mm</t>
  </si>
  <si>
    <t>"viz. D.2.1." 5,0</t>
  </si>
  <si>
    <t>86</t>
  </si>
  <si>
    <t>28611223</t>
  </si>
  <si>
    <t>trubka drenážní flexibilní celoperforovaná PVC-U SN 4 DN 100 pro meliorace, dočasné nebo odlehčovací drenáže</t>
  </si>
  <si>
    <t>-524169070</t>
  </si>
  <si>
    <t>5*1,01</t>
  </si>
  <si>
    <t>87</t>
  </si>
  <si>
    <t>871313121</t>
  </si>
  <si>
    <t>Montáž kanalizačního potrubí z PVC těsněné gumovým kroužkem otevřený výkop sklon do 20 % DN 160</t>
  </si>
  <si>
    <t>-237333687</t>
  </si>
  <si>
    <t>Montáž kanalizačního potrubí z plastů z tvrdého PVC těsněných gumovým kroužkem v otevřeném výkopu ve sklonu do 20 % DN 160</t>
  </si>
  <si>
    <t>"prostup zdí=odvodnění spodní stavby - viz. D.2.12." 0,6</t>
  </si>
  <si>
    <t>"od lapače dešťových splavenin - viz. D.2.16." 4,5</t>
  </si>
  <si>
    <t>88</t>
  </si>
  <si>
    <t>28611113</t>
  </si>
  <si>
    <t>trubka kanalizační PVC DN 110x1000mm SN4</t>
  </si>
  <si>
    <t>-500881451</t>
  </si>
  <si>
    <t>"prostup zdí=odvodnění spodní stavby - viz. D.2.12." 0,6*1,03</t>
  </si>
  <si>
    <t>89</t>
  </si>
  <si>
    <t>28611129</t>
  </si>
  <si>
    <t>trubka kanalizační PVC DN 125x5000mm SN4</t>
  </si>
  <si>
    <t>1587994254</t>
  </si>
  <si>
    <t>"od lapače dešťových splavenin - viz. D.2.16." 4,5*1,03</t>
  </si>
  <si>
    <t>90</t>
  </si>
  <si>
    <t>28611356</t>
  </si>
  <si>
    <t>koleno kanalizační PVC KG 125x45°</t>
  </si>
  <si>
    <t>1619615565</t>
  </si>
  <si>
    <t>3*1,03</t>
  </si>
  <si>
    <t>91</t>
  </si>
  <si>
    <t>891261111</t>
  </si>
  <si>
    <t>Montáž vodovodních šoupátek otevřený výkop DN 100</t>
  </si>
  <si>
    <t>196495272</t>
  </si>
  <si>
    <t>Montáž vodovodních armatur na potrubí šoupátek nebo klapek uzavíracích v otevřeném výkopu nebo v šachtách s osazením zemní soupravy (bez poklopů) DN 100</t>
  </si>
  <si>
    <t>"viz. D.2.13." 2,0</t>
  </si>
  <si>
    <t>92</t>
  </si>
  <si>
    <t>42224953</t>
  </si>
  <si>
    <t>šoupátko třmenové lité z uhlíkové oceli PN16 DN 100</t>
  </si>
  <si>
    <t>-805869172</t>
  </si>
  <si>
    <t>Poznámka k položce:_x000D_
s ručním kolem</t>
  </si>
  <si>
    <t>93</t>
  </si>
  <si>
    <t>891264121</t>
  </si>
  <si>
    <t>Montáž kompenzátorů nebo montážních vložek DN 100</t>
  </si>
  <si>
    <t>1443535694</t>
  </si>
  <si>
    <t>Montáž vodovodních armatur na potrubí kompenzátorů ucpávkových a gumových nebo montážních vložek DN 100</t>
  </si>
  <si>
    <t>" viz. D.2.13." 2,0</t>
  </si>
  <si>
    <t>94</t>
  </si>
  <si>
    <t>31999010-R</t>
  </si>
  <si>
    <t>Vložka montážní DN 100 s krátkým zdvihem typ PA pro přírubové armatury PN 16</t>
  </si>
  <si>
    <t>1607944271</t>
  </si>
  <si>
    <t>95</t>
  </si>
  <si>
    <t>891265321</t>
  </si>
  <si>
    <t>Montáž zpětných klapek DN 100</t>
  </si>
  <si>
    <t>-1408934513</t>
  </si>
  <si>
    <t>Montáž vodovodních armatur na potrubí zpětných klapek DN 100</t>
  </si>
  <si>
    <t>"viz. D.2.2.+12." 1,0</t>
  </si>
  <si>
    <t>96</t>
  </si>
  <si>
    <t>42284009</t>
  </si>
  <si>
    <t>klapka zpětná koncová litinová pro odpadní vodu L55 067 601 DN 100</t>
  </si>
  <si>
    <t>1298473102</t>
  </si>
  <si>
    <t>97</t>
  </si>
  <si>
    <t>891361821</t>
  </si>
  <si>
    <t>Demontáž vodovodních šoupátek s ručním kolečkem v šachtách DN 250</t>
  </si>
  <si>
    <t>-1534608498</t>
  </si>
  <si>
    <t>Demontáž vodovodních armatur na potrubí šoupátek nebo klapek uzavíracích v šachtách s ručním kolečkem DN 250</t>
  </si>
  <si>
    <t>"viz. D.2.1." 2,0</t>
  </si>
  <si>
    <t>98</t>
  </si>
  <si>
    <t>891371111</t>
  </si>
  <si>
    <t>Montáž vodovodních šoupátek otevřený výkop DN 300</t>
  </si>
  <si>
    <t>1353263035</t>
  </si>
  <si>
    <t>Montáž vodovodních armatur na potrubí šoupátek nebo klapek uzavíracích v otevřeném výkopu nebo v šachtách s osazením zemní soupravy (bez poklopů) DN 300</t>
  </si>
  <si>
    <t>"viz. D.2.13." 4,0</t>
  </si>
  <si>
    <t>99</t>
  </si>
  <si>
    <t>42224957-R</t>
  </si>
  <si>
    <t>šoupátko třmenové lité z uhlíkové oceli PN16 DN 300</t>
  </si>
  <si>
    <t>1472402604</t>
  </si>
  <si>
    <t>100</t>
  </si>
  <si>
    <t>891374121</t>
  </si>
  <si>
    <t>Montáž kompenzátorů nebo montážních vložek DN 300</t>
  </si>
  <si>
    <t>2065250874</t>
  </si>
  <si>
    <t>Montáž vodovodních armatur na potrubí kompenzátorů ucpávkových a gumových nebo montážních vložek DN 300</t>
  </si>
  <si>
    <t>" viz. D.2.13." 4,0</t>
  </si>
  <si>
    <t>101</t>
  </si>
  <si>
    <t>31999011-R</t>
  </si>
  <si>
    <t>Vložka montážní DN 300 s krátkým zdvihem typ PA pro přírubové armatury PN 16</t>
  </si>
  <si>
    <t>1028454691</t>
  </si>
  <si>
    <t>102</t>
  </si>
  <si>
    <t>894812201-R</t>
  </si>
  <si>
    <t>Revizní a čistící šachta z PP šachtové dno DN 425/110 přímé</t>
  </si>
  <si>
    <t>1340982812</t>
  </si>
  <si>
    <t>Revizní a čistící šachta z polypropylenu PP pro hladké trouby DN 425 šachtové dno (DN šachty / DN trubního vedení) DN 425/110 přímé</t>
  </si>
  <si>
    <t>"viz. D.2.1." 1,0</t>
  </si>
  <si>
    <t>103</t>
  </si>
  <si>
    <t>894812231</t>
  </si>
  <si>
    <t>Revizní a čistící šachta z PP DN 425 šachtová roura korugovaná bez hrdla světlé hloubky 1500 mm</t>
  </si>
  <si>
    <t>1404656565</t>
  </si>
  <si>
    <t>Revizní a čistící šachta z polypropylenu PP pro hladké trouby DN 425 roura šachtová korugovaná bez hrdla, světlé hloubky 1500 mm</t>
  </si>
  <si>
    <t>104</t>
  </si>
  <si>
    <t>894812257</t>
  </si>
  <si>
    <t>Revizní a čistící šachta z PP DN 425 poklop plastový pochůzí pro třídu zatížení A15</t>
  </si>
  <si>
    <t>450615835</t>
  </si>
  <si>
    <t>Revizní a čistící šachta z polypropylenu PP pro hladké trouby DN 425 poklop plastový (pro třídu zatížení) pochůzí (A15)</t>
  </si>
  <si>
    <t>105</t>
  </si>
  <si>
    <t>899999008-R</t>
  </si>
  <si>
    <t>Odstranění drenážní šachty plastové vč. likvidace</t>
  </si>
  <si>
    <t>-812674532</t>
  </si>
  <si>
    <t>106</t>
  </si>
  <si>
    <t>899999009-R</t>
  </si>
  <si>
    <t>M+D ocelové chráničky D 406,4/8 mm včetně bet. výplně mezikruží</t>
  </si>
  <si>
    <t>-1457766904</t>
  </si>
  <si>
    <t>M+D Ocelové chráničky D 406,4/8 mm</t>
  </si>
  <si>
    <t>Poznámka k položce:_x000D_
Prostor mezi chráničkou a potrubím bude vyplněn betonovým potěrem C 30/37.</t>
  </si>
  <si>
    <t>"prostup zdí - viz. D.2.12." 4*0,5</t>
  </si>
  <si>
    <t>107</t>
  </si>
  <si>
    <t>899999013-R</t>
  </si>
  <si>
    <t>M+D nerezové chráničky D 114,3/2 mm</t>
  </si>
  <si>
    <t>-1038390102</t>
  </si>
  <si>
    <t>108</t>
  </si>
  <si>
    <t>899623181</t>
  </si>
  <si>
    <t>Obetonování potrubí nebo zdiva stok betonem prostým tř. C 30/37 XA2 v otevřeném výkopu</t>
  </si>
  <si>
    <t>-9145783</t>
  </si>
  <si>
    <t>Obetonování potrubí nebo zdiva stok betonem prostým v otevřeném výkopu, beton tř. C 30/37 XA2</t>
  </si>
  <si>
    <t>"viz. D.2.2." 2,4*1,0*0,53-2,4*3,14*0,16*0,16*2</t>
  </si>
  <si>
    <t>109</t>
  </si>
  <si>
    <t>899643111</t>
  </si>
  <si>
    <t>Bednění pro obetonování potrubí otevřený výkop</t>
  </si>
  <si>
    <t>-1340603457</t>
  </si>
  <si>
    <t>Bednění pro obetonování potrubí v otevřeném výkopu</t>
  </si>
  <si>
    <t>2,4*0,5*2</t>
  </si>
  <si>
    <t>Ostatní konstrukce a práce, bourání</t>
  </si>
  <si>
    <t>110</t>
  </si>
  <si>
    <t>916331112</t>
  </si>
  <si>
    <t>Osazení zahradního obrubníku betonového do lože z betonu s boční opěrou</t>
  </si>
  <si>
    <t>337340111</t>
  </si>
  <si>
    <t>Osazení zahradního obrubníku betonového s ložem tl. od 50 do 100 mm z betonu prostého tř. C 12/15 s boční opěrou z betonu prostého tř. C 12/15</t>
  </si>
  <si>
    <t>"chodník - viz. D.2.11." 32*0,5</t>
  </si>
  <si>
    <t>111</t>
  </si>
  <si>
    <t>59217011</t>
  </si>
  <si>
    <t>obrubník betonový zahradní 500x50x200mm</t>
  </si>
  <si>
    <t>11260022</t>
  </si>
  <si>
    <t>16*1,01</t>
  </si>
  <si>
    <t>112</t>
  </si>
  <si>
    <t>941111121</t>
  </si>
  <si>
    <t>Montáž lešení řadového trubkového lehkého s podlahami zatížení do 200 kg/m2 š do 1,2 m v do 10 m</t>
  </si>
  <si>
    <t>-987961994</t>
  </si>
  <si>
    <t>Montáž lešení řadového trubkového lehkého pracovního s podlahami  s provozním zatížením tř. 3 do 200 kg/m2 šířky tř. W09 přes 0,9 do 1,2 m, výšky do 10 m</t>
  </si>
  <si>
    <t>"vně" 7,2*2*7,15+6,4*(5,45+5,7)</t>
  </si>
  <si>
    <t>"omítka vnitřní" (3,8+3,0)*2*2,15+(4,3+3,5)*2*2,5+3,8*1,7*2</t>
  </si>
  <si>
    <t>"omítka vnější" (7,2+6,4)*2*2,6+7,2*1,7*2</t>
  </si>
  <si>
    <t>113</t>
  </si>
  <si>
    <t>941111221</t>
  </si>
  <si>
    <t>Příplatek k lešení řadovému trubkovému lehkému s podlahami š 1,2 m v 10 m za první a ZKD den použití</t>
  </si>
  <si>
    <t>-417122305</t>
  </si>
  <si>
    <t>Montáž lešení řadového trubkového lehkého pracovního s podlahami  s provozním zatížením tř. 3 do 200 kg/m2 Příplatek za první a každý další den použití lešení k ceně -1121</t>
  </si>
  <si>
    <t>200*350,68</t>
  </si>
  <si>
    <t>114</t>
  </si>
  <si>
    <t>941111821</t>
  </si>
  <si>
    <t>Demontáž lešení řadového trubkového lehkého s podlahami zatížení do 200 kg/m2 š do 1,2 m v do 10 m</t>
  </si>
  <si>
    <t>1623772960</t>
  </si>
  <si>
    <t>Demontáž lešení řadového trubkového lehkého pracovního s podlahami  s provozním zatížením tř. 3 do 200 kg/m2 šířky tř. W09 přes 0,9 do 1,2 m, výšky do 10 m</t>
  </si>
  <si>
    <t>115</t>
  </si>
  <si>
    <t>961021311</t>
  </si>
  <si>
    <t>Bourání základů ze zdiva kamenného</t>
  </si>
  <si>
    <t>-187797527</t>
  </si>
  <si>
    <t>Bourání základů ze zdiva kamenného nebo smíšeného  kamenného</t>
  </si>
  <si>
    <t>"výtokové čelo - viz. D.2.1." 1,3*0,4*1,3</t>
  </si>
  <si>
    <t>116</t>
  </si>
  <si>
    <t>961055111</t>
  </si>
  <si>
    <t>Bourání základů ze ŽB</t>
  </si>
  <si>
    <t>-950920432</t>
  </si>
  <si>
    <t>Bourání základů z betonu  železového</t>
  </si>
  <si>
    <t>"parapety+práh+dno koryta vč. stupňů - viz. D.2.1." 17,0*0,4*0,1+7,0*0,4*1,0+(3,7*1,5*0,3+1,0*1,0*0,9)</t>
  </si>
  <si>
    <t>117</t>
  </si>
  <si>
    <t>964073221</t>
  </si>
  <si>
    <t>Vybourání válcovaných nosníků ze zdiva cihelného dl do 4 m hmotnosti 20 kg/m</t>
  </si>
  <si>
    <t>534363055</t>
  </si>
  <si>
    <t>Vybourání válcovaných nosníků uložených ve zdivu  cihelném délky do 4 m, hmotnosti do 20 kg/m</t>
  </si>
  <si>
    <t>"I 120 - viz. D.2.1." 111,0*0,5*0,001</t>
  </si>
  <si>
    <t>118</t>
  </si>
  <si>
    <t>964076221</t>
  </si>
  <si>
    <t>Vybourání válcovaných nosníků ze zdiva betonového nebo kamenného dl do 4 m hmotnosti do 20 kg/m</t>
  </si>
  <si>
    <t>-223394449</t>
  </si>
  <si>
    <t>Vybourání válcovaných nosníků uložených ve zdivu  betonovém nebo kamenném na maltu cementovou délky do 4 m, hmotnosti do 20 kg/m</t>
  </si>
  <si>
    <t>119</t>
  </si>
  <si>
    <t>965042241</t>
  </si>
  <si>
    <t>Bourání podkladů pod dlažby nebo mazanin betonových nebo z litého asfaltu tl přes 100 mm pl přes 4 m2</t>
  </si>
  <si>
    <t>1408028448</t>
  </si>
  <si>
    <t>Bourání mazanin betonových nebo z litého asfaltu tl. přes 100 mm, plochy přes 4 m2</t>
  </si>
  <si>
    <t>"lože pod dlažbu (vývar) - viz. D.2.1.+17." 26,0*0,15</t>
  </si>
  <si>
    <t>120</t>
  </si>
  <si>
    <t>966008112</t>
  </si>
  <si>
    <t>Bourání trubního propustku do DN 500</t>
  </si>
  <si>
    <t>736765593</t>
  </si>
  <si>
    <t>Bourání trubního propustku  s odklizením a uložením vybouraného materiálu na skládku na vzdálenost do 3 m nebo s naložením na dopravní prostředek z trub DN přes 300 do 500 mm</t>
  </si>
  <si>
    <t>"viz. D.2.21." 13,0</t>
  </si>
  <si>
    <t>121</t>
  </si>
  <si>
    <t>968072455</t>
  </si>
  <si>
    <t>Vybourání kovových dveřních zárubní pl do 2 m2</t>
  </si>
  <si>
    <t>-639639963</t>
  </si>
  <si>
    <t>Vybourání kovových rámů oken s křídly, dveřních zárubní, vrat, stěn, ostění nebo obkladů  dveřních zárubní, plochy do 2 m2</t>
  </si>
  <si>
    <t>"viz. D.2.1. " 0,88*2,0</t>
  </si>
  <si>
    <t>122</t>
  </si>
  <si>
    <t>973032616</t>
  </si>
  <si>
    <t>Vysekání kapes ve zdivu z dutých cihel nebo tvárnic do 10x100x50 mm</t>
  </si>
  <si>
    <t>-169624100</t>
  </si>
  <si>
    <t>Vysekání kapes ve zdivu z dutých cihel nebo tvárnic  pro špalíky a krabice, velikosti do 100x100x50 mm</t>
  </si>
  <si>
    <t>"zastropení - viz. D.2.5." 6,0</t>
  </si>
  <si>
    <t>123</t>
  </si>
  <si>
    <t>981011413</t>
  </si>
  <si>
    <t>Demolice budov zděných na MC nebo z betonu podíl konstrukcí do 20 % postupným rozebíráním</t>
  </si>
  <si>
    <t>-1075511568</t>
  </si>
  <si>
    <t>Demolice budov  postupným rozebíráním z cihel, kamene, tvárnic na maltu cementovou nebo z betonu prostého s podílem konstrukcí přes 15 do 20 %</t>
  </si>
  <si>
    <t>Poznámka k položce:_x000D_
Jednotkou je m3 obestavěného prostoru.</t>
  </si>
  <si>
    <t>"viz. D.2.1." 2,9*2,8*2,45</t>
  </si>
  <si>
    <t>124</t>
  </si>
  <si>
    <t>981011715</t>
  </si>
  <si>
    <t>Demolice budov ze železobetonu podíl konstrukcí do 30 % postupným rozebíráním</t>
  </si>
  <si>
    <t>-641719773</t>
  </si>
  <si>
    <t>Demolice budov  postupným rozebíráním z monolitického nebo montovaného železobetonu včetně výplňového zdiva, s podílem konstrukcí přes 25 do 30 %</t>
  </si>
  <si>
    <t>"viz. D.2.1." 2,9*2,8*2,5</t>
  </si>
  <si>
    <t>997</t>
  </si>
  <si>
    <t>Přesun sutě</t>
  </si>
  <si>
    <t>125</t>
  </si>
  <si>
    <t>997006005</t>
  </si>
  <si>
    <t>Drcení stavebního odpadu z demolic ze zdiva z cihel a kamene s dopravou do 100 m a naložením</t>
  </si>
  <si>
    <t>-1574629968</t>
  </si>
  <si>
    <t>Drcení stavebního odpadu z demolic  s dopravou na vzdálenost do 100 m a naložením do drtícího zařízení ze zdiva cihelného, kamenného a smíšeného</t>
  </si>
  <si>
    <t>"suť z demolice budovy" 7,361</t>
  </si>
  <si>
    <t>126</t>
  </si>
  <si>
    <t>997006006</t>
  </si>
  <si>
    <t>Drcení stavebního odpadu z demolic ze zdiva z betonu prostého s dopravou do 100 m a naložením</t>
  </si>
  <si>
    <t>-1004947602</t>
  </si>
  <si>
    <t>Drcení stavebního odpadu z demolic  s dopravou na vzdálenost do 100 m a naložením do drtícího zařízení ze zdiva betonového</t>
  </si>
  <si>
    <t>"suť z potrubí DN 370" 12,740-13,0*0,073</t>
  </si>
  <si>
    <t>"suť z lože pod dlažbu (vývar) " 8,580</t>
  </si>
  <si>
    <t>127</t>
  </si>
  <si>
    <t>997006007</t>
  </si>
  <si>
    <t>Drcení stavebního odpadu z demolic ze zdiva z betonu železového s dopravou do 100 m a naložením</t>
  </si>
  <si>
    <t>2129307164</t>
  </si>
  <si>
    <t>Drcení stavebního odpadu z demolic  s dopravou na vzdálenost do 100 m a naložením do drtícího zařízení ze zdiva železobetonového</t>
  </si>
  <si>
    <t>"suť z demolice budovy" 13,398</t>
  </si>
  <si>
    <t>"suť z parapetů+prahu+dna koryta vč. stupňů " 14,508</t>
  </si>
  <si>
    <t>128</t>
  </si>
  <si>
    <t>997006512</t>
  </si>
  <si>
    <t>Vodorovné doprava suti s naložením a složením na skládku do 1 km</t>
  </si>
  <si>
    <t>1649549980</t>
  </si>
  <si>
    <t>Vodorovná doprava suti na skládku s naložením na dopravní prostředek a složením přes 100 m do 1 km</t>
  </si>
  <si>
    <t>"suť z demolice budovy" 7,361+13,398</t>
  </si>
  <si>
    <t>"ocelový nosník " 0,070+0,070</t>
  </si>
  <si>
    <t>"plech ze střechy " 0,059</t>
  </si>
  <si>
    <t>"zárubně " 0,134</t>
  </si>
  <si>
    <t>"ocel. trubky DN 300 - viz. D.2.1." 0,781</t>
  </si>
  <si>
    <t>129</t>
  </si>
  <si>
    <t>997006519</t>
  </si>
  <si>
    <t>Příplatek k vodorovnému přemístění suti na skládku ZKD 1 km přes 1 km</t>
  </si>
  <si>
    <t>-1838810225</t>
  </si>
  <si>
    <t>Vodorovná doprava suti na skládku s naložením na dopravní prostředek a složením Příplatek k ceně za každý další i započatý 1 km</t>
  </si>
  <si>
    <t>"suť z demolice budovy" 15*(7,361+13,398)</t>
  </si>
  <si>
    <t>"ocelový nosník " 11*0,140</t>
  </si>
  <si>
    <t>"plech ze střechy " 11*0,059</t>
  </si>
  <si>
    <t>"zárubně " 11*0,134</t>
  </si>
  <si>
    <t>"ocel. trubka DN 300 " 11*0,781</t>
  </si>
  <si>
    <t>130</t>
  </si>
  <si>
    <t>997013501</t>
  </si>
  <si>
    <t>Odvoz suti a vybouraných hmot na skládku nebo meziskládku do 1 km se složením</t>
  </si>
  <si>
    <t>-1538184436</t>
  </si>
  <si>
    <t>Odvoz suti a vybouraných hmot na skládku nebo meziskládku  se složením, na vzdálenost do 1 km</t>
  </si>
  <si>
    <t>"suť z výtokového čela" 1,690</t>
  </si>
  <si>
    <t>131</t>
  </si>
  <si>
    <t>997013509</t>
  </si>
  <si>
    <t>Příplatek k odvozu suti a vybouraných hmot na skládku ZKD 1 km přes 1 km</t>
  </si>
  <si>
    <t>1046359366</t>
  </si>
  <si>
    <t>Odvoz suti a vybouraných hmot na skládku nebo meziskládku  se složením, na vzdálenost Příplatek k ceně za každý další i započatý 1 km přes 1 km</t>
  </si>
  <si>
    <t>15*24,778</t>
  </si>
  <si>
    <t>132</t>
  </si>
  <si>
    <t>997013601</t>
  </si>
  <si>
    <t>Poplatek za uložení na skládce (skládkovné) stavebního odpadu betonového kód odpadu 17 01 01</t>
  </si>
  <si>
    <t>-1734036357</t>
  </si>
  <si>
    <t>Poplatek za uložení stavebního odpadu na skládce (skládkovné) z prostého betonu zatříděného do Katalogu odpadů pod kódem 17 01 01</t>
  </si>
  <si>
    <t>133</t>
  </si>
  <si>
    <t>997013602</t>
  </si>
  <si>
    <t>Poplatek za uložení na skládce (skládkovné) stavebního odpadu železobetonového kód odpadu 17 01 01</t>
  </si>
  <si>
    <t>555491940</t>
  </si>
  <si>
    <t>Poplatek za uložení stavebního odpadu na skládce (skládkovné) z armovaného betonu zatříděného do Katalogu odpadů pod kódem 17 01 01</t>
  </si>
  <si>
    <t>134</t>
  </si>
  <si>
    <t>997013609</t>
  </si>
  <si>
    <t>Poplatek za uložení na skládce (skládkovné) stavebního odpadu ze směsí nebo oddělených frakcí betonu, cihel a keramických výrobků kód odpadu 17 01 07</t>
  </si>
  <si>
    <t>-1774681886</t>
  </si>
  <si>
    <t>Poplatek za uložení stavebního odpadu na skládce (skládkovné) ze směsí nebo oddělených frakcí betonu, cihel a keramických výrobků zatříděného do Katalogu odpadů pod kódem 17 01 07</t>
  </si>
  <si>
    <t>135</t>
  </si>
  <si>
    <t>997013655</t>
  </si>
  <si>
    <t>-1434924914</t>
  </si>
  <si>
    <t>136</t>
  </si>
  <si>
    <t>997221571</t>
  </si>
  <si>
    <t>Vodorovná doprava vybouraných hmot do 1 km</t>
  </si>
  <si>
    <t>-534913214</t>
  </si>
  <si>
    <t>Vodorovná doprava vybouraných hmot  bez naložení, ale se složením a s hrubým urovnáním na vzdálenost do 1 km</t>
  </si>
  <si>
    <t>"suť z obetonovaného potrubí DN 370" 12,740</t>
  </si>
  <si>
    <t>137</t>
  </si>
  <si>
    <t>997221579</t>
  </si>
  <si>
    <t>Příplatek ZKD 1 km u vodorovné dopravy vybouraných hmot</t>
  </si>
  <si>
    <t>-1579481788</t>
  </si>
  <si>
    <t>Vodorovná doprava vybouraných hmot  bez naložení, ale se složením a s hrubým urovnáním na vzdálenost Příplatek k ceně za každý další i započatý 1 km přes 1 km</t>
  </si>
  <si>
    <t>"vybouraná trubka ocelová" 11*13,0*0,073</t>
  </si>
  <si>
    <t>"suť z obeton. potrubí DN 370" 15*(12,740-13,0*0,073)</t>
  </si>
  <si>
    <t>998</t>
  </si>
  <si>
    <t>Přesun hmot</t>
  </si>
  <si>
    <t>138</t>
  </si>
  <si>
    <t>998011002</t>
  </si>
  <si>
    <t>Přesun hmot pro budovy zděné v do 12 m</t>
  </si>
  <si>
    <t>1857342522</t>
  </si>
  <si>
    <t>Přesun hmot pro budovy občanské výstavby, bydlení, výrobu a služby  s nosnou svislou konstrukcí zděnou z cihel, tvárnic nebo kamene vodorovná dopravní vzdálenost do 100 m pro budovy výšky přes 6 do 12 m</t>
  </si>
  <si>
    <t>139</t>
  </si>
  <si>
    <t>998011014</t>
  </si>
  <si>
    <t>Příplatek k přesunu hmot pro budovy zděné za zvětšený přesun do 500 m</t>
  </si>
  <si>
    <t>-1585778499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</si>
  <si>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</si>
  <si>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PSV</t>
  </si>
  <si>
    <t>Práce a dodávky PSV</t>
  </si>
  <si>
    <t>711</t>
  </si>
  <si>
    <t>Izolace proti vodě, vlhkosti a plynům</t>
  </si>
  <si>
    <t>140</t>
  </si>
  <si>
    <t>711131101</t>
  </si>
  <si>
    <t>Provedení izolace proti zemní vlhkosti pásy na sucho vodorovné AIP nebo tkaninou</t>
  </si>
  <si>
    <t>1354643405</t>
  </si>
  <si>
    <t>Provedení izolace proti zemní vlhkosti pásy na sucho  AIP nebo tkaniny na ploše vodorovné V</t>
  </si>
  <si>
    <t>" viz. D.2.2." (4,8+3,0)*2*(0,5+0,25)</t>
  </si>
  <si>
    <t>"pozednice/zeď - viz. D.2.7." 4,5*0,15*2</t>
  </si>
  <si>
    <t>141</t>
  </si>
  <si>
    <t>711199096</t>
  </si>
  <si>
    <t>Příplatek k izolacím proti zemní vlhkosti za plochu do 10 m2 pásy na sucho a AIP</t>
  </si>
  <si>
    <t>-1147842615</t>
  </si>
  <si>
    <t>Příplatek k cenám provedení izolace proti zemní vlhkosti za plochu do 10 m2  pásy na sucho a AIP</t>
  </si>
  <si>
    <t>142</t>
  </si>
  <si>
    <t>62832001</t>
  </si>
  <si>
    <t>pás asfaltový natavitelný oxidovaný tl 3,5mm typu V60 S35 s vložkou ze skleněné rohože, s jemnozrnným minerálním posypem</t>
  </si>
  <si>
    <t>-279890279</t>
  </si>
  <si>
    <t>11,7*1,15</t>
  </si>
  <si>
    <t>143</t>
  </si>
  <si>
    <t>62811120</t>
  </si>
  <si>
    <t>asfaltový pás separační bez krycí vrstvy (impregnovaná vložka), typu A</t>
  </si>
  <si>
    <t>-2008108692</t>
  </si>
  <si>
    <t>"pozednice/zeď - viz. D.2.7." 1,35*1,15</t>
  </si>
  <si>
    <t>144</t>
  </si>
  <si>
    <t>998711101</t>
  </si>
  <si>
    <t>Přesun hmot tonážní pro izolace proti vodě, vlhkosti a plynům v objektech výšky do 6 m</t>
  </si>
  <si>
    <t>-1895912750</t>
  </si>
  <si>
    <t>Přesun hmot pro izolace proti vodě, vlhkosti a plynům  stanovený z hmotnosti přesunovaného materiálu vodorovná dopravní vzdálenost do 50 m v objektech výšky do 6 m</t>
  </si>
  <si>
    <t>721</t>
  </si>
  <si>
    <t>Zdravotechnika - vnitřní kanalizace</t>
  </si>
  <si>
    <t>145</t>
  </si>
  <si>
    <t>721242116</t>
  </si>
  <si>
    <t>Lapač střešních splavenin z PP s kulovým kloubem na odtoku DN 125</t>
  </si>
  <si>
    <t>-1700916107</t>
  </si>
  <si>
    <t>Lapače střešních splavenin polypropylenové (PP) s kulovým kloubem na odtoku DN 125</t>
  </si>
  <si>
    <t>"viz. D.2.1.6." 1,0</t>
  </si>
  <si>
    <t>762</t>
  </si>
  <si>
    <t>Konstrukce tesařské</t>
  </si>
  <si>
    <t>146</t>
  </si>
  <si>
    <t>762082120</t>
  </si>
  <si>
    <t>Provedení tesařského profilování zhlaví trámu jednoduchým seříznutím jedním řezem plochy do 160 cm2</t>
  </si>
  <si>
    <t>-527971034</t>
  </si>
  <si>
    <t>Práce společné pro tesařské konstrukce  profilování zhlaví trámů a ozdobných konců jednoduché seříznutí jedním řezem, plochy do 160 cm2</t>
  </si>
  <si>
    <t>147</t>
  </si>
  <si>
    <t>762083122</t>
  </si>
  <si>
    <t>Impregnace řeziva proti dřevokaznému hmyzu, houbám a plísním máčením třída ohrožení 3 a 4</t>
  </si>
  <si>
    <t>1095223882</t>
  </si>
  <si>
    <t>Práce společné pro tesařské konstrukce  impregnace řeziva máčením proti dřevokaznému hmyzu, houbám a plísním, třída ohrožení 3 a 4 (dřevo v exteriéru)</t>
  </si>
  <si>
    <t>"viz. D.2.7." 1,2</t>
  </si>
  <si>
    <t>148</t>
  </si>
  <si>
    <t>762321911</t>
  </si>
  <si>
    <t>Zavětrování a ztužení vazníků prkny tl do 32 mm</t>
  </si>
  <si>
    <t>-377494652</t>
  </si>
  <si>
    <t>Vazníky, zavětrování a ztužení konstrukcí (materiál v ceně)  zavětrování a ztužení konstrukcí prkny tl. do 32 mm</t>
  </si>
  <si>
    <t>" viz. D.2.7." 2*2,9</t>
  </si>
  <si>
    <t>149</t>
  </si>
  <si>
    <t>60511081</t>
  </si>
  <si>
    <t>řezivo jehličnaté středové smrk tl 18-32mm dl 4-5m</t>
  </si>
  <si>
    <t>-470410682</t>
  </si>
  <si>
    <t>"zavětrování - viz. D.2.7." 0,03*1,1</t>
  </si>
  <si>
    <t>150</t>
  </si>
  <si>
    <t>762332131</t>
  </si>
  <si>
    <t>Montáž vázaných kcí krovů pravidelných z hraněného řeziva průřezové plochy do 120 cm2</t>
  </si>
  <si>
    <t>-1713261003</t>
  </si>
  <si>
    <t>Montáž vázaných konstrukcí krovů  střech pultových, sedlových, valbových, stanových čtvercového nebo obdélníkového půdorysu, z řeziva hraněného průřezové plochy do 120 cm2</t>
  </si>
  <si>
    <t>"kleštiny - viz. D.2.7." 3*3,15</t>
  </si>
  <si>
    <t>151</t>
  </si>
  <si>
    <t>60511130</t>
  </si>
  <si>
    <t>řezivo stavební fošny prismované středové š 160-220mm dl 2-5m</t>
  </si>
  <si>
    <t>-1587549810</t>
  </si>
  <si>
    <t>"kleštiny - viz. D.2.7." 0,09*1,1</t>
  </si>
  <si>
    <t>152</t>
  </si>
  <si>
    <t>762332132</t>
  </si>
  <si>
    <t>Montáž vázaných kcí krovů pravidelných z hraněného řeziva průřezové plochy do 224 cm2</t>
  </si>
  <si>
    <t>-701737389</t>
  </si>
  <si>
    <t>Montáž vázaných konstrukcí krovů  střech pultových, sedlových, valbových, stanových čtvercového nebo obdélníkového půdorysu, z řeziva hraněného průřezové plochy přes 120 do 224 cm2</t>
  </si>
  <si>
    <t>"krokev - viz. D.2.7." 10*3,7</t>
  </si>
  <si>
    <t>153</t>
  </si>
  <si>
    <t>60512130</t>
  </si>
  <si>
    <t>hranol stavební řezivo průřezu do 224cm2 do dl 6m</t>
  </si>
  <si>
    <t>1043393793</t>
  </si>
  <si>
    <t>"krokev - viz. D.2.7." 0,59*1,1</t>
  </si>
  <si>
    <t>154</t>
  </si>
  <si>
    <t>762332133</t>
  </si>
  <si>
    <t>Montáž vázaných kcí krovů pravidelných z hraněného řeziva průřezové plochy do 288 cm2</t>
  </si>
  <si>
    <t>-1217658793</t>
  </si>
  <si>
    <t>Montáž vázaných konstrukcí krovů  střech pultových, sedlových, valbových, stanových čtvercového nebo obdélníkového půdorysu, z řeziva hraněného průřezové plochy přes 224 do 288 cm2</t>
  </si>
  <si>
    <t>"pozednice - viz. D.2.7." 2*4,5</t>
  </si>
  <si>
    <t>155</t>
  </si>
  <si>
    <t>60512135</t>
  </si>
  <si>
    <t>hranol stavební řezivo průřezu do 288cm2 do dl 6m</t>
  </si>
  <si>
    <t>377449541</t>
  </si>
  <si>
    <t>"pozednice - viz. D.2.7." 0,2*1,1</t>
  </si>
  <si>
    <t>156</t>
  </si>
  <si>
    <t>762342214</t>
  </si>
  <si>
    <t>Montáž laťování na střechách jednoduchých sklonu do 60° osové vzdálenosti do 360 mm</t>
  </si>
  <si>
    <t>170264463</t>
  </si>
  <si>
    <t>Bednění a laťování montáž laťování střech jednoduchých sklonu do 60° při osové vzdálenosti latí přes 150 do 360 mm</t>
  </si>
  <si>
    <t>4,5*3,5*2</t>
  </si>
  <si>
    <t>157</t>
  </si>
  <si>
    <t>762342441</t>
  </si>
  <si>
    <t>Montáž lišt trojúhelníkových nebo kontralatí na střechách sklonu do 60°</t>
  </si>
  <si>
    <t>1961777402</t>
  </si>
  <si>
    <t>Bednění a laťování montáž lišt trojúhelníkových nebo kontralatí</t>
  </si>
  <si>
    <t>"kontralatě - viz. D.2.7." 10*3,7</t>
  </si>
  <si>
    <t>158</t>
  </si>
  <si>
    <t>60514105</t>
  </si>
  <si>
    <t>řezivo jehličnaté lať pevnostní třída S10-13 průřez 30x50mm</t>
  </si>
  <si>
    <t>2105046171</t>
  </si>
  <si>
    <t>" latě - viz. D.2.7." 0,17*1,1</t>
  </si>
  <si>
    <t>"kontralatě - viz. D.2.7." 0,06*1,1</t>
  </si>
  <si>
    <t>159</t>
  </si>
  <si>
    <t>60514106</t>
  </si>
  <si>
    <t>řezivo jehličnaté lať pevnostní třída S10-13 průřez 40x60mm</t>
  </si>
  <si>
    <t>117775850</t>
  </si>
  <si>
    <t>" latě - viz. D.2.7." 0,02*1,1</t>
  </si>
  <si>
    <t>160</t>
  </si>
  <si>
    <t>762395000</t>
  </si>
  <si>
    <t>Spojovací prostředky krovů, bednění, laťování, nadstřešních konstrukcí</t>
  </si>
  <si>
    <t>-1319424242</t>
  </si>
  <si>
    <t>Spojovací prostředky krovů, bednění a laťování, nadstřešních konstrukcí  svory, prkna, hřebíky, pásová ocel, vruty</t>
  </si>
  <si>
    <t>0,03+0,09+0,59+0,2+0,25</t>
  </si>
  <si>
    <t>161</t>
  </si>
  <si>
    <t>762842231</t>
  </si>
  <si>
    <t>Montáž podbíjení střech šikmých vnějšího přesahu š přes 0,8 m z palubek</t>
  </si>
  <si>
    <t>-403910354</t>
  </si>
  <si>
    <t>Montáž podbíjení  střech šikmých, vnějšího přesahu šířky přes 0,8 m z hoblovaných prken z palubek</t>
  </si>
  <si>
    <t>"záklop - viz. D.2.7." 4,22*0,55*2+3,5*0,14*4</t>
  </si>
  <si>
    <t>162</t>
  </si>
  <si>
    <t>61191174-R</t>
  </si>
  <si>
    <t>palubky obkladové smrk profil tatranský 15x100mm jakost A/B</t>
  </si>
  <si>
    <t>1333314079</t>
  </si>
  <si>
    <t>6,6*1,1</t>
  </si>
  <si>
    <t>163</t>
  </si>
  <si>
    <t>762895000</t>
  </si>
  <si>
    <t>Spojovací prostředky pro montáž záklopu, stropnice a podbíjení</t>
  </si>
  <si>
    <t>-1796665187</t>
  </si>
  <si>
    <t>Spojovací prostředky záklopu stropů, stropnic, podbíjení  hřebíky, svory</t>
  </si>
  <si>
    <t>164</t>
  </si>
  <si>
    <t>998762101</t>
  </si>
  <si>
    <t>Přesun hmot tonážní pro kce tesařské v objektech v do 6 m</t>
  </si>
  <si>
    <t>980739228</t>
  </si>
  <si>
    <t>Přesun hmot pro konstrukce tesařské  stanovený z hmotnosti přesunovaného materiálu vodorovná dopravní vzdálenost do 50 m v objektech výšky do 6 m</t>
  </si>
  <si>
    <t>764</t>
  </si>
  <si>
    <t>Konstrukce klempířské</t>
  </si>
  <si>
    <t>165</t>
  </si>
  <si>
    <t>764001821</t>
  </si>
  <si>
    <t>Demontáž krytiny ze svitků nebo tabulí do suti</t>
  </si>
  <si>
    <t>-1762011258</t>
  </si>
  <si>
    <t>Demontáž klempířských konstrukcí krytiny ze svitků nebo tabulí do suti</t>
  </si>
  <si>
    <t>"střecha - viz. D.2.1." 10,0</t>
  </si>
  <si>
    <t>166</t>
  </si>
  <si>
    <t>764246341</t>
  </si>
  <si>
    <t>Oplechování parapetů rovných celoplošně lepené z TiZn lesklého plechu rš 150 mm</t>
  </si>
  <si>
    <t>898657630</t>
  </si>
  <si>
    <t>Oplechování parapetů z titanzinkového lesklého válcovaného plechu rovných celoplošně lepené, bez rohů rš 150 mm</t>
  </si>
  <si>
    <t>2,0+2,0</t>
  </si>
  <si>
    <t>167</t>
  </si>
  <si>
    <t>55399022-R</t>
  </si>
  <si>
    <t xml:space="preserve">Parapet vnější ohýbaný TiZn tl.0,6 mm, š. 100 mm vč. 2 ks krytky </t>
  </si>
  <si>
    <t>-1526622460</t>
  </si>
  <si>
    <t>168</t>
  </si>
  <si>
    <t>55399023-R</t>
  </si>
  <si>
    <t xml:space="preserve">Parapet vnitřní ohýbaný TiZn tl.0,6 mm, š. 120 mm vč. 2 ks krytky </t>
  </si>
  <si>
    <t>1602656819</t>
  </si>
  <si>
    <t>169</t>
  </si>
  <si>
    <t>764541303</t>
  </si>
  <si>
    <t>Žlab podokapní půlkruhový z TiZn lesklého plechu rš 250 mm</t>
  </si>
  <si>
    <t>583878722</t>
  </si>
  <si>
    <t>Žlab podokapní z titanzinkového lesklého válcovaného plechu včetně háků a čel půlkruhový rš 250 mm</t>
  </si>
  <si>
    <t>"viz. D.2.2.+9." 2*4,5</t>
  </si>
  <si>
    <t>170</t>
  </si>
  <si>
    <t>764541342</t>
  </si>
  <si>
    <t>Kotlík oválný (trychtýřový) pro podokapní žlaby z TiZn lesklého plechu 250/80 mm</t>
  </si>
  <si>
    <t>2100953856</t>
  </si>
  <si>
    <t>Žlab podokapní z titanzinkového lesklého válcovaného plechu včetně háků a čel kotlík oválný (trychtýřový), rš žlabu/průměr svodu 250/80 mm</t>
  </si>
  <si>
    <t>"viz. D.2.2.+9." 2,0</t>
  </si>
  <si>
    <t>171</t>
  </si>
  <si>
    <t>764548322</t>
  </si>
  <si>
    <t>Svody kruhové včetně objímek, kolen, odskoků z TiZn lesklého plechu průměru 80 mm</t>
  </si>
  <si>
    <t>321408935</t>
  </si>
  <si>
    <t>Svod z titanzinkového lesklého válcovaného plechu včetně objímek, kolen a odskoků kruhový, průměru 80 mm</t>
  </si>
  <si>
    <t>"viz. D.2.2.+9." 2*2,4</t>
  </si>
  <si>
    <t>172</t>
  </si>
  <si>
    <t>998764101</t>
  </si>
  <si>
    <t>Přesun hmot tonážní pro konstrukce klempířské v objektech v do 6 m</t>
  </si>
  <si>
    <t>924352112</t>
  </si>
  <si>
    <t>Přesun hmot pro konstrukce klempířské stanovený z hmotnosti přesunovaného materiálu vodorovná dopravní vzdálenost do 50 m v objektech výšky do 6 m</t>
  </si>
  <si>
    <t>765</t>
  </si>
  <si>
    <t>Krytina skládaná</t>
  </si>
  <si>
    <t>173</t>
  </si>
  <si>
    <t>765111015</t>
  </si>
  <si>
    <t>Montáž krytiny keramické drážkové sklonu do 30° na sucho přes 11 do 12 ks/m2</t>
  </si>
  <si>
    <t>-201411192</t>
  </si>
  <si>
    <t>Montáž krytiny keramické  sklonu do 30° drážkové na sucho, počet kusů přes 11 do 12 ks/m2</t>
  </si>
  <si>
    <t>"viz. D.2.7." 32,2</t>
  </si>
  <si>
    <t>174</t>
  </si>
  <si>
    <t>59660786</t>
  </si>
  <si>
    <t>taška ražená engoba základní 280x465mm</t>
  </si>
  <si>
    <t>1085735278</t>
  </si>
  <si>
    <t>32,2*11,5</t>
  </si>
  <si>
    <t>175</t>
  </si>
  <si>
    <t>765111201</t>
  </si>
  <si>
    <t>Montáž krytiny keramické okapní větrací pás</t>
  </si>
  <si>
    <t>715232989</t>
  </si>
  <si>
    <t>Montáž krytiny keramické  okapové hrany s okapním větracím pásem</t>
  </si>
  <si>
    <t>2*4,5</t>
  </si>
  <si>
    <t>176</t>
  </si>
  <si>
    <t>59660022</t>
  </si>
  <si>
    <t>pás ochranný větrací okapní plastový š 100mm</t>
  </si>
  <si>
    <t>1889922679</t>
  </si>
  <si>
    <t>177</t>
  </si>
  <si>
    <t>765111203</t>
  </si>
  <si>
    <t>Montáž krytiny keramické okapní jednoduchá větrací mřížka</t>
  </si>
  <si>
    <t>-1769829552</t>
  </si>
  <si>
    <t>Montáž krytiny keramické  okapové hrany s jednoduchou větrací mřížkou</t>
  </si>
  <si>
    <t>178</t>
  </si>
  <si>
    <t>59660202</t>
  </si>
  <si>
    <t>mřížka ochranná větrací jednoduchá š 55mm/1000 mm</t>
  </si>
  <si>
    <t>1786709320</t>
  </si>
  <si>
    <t>179</t>
  </si>
  <si>
    <t>765111251</t>
  </si>
  <si>
    <t>Montáž krytiny keramické hřeben na sucho větracím pásem</t>
  </si>
  <si>
    <t>106034341</t>
  </si>
  <si>
    <t>Montáž krytiny keramické  hřebene větraného na sucho vkládaným pásem</t>
  </si>
  <si>
    <t>180</t>
  </si>
  <si>
    <t>59660016</t>
  </si>
  <si>
    <t>pás větrací kovový hřebene a nároží červená/hnědá 5000/320mm</t>
  </si>
  <si>
    <t>-1362170487</t>
  </si>
  <si>
    <t>181</t>
  </si>
  <si>
    <t>59660806</t>
  </si>
  <si>
    <t>hřebenáč drážkový keramický š 210mm engoba</t>
  </si>
  <si>
    <t>-844777502</t>
  </si>
  <si>
    <t>182</t>
  </si>
  <si>
    <t>765111351</t>
  </si>
  <si>
    <t>Montáž krytiny keramické štítové hrany na sucho okrajovými taškami</t>
  </si>
  <si>
    <t>-559106807</t>
  </si>
  <si>
    <t>Montáž krytiny keramické  štítové hrany na sucho okrajovými taškami</t>
  </si>
  <si>
    <t>4*3,5</t>
  </si>
  <si>
    <t>183</t>
  </si>
  <si>
    <t>59660787</t>
  </si>
  <si>
    <t>taška ražená engoba krajová levá 280x465mm</t>
  </si>
  <si>
    <t>-2137624225</t>
  </si>
  <si>
    <t>2*9</t>
  </si>
  <si>
    <t>184</t>
  </si>
  <si>
    <t>59660671</t>
  </si>
  <si>
    <t>taška ražená engoba krajová pravá 280x465mm</t>
  </si>
  <si>
    <t>886930736</t>
  </si>
  <si>
    <t>185</t>
  </si>
  <si>
    <t>765111503</t>
  </si>
  <si>
    <t>Příplatek k montáži krytiny keramické za připevňovací prostředky za sklon přes 30° do 40°</t>
  </si>
  <si>
    <t>-458083483</t>
  </si>
  <si>
    <t>Montáž krytiny keramické  Příplatek k cenám včetně připevňovacích prostředků za sklon přes 30 do 40°</t>
  </si>
  <si>
    <t>186</t>
  </si>
  <si>
    <t>765115121</t>
  </si>
  <si>
    <t>Montáž ukončení hřebenáče pro keramickou krytinu</t>
  </si>
  <si>
    <t>-2045746527</t>
  </si>
  <si>
    <t>Montáž střešních doplňků krytiny keramické  doplňků hřebene ukončení hřebenáče</t>
  </si>
  <si>
    <t>187</t>
  </si>
  <si>
    <t>59660819</t>
  </si>
  <si>
    <t>ukončení hřebenáče spodní k hřebenáči drážkovému š 210mm engoba</t>
  </si>
  <si>
    <t>147667978</t>
  </si>
  <si>
    <t>188</t>
  </si>
  <si>
    <t>765191011</t>
  </si>
  <si>
    <t>Montáž pojistné hydroizolační nebo parotěsné fólie kladené ve sklonu do 30° volně na krokve</t>
  </si>
  <si>
    <t>-1617143826</t>
  </si>
  <si>
    <t>Montáž pojistné hydroizolační nebo parotěsné fólie kladené ve sklonu přes 20° volně na krokve</t>
  </si>
  <si>
    <t>"viz. D.2.7." 34,0</t>
  </si>
  <si>
    <t>189</t>
  </si>
  <si>
    <t>28329288</t>
  </si>
  <si>
    <t>fólie nekontaktní difuzně nepropustná pro doplňkovou hydroizolační vrstvu třípláštových střech větraných (reakce na oheň - třída F) 150g/m2</t>
  </si>
  <si>
    <t>-1918234068</t>
  </si>
  <si>
    <t>34*1,15</t>
  </si>
  <si>
    <t>190</t>
  </si>
  <si>
    <t>765191901</t>
  </si>
  <si>
    <t>Demontáž pojistné hydroizolační fólie kladené ve sklonu do 30°</t>
  </si>
  <si>
    <t>1501603450</t>
  </si>
  <si>
    <t>Demontáž pojistné hydroizolační fólie  kladené ve sklonu do 30°</t>
  </si>
  <si>
    <t>191</t>
  </si>
  <si>
    <t>998765101</t>
  </si>
  <si>
    <t>Přesun hmot tonážní pro krytiny skládané v objektech v do 6 m</t>
  </si>
  <si>
    <t>-132542398</t>
  </si>
  <si>
    <t>Přesun hmot pro krytiny skládané stanovený z hmotnosti přesunovaného materiálu vodorovná dopravní vzdálenost do 50 m na objektech výšky do 6 m</t>
  </si>
  <si>
    <t>766</t>
  </si>
  <si>
    <t>Konstrukce truhlářské</t>
  </si>
  <si>
    <t>192</t>
  </si>
  <si>
    <t>766622131</t>
  </si>
  <si>
    <t>Montáž plastových oken plochy přes 1 m2 otevíravých výšky do 1,5 m s rámem do zdiva</t>
  </si>
  <si>
    <t>904577490</t>
  </si>
  <si>
    <t>Montáž oken plastových včetně montáže rámu plochy přes 1 m2 otevíravých do zdiva, výšky do 1,5 m</t>
  </si>
  <si>
    <t>"viz. D.2.8." 1,0</t>
  </si>
  <si>
    <t>193</t>
  </si>
  <si>
    <t>61199001-R</t>
  </si>
  <si>
    <t>Okno plastové jednokřídlové sklápěcí 2000 x 750 mm vč. kování</t>
  </si>
  <si>
    <t>958635461</t>
  </si>
  <si>
    <t>Okno plastové jednokřídlové sklápěcí 2000 x 750 mm vč. kování, barva ořech</t>
  </si>
  <si>
    <t>Poznámka k položce:_x000D_
barva ořech</t>
  </si>
  <si>
    <t>194</t>
  </si>
  <si>
    <t>766660411</t>
  </si>
  <si>
    <t>Montáž vchodových dveří jednokřídlových bez nadsvětlíku do zdiva</t>
  </si>
  <si>
    <t>-51737248</t>
  </si>
  <si>
    <t>Montáž dveřních křídel dřevěných nebo plastových vchodových dveří včetně rámu do zdiva jednokřídlových bez nadsvětlíku</t>
  </si>
  <si>
    <t>195</t>
  </si>
  <si>
    <t>61199002-R</t>
  </si>
  <si>
    <t>Dveře vchodové plastové jednokřídlové  levé 1 060 x 2 050 mm, vč. rámu, kování, montážní sady a FAB</t>
  </si>
  <si>
    <t>104559541</t>
  </si>
  <si>
    <t>Dveře vchodové plastové jednokřídlové  levé 1 060 x 2 050 mm, vč. rámu, kování, montážní sady a FAB, rozměr křídla 900 x 1 970 mm</t>
  </si>
  <si>
    <t>196</t>
  </si>
  <si>
    <t>998766101</t>
  </si>
  <si>
    <t>Přesun hmot tonážní pro konstrukce truhlářské v objektech v do 6 m</t>
  </si>
  <si>
    <t>-1215227162</t>
  </si>
  <si>
    <t>Přesun hmot pro konstrukce truhlářské stanovený z hmotnosti přesunovaného materiálu vodorovná dopravní vzdálenost do 50 m v objektech výšky do 6 m</t>
  </si>
  <si>
    <t>767</t>
  </si>
  <si>
    <t>Konstrukce zámečnické</t>
  </si>
  <si>
    <t>197</t>
  </si>
  <si>
    <t>767590120</t>
  </si>
  <si>
    <t>Montáž podlahového roštu šroubovaného</t>
  </si>
  <si>
    <t>2109013284</t>
  </si>
  <si>
    <t>Montáž podlahových konstrukcí  podlahových roštů, podlah připevněných šroubováním</t>
  </si>
  <si>
    <t>15*25,0</t>
  </si>
  <si>
    <t>198</t>
  </si>
  <si>
    <t>55347050</t>
  </si>
  <si>
    <t>rošt podlahový svařovaný žárově zinkovaný velikost 30/3 mm 800x1000mm</t>
  </si>
  <si>
    <t>282103891</t>
  </si>
  <si>
    <t>"zastropení - viz. D.2.5." 15,0</t>
  </si>
  <si>
    <t>199</t>
  </si>
  <si>
    <t>767810112</t>
  </si>
  <si>
    <t>Montáž mřížek větracích čtyřhranných průřezu do 0,04 m2</t>
  </si>
  <si>
    <t>-829704969</t>
  </si>
  <si>
    <t>Montáž větracích mřížek ocelových  čtyřhranných, průřezu přes 0,01 do 0,04 m2</t>
  </si>
  <si>
    <t>200</t>
  </si>
  <si>
    <t>55341426</t>
  </si>
  <si>
    <t>mřížka větrací nerezová se síťovinou 200x200mm</t>
  </si>
  <si>
    <t>-1980657376</t>
  </si>
  <si>
    <t>201</t>
  </si>
  <si>
    <t>767861011</t>
  </si>
  <si>
    <t>Montáž vnitřních kovových žebříků přímých délky do 5 m kotvených do betonu</t>
  </si>
  <si>
    <t>1920070381</t>
  </si>
  <si>
    <t>Montáž vnitřních kovových žebříků přímých délky přes 2 do 5 m, ukotvených do betonu</t>
  </si>
  <si>
    <t>"viz. D.2.14." 3,2</t>
  </si>
  <si>
    <t>202</t>
  </si>
  <si>
    <t>55399021-R</t>
  </si>
  <si>
    <t>Žebřík z nerez oceli dl. 3,2 m, š. 0,5 m</t>
  </si>
  <si>
    <t>kpl</t>
  </si>
  <si>
    <t>-1982438635</t>
  </si>
  <si>
    <t>203</t>
  </si>
  <si>
    <t>767995112</t>
  </si>
  <si>
    <t>Montáž atypických zámečnických konstrukcí hmotnosti do 10 kg</t>
  </si>
  <si>
    <t>368885512</t>
  </si>
  <si>
    <t>Montáž ostatních atypických zámečnických konstrukcí  hmotnosti přes 5 do 10 kg</t>
  </si>
  <si>
    <t>"zastropení - viz. D.2.5." 8,03+6,02+13,53</t>
  </si>
  <si>
    <t>204</t>
  </si>
  <si>
    <t>13010506</t>
  </si>
  <si>
    <t>úhelník ocelový nerovnostranný jakost 11 375 50x30x4mm</t>
  </si>
  <si>
    <t>334779147</t>
  </si>
  <si>
    <t>(8,03+6,02)*1,08*0,001</t>
  </si>
  <si>
    <t>205</t>
  </si>
  <si>
    <t>13010182</t>
  </si>
  <si>
    <t>tyč ocelová plochá jakost 11 375 30x6mm</t>
  </si>
  <si>
    <t>-479930553</t>
  </si>
  <si>
    <t>13,53*1,08*0,001</t>
  </si>
  <si>
    <t>206</t>
  </si>
  <si>
    <t>767995114</t>
  </si>
  <si>
    <t>Montáž atypických zámečnických konstrukcí hmotnosti do 50 kg</t>
  </si>
  <si>
    <t>-903780872</t>
  </si>
  <si>
    <t>Montáž ostatních atypických zámečnických konstrukcí  hmotnosti přes 20 do 50 kg</t>
  </si>
  <si>
    <t>"zábradlí - viz. D.2.15." 20,10</t>
  </si>
  <si>
    <t>207</t>
  </si>
  <si>
    <t>55299022-R</t>
  </si>
  <si>
    <t>Zábradlí z nerez oceli dl. 0,95 m, v. 1,13 m</t>
  </si>
  <si>
    <t>1105499965</t>
  </si>
  <si>
    <t>208</t>
  </si>
  <si>
    <t>767999001-R</t>
  </si>
  <si>
    <t>Žárové pozinkování</t>
  </si>
  <si>
    <t>176093221</t>
  </si>
  <si>
    <t>"zastropení - viz. D.2.5.+6." 84,36+113,22+8,03+6,02+13,53</t>
  </si>
  <si>
    <t>209</t>
  </si>
  <si>
    <t>998767101</t>
  </si>
  <si>
    <t>Přesun hmot tonážní pro zámečnické konstrukce v objektech v do 6 m</t>
  </si>
  <si>
    <t>1440702811</t>
  </si>
  <si>
    <t>Přesun hmot pro zámečnické konstrukce  stanovený z hmotnosti přesunovaného materiálu vodorovná dopravní vzdálenost do 50 m v objektech výšky do 6 m</t>
  </si>
  <si>
    <t>783</t>
  </si>
  <si>
    <t>Dokončovací práce - nátěry</t>
  </si>
  <si>
    <t>210</t>
  </si>
  <si>
    <t>783213021</t>
  </si>
  <si>
    <t>Napouštěcí dvojnásobný syntetický biodní nátěr tesařských prvků nezabudovaných do konstrukce</t>
  </si>
  <si>
    <t>824349196</t>
  </si>
  <si>
    <t>Napouštěcí nátěr tesařských prvků proti dřevokazným houbám, hmyzu a plísním nezabudovaných do konstrukce dvojnásobný syntetický</t>
  </si>
  <si>
    <t xml:space="preserve">"viz. D.2.7." </t>
  </si>
  <si>
    <t>"pozednice" 0,15*4*4,5*2+0,15*0,15*4</t>
  </si>
  <si>
    <t>"krokev" (0,1+0,16)*2*3,7*10+0,1*0,16*20</t>
  </si>
  <si>
    <t>"kleštiny" (0,06+0,16)*2*3,15*3+0,06*0,16*6</t>
  </si>
  <si>
    <t>"zavětrování" (0,032+0,15)*2*2,9*2+0,032*0,15*4</t>
  </si>
  <si>
    <t>"záklop - viz. D.2.7." 4,5*0,55*2</t>
  </si>
  <si>
    <t>"latě" (0,05+0,03)*2*4,5*25+(0,06+0,04)*2*4,5*2+0,05*0,03*50+0,06*0,04*4</t>
  </si>
  <si>
    <t>"kontralatě" (0,05+0,03)*2*3,7*10+0,05*0,03*20</t>
  </si>
  <si>
    <t>211</t>
  </si>
  <si>
    <t>783218111</t>
  </si>
  <si>
    <t>Lazurovací dvojnásobný syntetický nátěr tesařských konstrukcí</t>
  </si>
  <si>
    <t>-1613920287</t>
  </si>
  <si>
    <t>Lazurovací nátěr tesařských konstrukcí dvojnásobný syntetický</t>
  </si>
  <si>
    <t>Práce a dodávky M</t>
  </si>
  <si>
    <t>23-M</t>
  </si>
  <si>
    <t>Montáže potrubí</t>
  </si>
  <si>
    <t>212</t>
  </si>
  <si>
    <t>230011124</t>
  </si>
  <si>
    <t>Montáž potrubí trouby ocelové hladké tř.11-13 D 324 mm, tl 10,0 mm</t>
  </si>
  <si>
    <t>1695372375</t>
  </si>
  <si>
    <t>Montáž potrubí z trub ocelových  hladkých tř. 11 až 13 Ø 324 mm, tl. 10,0 mm</t>
  </si>
  <si>
    <t>"viz. D.2.13." 1+1,8+3,1+3,1</t>
  </si>
  <si>
    <t>213</t>
  </si>
  <si>
    <t>14011112-R</t>
  </si>
  <si>
    <t>trubka ocelová bezešvá hladká jakost 11 353 324x11,0mm</t>
  </si>
  <si>
    <t>-694002381</t>
  </si>
  <si>
    <t>214</t>
  </si>
  <si>
    <t>230011143</t>
  </si>
  <si>
    <t>Montáž potrubí trouby ocelové hladké tř.11-13 D 406 mm, tl 16,0 mm</t>
  </si>
  <si>
    <t>672550655</t>
  </si>
  <si>
    <t>Montáž potrubí z trub ocelových  hladkých tř. 11 až 13 Ø 406 mm, tl. 16,0 mm</t>
  </si>
  <si>
    <t>"nové potrubí - viz. D.2.21." 15,0</t>
  </si>
  <si>
    <t>215</t>
  </si>
  <si>
    <t>14399007-R</t>
  </si>
  <si>
    <t>Trubka ocelová podélně svařovaná hladká D 406,4 t. 16 mm</t>
  </si>
  <si>
    <t>-494544238</t>
  </si>
  <si>
    <t>216</t>
  </si>
  <si>
    <t>230024124</t>
  </si>
  <si>
    <t>Montáž trubní díly přivařovací tř.11-13 do 50 kg D 324 mm tl 10 mm</t>
  </si>
  <si>
    <t>684982185</t>
  </si>
  <si>
    <t>Montáž trubních dílů přivařovacích hmotnosti přes 10 do 50 kg  tř. 11 až 13 Ø 324 mm, tl. 10 mm</t>
  </si>
  <si>
    <t>"příruba - viz. D.2.13." 4,0</t>
  </si>
  <si>
    <t>217</t>
  </si>
  <si>
    <t>31999002-R</t>
  </si>
  <si>
    <t>Příruba plochá  přivařovací DN 300 z uhlíkové oceli S235JRG2</t>
  </si>
  <si>
    <t>-1947869988</t>
  </si>
  <si>
    <t>218</t>
  </si>
  <si>
    <t>230030003</t>
  </si>
  <si>
    <t>Montáž trubní díly přírubové hmotnost přes 10 kg do 25 kg</t>
  </si>
  <si>
    <t>-1600789731</t>
  </si>
  <si>
    <t>Montáž trubních dílů přírubových  hmotnosti přes 10 do 25 kg</t>
  </si>
  <si>
    <t>"přírubové potrubí - viz. D.2.13." 4,0</t>
  </si>
  <si>
    <t>"T kus DN 100/100 - viz. D.2.13." 1,0</t>
  </si>
  <si>
    <t>"T kus DN 100/50 - viz. D.2.13." 1,0</t>
  </si>
  <si>
    <t>"koleno DN 100 - viz. D.2.13." 5,0</t>
  </si>
  <si>
    <t>219</t>
  </si>
  <si>
    <t>31999003-R</t>
  </si>
  <si>
    <t>Trubka přírubová DN 100 z uhlíkové oceli dl. 0,12 m PN16</t>
  </si>
  <si>
    <t>-1719622595</t>
  </si>
  <si>
    <t>Trubka přírubová DN 100 z uhlíkové oceli dl. 0,12 m</t>
  </si>
  <si>
    <t>220</t>
  </si>
  <si>
    <t>31999004-R</t>
  </si>
  <si>
    <t>Trubka přírubová DN 100 z uhlíkové oceli dl. 0,32 m PN16</t>
  </si>
  <si>
    <t>-873615242</t>
  </si>
  <si>
    <t>Trubka přírubová DN 100 z uhlíkové oceli dl. 0,32 m</t>
  </si>
  <si>
    <t>221</t>
  </si>
  <si>
    <t>31999005-R</t>
  </si>
  <si>
    <t>Trubka přírubová DN 100 z uhlíkové oceli dl. 0,8 m PN16</t>
  </si>
  <si>
    <t>-970991123</t>
  </si>
  <si>
    <t>Trubka přírubová DN 100 z uhlíkové oceli dl. 0,8 m</t>
  </si>
  <si>
    <t>222</t>
  </si>
  <si>
    <t>31999013-R</t>
  </si>
  <si>
    <t>Trubka přírubová DN 100 z uhlíkové oceli dl. 0,65 m PN 16</t>
  </si>
  <si>
    <t>652082649</t>
  </si>
  <si>
    <t>223</t>
  </si>
  <si>
    <t>31999007-R</t>
  </si>
  <si>
    <t>T kus DN 100/100 z uhlíkové oceli PN 16</t>
  </si>
  <si>
    <t>1944672947</t>
  </si>
  <si>
    <t>T kus DN 100/100 z uhlíkové oceli</t>
  </si>
  <si>
    <t>224</t>
  </si>
  <si>
    <t>31999014-R</t>
  </si>
  <si>
    <t>T kus DN 100/50 z uhlíkové oceli PN 16</t>
  </si>
  <si>
    <t>443139854</t>
  </si>
  <si>
    <t>225</t>
  </si>
  <si>
    <t>31999009-R</t>
  </si>
  <si>
    <t>Koleno 90° DN 100 přírubové z uhlíkové oceli PN16</t>
  </si>
  <si>
    <t>1439661078</t>
  </si>
  <si>
    <t>226</t>
  </si>
  <si>
    <t>230030005</t>
  </si>
  <si>
    <t>Montáž trubní díly přírubové hmotnost přes 50 kg do 100 kg</t>
  </si>
  <si>
    <t>-729373827</t>
  </si>
  <si>
    <t>Montáž trubních dílů přírubových  hmotnosti přes 50 do 100 kg</t>
  </si>
  <si>
    <t>"T kus DN 300/100 - viz. D.2.13." 3,0</t>
  </si>
  <si>
    <t>227</t>
  </si>
  <si>
    <t>31999008-R</t>
  </si>
  <si>
    <t>T kus DN 300/100 z uhlíkové oceli PN16</t>
  </si>
  <si>
    <t>-328467946</t>
  </si>
  <si>
    <t>228</t>
  </si>
  <si>
    <t>230030006</t>
  </si>
  <si>
    <t>Montáž trubní díly přírubové hmotnost přes 100 kg do 150 kg</t>
  </si>
  <si>
    <t>1983491244</t>
  </si>
  <si>
    <t>Montáž trubních dílů přírubových  hmotnosti přes 100 do 150 kg</t>
  </si>
  <si>
    <t>"přírubové potrubí - viz. D.2.13." 2,0</t>
  </si>
  <si>
    <t>229</t>
  </si>
  <si>
    <t>31999012-R</t>
  </si>
  <si>
    <t>Trubka přírubová DN 300 z uhlíkové oceli dl. 0,5 m PN 16</t>
  </si>
  <si>
    <t>-636787499</t>
  </si>
  <si>
    <t>230</t>
  </si>
  <si>
    <t>230040006</t>
  </si>
  <si>
    <t>Montáž trubní díly závitové DN 1"</t>
  </si>
  <si>
    <t>31446944</t>
  </si>
  <si>
    <t>Montáž trubních dílů závitových  DN 1"</t>
  </si>
  <si>
    <t>231</t>
  </si>
  <si>
    <t>31942603</t>
  </si>
  <si>
    <t>koleno závitové fitinky mosazné závit vnitřní/vnější PN10 1"x1"</t>
  </si>
  <si>
    <t>-1499402916</t>
  </si>
  <si>
    <t>232</t>
  </si>
  <si>
    <t>31999015-R</t>
  </si>
  <si>
    <t>Příruba s vnitřním závitem 50-1"</t>
  </si>
  <si>
    <t>-989816301</t>
  </si>
  <si>
    <t>233</t>
  </si>
  <si>
    <t>230084123</t>
  </si>
  <si>
    <t>Demontáž potrubí do šrotu do 1000 kg D 324 mm, tl 10,0 mm</t>
  </si>
  <si>
    <t>155504906</t>
  </si>
  <si>
    <t>Demontáž ocelového potrubí do šrotu hmotnosti přes 250 do 1000 kg  připojovací rozměr Ø 324, tl. 10,0 mm</t>
  </si>
  <si>
    <t>234</t>
  </si>
  <si>
    <t>230320061</t>
  </si>
  <si>
    <t>Měrná a čerpací technika montáž uzavírací ventil ruční D 3/4"</t>
  </si>
  <si>
    <t>-746582071</t>
  </si>
  <si>
    <t>Montáž regulačních, kontrolních a připojovacích členů  uzavíracích ventilů ručních Ø 3/4"</t>
  </si>
  <si>
    <t>"viz. D.2.13." 1,0</t>
  </si>
  <si>
    <t>235</t>
  </si>
  <si>
    <t>48466560</t>
  </si>
  <si>
    <t>armatura uzavírací kulový kohout se zajištěním 1"</t>
  </si>
  <si>
    <t>-99235194</t>
  </si>
  <si>
    <t>SO-02 - Rekonstrukce objektu stálého průtoku</t>
  </si>
  <si>
    <t>226941946</t>
  </si>
  <si>
    <t>131251103</t>
  </si>
  <si>
    <t>Hloubení jam nezapažených v hornině třídy těžitelnosti I, skupiny 3 objem do 100 m3 strojně</t>
  </si>
  <si>
    <t>-1124522358</t>
  </si>
  <si>
    <t>Hloubení nezapažených jam a zářezů strojně s urovnáním dna do předepsaného profilu a spádu v hornině třídy těžitelnosti I skupiny 3 přes 50 do 100 m3</t>
  </si>
  <si>
    <t>"viz. D.3.2." 2,9*4,0*1,15+2,3*0,8*1,1+8,1*1,7*2,3+1,4*2,3*3,5</t>
  </si>
  <si>
    <t>-800139339</t>
  </si>
  <si>
    <t>"přebytečná zemina" 58,3-34,3</t>
  </si>
  <si>
    <t>-758258283</t>
  </si>
  <si>
    <t>6*24,0</t>
  </si>
  <si>
    <t>-842356474</t>
  </si>
  <si>
    <t>-451131247</t>
  </si>
  <si>
    <t>"přebytečná zemina" 24,0*1,8</t>
  </si>
  <si>
    <t>1259895861</t>
  </si>
  <si>
    <t>"přebytečná zemina" 24,0</t>
  </si>
  <si>
    <t>1877099102</t>
  </si>
  <si>
    <t>"viz. D.3.2."8,1*1,7*2,3+1,4*2,3*3,5-(7,6*0,6*0,1+7,4*0,5*2,2)</t>
  </si>
  <si>
    <t>273313511</t>
  </si>
  <si>
    <t>Základové desky z betonu tř. C 12/15</t>
  </si>
  <si>
    <t>-870013209</t>
  </si>
  <si>
    <t>Základy z betonu prostého desky z betonu kamenem neprokládaného tř. C 12/15</t>
  </si>
  <si>
    <t>Poznámka k položce:_x000D_
C8/10</t>
  </si>
  <si>
    <t>"viz. D.3.2." (7,6*0,7+4,1*3,12)*0,1</t>
  </si>
  <si>
    <t>-774603789</t>
  </si>
  <si>
    <t>"viz. D.3.2." (7,6+2*0,7+2,3+2*3,12+4,1+1,2)*0,1</t>
  </si>
  <si>
    <t>-932584043</t>
  </si>
  <si>
    <t>320902021</t>
  </si>
  <si>
    <t>Úprava ploch betonových konstrukcí do 28 dnů očištěním vodou</t>
  </si>
  <si>
    <t>-896962288</t>
  </si>
  <si>
    <t>Dodatečná úprava ploch betonových konstrukcí s naložením suti na dopravní prostředek nebo s odklizením na hromady do vzdálenosti 3 m přes 4 dny do 28 dnů tvrdnutí betonu očištěním tlakovou vodou</t>
  </si>
  <si>
    <t>"parapet - viz. D.3.8." 0,9*1,0+1,95*0,8+(4,57+2,2)*0,6</t>
  </si>
  <si>
    <t>321213345</t>
  </si>
  <si>
    <t>Zdivo nadzákladové z lomového kamene vodních staveb obkladní s vyspárováním</t>
  </si>
  <si>
    <t>1383878685</t>
  </si>
  <si>
    <t>Zdivo nadzákladové z lomového kamene vodních staveb 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</si>
  <si>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"zazdění vtoku - viz. D.3.2." 0,9*0,93*0,25</t>
  </si>
  <si>
    <t>"usazov. objekt - viz. D.3.2." (0,85*1,55+1,03*0,6+0,83*0,83/2+1,95*0,75)*0,25</t>
  </si>
  <si>
    <t>321311116</t>
  </si>
  <si>
    <t>Konstrukce vodních staveb z betonu prostého mrazuvzdorného tř. C 30/37 XC4, XF3, XA2</t>
  </si>
  <si>
    <t>-106522149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</si>
  <si>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 XC4, XF3, XA2</t>
  </si>
  <si>
    <t>"zazdění vtoku - viz. D.3.2." 0,9*0,93*0,55</t>
  </si>
  <si>
    <t>2005323715</t>
  </si>
  <si>
    <t>Poznámka k položce:_x000D_
 V cenách jsou započteny i náklady na očištění pracovních spár a spojovací můstek.</t>
  </si>
  <si>
    <t>"parapet - viz. D.3.8." (0,9*1,0+1,95*0,8+(4,57+2,2)*0,6)*0,15</t>
  </si>
  <si>
    <t>"zavaz. práh - viz. D.3.2." 0,6*0,5*3,35+6,8*0,5*2,18</t>
  </si>
  <si>
    <t>"usazovací obj. - viz. D.3.2." 3,12*3,5*0,4+2,25*0,55*0,55+3,25*0,75*0,95</t>
  </si>
  <si>
    <t>"vtokový obj. - viz. D.3.2." 3,09*(0,5*0,6+0,68*1,35+0,92*0,35*0,15)-(0,7*0,25*0,3+0,8*0,15*0,88)</t>
  </si>
  <si>
    <t>"vtokový obj. - odpočet obkladu" -0,95</t>
  </si>
  <si>
    <t>"parapet vtok. obj. - viz. D.3.2." (1,15+0,98)*0,75*0,15</t>
  </si>
  <si>
    <t>-758465408</t>
  </si>
  <si>
    <t>"zazdění vtoku - viz. D.3.2." 0,9*0,93</t>
  </si>
  <si>
    <t>"parapet - viz. D.3.8." (0,9+1,0+1,95)*2*0,15+(4,57+2,8+3,97+2,2+0,6)*0,15</t>
  </si>
  <si>
    <t>"zavaz. práh - viz. D.3.2." (0,6+0,5)*3,35+6,8*2,18*2+0,5*1,0</t>
  </si>
  <si>
    <t>"usazovací obj. - viz. D.3.2." (3,12*2+3,58)*0,4+2,5*0,55+3,58*0,95+0,37*0,75</t>
  </si>
  <si>
    <t>"vtokový obj. - viz. D.3.2." (3,12+0,78)*1,55+0,33*0,3*2+0,45*1,0*2</t>
  </si>
  <si>
    <t>"parapet vtok.. obj. - viz. D.3.2." (1,15+0,98)*2*0,15+0,75*0,15</t>
  </si>
  <si>
    <t>-1719112965</t>
  </si>
  <si>
    <t>321357110</t>
  </si>
  <si>
    <t>Bednění konstrukcí vodních staveb ztracené</t>
  </si>
  <si>
    <t>-1771349513</t>
  </si>
  <si>
    <t>Bednění konstrukcí z betonu prostého nebo železového vodních staveb  přehrad, jezů a plavebních komor, spodní stavby vodních elektráren, jader přehrad, odběrných věží a výpustných zařízení, opěrných zdí, šachet, šachtic a ostatních konstrukcí bednění ztracené ploch rovinných, válcově zakřivených jinak zakřivených než válcově</t>
  </si>
  <si>
    <t>-1431430201</t>
  </si>
  <si>
    <t>"vtokový objekt - viz.D.3.3." (41,2+179,5)*0,001</t>
  </si>
  <si>
    <t>"zavazovací práh - viz.D.3.4." (2,6+442,9)*0,001</t>
  </si>
  <si>
    <t>"usazovací objekt - viz.D.3.5." (157,0+46,0)*0,001</t>
  </si>
  <si>
    <t>"parapet - viz. D.3.8." 8,5*0,001</t>
  </si>
  <si>
    <t>-1895119515</t>
  </si>
  <si>
    <t>"usazovací objekt - viz.D.3.5." 355,4*0,001</t>
  </si>
  <si>
    <t>"parapet - viz. D.3.8." 99,0*0,001</t>
  </si>
  <si>
    <t>463212121</t>
  </si>
  <si>
    <t>Rovnanina z lomového kamene s vyklínováním spár těženým kamenivem</t>
  </si>
  <si>
    <t>325641803</t>
  </si>
  <si>
    <t>Rovnanina z lomového kamene upraveného, tříděného  jakékoliv tloušťky rovnaniny s vyplněním spár a dutin těženým kamenivem</t>
  </si>
  <si>
    <t>"kolem usaz. obj. - viz. D.3.2." 3,65*1,0*1,35+3,15*0,9*1,13+3,4*0,85*1,05</t>
  </si>
  <si>
    <t>"sjezd - viz. D.3.2."38,0</t>
  </si>
  <si>
    <t>-860868204</t>
  </si>
  <si>
    <t>"stávající objekt + práh - viz. D.3.1." 7,6+2,6</t>
  </si>
  <si>
    <t>962052210</t>
  </si>
  <si>
    <t>Bourání zdiva nadzákladového ze ŽB do 1 m3</t>
  </si>
  <si>
    <t>1665351693</t>
  </si>
  <si>
    <t>Bourání zdiva železobetonového  nadzákladového, objemu do 1 m3</t>
  </si>
  <si>
    <t>"parapet - viz. D.3.8." 0,8</t>
  </si>
  <si>
    <t>985564224</t>
  </si>
  <si>
    <t>Kotvičky pro výztuž stříkaného betonu hl do 400 mm z oceli D 16 mm do chemické malty</t>
  </si>
  <si>
    <t>-1933707678</t>
  </si>
  <si>
    <t>Kotvičky pro výztuž stříkaného betonu z betonářské oceli do chemické malty, hloubky kotvení přes 200 do 400 mm, průměru přes 10 do 16 mm</t>
  </si>
  <si>
    <t>Poznámka k položce:_x000D_
- vyvrtání otvorů D 16 mm dl. 0,3 m_x000D_
- pruty R12 dl. 0,65 mm x 20 ks = 11,6 kg</t>
  </si>
  <si>
    <t>"parapet - viz. D.3.8." 20,0</t>
  </si>
  <si>
    <t>291709065</t>
  </si>
  <si>
    <t>"suť ze stávaj. objektu a parapetu" 26,400</t>
  </si>
  <si>
    <t>1677237983</t>
  </si>
  <si>
    <t>-1977922157</t>
  </si>
  <si>
    <t>15*26,4</t>
  </si>
  <si>
    <t>428588460</t>
  </si>
  <si>
    <t>998324011</t>
  </si>
  <si>
    <t>Přesun hmot pro objekty související se sypanými hrázemi a vodní elektrárny</t>
  </si>
  <si>
    <t>-1474862297</t>
  </si>
  <si>
    <t>Přesun hmot pro objekty budované v souvislosti se sypanými hrázemi a vodní elektrárny  dopravní vzdálenost do 500 m</t>
  </si>
  <si>
    <t>1354038854</t>
  </si>
  <si>
    <t>0,35*0,9*16,0</t>
  </si>
  <si>
    <t>55347011</t>
  </si>
  <si>
    <t>rošt podlahový lisovaný žárově zinkovaný velikost 30/3mm 500x1000mm</t>
  </si>
  <si>
    <t>-1747878854</t>
  </si>
  <si>
    <t>767590192</t>
  </si>
  <si>
    <t>Příplatek k montáži podlahového roštu za úpravu roštu ( krácení )</t>
  </si>
  <si>
    <t>1379510548</t>
  </si>
  <si>
    <t>Montáž podlahových konstrukcí  podlahových roštů, podlah připevněných Příplatek k cenám za úpravu roštů (krácení)</t>
  </si>
  <si>
    <t>1,0+0,35</t>
  </si>
  <si>
    <t>767995111</t>
  </si>
  <si>
    <t>Montáž atypických zámečnických konstrukcí hmotnosti do 5 kg</t>
  </si>
  <si>
    <t>1321433825</t>
  </si>
  <si>
    <t>Montáž ostatních atypických zámečnických konstrukcí  hmotnosti do 5 kg</t>
  </si>
  <si>
    <t>"vodící drážky česlí - viz. D.3.3." 2*1,0*4,87</t>
  </si>
  <si>
    <t>13010810-R</t>
  </si>
  <si>
    <t>ocel profilová UPN 40 jakost 11 375</t>
  </si>
  <si>
    <t>-1681168242</t>
  </si>
  <si>
    <t>9,74*1,08*0,001</t>
  </si>
  <si>
    <t>-56790151</t>
  </si>
  <si>
    <t>"rám poklopu - viz. D.3.7." 6,72</t>
  </si>
  <si>
    <t>55399020-R</t>
  </si>
  <si>
    <t>Rám poklopu 0,37 x 0,92 m žárově pozinkovaný</t>
  </si>
  <si>
    <t>-2054976401</t>
  </si>
  <si>
    <t>920170953</t>
  </si>
  <si>
    <t>"česle - viz. D.3.6." 41,0</t>
  </si>
  <si>
    <t>"zábradlí A - viz. D.3.9." 34,7*2</t>
  </si>
  <si>
    <t>"zábradlí B - viz. D.3.10." 39,53</t>
  </si>
  <si>
    <t>"zábradlí C - viz. D.3.11." 32,2*2</t>
  </si>
  <si>
    <t>"zábradlí D - viz. D.3.11." 37,04</t>
  </si>
  <si>
    <t>55299021-R</t>
  </si>
  <si>
    <t>Trubkové ocelové zábradlí v. 1,1 m žárově pozinkované + nátěr</t>
  </si>
  <si>
    <t>1328326364</t>
  </si>
  <si>
    <t>Poznámka k položce:_x000D_
Nátěr: základní epoxidový, 1x epoxidový se železitou slídou, vrchní - 1x akryl polyuretanový</t>
  </si>
  <si>
    <t>"zábradlí A - viz. D.3.9." 2,4*2</t>
  </si>
  <si>
    <t>"zábradlí B - viz. D.3.10." 2,4</t>
  </si>
  <si>
    <t>"zábradlí C - viz. D.3.11." 2,0*2</t>
  </si>
  <si>
    <t>"zábradlí D - viz. D.3.11." 2,0</t>
  </si>
  <si>
    <t>55399019-R</t>
  </si>
  <si>
    <t>Ocelové česle 0,86 x 1,7 m žárově pozinkované</t>
  </si>
  <si>
    <t>1642363478</t>
  </si>
  <si>
    <t>1233813293</t>
  </si>
  <si>
    <t>SO-03 - Bezpečnostní přeliv</t>
  </si>
  <si>
    <t>1339848364</t>
  </si>
  <si>
    <t>"dovoz ornice na ohumusování" 48,0*0,2</t>
  </si>
  <si>
    <t>1810035485</t>
  </si>
  <si>
    <t>6*9,6</t>
  </si>
  <si>
    <t>-128185078</t>
  </si>
  <si>
    <t>58399002-R</t>
  </si>
  <si>
    <t>Nákup ornice</t>
  </si>
  <si>
    <t>1745267315</t>
  </si>
  <si>
    <t>181351003</t>
  </si>
  <si>
    <t>Rozprostření ornice tl vrstvy do 200 mm pl do 100 m2 v rovině nebo ve svahu do 1:5 strojně</t>
  </si>
  <si>
    <t>526174375</t>
  </si>
  <si>
    <t>Rozprostření a urovnání ornice v rovině nebo ve svahu sklonu do 1:5 strojně při souvislé ploše do 100 m2, tl. vrstvy do 200 mm</t>
  </si>
  <si>
    <t>"viz. D.4.1." 48,0</t>
  </si>
  <si>
    <t>732767727</t>
  </si>
  <si>
    <t>6034496</t>
  </si>
  <si>
    <t>48,0*0,02*1,03</t>
  </si>
  <si>
    <t>211531111</t>
  </si>
  <si>
    <t>Výplň odvodňovacích žeber nebo trativodů kamenivem hrubým drceným frakce 16 až 63 mm</t>
  </si>
  <si>
    <t>-372187071</t>
  </si>
  <si>
    <t>Výplň kamenivem do rýh odvodňovacích žeber nebo trativodů bez zhutnění, s úpravou povrchu výplně kamenivem hrubým drceným frakce 16 až 63 mm</t>
  </si>
  <si>
    <t>"viz. D.4.1." 6,0</t>
  </si>
  <si>
    <t>211561111-R</t>
  </si>
  <si>
    <t>Výplň odvodňovacích žeber nebo trativodů kamenivem hrubým drceným frakce 4 až 32 mm</t>
  </si>
  <si>
    <t>936550596</t>
  </si>
  <si>
    <t>Výplň kamenivem do rýh odvodňovacích žeber nebo trativodů bez zhutnění, s úpravou povrchu výplně kamenivem hrubým drceným frakce 4 až 32 mm</t>
  </si>
  <si>
    <t>"viz. D.4.1." 4,0</t>
  </si>
  <si>
    <t>-1085529287</t>
  </si>
  <si>
    <t>Kladení drenážního potrubí z plastických hmot do připravené rýhy z flexibilního PVC, průměru do 65 mm</t>
  </si>
  <si>
    <t>"viz. D.4.1." 27,0</t>
  </si>
  <si>
    <t>-1745518410</t>
  </si>
  <si>
    <t>27,0*1,01</t>
  </si>
  <si>
    <t>998312021</t>
  </si>
  <si>
    <t>Přesun hmot pro odvodnění drenáží s výplní rýh</t>
  </si>
  <si>
    <t>-1328272748</t>
  </si>
  <si>
    <t>Přesun hmot pro odvodnění drenáží s výplní rýh dopravní vzdálenost do 1 000 m</t>
  </si>
  <si>
    <t>SO-04 - Rekonstrukce drenážního systému hráze</t>
  </si>
  <si>
    <t>131251104</t>
  </si>
  <si>
    <t>Hloubení jam nezapažených v hornině třídy těžitelnosti I, skupiny 3 objem do 500 m3 strojně</t>
  </si>
  <si>
    <t>-1766957780</t>
  </si>
  <si>
    <t>Hloubení nezapažených jam a zářezů strojně s urovnáním dna do předepsaného profilu a spádu v hornině třídy těžitelnosti I skupiny 3 přes 100 do 500 m3</t>
  </si>
  <si>
    <t>"viz. D.5.4." 204-43</t>
  </si>
  <si>
    <t>132212211</t>
  </si>
  <si>
    <t>Hloubení rýh š do 2000 mm v soudržných horninách třídy těžitelnosti I, skupiny 3 ručně</t>
  </si>
  <si>
    <t>-1090791625</t>
  </si>
  <si>
    <t>Hloubení rýh šířky přes 800 do 2 000 mm ručně zapažených i nezapažených, s urovnáním dna do předepsaného profilu a spádu v hornině třídy těžitelnosti I skupiny 3 soudržných</t>
  </si>
  <si>
    <t>"výkop pro hlavník - viz. D.5.4." 20,0</t>
  </si>
  <si>
    <t>153124111</t>
  </si>
  <si>
    <t>Zřízení stěn nasazených nebo tabulových ze dřeva mezi vodicí piloty z terénu</t>
  </si>
  <si>
    <t>550622999</t>
  </si>
  <si>
    <t>Zřízení dřevěných stěn nasazených nebo tabulových jakékoliv výšky a tloušťky stěny, s dodáním spojovacího materiálu z terénu mezi zaberaněné vodicí piloty</t>
  </si>
  <si>
    <t>"viz. D.5.3.+4." 12*1,0*3,0</t>
  </si>
  <si>
    <t>60799001-R</t>
  </si>
  <si>
    <t>Deska bednící dřevotřísková tl. 21 mm, 1000 x 3000 mm</t>
  </si>
  <si>
    <t>ks</t>
  </si>
  <si>
    <t>276069251</t>
  </si>
  <si>
    <t>153125111</t>
  </si>
  <si>
    <t>Odstranění stěn dřevěných nasazených nebo tabulových mezi pilotami z terénu</t>
  </si>
  <si>
    <t>-155055361</t>
  </si>
  <si>
    <t>Odstranění dřevěných stěn nasazených nebo tabulových jakékoliv výšky a tloušťky stěny z terénu mezi zaberaněnými vodícími pilotami</t>
  </si>
  <si>
    <t>153191121</t>
  </si>
  <si>
    <t>Zřízení těsnění hradicích stěn ze zhutněné sypaniny</t>
  </si>
  <si>
    <t>-1660149023</t>
  </si>
  <si>
    <t>Těsnění hradicích stěn nepropustnou hrázkou ze zhutněné sypaniny při stěně nebo nepropustnou výplní ze zhutněné sypaniny mezi stěnami zřízení</t>
  </si>
  <si>
    <t>"dočasný násyp - viz. D.5.3.+4." 43,0</t>
  </si>
  <si>
    <t>153191131</t>
  </si>
  <si>
    <t>Odstranění těsnění hradicích stěn ze zhutněné sypaniny</t>
  </si>
  <si>
    <t>449887703</t>
  </si>
  <si>
    <t>Těsnění hradicích stěn nepropustnou hrázkou ze zhutněné sypaniny při stěně nebo nepropustnou výplní ze zhutněné sypaniny mezi stěnami odstranění</t>
  </si>
  <si>
    <t>162211311</t>
  </si>
  <si>
    <t>Vodorovné přemístění výkopku z horniny třídy těžitelnosti I, skupiny 1 až 3 stavebním kolečkem do 10 m</t>
  </si>
  <si>
    <t>426514034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</si>
  <si>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</si>
  <si>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162211319</t>
  </si>
  <si>
    <t>Příplatek k vodorovnému přemístění výkopku z horniny třídy těžitelnosti I, skupiny 1 až 3 stavebním kolečkem ZKD 10 m</t>
  </si>
  <si>
    <t>-1637532765</t>
  </si>
  <si>
    <t>Vodorovné přemístění výkopku nebo sypaniny stavebním kolečkem s naložením a vyprázdněním kolečka na hromady nebo do dopravního prostředku na vzdálenost do 10 m Příplatek k ceně za každých dalších 10 m</t>
  </si>
  <si>
    <t>382601859</t>
  </si>
  <si>
    <t>"přebytečná zemina" 63+131</t>
  </si>
  <si>
    <t>-1375783121</t>
  </si>
  <si>
    <t>"přebytečná zemina" 15*194,0</t>
  </si>
  <si>
    <t>969879868</t>
  </si>
  <si>
    <t>"přebytečná zemina" 20,0+43,0</t>
  </si>
  <si>
    <t>167151111</t>
  </si>
  <si>
    <t>Nakládání výkopku z hornin třídy těžitelnosti I, skupiny 1 až 3 přes 100 m3</t>
  </si>
  <si>
    <t>-845128043</t>
  </si>
  <si>
    <t>Nakládání, skládání a překládání neulehlého výkopku nebo sypaniny strojně nakládání, množství přes 100 m3, z hornin třídy těžitelnosti I, skupiny 1 až 3</t>
  </si>
  <si>
    <t>"přebytečná zemina" 161,0-30,0</t>
  </si>
  <si>
    <t>171151131</t>
  </si>
  <si>
    <t>Uložení sypaniny z hornin nesoudržných a soudržných střídavě do násypů zhutněných</t>
  </si>
  <si>
    <t>535834865</t>
  </si>
  <si>
    <t>Uložení sypanin do násypů s rozprostřením sypaniny ve vrstvách a s hrubým urovnáním zhutněných z hornin nesoudržných a soudržných střídavě ukládaných</t>
  </si>
  <si>
    <t>"viz. D.5.3.+4." 30</t>
  </si>
  <si>
    <t>1134330722</t>
  </si>
  <si>
    <t>"přebytečná zemina" 194,0*1,8</t>
  </si>
  <si>
    <t>-601517922</t>
  </si>
  <si>
    <t>"přebytečná zemina" 194,0</t>
  </si>
  <si>
    <t>182201101</t>
  </si>
  <si>
    <t>Svahování násypů</t>
  </si>
  <si>
    <t>-1908542296</t>
  </si>
  <si>
    <t>Svahování trvalých svahů do projektovaných profilů s potřebným přemístěním výkopku při svahování násypů v jakékoliv hornině</t>
  </si>
  <si>
    <t>102,0*3,0</t>
  </si>
  <si>
    <t>"viz. D.5.4." 140,0</t>
  </si>
  <si>
    <t>232211111</t>
  </si>
  <si>
    <t>Úprava ocelových jehel z válcovaných tyčí hmotnosti do 15 kg/m</t>
  </si>
  <si>
    <t>-304121188</t>
  </si>
  <si>
    <t>Úprava ocelových jehel, pilot nebo zápor pro zaražení nebo zaberanění z válcovaných tyčí o hmotnosti do 15 kg/m</t>
  </si>
  <si>
    <t>"viz. D.5.4." 32*2,5*5,55*0,001</t>
  </si>
  <si>
    <t>232221111</t>
  </si>
  <si>
    <t>Zaražení ocelových jehel svisle hmotnosti do 15 kg/m hl do 2 m</t>
  </si>
  <si>
    <t>1530853913</t>
  </si>
  <si>
    <t>Zaražení nebo nastražení a zaberanění ocelových jehel, pilot nebo zápor z válcovaných tyčí nebo kolejnic, s případným zarovnáním volných konců svislých, o hmotnosti do 15 kg/m, na délku od 0 do 2 m</t>
  </si>
  <si>
    <t>"viz. D.5.3." 32*1,5</t>
  </si>
  <si>
    <t>13010019</t>
  </si>
  <si>
    <t>tyč ocelová kruhová jakost 11 375 D 30mm</t>
  </si>
  <si>
    <t>-2007938883</t>
  </si>
  <si>
    <t>232231111</t>
  </si>
  <si>
    <t>Vytažení ocelových jehel svislých hmotnosti 15 kg/m hl do 2 m</t>
  </si>
  <si>
    <t>-100005237</t>
  </si>
  <si>
    <t>Vytažení ocelových jehel, pilot nebo zápor, s popř. nutnou úpravou pro vytahování svislých, o hmotnosti do 15 kg/m, zaražených na délku od 0 do 2 m</t>
  </si>
  <si>
    <t>"viz. D.5.4." 102,0</t>
  </si>
  <si>
    <t>1942366386</t>
  </si>
  <si>
    <t>102,0*1,01</t>
  </si>
  <si>
    <t>871238111</t>
  </si>
  <si>
    <t>Kladení drenážního potrubí z tvrdého PVC průměru do 200 mm</t>
  </si>
  <si>
    <t>-193921500</t>
  </si>
  <si>
    <t>Kladení drenážního potrubí z plastických hmot do připravené rýhy z tvrdého PVC, průměru přes 150 do 200 mm</t>
  </si>
  <si>
    <t>"viz. D.5.4." 23,0</t>
  </si>
  <si>
    <t>28610463</t>
  </si>
  <si>
    <t>trubka drenážní PVC-U SN 4 se spojkou perforace 120° tunelového tvaru pro liniové stavby DN 300</t>
  </si>
  <si>
    <t>-2044450948</t>
  </si>
  <si>
    <t>23*1,01</t>
  </si>
  <si>
    <t>1480288208</t>
  </si>
  <si>
    <t>-1969111683</t>
  </si>
  <si>
    <t>894999001-R</t>
  </si>
  <si>
    <t>Revizní a čistící šachta z PP šachtové dno DN 425/315 přímé</t>
  </si>
  <si>
    <t>-1145789295</t>
  </si>
  <si>
    <t>Revizní a čistící šachta z polypropylenu PP pro hladké trouby DN 425 šachtové dno (DN šachty / DN trubního vedení) DN 425/315 průtočné</t>
  </si>
  <si>
    <t>"viz. D.5.4." 1,0</t>
  </si>
  <si>
    <t>899999014-R</t>
  </si>
  <si>
    <t>M+D nerezové chráničky D 323,9/3 mm</t>
  </si>
  <si>
    <t>-1657490910</t>
  </si>
  <si>
    <t>SO-05 - Opevnění návodního svahu a břehů nádrže</t>
  </si>
  <si>
    <t>113151111</t>
  </si>
  <si>
    <t>Rozebrání zpevněných ploch ze silničních dílců</t>
  </si>
  <si>
    <t>-204445129</t>
  </si>
  <si>
    <t>Rozebírání zpevněných ploch s přemístěním na skládku na vzdálenost do 20 m nebo s naložením na dopravní prostředek ze silničních panelů</t>
  </si>
  <si>
    <t>"viz. D.6.1.+3." 43,0/0,2</t>
  </si>
  <si>
    <t>-1948714410</t>
  </si>
  <si>
    <t>"viz. D.6.3." 102,0</t>
  </si>
  <si>
    <t>1150539836</t>
  </si>
  <si>
    <t>"přebytečná zemina" 102-21</t>
  </si>
  <si>
    <t>854488529</t>
  </si>
  <si>
    <t>6*81,0</t>
  </si>
  <si>
    <t>1113838773</t>
  </si>
  <si>
    <t>1073268574</t>
  </si>
  <si>
    <t>"přebytečná zemina" 81,0*1,8</t>
  </si>
  <si>
    <t>-1531069022</t>
  </si>
  <si>
    <t>"přebytečná zemina" 81,0</t>
  </si>
  <si>
    <t>1474722895</t>
  </si>
  <si>
    <t>"viz. D.6.3." 21,0</t>
  </si>
  <si>
    <t>181411122</t>
  </si>
  <si>
    <t>Založení lučního trávníku výsevem plochy do 1000 m2 ve svahu do 1:2</t>
  </si>
  <si>
    <t>-1716570093</t>
  </si>
  <si>
    <t>Založení trávníku na půdě předem připravené plochy do 1000 m2 výsevem včetně utažení lučního na svahu přes 1:5 do 1:2</t>
  </si>
  <si>
    <t>"viz. D.6.3." 69,0</t>
  </si>
  <si>
    <t>-713756918</t>
  </si>
  <si>
    <t>69,0*0,02*1,03</t>
  </si>
  <si>
    <t>340378322</t>
  </si>
  <si>
    <t>Rovnanina z lomového kamene upraveného, tříděného jakékoliv tloušťky rovnaniny s vyplněním spár a dutin těženým kamenivem</t>
  </si>
  <si>
    <t>"viz. D.6.3." 125,0</t>
  </si>
  <si>
    <t>919735124</t>
  </si>
  <si>
    <t>Řezání stávajícího betonového krytu hl do 200 mm</t>
  </si>
  <si>
    <t>-1992600287</t>
  </si>
  <si>
    <t>Řezání stávajícího betonového krytu nebo podkladu hloubky přes 150 do 200 mm</t>
  </si>
  <si>
    <t>"viz. D.6.3." 20,0</t>
  </si>
  <si>
    <t>997002511</t>
  </si>
  <si>
    <t>Vodorovné přemístění suti a vybouraných hmot bez naložení ale se složením a urovnáním do 1 km</t>
  </si>
  <si>
    <t>1559584743</t>
  </si>
  <si>
    <t>Vodorovné přemístění suti a vybouraných hmot bez naložení, se složením a hrubým urovnáním na vzdálenost do 1 km</t>
  </si>
  <si>
    <t>"suť z panelů" 76,325</t>
  </si>
  <si>
    <t>997002519</t>
  </si>
  <si>
    <t>Příplatek ZKD 1 km přemístění suti a vybouraných hmot</t>
  </si>
  <si>
    <t>1576370350</t>
  </si>
  <si>
    <t>Vodorovné přemístění suti a vybouraných hmot bez naložení, se složením a hrubým urovnáním Příplatek k ceně za každý další i započatý 1 km přes 1 km</t>
  </si>
  <si>
    <t>15*76,325</t>
  </si>
  <si>
    <t>-1729159796</t>
  </si>
  <si>
    <t>Drcení stavebního odpadu z demolic s dopravou na vzdálenost do 100 m a naložením do drtícího zařízení ze zdiva železobetonového</t>
  </si>
  <si>
    <t>77678743</t>
  </si>
  <si>
    <t>998332011</t>
  </si>
  <si>
    <t>Přesun hmot pro úpravy vodních toků a kanály</t>
  </si>
  <si>
    <t>-549525351</t>
  </si>
  <si>
    <t>Přesun hmot pro úpravy vodních toků a kanály, hráze rybníků apod. dopravní vzdálenost do 500 m</t>
  </si>
  <si>
    <t>SO-06 - Doplnění zařízení pro pozorování a měření</t>
  </si>
  <si>
    <t>225311114</t>
  </si>
  <si>
    <t>Vrty maloprofilové jádrové D do 156 mm úklon do 45° hl do 25 m hor. III a IV</t>
  </si>
  <si>
    <t>-1175971129</t>
  </si>
  <si>
    <t>Maloprofilové vrty jádrové průměru přes 93 do 156 mm do úklonu 45 st. v hl 0 až 25 m v hornině tř. III a IV</t>
  </si>
  <si>
    <t>"viz. D.7.1. " 4,8+7,8+10,6</t>
  </si>
  <si>
    <t>242791111</t>
  </si>
  <si>
    <t>Zapuštění zárubnice z plastických hmot hl do 50 m DN do 200</t>
  </si>
  <si>
    <t>-505221452</t>
  </si>
  <si>
    <t>Zapuštění zárubnice z trub do studňového vrtu, z plastických hmot hl. do 50 m DN do 200</t>
  </si>
  <si>
    <t>"viz. D.7.1. " 3+4+5,8+2+4+5+3*1</t>
  </si>
  <si>
    <t>28699004-R</t>
  </si>
  <si>
    <t>Potrubí pro vrtané studny PVC-U D 75/5,5 mm , zápustný spoj s lichoběžníkovým závitem</t>
  </si>
  <si>
    <t>-1115070481</t>
  </si>
  <si>
    <t>3+4+5,8+3*1</t>
  </si>
  <si>
    <t>28699005-R</t>
  </si>
  <si>
    <t>Potrubí pro vrtané studny PVC-U D 75/5,5 mm perforované, zápustný spoj s lichoběžníkovým závitem</t>
  </si>
  <si>
    <t>-1687693026</t>
  </si>
  <si>
    <t>2+4+5</t>
  </si>
  <si>
    <t>28699006-R</t>
  </si>
  <si>
    <t>Zátka se zápustným závitovým spojem</t>
  </si>
  <si>
    <t>-669802956</t>
  </si>
  <si>
    <t>Zátka PEVEFOR se zápustným závitovým spojem</t>
  </si>
  <si>
    <t>247999001-R</t>
  </si>
  <si>
    <t>Obsyp studny z kameniva 4-8 mm (kačírek)</t>
  </si>
  <si>
    <t>-386834824</t>
  </si>
  <si>
    <t>Obsyp a těsnění studny z kameniva 4-8 mm (kačírek) se zhutněním</t>
  </si>
  <si>
    <t>"viz. D.7.1. " 0,24</t>
  </si>
  <si>
    <t>247999002-R</t>
  </si>
  <si>
    <t>Bentonitové těsnění</t>
  </si>
  <si>
    <t>1995484315</t>
  </si>
  <si>
    <t>"viz. D.7.1. " 0,02</t>
  </si>
  <si>
    <t>281602111</t>
  </si>
  <si>
    <t>Injektování povrchové nízkotlaké s dvojitým obturátorem mikropilot a kotev tlakem do 0,6 MPa</t>
  </si>
  <si>
    <t>1985927036</t>
  </si>
  <si>
    <t>Injektování povrchové s dvojitým obturátorem mikropilot nebo kotev tlakem do 0,60 MPa</t>
  </si>
  <si>
    <t>"zálivka jílocementovéu směsí" 3*2,0</t>
  </si>
  <si>
    <t>"bentonitové těsnění" 3*0,5</t>
  </si>
  <si>
    <t>283999001-R</t>
  </si>
  <si>
    <t>Zřízení ocelových, trubkových mikropilot svislých část hladká průměru 140 mm</t>
  </si>
  <si>
    <t>-1244549421</t>
  </si>
  <si>
    <t>Zřízení ocelových, trubkových mikropilot tlakové i tahové svislé nebo odklon od svislice do 60 st. část hladká, průměru 140 mm vč. jílocementové zálivky.</t>
  </si>
  <si>
    <t>"viz. D.7.1. " 2,5*3</t>
  </si>
  <si>
    <t>14399006-R</t>
  </si>
  <si>
    <t>Trubka ocelová bezešvá hladká D 139,7 x 5 mm</t>
  </si>
  <si>
    <t>-1225127606</t>
  </si>
  <si>
    <t>Trubka ocelová bezešvá hladká D 139 x 5 mm</t>
  </si>
  <si>
    <t>998006011</t>
  </si>
  <si>
    <t>Přesun hmot pro vrty samostatné</t>
  </si>
  <si>
    <t>1339548629</t>
  </si>
  <si>
    <t>767111110</t>
  </si>
  <si>
    <t>Montáž stěn pro zasklení z ocelových profilů do 50 kg</t>
  </si>
  <si>
    <t>-23897931</t>
  </si>
  <si>
    <t>Montáž stěn a příček pro zasklení z ocelových profilů, hmotnosti jednotlivých stěn do 50 kg</t>
  </si>
  <si>
    <t>"víčko - viz. D.7.1." 3*4,3</t>
  </si>
  <si>
    <t>55399018-R</t>
  </si>
  <si>
    <t>Ocelové víčko na vrt</t>
  </si>
  <si>
    <t>250172064</t>
  </si>
  <si>
    <t>938520372</t>
  </si>
  <si>
    <t>Přesun hmot pro zámečnické konstrukce stanovený z hmotnosti přesunovaného materiálu vodorovná dopravní vzdálenost do 50 m v objektech výšky do 6 m</t>
  </si>
  <si>
    <t>SO-07 - Kbel</t>
  </si>
  <si>
    <t>934956123</t>
  </si>
  <si>
    <t>Hradítka z dubového dřeva tl 40 mm</t>
  </si>
  <si>
    <t>98526149</t>
  </si>
  <si>
    <t>Přepadová a ochranná zařízení nádrží dřevěná hradítka (dluže požeráku) š.150 mm, bez nátěru, s potřebným kováním z dubového dřeva, tl. 40 mm</t>
  </si>
  <si>
    <t>"viz. D.8.1." 14*0,88*0,18</t>
  </si>
  <si>
    <t>670978195</t>
  </si>
  <si>
    <t>Přesun hmot pro objekty budované v souvislosti se sypanými hrázemi a vodní elektrárny dopravní vzdálenost do 500 m</t>
  </si>
  <si>
    <t>984892385</t>
  </si>
  <si>
    <t>Montáž ostatních atypických zámečnických konstrukcí hmotnosti do 5 kg</t>
  </si>
  <si>
    <t>"ovládací tyč - viz. D.8.4." 2*4,0</t>
  </si>
  <si>
    <t>55399014-R</t>
  </si>
  <si>
    <t>Ovládací tyč hradítka z nerezové pásoviny dl. 2,2 m</t>
  </si>
  <si>
    <t>-1533833285</t>
  </si>
  <si>
    <t>1344906021</t>
  </si>
  <si>
    <t>Montáž ostatních atypických zámečnických konstrukcí hmotnosti přes 20 do 50 kg</t>
  </si>
  <si>
    <t>"mříž - viz. D.8.5." 44,0</t>
  </si>
  <si>
    <t>55399015-R</t>
  </si>
  <si>
    <t>Mříž 0,88 x 0,96 m nerezová</t>
  </si>
  <si>
    <t>1979583677</t>
  </si>
  <si>
    <t>767995115</t>
  </si>
  <si>
    <t>Montáž atypických zámečnických konstrukcí hmotnosti do 100 kg</t>
  </si>
  <si>
    <t>-1598616811</t>
  </si>
  <si>
    <t>Montáž ostatních atypických zámečnických konstrukcí hmotnosti přes 50 do 100 kg</t>
  </si>
  <si>
    <t>"hradítko - viz. D.8.3." 2*74,0</t>
  </si>
  <si>
    <t>"vodící drážky - viz. D.8.2." 51,0</t>
  </si>
  <si>
    <t>55399017-R</t>
  </si>
  <si>
    <t>Hradítko 0,35 x 0,4 z nerezového plechu tl. 40+2x16 mm</t>
  </si>
  <si>
    <t>1593673846</t>
  </si>
  <si>
    <t>55399016-R</t>
  </si>
  <si>
    <t>Vodící drážky pro 2 ks hradítek dl. 1,2 m, celková šířka 0,8 m z nerezu</t>
  </si>
  <si>
    <t>-2081453839</t>
  </si>
  <si>
    <t>767996801</t>
  </si>
  <si>
    <t>Demontáž atypických zámečnických konstrukcí rozebráním hmotnosti jednotlivých dílů do 50 kg</t>
  </si>
  <si>
    <t>1761881409</t>
  </si>
  <si>
    <t>Demontáž ostatních zámečnických konstrukcí o hmotnosti jednotlivých dílů rozebráním do 50 kg</t>
  </si>
  <si>
    <t>"stávající mříž" 44,0</t>
  </si>
  <si>
    <t>-1074394788</t>
  </si>
  <si>
    <t>VON - Vedlejší a ostatní náklady</t>
  </si>
  <si>
    <t>Povodí Labe, státní podnik, Hrade Králové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</si>
  <si>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</si>
  <si>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</si>
  <si>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</si>
  <si>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</si>
  <si>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</si>
  <si>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</si>
  <si>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</si>
  <si>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</si>
  <si>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Zařízení staveniště</t>
  </si>
  <si>
    <t>1024</t>
  </si>
  <si>
    <t>-1886255009</t>
  </si>
  <si>
    <t>031002002</t>
  </si>
  <si>
    <t>Zajištění dopravně inženýrských opatření</t>
  </si>
  <si>
    <t>-1776018360</t>
  </si>
  <si>
    <t>031002003</t>
  </si>
  <si>
    <t>Ztížené dopravní podmínky</t>
  </si>
  <si>
    <t>874296565</t>
  </si>
  <si>
    <t>Poznámka k položce:_x000D_
- mimořádně ztížené dopravní podmínky přesunu hmot na staveništi plynoucí z umístění stavby</t>
  </si>
  <si>
    <t>VRN9</t>
  </si>
  <si>
    <t>Ostatní náklady</t>
  </si>
  <si>
    <t>090001000</t>
  </si>
  <si>
    <t>Zajištění veškerých geodetických prací souvisejících s realizací díla</t>
  </si>
  <si>
    <t>-756545237</t>
  </si>
  <si>
    <t>091003000</t>
  </si>
  <si>
    <t>Vypracování geodetického zaměření skutečného stavu vč. geometrického plánu</t>
  </si>
  <si>
    <t>-1902243394</t>
  </si>
  <si>
    <t>091003001</t>
  </si>
  <si>
    <t>Zajištění vytýčení a ochrana podzemních sítí vč. zajištění nových vyjádření v případě, že před realizací pozbyly platnosti</t>
  </si>
  <si>
    <t>1743411481</t>
  </si>
  <si>
    <t>091204000</t>
  </si>
  <si>
    <t>Vypracování  projektu skutečného provedení díla</t>
  </si>
  <si>
    <t>-1309848591</t>
  </si>
  <si>
    <t>091404000</t>
  </si>
  <si>
    <t>Zajištění veškerých předepsaných rozborů, atestů, zkoušek a revizí dle příslušných norem a dalších předpisů a nařízení platných v ČR, kterými bude prkázáno dosažení předepsané kvality a parametrů dokončeného díla</t>
  </si>
  <si>
    <t>1213016086</t>
  </si>
  <si>
    <t>091704000</t>
  </si>
  <si>
    <t xml:space="preserve">Vypracování Plánu opatření pro případ havárie_x000D_
</t>
  </si>
  <si>
    <t>194124890</t>
  </si>
  <si>
    <t>091804000</t>
  </si>
  <si>
    <t xml:space="preserve">Zpracování povodňového plánu stavby dle §71 zákona č. 254/2001 Sb. včetně zajištění schválení příslušnými orgány správy a Povodím Labe, státní podnik_x000D_
</t>
  </si>
  <si>
    <t>-1775984219</t>
  </si>
  <si>
    <t>091804001</t>
  </si>
  <si>
    <t xml:space="preserve">Zajištění zpracování manipulačního řádu po dokončení realizace jako podklad pro kolaudační řízení_x000D_
</t>
  </si>
  <si>
    <t>892488882</t>
  </si>
  <si>
    <t>091904001</t>
  </si>
  <si>
    <t>Zajištění opravy manipulační plochy</t>
  </si>
  <si>
    <t>-299835144</t>
  </si>
  <si>
    <t>092004000</t>
  </si>
  <si>
    <t xml:space="preserve">Provedení pasportizace stávajících nemovitostí (vč. pozemků) a jejich příslušenství, zajištění fotodokumentace stávajícho stavu přístupových komunikací_x000D_
</t>
  </si>
  <si>
    <t>-58719000</t>
  </si>
  <si>
    <t>092004002</t>
  </si>
  <si>
    <t xml:space="preserve">Zajištění fotodokumentace veškerých konstrukcí, které budou v průběhu výstavby skryty nebo zakryty_x000D_
</t>
  </si>
  <si>
    <t>-1206563854</t>
  </si>
  <si>
    <t>695526414</t>
  </si>
  <si>
    <t>092004006</t>
  </si>
  <si>
    <t>Zpracování realizační dokumentace zhotovitele, dílenských výkresů, technologických předpisů</t>
  </si>
  <si>
    <t>56023161</t>
  </si>
  <si>
    <t>092004007</t>
  </si>
  <si>
    <t>Zajištění písemných souhlasných vyjádření všech dotčených vlastníků a případných uživatelů všech pozemků dotčených stavbou s jejich konečnou úpravou po dokončení prací</t>
  </si>
  <si>
    <t>1848044080</t>
  </si>
  <si>
    <t>092004008</t>
  </si>
  <si>
    <t>Vypracování Programu dohledu pro období výstavby a ověřovacího provozu, včetně provádění dohledu na stavbě, vypracování Celkové zprávy o dohledu při rekonstrukci VD a aktualizace Programu dohledu pro trvalý provoz. Zajištěné odborně způsobilou osobou.</t>
  </si>
  <si>
    <t>449709434</t>
  </si>
  <si>
    <t>092004009</t>
  </si>
  <si>
    <t>Aktualizace Provozního řádu VD</t>
  </si>
  <si>
    <t>- v adekvátním rozsahu</t>
  </si>
  <si>
    <t xml:space="preserve">Poznámka k položce:_x000D_
Zhotovitelem vypracovaný Plán opatření pro případ úniku závadných látek (např. ropné produkty, cementové výluhy, odpadní vody z těsnících clon,atd.)_x000D_
- v adekvátním rozsahu
_x000D_
</t>
  </si>
  <si>
    <t>Poznámka k položce:_x000D_
Ochrana kabelu ČEZ v koruně hráze.
- v adekvátním rozsahu</t>
  </si>
  <si>
    <t xml:space="preserve">Poznámka k položce:_x000D_
- zajištění dopravně inženýrských opatření
- zajištění zřízení a likvidace dopravního značení včetně případné světelné signalizace
- zajištění vydání dopravně inženýrského rozhodnutí_x000D_
- v adekvátním rozsahu
</t>
  </si>
  <si>
    <t>Poznámka k položce:_x000D_
- zajištění místnosti pro TDI v ZS vč. jejího vybavení_x000D_
- zajištění ohlášení všech staveb zařízení staveniště dle § 104 odst. (2) zákona č. 183/2006 Sb._x000D_
- zajištění oplocení prostoru ZS, jeho napojení na inž. sítě_x000D_
- zajištění následné likvidace všech objektů ZS včetně  při
pojení na sítě_x000D_
- zajištění zřízení a odstranění dočasných komunikací, sjezdů a nájezdů pro realizaci stavby _x000D_
- zajištění zřízení a odstranění mezideponie pro uložení sedimentu_x000D_
- zajištění ostrahy stavby a staveniště po dobu realizace stavby_x000D_
- zajištění podmínek pro použití přístupových komunikací dotčených stavbou s příslušnými vlastníky či správci a zajištění jejich splnění
_x000D_
- zřízení čistících zón před výjezdem z obvodu staveniště_x000D_
- provedení takových opatření, aby plochy obvodu staveniště nebyly znečištěny ropnými látkami a jinými podobnými produkty
_x000D_
- provedení takových opatření, aby nebyly překročeny limity prašnosti a hlučnosti dané obecně závaznou vyhláškou
_x000D_
- zajištění péče o nepředané objekty a konstrukce stavby, jejich ošetřování a zimní opatření_x000D_
- zajištění ochrany veškeré zeleně v prostoru staveniště a v jeho bezprostřední blízkosti pro poškození během realizace stavby
_x000D_
- v adekvátním rozsahu</t>
  </si>
  <si>
    <t>U výběrového řízení společného pro obě akce (opravu i rekonstrukci VD) budou, resp. jsou některé položky oceněny zhotovitelem v adekvátním rozsahu nebo poměru jednotlivých akcí - viz. poznámka "v adekvátním rozsahu".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</si>
</sst>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165" fontId="2" fillId="0" borderId="0" xfId="0" applyNumberFormat="1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9" fontId="0" fillId="0" borderId="0" xfId="0" applyNumberFormat="1"/>
    <xf numFmtId="49" fontId="0" fillId="0" borderId="10" xfId="0" applyNumberFormat="1" applyFont="1" applyBorder="1" applyAlignment="1" applyProtection="1">
      <alignment vertical="center"/>
    </xf>
    <xf numFmtId="0" fontId="21" fillId="0" borderId="18" xfId="0" applyFont="1" applyBorder="1" applyAlignment="1" applyProtection="1">
      <alignment horizontal="left" vertical="center" wrapText="1"/>
    </xf>
    <xf numFmtId="4" fontId="21" fillId="0" borderId="17" xfId="0" applyNumberFormat="1" applyFont="1" applyFill="1" applyBorder="1" applyAlignment="1" applyProtection="1">
      <alignment vertical="center"/>
    </xf>
    <xf numFmtId="4" fontId="21" fillId="0" borderId="17" xfId="0" applyNumberFormat="1" applyFont="1" applyFill="1" applyBorder="1" applyAlignment="1" applyProtection="1">
      <alignment vertical="center"/>
      <protection locked="0"/>
    </xf>
    <xf numFmtId="167" fontId="21" fillId="0" borderId="17" xfId="0" applyNumberFormat="1" applyFont="1" applyFill="1" applyBorder="1" applyAlignment="1" applyProtection="1">
      <alignment vertical="center"/>
    </xf>
    <xf numFmtId="0" fontId="21" fillId="0" borderId="17" xfId="0" applyFont="1" applyFill="1" applyBorder="1" applyAlignment="1" applyProtection="1">
      <alignment horizontal="center" vertical="center" wrapText="1"/>
    </xf>
    <xf numFmtId="49" fontId="21" fillId="0" borderId="17" xfId="0" applyNumberFormat="1" applyFont="1" applyFill="1" applyBorder="1" applyAlignment="1" applyProtection="1">
      <alignment horizontal="left" vertical="center" wrapText="1"/>
    </xf>
    <xf numFmtId="0" fontId="21" fillId="0" borderId="17" xfId="0" applyFont="1" applyFill="1" applyBorder="1" applyAlignment="1" applyProtection="1">
      <alignment horizontal="center" vertical="center"/>
    </xf>
    <xf numFmtId="0" fontId="21" fillId="0" borderId="23" xfId="0" applyFont="1" applyBorder="1" applyAlignment="1" applyProtection="1">
      <alignment horizontal="left" vertical="center" wrapText="1"/>
    </xf>
    <xf numFmtId="4" fontId="21" fillId="0" borderId="17" xfId="0" applyNumberFormat="1" applyFont="1" applyBorder="1" applyAlignment="1" applyProtection="1">
      <alignment vertical="center"/>
    </xf>
    <xf numFmtId="167" fontId="21" fillId="0" borderId="17" xfId="0" applyNumberFormat="1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center" vertical="center" wrapText="1"/>
    </xf>
    <xf numFmtId="49" fontId="21" fillId="0" borderId="17" xfId="0" applyNumberFormat="1" applyFont="1" applyBorder="1" applyAlignment="1" applyProtection="1">
      <alignment horizontal="left" vertical="center" wrapText="1"/>
    </xf>
    <xf numFmtId="0" fontId="21" fillId="0" borderId="17" xfId="0" applyFont="1" applyBorder="1" applyAlignment="1" applyProtection="1">
      <alignment horizontal="center" vertical="center"/>
    </xf>
    <xf numFmtId="4" fontId="21" fillId="2" borderId="17" xfId="0" applyNumberFormat="1" applyFont="1" applyFill="1" applyBorder="1" applyAlignment="1" applyProtection="1">
      <alignment vertical="center"/>
      <protection locked="0"/>
    </xf>
    <xf numFmtId="49" fontId="37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left"/>
    </xf>
    <xf numFmtId="49" fontId="6" fillId="0" borderId="0" xfId="0" applyNumberFormat="1" applyFont="1" applyAlignment="1" applyProtection="1">
      <alignment horizontal="left"/>
    </xf>
    <xf numFmtId="49" fontId="0" fillId="0" borderId="0" xfId="0" applyNumberFormat="1" applyFont="1" applyAlignment="1" applyProtection="1">
      <alignment vertical="center"/>
    </xf>
    <xf numFmtId="49" fontId="21" fillId="4" borderId="17" xfId="0" applyNumberFormat="1" applyFont="1" applyFill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>
      <alignment vertical="center"/>
    </xf>
    <xf numFmtId="49" fontId="7" fillId="0" borderId="20" xfId="0" applyNumberFormat="1" applyFont="1" applyBorder="1" applyAlignment="1" applyProtection="1">
      <alignment vertical="center"/>
    </xf>
    <xf numFmtId="49" fontId="6" fillId="0" borderId="20" xfId="0" applyNumberFormat="1" applyFont="1" applyBorder="1" applyAlignment="1" applyProtection="1">
      <alignment vertical="center"/>
    </xf>
    <xf numFmtId="49" fontId="0" fillId="4" borderId="0" xfId="0" applyNumberFormat="1" applyFont="1" applyFill="1" applyAlignment="1" applyProtection="1">
      <alignment vertical="center"/>
    </xf>
    <xf numFmtId="49" fontId="0" fillId="0" borderId="2" xfId="0" applyNumberFormat="1" applyFont="1" applyBorder="1" applyAlignment="1">
      <alignment vertical="center"/>
    </xf>
    <xf numFmtId="49" fontId="0" fillId="0" borderId="10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horizontal="center" vertical="center"/>
    </xf>
    <xf numFmtId="49" fontId="0" fillId="0" borderId="4" xfId="0" applyNumberFormat="1" applyFon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0" xfId="0" applyNumberFormat="1" applyFont="1" applyAlignment="1">
      <alignment vertical="center"/>
    </xf>
    <xf numFmtId="49" fontId="0" fillId="4" borderId="7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49" fontId="0" fillId="0" borderId="1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0" fillId="0" borderId="2" xfId="0" applyNumberFormat="1" applyBorder="1"/>
    <xf numFmtId="0" fontId="38" fillId="0" borderId="0" xfId="1" applyAlignment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104"/>
  <sheetViews>
    <sheetView showGridLines="0" tabSelected="1" workbookViewId="0">
      <selection activeCell="J105" sqref="J105"/>
    </sheetView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31" width="2.33203125" style="1" customWidth="1"/>
    <col min="32" max="32" width="6.5" style="1" customWidth="1"/>
    <col min="33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customWidth="1"/>
    <col min="44" max="44" width="11.6640625" style="1" hidden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hidden="1" customWidth="1"/>
    <col min="58" max="60" width="0" hidden="1" customWidth="1"/>
    <col min="71" max="91" width="9.16406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1" t="s">
        <v>14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21"/>
      <c r="AQ5" s="21"/>
      <c r="AR5" s="19"/>
      <c r="BE5" s="298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3" t="s">
        <v>17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21"/>
      <c r="AQ6" s="21"/>
      <c r="AR6" s="19"/>
      <c r="BE6" s="299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99"/>
      <c r="BS7" s="16" t="s">
        <v>6</v>
      </c>
    </row>
    <row r="8" spans="1:74" s="1" customFormat="1" ht="12" customHeight="1" x14ac:dyDescent="0.2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99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9"/>
      <c r="BS9" s="16" t="s">
        <v>6</v>
      </c>
    </row>
    <row r="10" spans="1:74" s="1" customFormat="1" ht="12" customHeight="1" x14ac:dyDescent="0.2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99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99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9"/>
      <c r="BS12" s="16" t="s">
        <v>6</v>
      </c>
    </row>
    <row r="13" spans="1:74" s="1" customFormat="1" ht="12" customHeight="1" x14ac:dyDescent="0.2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99"/>
      <c r="BS13" s="16" t="s">
        <v>6</v>
      </c>
    </row>
    <row r="14" spans="1:74" ht="12.75" x14ac:dyDescent="0.2">
      <c r="B14" s="20"/>
      <c r="C14" s="21"/>
      <c r="D14" s="21"/>
      <c r="E14" s="304" t="s">
        <v>29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99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9"/>
      <c r="BS15" s="16" t="s">
        <v>4</v>
      </c>
    </row>
    <row r="16" spans="1:74" s="1" customFormat="1" ht="12" customHeight="1" x14ac:dyDescent="0.2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99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99"/>
      <c r="BS17" s="16" t="s">
        <v>32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9"/>
      <c r="BS18" s="16" t="s">
        <v>6</v>
      </c>
    </row>
    <row r="19" spans="1:71" s="1" customFormat="1" ht="12" customHeight="1" x14ac:dyDescent="0.2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99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99"/>
      <c r="BS20" s="16" t="s">
        <v>32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9"/>
    </row>
    <row r="22" spans="1:71" s="1" customFormat="1" ht="12" customHeight="1" x14ac:dyDescent="0.2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9"/>
    </row>
    <row r="23" spans="1:71" s="1" customFormat="1" ht="84" customHeight="1" x14ac:dyDescent="0.2">
      <c r="B23" s="20"/>
      <c r="C23" s="21"/>
      <c r="D23" s="21"/>
      <c r="E23" s="306" t="s">
        <v>35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21"/>
      <c r="AP23" s="21"/>
      <c r="AQ23" s="21"/>
      <c r="AR23" s="19"/>
      <c r="BE23" s="299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9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9"/>
    </row>
    <row r="26" spans="1:71" s="2" customFormat="1" ht="25.9" customHeight="1" x14ac:dyDescent="0.2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0">
        <f>ROUND(AG94,2)</f>
        <v>0</v>
      </c>
      <c r="AL26" s="291"/>
      <c r="AM26" s="291"/>
      <c r="AN26" s="291"/>
      <c r="AO26" s="291"/>
      <c r="AP26" s="35"/>
      <c r="AQ26" s="35"/>
      <c r="AR26" s="38"/>
      <c r="BE26" s="299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9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2" t="s">
        <v>37</v>
      </c>
      <c r="M28" s="292"/>
      <c r="N28" s="292"/>
      <c r="O28" s="292"/>
      <c r="P28" s="292"/>
      <c r="Q28" s="35"/>
      <c r="R28" s="35"/>
      <c r="S28" s="35"/>
      <c r="T28" s="35"/>
      <c r="U28" s="35"/>
      <c r="V28" s="35"/>
      <c r="W28" s="292" t="s">
        <v>38</v>
      </c>
      <c r="X28" s="292"/>
      <c r="Y28" s="292"/>
      <c r="Z28" s="292"/>
      <c r="AA28" s="292"/>
      <c r="AB28" s="292"/>
      <c r="AC28" s="292"/>
      <c r="AD28" s="292"/>
      <c r="AE28" s="292"/>
      <c r="AF28" s="35"/>
      <c r="AG28" s="35"/>
      <c r="AH28" s="35"/>
      <c r="AI28" s="35"/>
      <c r="AJ28" s="35"/>
      <c r="AK28" s="292" t="s">
        <v>39</v>
      </c>
      <c r="AL28" s="292"/>
      <c r="AM28" s="292"/>
      <c r="AN28" s="292"/>
      <c r="AO28" s="292"/>
      <c r="AP28" s="35"/>
      <c r="AQ28" s="35"/>
      <c r="AR28" s="38"/>
      <c r="BE28" s="299"/>
    </row>
    <row r="29" spans="1:71" s="3" customFormat="1" ht="14.45" customHeight="1" x14ac:dyDescent="0.2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86">
        <v>0.21</v>
      </c>
      <c r="M29" s="285"/>
      <c r="N29" s="285"/>
      <c r="O29" s="285"/>
      <c r="P29" s="285"/>
      <c r="Q29" s="40"/>
      <c r="R29" s="40"/>
      <c r="S29" s="40"/>
      <c r="T29" s="40"/>
      <c r="U29" s="40"/>
      <c r="V29" s="40"/>
      <c r="W29" s="284">
        <f>ROUND(AZ94,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40"/>
      <c r="AG29" s="40"/>
      <c r="AH29" s="40"/>
      <c r="AI29" s="40"/>
      <c r="AJ29" s="40"/>
      <c r="AK29" s="284">
        <f>ROUND(AV94, 2)</f>
        <v>0</v>
      </c>
      <c r="AL29" s="285"/>
      <c r="AM29" s="285"/>
      <c r="AN29" s="285"/>
      <c r="AO29" s="285"/>
      <c r="AP29" s="40"/>
      <c r="AQ29" s="40"/>
      <c r="AR29" s="41"/>
      <c r="BE29" s="300"/>
    </row>
    <row r="30" spans="1:71" s="3" customFormat="1" ht="14.45" customHeight="1" x14ac:dyDescent="0.2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86">
        <v>0.15</v>
      </c>
      <c r="M30" s="285"/>
      <c r="N30" s="285"/>
      <c r="O30" s="285"/>
      <c r="P30" s="285"/>
      <c r="Q30" s="40"/>
      <c r="R30" s="40"/>
      <c r="S30" s="40"/>
      <c r="T30" s="40"/>
      <c r="U30" s="40"/>
      <c r="V30" s="40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0"/>
      <c r="AG30" s="40"/>
      <c r="AH30" s="40"/>
      <c r="AI30" s="40"/>
      <c r="AJ30" s="40"/>
      <c r="AK30" s="284">
        <f>ROUND(AW94, 2)</f>
        <v>0</v>
      </c>
      <c r="AL30" s="285"/>
      <c r="AM30" s="285"/>
      <c r="AN30" s="285"/>
      <c r="AO30" s="285"/>
      <c r="AP30" s="40"/>
      <c r="AQ30" s="40"/>
      <c r="AR30" s="41"/>
      <c r="BE30" s="300"/>
    </row>
    <row r="31" spans="1:71" s="3" customFormat="1" ht="14.45" hidden="1" customHeight="1" x14ac:dyDescent="0.2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86">
        <v>0.21</v>
      </c>
      <c r="M31" s="285"/>
      <c r="N31" s="285"/>
      <c r="O31" s="285"/>
      <c r="P31" s="285"/>
      <c r="Q31" s="40"/>
      <c r="R31" s="40"/>
      <c r="S31" s="40"/>
      <c r="T31" s="40"/>
      <c r="U31" s="40"/>
      <c r="V31" s="40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0"/>
      <c r="AG31" s="40"/>
      <c r="AH31" s="40"/>
      <c r="AI31" s="40"/>
      <c r="AJ31" s="40"/>
      <c r="AK31" s="284">
        <v>0</v>
      </c>
      <c r="AL31" s="285"/>
      <c r="AM31" s="285"/>
      <c r="AN31" s="285"/>
      <c r="AO31" s="285"/>
      <c r="AP31" s="40"/>
      <c r="AQ31" s="40"/>
      <c r="AR31" s="41"/>
      <c r="BE31" s="300"/>
    </row>
    <row r="32" spans="1:71" s="3" customFormat="1" ht="14.45" hidden="1" customHeight="1" x14ac:dyDescent="0.2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86">
        <v>0.15</v>
      </c>
      <c r="M32" s="285"/>
      <c r="N32" s="285"/>
      <c r="O32" s="285"/>
      <c r="P32" s="285"/>
      <c r="Q32" s="40"/>
      <c r="R32" s="40"/>
      <c r="S32" s="40"/>
      <c r="T32" s="40"/>
      <c r="U32" s="40"/>
      <c r="V32" s="40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0"/>
      <c r="AG32" s="40"/>
      <c r="AH32" s="40"/>
      <c r="AI32" s="40"/>
      <c r="AJ32" s="40"/>
      <c r="AK32" s="284">
        <v>0</v>
      </c>
      <c r="AL32" s="285"/>
      <c r="AM32" s="285"/>
      <c r="AN32" s="285"/>
      <c r="AO32" s="285"/>
      <c r="AP32" s="40"/>
      <c r="AQ32" s="40"/>
      <c r="AR32" s="41"/>
      <c r="BE32" s="300"/>
    </row>
    <row r="33" spans="1:57" s="3" customFormat="1" ht="14.45" hidden="1" customHeight="1" x14ac:dyDescent="0.2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86">
        <v>0</v>
      </c>
      <c r="M33" s="285"/>
      <c r="N33" s="285"/>
      <c r="O33" s="285"/>
      <c r="P33" s="285"/>
      <c r="Q33" s="40"/>
      <c r="R33" s="40"/>
      <c r="S33" s="40"/>
      <c r="T33" s="40"/>
      <c r="U33" s="40"/>
      <c r="V33" s="40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0"/>
      <c r="AG33" s="40"/>
      <c r="AH33" s="40"/>
      <c r="AI33" s="40"/>
      <c r="AJ33" s="40"/>
      <c r="AK33" s="284">
        <v>0</v>
      </c>
      <c r="AL33" s="285"/>
      <c r="AM33" s="285"/>
      <c r="AN33" s="285"/>
      <c r="AO33" s="285"/>
      <c r="AP33" s="40"/>
      <c r="AQ33" s="40"/>
      <c r="AR33" s="41"/>
      <c r="BE33" s="300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99"/>
    </row>
    <row r="35" spans="1:57" s="2" customFormat="1" ht="25.9" customHeight="1" x14ac:dyDescent="0.2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97" t="s">
        <v>48</v>
      </c>
      <c r="Y35" s="295"/>
      <c r="Z35" s="295"/>
      <c r="AA35" s="295"/>
      <c r="AB35" s="295"/>
      <c r="AC35" s="44"/>
      <c r="AD35" s="44"/>
      <c r="AE35" s="44"/>
      <c r="AF35" s="44"/>
      <c r="AG35" s="44"/>
      <c r="AH35" s="44"/>
      <c r="AI35" s="44"/>
      <c r="AJ35" s="44"/>
      <c r="AK35" s="294">
        <f>SUM(AK26:AK33)</f>
        <v>0</v>
      </c>
      <c r="AL35" s="295"/>
      <c r="AM35" s="295"/>
      <c r="AN35" s="295"/>
      <c r="AO35" s="296"/>
      <c r="AP35" s="42"/>
      <c r="AQ35" s="42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 x14ac:dyDescent="0.2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 x14ac:dyDescent="0.2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 x14ac:dyDescent="0.2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 x14ac:dyDescent="0.2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 x14ac:dyDescent="0.2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 x14ac:dyDescent="0.2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 x14ac:dyDescent="0.2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 x14ac:dyDescent="0.2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 x14ac:dyDescent="0.2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 x14ac:dyDescent="0.2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 x14ac:dyDescent="0.2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 x14ac:dyDescent="0.2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 x14ac:dyDescent="0.2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x14ac:dyDescent="0.2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x14ac:dyDescent="0.2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x14ac:dyDescent="0.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x14ac:dyDescent="0.2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x14ac:dyDescent="0.2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x14ac:dyDescent="0.2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x14ac:dyDescent="0.2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x14ac:dyDescent="0.2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x14ac:dyDescent="0.2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x14ac:dyDescent="0.2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 x14ac:dyDescent="0.2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x14ac:dyDescent="0.2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x14ac:dyDescent="0.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x14ac:dyDescent="0.2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 x14ac:dyDescent="0.2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x14ac:dyDescent="0.2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x14ac:dyDescent="0.2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x14ac:dyDescent="0.2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x14ac:dyDescent="0.2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x14ac:dyDescent="0.2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x14ac:dyDescent="0.2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x14ac:dyDescent="0.2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x14ac:dyDescent="0.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x14ac:dyDescent="0.2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x14ac:dyDescent="0.2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 x14ac:dyDescent="0.2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 x14ac:dyDescent="0.2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 x14ac:dyDescent="0.2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 x14ac:dyDescent="0.2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 x14ac:dyDescent="0.2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HRD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 x14ac:dyDescent="0.2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7" t="str">
        <f>K6</f>
        <v>VD Jahodnice, zvýšení fce rekonstrukcí tělesa hráze a spodních výpustí</v>
      </c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62"/>
      <c r="AQ85" s="62"/>
      <c r="AR85" s="63"/>
    </row>
    <row r="86" spans="1:91" s="2" customFormat="1" ht="6.95" customHeight="1" x14ac:dyDescent="0.2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 x14ac:dyDescent="0.2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9" t="str">
        <f>IF(AN8= "","",AN8)</f>
        <v>30. 1. 2020</v>
      </c>
      <c r="AN87" s="289"/>
      <c r="AO87" s="35"/>
      <c r="AP87" s="35"/>
      <c r="AQ87" s="35"/>
      <c r="AR87" s="38"/>
      <c r="BE87" s="33"/>
    </row>
    <row r="88" spans="1:91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6" customHeight="1" x14ac:dyDescent="0.2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Povodí Labe, státní podnik, H. Králové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72" t="str">
        <f>IF(E17="","",E17)</f>
        <v>VRV, a.s. Praha 5</v>
      </c>
      <c r="AN89" s="273"/>
      <c r="AO89" s="273"/>
      <c r="AP89" s="273"/>
      <c r="AQ89" s="35"/>
      <c r="AR89" s="38"/>
      <c r="AS89" s="266" t="s">
        <v>56</v>
      </c>
      <c r="AT89" s="26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6" customHeight="1" x14ac:dyDescent="0.2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72" t="str">
        <f>IF(E20="","",E20)</f>
        <v xml:space="preserve"> </v>
      </c>
      <c r="AN90" s="273"/>
      <c r="AO90" s="273"/>
      <c r="AP90" s="273"/>
      <c r="AQ90" s="35"/>
      <c r="AR90" s="38"/>
      <c r="AS90" s="268"/>
      <c r="AT90" s="26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 x14ac:dyDescent="0.2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0"/>
      <c r="AT91" s="27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 x14ac:dyDescent="0.2">
      <c r="A92" s="33"/>
      <c r="B92" s="34"/>
      <c r="C92" s="274" t="s">
        <v>57</v>
      </c>
      <c r="D92" s="275"/>
      <c r="E92" s="275"/>
      <c r="F92" s="275"/>
      <c r="G92" s="275"/>
      <c r="H92" s="72"/>
      <c r="I92" s="277" t="s">
        <v>58</v>
      </c>
      <c r="J92" s="275"/>
      <c r="K92" s="275"/>
      <c r="L92" s="275"/>
      <c r="M92" s="275"/>
      <c r="N92" s="275"/>
      <c r="O92" s="275"/>
      <c r="P92" s="275"/>
      <c r="Q92" s="275"/>
      <c r="R92" s="275"/>
      <c r="S92" s="275"/>
      <c r="T92" s="275"/>
      <c r="U92" s="275"/>
      <c r="V92" s="275"/>
      <c r="W92" s="275"/>
      <c r="X92" s="275"/>
      <c r="Y92" s="275"/>
      <c r="Z92" s="275"/>
      <c r="AA92" s="275"/>
      <c r="AB92" s="275"/>
      <c r="AC92" s="275"/>
      <c r="AD92" s="275"/>
      <c r="AE92" s="275"/>
      <c r="AF92" s="275"/>
      <c r="AG92" s="276" t="s">
        <v>59</v>
      </c>
      <c r="AH92" s="275"/>
      <c r="AI92" s="275"/>
      <c r="AJ92" s="275"/>
      <c r="AK92" s="275"/>
      <c r="AL92" s="275"/>
      <c r="AM92" s="275"/>
      <c r="AN92" s="277" t="s">
        <v>60</v>
      </c>
      <c r="AO92" s="275"/>
      <c r="AP92" s="278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 x14ac:dyDescent="0.2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 x14ac:dyDescent="0.2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2">
        <f>ROUND(SUM(AG95:AG102),2)</f>
        <v>0</v>
      </c>
      <c r="AH94" s="282"/>
      <c r="AI94" s="282"/>
      <c r="AJ94" s="282"/>
      <c r="AK94" s="282"/>
      <c r="AL94" s="282"/>
      <c r="AM94" s="282"/>
      <c r="AN94" s="283">
        <f t="shared" ref="AN94:AN102" si="0">SUM(AG94,AT94)</f>
        <v>0</v>
      </c>
      <c r="AO94" s="283"/>
      <c r="AP94" s="283"/>
      <c r="AQ94" s="84" t="s">
        <v>1</v>
      </c>
      <c r="AR94" s="85"/>
      <c r="AS94" s="86">
        <f>ROUND(SUM(AS95:AS102),2)</f>
        <v>0</v>
      </c>
      <c r="AT94" s="87">
        <f t="shared" ref="AT94:AT102" si="1">ROUND(SUM(AV94:AW94),2)</f>
        <v>0</v>
      </c>
      <c r="AU94" s="88">
        <f>ROUND(SUM(AU95:AU102),5)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ROUND(SUM(AZ95:AZ102),2)</f>
        <v>0</v>
      </c>
      <c r="BA94" s="87">
        <f>ROUND(SUM(BA95:BA102),2)</f>
        <v>0</v>
      </c>
      <c r="BB94" s="87">
        <f>ROUND(SUM(BB95:BB102),2)</f>
        <v>0</v>
      </c>
      <c r="BC94" s="87">
        <f>ROUND(SUM(BC95:BC102),2)</f>
        <v>0</v>
      </c>
      <c r="BD94" s="89">
        <f>ROUND(SUM(BD95:BD102),2)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14.45" customHeight="1" x14ac:dyDescent="0.2">
      <c r="A95" s="92" t="s">
        <v>80</v>
      </c>
      <c r="B95" s="93"/>
      <c r="C95" s="94"/>
      <c r="D95" s="279" t="s">
        <v>81</v>
      </c>
      <c r="E95" s="279"/>
      <c r="F95" s="279"/>
      <c r="G95" s="279"/>
      <c r="H95" s="279"/>
      <c r="I95" s="95"/>
      <c r="J95" s="279" t="s">
        <v>82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80">
        <f>'SO-01 - Spodní výpusti'!J30</f>
        <v>0</v>
      </c>
      <c r="AH95" s="281"/>
      <c r="AI95" s="281"/>
      <c r="AJ95" s="281"/>
      <c r="AK95" s="281"/>
      <c r="AL95" s="281"/>
      <c r="AM95" s="281"/>
      <c r="AN95" s="280">
        <f t="shared" si="0"/>
        <v>0</v>
      </c>
      <c r="AO95" s="281"/>
      <c r="AP95" s="281"/>
      <c r="AQ95" s="96" t="s">
        <v>83</v>
      </c>
      <c r="AR95" s="97"/>
      <c r="AS95" s="98">
        <v>0</v>
      </c>
      <c r="AT95" s="99">
        <f t="shared" si="1"/>
        <v>0</v>
      </c>
      <c r="AU95" s="100">
        <f>'SO-01 - Spodní výpusti'!P138</f>
        <v>0</v>
      </c>
      <c r="AV95" s="99">
        <f>'SO-01 - Spodní výpusti'!J33</f>
        <v>0</v>
      </c>
      <c r="AW95" s="99">
        <f>'SO-01 - Spodní výpusti'!J34</f>
        <v>0</v>
      </c>
      <c r="AX95" s="99">
        <f>'SO-01 - Spodní výpusti'!J35</f>
        <v>0</v>
      </c>
      <c r="AY95" s="99">
        <f>'SO-01 - Spodní výpusti'!J36</f>
        <v>0</v>
      </c>
      <c r="AZ95" s="99">
        <f>'SO-01 - Spodní výpusti'!F33</f>
        <v>0</v>
      </c>
      <c r="BA95" s="99">
        <f>'SO-01 - Spodní výpusti'!F34</f>
        <v>0</v>
      </c>
      <c r="BB95" s="99">
        <f>'SO-01 - Spodní výpusti'!F35</f>
        <v>0</v>
      </c>
      <c r="BC95" s="99">
        <f>'SO-01 - Spodní výpusti'!F36</f>
        <v>0</v>
      </c>
      <c r="BD95" s="101">
        <f>'SO-01 - Spodní výpusti'!F37</f>
        <v>0</v>
      </c>
      <c r="BT95" s="102" t="s">
        <v>84</v>
      </c>
      <c r="BV95" s="102" t="s">
        <v>78</v>
      </c>
      <c r="BW95" s="102" t="s">
        <v>85</v>
      </c>
      <c r="BX95" s="102" t="s">
        <v>5</v>
      </c>
      <c r="CL95" s="102" t="s">
        <v>86</v>
      </c>
      <c r="CM95" s="102" t="s">
        <v>87</v>
      </c>
    </row>
    <row r="96" spans="1:91" s="7" customFormat="1" ht="24.6" customHeight="1" x14ac:dyDescent="0.2">
      <c r="A96" s="92" t="s">
        <v>80</v>
      </c>
      <c r="B96" s="93"/>
      <c r="C96" s="94"/>
      <c r="D96" s="279" t="s">
        <v>88</v>
      </c>
      <c r="E96" s="279"/>
      <c r="F96" s="279"/>
      <c r="G96" s="279"/>
      <c r="H96" s="279"/>
      <c r="I96" s="95"/>
      <c r="J96" s="279" t="s">
        <v>89</v>
      </c>
      <c r="K96" s="279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80">
        <f>'SO-02 - Rekonstrukce obje...'!J30</f>
        <v>0</v>
      </c>
      <c r="AH96" s="281"/>
      <c r="AI96" s="281"/>
      <c r="AJ96" s="281"/>
      <c r="AK96" s="281"/>
      <c r="AL96" s="281"/>
      <c r="AM96" s="281"/>
      <c r="AN96" s="280">
        <f t="shared" si="0"/>
        <v>0</v>
      </c>
      <c r="AO96" s="281"/>
      <c r="AP96" s="281"/>
      <c r="AQ96" s="96" t="s">
        <v>83</v>
      </c>
      <c r="AR96" s="97"/>
      <c r="AS96" s="98">
        <v>0</v>
      </c>
      <c r="AT96" s="99">
        <f t="shared" si="1"/>
        <v>0</v>
      </c>
      <c r="AU96" s="100">
        <f>'SO-02 - Rekonstrukce obje...'!P126</f>
        <v>0</v>
      </c>
      <c r="AV96" s="99">
        <f>'SO-02 - Rekonstrukce obje...'!J33</f>
        <v>0</v>
      </c>
      <c r="AW96" s="99">
        <f>'SO-02 - Rekonstrukce obje...'!J34</f>
        <v>0</v>
      </c>
      <c r="AX96" s="99">
        <f>'SO-02 - Rekonstrukce obje...'!J35</f>
        <v>0</v>
      </c>
      <c r="AY96" s="99">
        <f>'SO-02 - Rekonstrukce obje...'!J36</f>
        <v>0</v>
      </c>
      <c r="AZ96" s="99">
        <f>'SO-02 - Rekonstrukce obje...'!F33</f>
        <v>0</v>
      </c>
      <c r="BA96" s="99">
        <f>'SO-02 - Rekonstrukce obje...'!F34</f>
        <v>0</v>
      </c>
      <c r="BB96" s="99">
        <f>'SO-02 - Rekonstrukce obje...'!F35</f>
        <v>0</v>
      </c>
      <c r="BC96" s="99">
        <f>'SO-02 - Rekonstrukce obje...'!F36</f>
        <v>0</v>
      </c>
      <c r="BD96" s="101">
        <f>'SO-02 - Rekonstrukce obje...'!F37</f>
        <v>0</v>
      </c>
      <c r="BT96" s="102" t="s">
        <v>84</v>
      </c>
      <c r="BV96" s="102" t="s">
        <v>78</v>
      </c>
      <c r="BW96" s="102" t="s">
        <v>90</v>
      </c>
      <c r="BX96" s="102" t="s">
        <v>5</v>
      </c>
      <c r="CL96" s="102" t="s">
        <v>86</v>
      </c>
      <c r="CM96" s="102" t="s">
        <v>87</v>
      </c>
    </row>
    <row r="97" spans="1:91" s="7" customFormat="1" ht="14.45" customHeight="1" x14ac:dyDescent="0.2">
      <c r="A97" s="92" t="s">
        <v>80</v>
      </c>
      <c r="B97" s="93"/>
      <c r="C97" s="94"/>
      <c r="D97" s="279" t="s">
        <v>91</v>
      </c>
      <c r="E97" s="279"/>
      <c r="F97" s="279"/>
      <c r="G97" s="279"/>
      <c r="H97" s="279"/>
      <c r="I97" s="95"/>
      <c r="J97" s="279" t="s">
        <v>92</v>
      </c>
      <c r="K97" s="279"/>
      <c r="L97" s="279"/>
      <c r="M97" s="279"/>
      <c r="N97" s="279"/>
      <c r="O97" s="279"/>
      <c r="P97" s="279"/>
      <c r="Q97" s="279"/>
      <c r="R97" s="279"/>
      <c r="S97" s="279"/>
      <c r="T97" s="279"/>
      <c r="U97" s="279"/>
      <c r="V97" s="279"/>
      <c r="W97" s="279"/>
      <c r="X97" s="279"/>
      <c r="Y97" s="279"/>
      <c r="Z97" s="279"/>
      <c r="AA97" s="279"/>
      <c r="AB97" s="279"/>
      <c r="AC97" s="279"/>
      <c r="AD97" s="279"/>
      <c r="AE97" s="279"/>
      <c r="AF97" s="279"/>
      <c r="AG97" s="280">
        <f>'SO-03 - Bezpečnostní přeliv'!J30</f>
        <v>0</v>
      </c>
      <c r="AH97" s="281"/>
      <c r="AI97" s="281"/>
      <c r="AJ97" s="281"/>
      <c r="AK97" s="281"/>
      <c r="AL97" s="281"/>
      <c r="AM97" s="281"/>
      <c r="AN97" s="280">
        <f t="shared" si="0"/>
        <v>0</v>
      </c>
      <c r="AO97" s="281"/>
      <c r="AP97" s="281"/>
      <c r="AQ97" s="96" t="s">
        <v>83</v>
      </c>
      <c r="AR97" s="97"/>
      <c r="AS97" s="98">
        <v>0</v>
      </c>
      <c r="AT97" s="99">
        <f t="shared" si="1"/>
        <v>0</v>
      </c>
      <c r="AU97" s="100">
        <f>'SO-03 - Bezpečnostní přeliv'!P121</f>
        <v>0</v>
      </c>
      <c r="AV97" s="99">
        <f>'SO-03 - Bezpečnostní přeliv'!J33</f>
        <v>0</v>
      </c>
      <c r="AW97" s="99">
        <f>'SO-03 - Bezpečnostní přeliv'!J34</f>
        <v>0</v>
      </c>
      <c r="AX97" s="99">
        <f>'SO-03 - Bezpečnostní přeliv'!J35</f>
        <v>0</v>
      </c>
      <c r="AY97" s="99">
        <f>'SO-03 - Bezpečnostní přeliv'!J36</f>
        <v>0</v>
      </c>
      <c r="AZ97" s="99">
        <f>'SO-03 - Bezpečnostní přeliv'!F33</f>
        <v>0</v>
      </c>
      <c r="BA97" s="99">
        <f>'SO-03 - Bezpečnostní přeliv'!F34</f>
        <v>0</v>
      </c>
      <c r="BB97" s="99">
        <f>'SO-03 - Bezpečnostní přeliv'!F35</f>
        <v>0</v>
      </c>
      <c r="BC97" s="99">
        <f>'SO-03 - Bezpečnostní přeliv'!F36</f>
        <v>0</v>
      </c>
      <c r="BD97" s="101">
        <f>'SO-03 - Bezpečnostní přeliv'!F37</f>
        <v>0</v>
      </c>
      <c r="BT97" s="102" t="s">
        <v>84</v>
      </c>
      <c r="BV97" s="102" t="s">
        <v>78</v>
      </c>
      <c r="BW97" s="102" t="s">
        <v>93</v>
      </c>
      <c r="BX97" s="102" t="s">
        <v>5</v>
      </c>
      <c r="CL97" s="102" t="s">
        <v>94</v>
      </c>
      <c r="CM97" s="102" t="s">
        <v>87</v>
      </c>
    </row>
    <row r="98" spans="1:91" s="7" customFormat="1" ht="24.6" customHeight="1" x14ac:dyDescent="0.2">
      <c r="A98" s="92" t="s">
        <v>80</v>
      </c>
      <c r="B98" s="93"/>
      <c r="C98" s="94"/>
      <c r="D98" s="279" t="s">
        <v>95</v>
      </c>
      <c r="E98" s="279"/>
      <c r="F98" s="279"/>
      <c r="G98" s="279"/>
      <c r="H98" s="279"/>
      <c r="I98" s="95"/>
      <c r="J98" s="279" t="s">
        <v>96</v>
      </c>
      <c r="K98" s="279"/>
      <c r="L98" s="279"/>
      <c r="M98" s="279"/>
      <c r="N98" s="279"/>
      <c r="O98" s="279"/>
      <c r="P98" s="279"/>
      <c r="Q98" s="279"/>
      <c r="R98" s="279"/>
      <c r="S98" s="279"/>
      <c r="T98" s="279"/>
      <c r="U98" s="279"/>
      <c r="V98" s="279"/>
      <c r="W98" s="279"/>
      <c r="X98" s="279"/>
      <c r="Y98" s="279"/>
      <c r="Z98" s="279"/>
      <c r="AA98" s="279"/>
      <c r="AB98" s="279"/>
      <c r="AC98" s="279"/>
      <c r="AD98" s="279"/>
      <c r="AE98" s="279"/>
      <c r="AF98" s="279"/>
      <c r="AG98" s="280">
        <f>'SO-04 - Rekonstrukce dren...'!J30</f>
        <v>0</v>
      </c>
      <c r="AH98" s="281"/>
      <c r="AI98" s="281"/>
      <c r="AJ98" s="281"/>
      <c r="AK98" s="281"/>
      <c r="AL98" s="281"/>
      <c r="AM98" s="281"/>
      <c r="AN98" s="280">
        <f t="shared" si="0"/>
        <v>0</v>
      </c>
      <c r="AO98" s="281"/>
      <c r="AP98" s="281"/>
      <c r="AQ98" s="96" t="s">
        <v>83</v>
      </c>
      <c r="AR98" s="97"/>
      <c r="AS98" s="98">
        <v>0</v>
      </c>
      <c r="AT98" s="99">
        <f t="shared" si="1"/>
        <v>0</v>
      </c>
      <c r="AU98" s="100">
        <f>'SO-04 - Rekonstrukce dren...'!P121</f>
        <v>0</v>
      </c>
      <c r="AV98" s="99">
        <f>'SO-04 - Rekonstrukce dren...'!J33</f>
        <v>0</v>
      </c>
      <c r="AW98" s="99">
        <f>'SO-04 - Rekonstrukce dren...'!J34</f>
        <v>0</v>
      </c>
      <c r="AX98" s="99">
        <f>'SO-04 - Rekonstrukce dren...'!J35</f>
        <v>0</v>
      </c>
      <c r="AY98" s="99">
        <f>'SO-04 - Rekonstrukce dren...'!J36</f>
        <v>0</v>
      </c>
      <c r="AZ98" s="99">
        <f>'SO-04 - Rekonstrukce dren...'!F33</f>
        <v>0</v>
      </c>
      <c r="BA98" s="99">
        <f>'SO-04 - Rekonstrukce dren...'!F34</f>
        <v>0</v>
      </c>
      <c r="BB98" s="99">
        <f>'SO-04 - Rekonstrukce dren...'!F35</f>
        <v>0</v>
      </c>
      <c r="BC98" s="99">
        <f>'SO-04 - Rekonstrukce dren...'!F36</f>
        <v>0</v>
      </c>
      <c r="BD98" s="101">
        <f>'SO-04 - Rekonstrukce dren...'!F37</f>
        <v>0</v>
      </c>
      <c r="BT98" s="102" t="s">
        <v>84</v>
      </c>
      <c r="BV98" s="102" t="s">
        <v>78</v>
      </c>
      <c r="BW98" s="102" t="s">
        <v>97</v>
      </c>
      <c r="BX98" s="102" t="s">
        <v>5</v>
      </c>
      <c r="CL98" s="102" t="s">
        <v>94</v>
      </c>
      <c r="CM98" s="102" t="s">
        <v>87</v>
      </c>
    </row>
    <row r="99" spans="1:91" s="7" customFormat="1" ht="24.6" customHeight="1" x14ac:dyDescent="0.2">
      <c r="A99" s="92" t="s">
        <v>80</v>
      </c>
      <c r="B99" s="93"/>
      <c r="C99" s="94"/>
      <c r="D99" s="279" t="s">
        <v>98</v>
      </c>
      <c r="E99" s="279"/>
      <c r="F99" s="279"/>
      <c r="G99" s="279"/>
      <c r="H99" s="279"/>
      <c r="I99" s="95"/>
      <c r="J99" s="279" t="s">
        <v>99</v>
      </c>
      <c r="K99" s="279"/>
      <c r="L99" s="279"/>
      <c r="M99" s="279"/>
      <c r="N99" s="279"/>
      <c r="O99" s="279"/>
      <c r="P99" s="279"/>
      <c r="Q99" s="279"/>
      <c r="R99" s="279"/>
      <c r="S99" s="279"/>
      <c r="T99" s="279"/>
      <c r="U99" s="279"/>
      <c r="V99" s="279"/>
      <c r="W99" s="279"/>
      <c r="X99" s="279"/>
      <c r="Y99" s="279"/>
      <c r="Z99" s="279"/>
      <c r="AA99" s="279"/>
      <c r="AB99" s="279"/>
      <c r="AC99" s="279"/>
      <c r="AD99" s="279"/>
      <c r="AE99" s="279"/>
      <c r="AF99" s="279"/>
      <c r="AG99" s="280">
        <f>'SO-05 - Opevnění návodníh...'!J30</f>
        <v>0</v>
      </c>
      <c r="AH99" s="281"/>
      <c r="AI99" s="281"/>
      <c r="AJ99" s="281"/>
      <c r="AK99" s="281"/>
      <c r="AL99" s="281"/>
      <c r="AM99" s="281"/>
      <c r="AN99" s="280">
        <f t="shared" si="0"/>
        <v>0</v>
      </c>
      <c r="AO99" s="281"/>
      <c r="AP99" s="281"/>
      <c r="AQ99" s="96" t="s">
        <v>83</v>
      </c>
      <c r="AR99" s="97"/>
      <c r="AS99" s="98">
        <v>0</v>
      </c>
      <c r="AT99" s="99">
        <f t="shared" si="1"/>
        <v>0</v>
      </c>
      <c r="AU99" s="100">
        <f>'SO-05 - Opevnění návodníh...'!P122</f>
        <v>0</v>
      </c>
      <c r="AV99" s="99">
        <f>'SO-05 - Opevnění návodníh...'!J33</f>
        <v>0</v>
      </c>
      <c r="AW99" s="99">
        <f>'SO-05 - Opevnění návodníh...'!J34</f>
        <v>0</v>
      </c>
      <c r="AX99" s="99">
        <f>'SO-05 - Opevnění návodníh...'!J35</f>
        <v>0</v>
      </c>
      <c r="AY99" s="99">
        <f>'SO-05 - Opevnění návodníh...'!J36</f>
        <v>0</v>
      </c>
      <c r="AZ99" s="99">
        <f>'SO-05 - Opevnění návodníh...'!F33</f>
        <v>0</v>
      </c>
      <c r="BA99" s="99">
        <f>'SO-05 - Opevnění návodníh...'!F34</f>
        <v>0</v>
      </c>
      <c r="BB99" s="99">
        <f>'SO-05 - Opevnění návodníh...'!F35</f>
        <v>0</v>
      </c>
      <c r="BC99" s="99">
        <f>'SO-05 - Opevnění návodníh...'!F36</f>
        <v>0</v>
      </c>
      <c r="BD99" s="101">
        <f>'SO-05 - Opevnění návodníh...'!F37</f>
        <v>0</v>
      </c>
      <c r="BT99" s="102" t="s">
        <v>84</v>
      </c>
      <c r="BV99" s="102" t="s">
        <v>78</v>
      </c>
      <c r="BW99" s="102" t="s">
        <v>100</v>
      </c>
      <c r="BX99" s="102" t="s">
        <v>5</v>
      </c>
      <c r="CL99" s="102" t="s">
        <v>101</v>
      </c>
      <c r="CM99" s="102" t="s">
        <v>87</v>
      </c>
    </row>
    <row r="100" spans="1:91" s="7" customFormat="1" ht="24.6" customHeight="1" x14ac:dyDescent="0.2">
      <c r="A100" s="92" t="s">
        <v>80</v>
      </c>
      <c r="B100" s="93"/>
      <c r="C100" s="94"/>
      <c r="D100" s="279" t="s">
        <v>102</v>
      </c>
      <c r="E100" s="279"/>
      <c r="F100" s="279"/>
      <c r="G100" s="279"/>
      <c r="H100" s="279"/>
      <c r="I100" s="95"/>
      <c r="J100" s="279" t="s">
        <v>103</v>
      </c>
      <c r="K100" s="279"/>
      <c r="L100" s="279"/>
      <c r="M100" s="279"/>
      <c r="N100" s="279"/>
      <c r="O100" s="279"/>
      <c r="P100" s="279"/>
      <c r="Q100" s="279"/>
      <c r="R100" s="279"/>
      <c r="S100" s="279"/>
      <c r="T100" s="279"/>
      <c r="U100" s="279"/>
      <c r="V100" s="279"/>
      <c r="W100" s="279"/>
      <c r="X100" s="279"/>
      <c r="Y100" s="279"/>
      <c r="Z100" s="279"/>
      <c r="AA100" s="279"/>
      <c r="AB100" s="279"/>
      <c r="AC100" s="279"/>
      <c r="AD100" s="279"/>
      <c r="AE100" s="279"/>
      <c r="AF100" s="279"/>
      <c r="AG100" s="280">
        <f>'SO-06 - Doplnění zařízení...'!J30</f>
        <v>0</v>
      </c>
      <c r="AH100" s="281"/>
      <c r="AI100" s="281"/>
      <c r="AJ100" s="281"/>
      <c r="AK100" s="281"/>
      <c r="AL100" s="281"/>
      <c r="AM100" s="281"/>
      <c r="AN100" s="280">
        <f t="shared" si="0"/>
        <v>0</v>
      </c>
      <c r="AO100" s="281"/>
      <c r="AP100" s="281"/>
      <c r="AQ100" s="96" t="s">
        <v>83</v>
      </c>
      <c r="AR100" s="97"/>
      <c r="AS100" s="98">
        <v>0</v>
      </c>
      <c r="AT100" s="99">
        <f t="shared" si="1"/>
        <v>0</v>
      </c>
      <c r="AU100" s="100">
        <f>'SO-06 - Doplnění zařízení...'!P121</f>
        <v>0</v>
      </c>
      <c r="AV100" s="99">
        <f>'SO-06 - Doplnění zařízení...'!J33</f>
        <v>0</v>
      </c>
      <c r="AW100" s="99">
        <f>'SO-06 - Doplnění zařízení...'!J34</f>
        <v>0</v>
      </c>
      <c r="AX100" s="99">
        <f>'SO-06 - Doplnění zařízení...'!J35</f>
        <v>0</v>
      </c>
      <c r="AY100" s="99">
        <f>'SO-06 - Doplnění zařízení...'!J36</f>
        <v>0</v>
      </c>
      <c r="AZ100" s="99">
        <f>'SO-06 - Doplnění zařízení...'!F33</f>
        <v>0</v>
      </c>
      <c r="BA100" s="99">
        <f>'SO-06 - Doplnění zařízení...'!F34</f>
        <v>0</v>
      </c>
      <c r="BB100" s="99">
        <f>'SO-06 - Doplnění zařízení...'!F35</f>
        <v>0</v>
      </c>
      <c r="BC100" s="99">
        <f>'SO-06 - Doplnění zařízení...'!F36</f>
        <v>0</v>
      </c>
      <c r="BD100" s="101">
        <f>'SO-06 - Doplnění zařízení...'!F37</f>
        <v>0</v>
      </c>
      <c r="BT100" s="102" t="s">
        <v>84</v>
      </c>
      <c r="BV100" s="102" t="s">
        <v>78</v>
      </c>
      <c r="BW100" s="102" t="s">
        <v>104</v>
      </c>
      <c r="BX100" s="102" t="s">
        <v>5</v>
      </c>
      <c r="CL100" s="102" t="s">
        <v>105</v>
      </c>
      <c r="CM100" s="102" t="s">
        <v>87</v>
      </c>
    </row>
    <row r="101" spans="1:91" s="7" customFormat="1" ht="14.45" customHeight="1" x14ac:dyDescent="0.2">
      <c r="A101" s="92" t="s">
        <v>80</v>
      </c>
      <c r="B101" s="93"/>
      <c r="C101" s="94"/>
      <c r="D101" s="279" t="s">
        <v>106</v>
      </c>
      <c r="E101" s="279"/>
      <c r="F101" s="279"/>
      <c r="G101" s="279"/>
      <c r="H101" s="279"/>
      <c r="I101" s="95"/>
      <c r="J101" s="279" t="s">
        <v>107</v>
      </c>
      <c r="K101" s="279"/>
      <c r="L101" s="279"/>
      <c r="M101" s="279"/>
      <c r="N101" s="279"/>
      <c r="O101" s="279"/>
      <c r="P101" s="279"/>
      <c r="Q101" s="279"/>
      <c r="R101" s="279"/>
      <c r="S101" s="279"/>
      <c r="T101" s="279"/>
      <c r="U101" s="279"/>
      <c r="V101" s="279"/>
      <c r="W101" s="279"/>
      <c r="X101" s="279"/>
      <c r="Y101" s="279"/>
      <c r="Z101" s="279"/>
      <c r="AA101" s="279"/>
      <c r="AB101" s="279"/>
      <c r="AC101" s="279"/>
      <c r="AD101" s="279"/>
      <c r="AE101" s="279"/>
      <c r="AF101" s="279"/>
      <c r="AG101" s="280">
        <f>'SO-07 - Kbel'!J30</f>
        <v>0</v>
      </c>
      <c r="AH101" s="281"/>
      <c r="AI101" s="281"/>
      <c r="AJ101" s="281"/>
      <c r="AK101" s="281"/>
      <c r="AL101" s="281"/>
      <c r="AM101" s="281"/>
      <c r="AN101" s="280">
        <f t="shared" si="0"/>
        <v>0</v>
      </c>
      <c r="AO101" s="281"/>
      <c r="AP101" s="281"/>
      <c r="AQ101" s="96" t="s">
        <v>83</v>
      </c>
      <c r="AR101" s="97"/>
      <c r="AS101" s="98">
        <v>0</v>
      </c>
      <c r="AT101" s="99">
        <f t="shared" si="1"/>
        <v>0</v>
      </c>
      <c r="AU101" s="100">
        <f>'SO-07 - Kbel'!P121</f>
        <v>0</v>
      </c>
      <c r="AV101" s="99">
        <f>'SO-07 - Kbel'!J33</f>
        <v>0</v>
      </c>
      <c r="AW101" s="99">
        <f>'SO-07 - Kbel'!J34</f>
        <v>0</v>
      </c>
      <c r="AX101" s="99">
        <f>'SO-07 - Kbel'!J35</f>
        <v>0</v>
      </c>
      <c r="AY101" s="99">
        <f>'SO-07 - Kbel'!J36</f>
        <v>0</v>
      </c>
      <c r="AZ101" s="99">
        <f>'SO-07 - Kbel'!F33</f>
        <v>0</v>
      </c>
      <c r="BA101" s="99">
        <f>'SO-07 - Kbel'!F34</f>
        <v>0</v>
      </c>
      <c r="BB101" s="99">
        <f>'SO-07 - Kbel'!F35</f>
        <v>0</v>
      </c>
      <c r="BC101" s="99">
        <f>'SO-07 - Kbel'!F36</f>
        <v>0</v>
      </c>
      <c r="BD101" s="101">
        <f>'SO-07 - Kbel'!F37</f>
        <v>0</v>
      </c>
      <c r="BT101" s="102" t="s">
        <v>84</v>
      </c>
      <c r="BV101" s="102" t="s">
        <v>78</v>
      </c>
      <c r="BW101" s="102" t="s">
        <v>108</v>
      </c>
      <c r="BX101" s="102" t="s">
        <v>5</v>
      </c>
      <c r="CL101" s="102" t="s">
        <v>86</v>
      </c>
      <c r="CM101" s="102" t="s">
        <v>87</v>
      </c>
    </row>
    <row r="102" spans="1:91" s="7" customFormat="1" ht="14.45" customHeight="1" x14ac:dyDescent="0.2">
      <c r="A102" s="354" t="s">
        <v>80</v>
      </c>
      <c r="B102" s="93"/>
      <c r="C102" s="94"/>
      <c r="D102" s="279" t="s">
        <v>109</v>
      </c>
      <c r="E102" s="279"/>
      <c r="F102" s="279"/>
      <c r="G102" s="279"/>
      <c r="H102" s="279"/>
      <c r="I102" s="95"/>
      <c r="J102" s="279" t="s">
        <v>110</v>
      </c>
      <c r="K102" s="279"/>
      <c r="L102" s="279"/>
      <c r="M102" s="279"/>
      <c r="N102" s="279"/>
      <c r="O102" s="279"/>
      <c r="P102" s="279"/>
      <c r="Q102" s="279"/>
      <c r="R102" s="279"/>
      <c r="S102" s="279"/>
      <c r="T102" s="279"/>
      <c r="U102" s="279"/>
      <c r="V102" s="279"/>
      <c r="W102" s="279"/>
      <c r="X102" s="279"/>
      <c r="Y102" s="279"/>
      <c r="Z102" s="279"/>
      <c r="AA102" s="279"/>
      <c r="AB102" s="279"/>
      <c r="AC102" s="279"/>
      <c r="AD102" s="279"/>
      <c r="AE102" s="279"/>
      <c r="AF102" s="279"/>
      <c r="AG102" s="280">
        <f>'VON - Vedlejší a ostatní ...'!J30</f>
        <v>0</v>
      </c>
      <c r="AH102" s="281"/>
      <c r="AI102" s="281"/>
      <c r="AJ102" s="281"/>
      <c r="AK102" s="281"/>
      <c r="AL102" s="281"/>
      <c r="AM102" s="281"/>
      <c r="AN102" s="280">
        <f t="shared" si="0"/>
        <v>0</v>
      </c>
      <c r="AO102" s="281"/>
      <c r="AP102" s="281"/>
      <c r="AQ102" s="96" t="s">
        <v>109</v>
      </c>
      <c r="AR102" s="97"/>
      <c r="AS102" s="103">
        <v>0</v>
      </c>
      <c r="AT102" s="104">
        <f t="shared" si="1"/>
        <v>0</v>
      </c>
      <c r="AU102" s="105">
        <f>'VON - Vedlejší a ostatní ...'!P119</f>
        <v>0</v>
      </c>
      <c r="AV102" s="104">
        <f>'VON - Vedlejší a ostatní ...'!J33</f>
        <v>0</v>
      </c>
      <c r="AW102" s="104">
        <f>'VON - Vedlejší a ostatní ...'!J34</f>
        <v>0</v>
      </c>
      <c r="AX102" s="104">
        <f>'VON - Vedlejší a ostatní ...'!J35</f>
        <v>0</v>
      </c>
      <c r="AY102" s="104">
        <f>'VON - Vedlejší a ostatní ...'!J36</f>
        <v>0</v>
      </c>
      <c r="AZ102" s="104">
        <f>'VON - Vedlejší a ostatní ...'!F33</f>
        <v>0</v>
      </c>
      <c r="BA102" s="104">
        <f>'VON - Vedlejší a ostatní ...'!F34</f>
        <v>0</v>
      </c>
      <c r="BB102" s="104">
        <f>'VON - Vedlejší a ostatní ...'!F35</f>
        <v>0</v>
      </c>
      <c r="BC102" s="104">
        <f>'VON - Vedlejší a ostatní ...'!F36</f>
        <v>0</v>
      </c>
      <c r="BD102" s="106">
        <f>'VON - Vedlejší a ostatní ...'!F37</f>
        <v>0</v>
      </c>
      <c r="BT102" s="102" t="s">
        <v>84</v>
      </c>
      <c r="BV102" s="102" t="s">
        <v>78</v>
      </c>
      <c r="BW102" s="102" t="s">
        <v>111</v>
      </c>
      <c r="BX102" s="102" t="s">
        <v>5</v>
      </c>
      <c r="CL102" s="102" t="s">
        <v>1</v>
      </c>
      <c r="CM102" s="102" t="s">
        <v>87</v>
      </c>
    </row>
    <row r="103" spans="1:91" s="2" customFormat="1" ht="30" customHeight="1" x14ac:dyDescent="0.2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2" customFormat="1" ht="6.95" customHeight="1" x14ac:dyDescent="0.2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algorithmName="SHA-512" hashValue="9xV0RspbCIL16dHahpyoQH4b0aNMo+gITzq2V1ulBS5TnXoHBI6DbAz4NUigr5Jv6lQVeIwo90BjP52ldTEZqw==" saltValue="3UCT0MKlf1b/8vuoXo9u6A==" spinCount="100000" sheet="1" objects="1" scenarios="1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O85"/>
    <mergeCell ref="AM87:AN87"/>
    <mergeCell ref="AM89:AP89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SO-01 - Spodní výpusti'!C2" display="/"/>
    <hyperlink ref="A96" location="'SO-02 - Rekonstrukce obje...'!C2" display="/"/>
    <hyperlink ref="A97" location="'SO-03 - Bezpečnostní přeliv'!C2" display="/"/>
    <hyperlink ref="A98" location="'SO-04 - Rekonstrukce dren...'!C2" display="/"/>
    <hyperlink ref="A99" location="'SO-05 - Opevnění návodníh...'!C2" display="/"/>
    <hyperlink ref="A100" location="'SO-06 - Doplnění zařízení...'!C2" display="/"/>
    <hyperlink ref="A101" location="'SO-07 - Kbel'!C2" display="/"/>
    <hyperlink ref="A102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874"/>
  <sheetViews>
    <sheetView showGridLines="0" topLeftCell="A124" workbookViewId="0">
      <selection activeCell="I141" sqref="I141"/>
    </sheetView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15.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 x14ac:dyDescent="0.2">
      <c r="I2" s="107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85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 x14ac:dyDescent="0.2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4.45" customHeight="1" x14ac:dyDescent="0.2">
      <c r="B7" s="19"/>
      <c r="E7" s="310" t="str">
        <f>'Rekapitulace stavby'!K6</f>
        <v>VD Jahodnice, zvýšení fce rekonstrukcí tělesa hráze a spodních výpustí</v>
      </c>
      <c r="F7" s="311"/>
      <c r="G7" s="311"/>
      <c r="H7" s="311"/>
      <c r="I7" s="107"/>
      <c r="L7" s="19"/>
    </row>
    <row r="8" spans="1:46" s="2" customFormat="1" ht="12" customHeight="1" x14ac:dyDescent="0.2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 x14ac:dyDescent="0.2">
      <c r="A9" s="33"/>
      <c r="B9" s="38"/>
      <c r="C9" s="33"/>
      <c r="D9" s="33"/>
      <c r="E9" s="312" t="s">
        <v>114</v>
      </c>
      <c r="F9" s="313"/>
      <c r="G9" s="313"/>
      <c r="H9" s="31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3" t="s">
        <v>18</v>
      </c>
      <c r="E11" s="33"/>
      <c r="F11" s="115" t="s">
        <v>86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30. 1. 2020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4" t="str">
        <f>'Rekapitulace stavby'!E14</f>
        <v>Vyplň údaj</v>
      </c>
      <c r="F18" s="315"/>
      <c r="G18" s="315"/>
      <c r="H18" s="31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5" t="s">
        <v>115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 x14ac:dyDescent="0.2">
      <c r="A27" s="118"/>
      <c r="B27" s="119"/>
      <c r="C27" s="118"/>
      <c r="D27" s="118"/>
      <c r="E27" s="316" t="s">
        <v>116</v>
      </c>
      <c r="F27" s="316"/>
      <c r="G27" s="316"/>
      <c r="H27" s="31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ROUND(J138,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8" t="s">
        <v>40</v>
      </c>
      <c r="E33" s="113" t="s">
        <v>41</v>
      </c>
      <c r="F33" s="129">
        <f>ROUND((SUM(BE138:BE873)),  2)</f>
        <v>0</v>
      </c>
      <c r="G33" s="33"/>
      <c r="H33" s="33"/>
      <c r="I33" s="130">
        <v>0.21</v>
      </c>
      <c r="J33" s="129">
        <f>ROUND(((SUM(BE138:BE873))*I33),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3" t="s">
        <v>42</v>
      </c>
      <c r="F34" s="129">
        <f>ROUND((SUM(BF138:BF873)),  2)</f>
        <v>0</v>
      </c>
      <c r="G34" s="33"/>
      <c r="H34" s="33"/>
      <c r="I34" s="130">
        <v>0.15</v>
      </c>
      <c r="J34" s="129">
        <f>ROUND(((SUM(BF138:BF873))*I34),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3" t="s">
        <v>43</v>
      </c>
      <c r="F35" s="129">
        <f>ROUND((SUM(BG138:BG873)),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3" t="s">
        <v>44</v>
      </c>
      <c r="F36" s="129">
        <f>ROUND((SUM(BH138:BH873)),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45</v>
      </c>
      <c r="F37" s="129">
        <f>ROUND((SUM(BI138:BI873)),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I41" s="107"/>
      <c r="L41" s="19"/>
    </row>
    <row r="42" spans="1:31" s="1" customFormat="1" ht="14.45" customHeight="1" x14ac:dyDescent="0.2">
      <c r="B42" s="19"/>
      <c r="I42" s="107"/>
      <c r="L42" s="19"/>
    </row>
    <row r="43" spans="1:31" s="1" customFormat="1" ht="14.45" customHeight="1" x14ac:dyDescent="0.2">
      <c r="B43" s="19"/>
      <c r="I43" s="107"/>
      <c r="L43" s="19"/>
    </row>
    <row r="44" spans="1:31" s="1" customFormat="1" ht="14.45" customHeight="1" x14ac:dyDescent="0.2">
      <c r="B44" s="19"/>
      <c r="I44" s="107"/>
      <c r="L44" s="19"/>
    </row>
    <row r="45" spans="1:31" s="1" customFormat="1" ht="14.45" customHeight="1" x14ac:dyDescent="0.2">
      <c r="B45" s="19"/>
      <c r="I45" s="107"/>
      <c r="L45" s="19"/>
    </row>
    <row r="46" spans="1:31" s="1" customFormat="1" ht="14.45" customHeight="1" x14ac:dyDescent="0.2">
      <c r="B46" s="19"/>
      <c r="I46" s="107"/>
      <c r="L46" s="19"/>
    </row>
    <row r="47" spans="1:31" s="1" customFormat="1" ht="14.45" customHeight="1" x14ac:dyDescent="0.2">
      <c r="B47" s="19"/>
      <c r="I47" s="107"/>
      <c r="L47" s="19"/>
    </row>
    <row r="48" spans="1:31" s="1" customFormat="1" ht="14.45" customHeight="1" x14ac:dyDescent="0.2">
      <c r="B48" s="19"/>
      <c r="I48" s="107"/>
      <c r="L48" s="19"/>
    </row>
    <row r="49" spans="1:31" s="1" customFormat="1" ht="14.45" customHeight="1" x14ac:dyDescent="0.2">
      <c r="B49" s="19"/>
      <c r="I49" s="107"/>
      <c r="L49" s="19"/>
    </row>
    <row r="50" spans="1:31" s="2" customFormat="1" ht="14.45" customHeight="1" x14ac:dyDescent="0.2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 x14ac:dyDescent="0.2">
      <c r="A85" s="33"/>
      <c r="B85" s="34"/>
      <c r="C85" s="35"/>
      <c r="D85" s="35"/>
      <c r="E85" s="308" t="str">
        <f>E7</f>
        <v>VD Jahodnice, zvýšení fce rekonstrukcí tělesa hráze a spodních výpustí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 x14ac:dyDescent="0.2">
      <c r="A87" s="33"/>
      <c r="B87" s="34"/>
      <c r="C87" s="35"/>
      <c r="D87" s="35"/>
      <c r="E87" s="287" t="str">
        <f>E9</f>
        <v>SO-01 - Spodní výpusti</v>
      </c>
      <c r="F87" s="307"/>
      <c r="G87" s="307"/>
      <c r="H87" s="307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30. 1. 2020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 x14ac:dyDescent="0.2">
      <c r="A91" s="33"/>
      <c r="B91" s="34"/>
      <c r="C91" s="28" t="s">
        <v>24</v>
      </c>
      <c r="D91" s="35"/>
      <c r="E91" s="35"/>
      <c r="F91" s="26" t="str">
        <f>E15</f>
        <v>Povodí Labe, státní podnik, H. Králové</v>
      </c>
      <c r="G91" s="35"/>
      <c r="H91" s="35"/>
      <c r="I91" s="116" t="s">
        <v>30</v>
      </c>
      <c r="J91" s="31" t="str">
        <f>E21</f>
        <v>VRV, a.s. Praha 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Požárová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J138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2:12" s="9" customFormat="1" ht="24.95" customHeight="1" x14ac:dyDescent="0.2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J139</f>
        <v>0</v>
      </c>
      <c r="K97" s="161"/>
      <c r="L97" s="166"/>
    </row>
    <row r="98" spans="2:12" s="10" customFormat="1" ht="19.899999999999999" customHeight="1" x14ac:dyDescent="0.2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J140</f>
        <v>0</v>
      </c>
      <c r="K98" s="168"/>
      <c r="L98" s="173"/>
    </row>
    <row r="99" spans="2:12" s="10" customFormat="1" ht="19.899999999999999" customHeight="1" x14ac:dyDescent="0.2">
      <c r="B99" s="167"/>
      <c r="C99" s="168"/>
      <c r="D99" s="169" t="s">
        <v>124</v>
      </c>
      <c r="E99" s="170"/>
      <c r="F99" s="170"/>
      <c r="G99" s="170"/>
      <c r="H99" s="170"/>
      <c r="I99" s="171"/>
      <c r="J99" s="172">
        <f>J239</f>
        <v>0</v>
      </c>
      <c r="K99" s="168"/>
      <c r="L99" s="173"/>
    </row>
    <row r="100" spans="2:12" s="10" customFormat="1" ht="19.899999999999999" customHeight="1" x14ac:dyDescent="0.2">
      <c r="B100" s="167"/>
      <c r="C100" s="168"/>
      <c r="D100" s="169" t="s">
        <v>125</v>
      </c>
      <c r="E100" s="170"/>
      <c r="F100" s="170"/>
      <c r="G100" s="170"/>
      <c r="H100" s="170"/>
      <c r="I100" s="171"/>
      <c r="J100" s="172">
        <f>J265</f>
        <v>0</v>
      </c>
      <c r="K100" s="168"/>
      <c r="L100" s="173"/>
    </row>
    <row r="101" spans="2:12" s="10" customFormat="1" ht="19.899999999999999" customHeight="1" x14ac:dyDescent="0.2">
      <c r="B101" s="167"/>
      <c r="C101" s="168"/>
      <c r="D101" s="169" t="s">
        <v>126</v>
      </c>
      <c r="E101" s="170"/>
      <c r="F101" s="170"/>
      <c r="G101" s="170"/>
      <c r="H101" s="170"/>
      <c r="I101" s="171"/>
      <c r="J101" s="172">
        <f>J316</f>
        <v>0</v>
      </c>
      <c r="K101" s="168"/>
      <c r="L101" s="173"/>
    </row>
    <row r="102" spans="2:12" s="10" customFormat="1" ht="19.899999999999999" customHeight="1" x14ac:dyDescent="0.2">
      <c r="B102" s="167"/>
      <c r="C102" s="168"/>
      <c r="D102" s="169" t="s">
        <v>127</v>
      </c>
      <c r="E102" s="170"/>
      <c r="F102" s="170"/>
      <c r="G102" s="170"/>
      <c r="H102" s="170"/>
      <c r="I102" s="171"/>
      <c r="J102" s="172">
        <f>J367</f>
        <v>0</v>
      </c>
      <c r="K102" s="168"/>
      <c r="L102" s="173"/>
    </row>
    <row r="103" spans="2:12" s="10" customFormat="1" ht="19.899999999999999" customHeight="1" x14ac:dyDescent="0.2">
      <c r="B103" s="167"/>
      <c r="C103" s="168"/>
      <c r="D103" s="169" t="s">
        <v>128</v>
      </c>
      <c r="E103" s="170"/>
      <c r="F103" s="170"/>
      <c r="G103" s="170"/>
      <c r="H103" s="170"/>
      <c r="I103" s="171"/>
      <c r="J103" s="172">
        <f>J377</f>
        <v>0</v>
      </c>
      <c r="K103" s="168"/>
      <c r="L103" s="173"/>
    </row>
    <row r="104" spans="2:12" s="10" customFormat="1" ht="19.899999999999999" customHeight="1" x14ac:dyDescent="0.2">
      <c r="B104" s="167"/>
      <c r="C104" s="168"/>
      <c r="D104" s="169" t="s">
        <v>129</v>
      </c>
      <c r="E104" s="170"/>
      <c r="F104" s="170"/>
      <c r="G104" s="170"/>
      <c r="H104" s="170"/>
      <c r="I104" s="171"/>
      <c r="J104" s="172">
        <f>J420</f>
        <v>0</v>
      </c>
      <c r="K104" s="168"/>
      <c r="L104" s="173"/>
    </row>
    <row r="105" spans="2:12" s="10" customFormat="1" ht="19.899999999999999" customHeight="1" x14ac:dyDescent="0.2">
      <c r="B105" s="167"/>
      <c r="C105" s="168"/>
      <c r="D105" s="169" t="s">
        <v>130</v>
      </c>
      <c r="E105" s="170"/>
      <c r="F105" s="170"/>
      <c r="G105" s="170"/>
      <c r="H105" s="170"/>
      <c r="I105" s="171"/>
      <c r="J105" s="172">
        <f>J493</f>
        <v>0</v>
      </c>
      <c r="K105" s="168"/>
      <c r="L105" s="173"/>
    </row>
    <row r="106" spans="2:12" s="10" customFormat="1" ht="19.899999999999999" customHeight="1" x14ac:dyDescent="0.2">
      <c r="B106" s="167"/>
      <c r="C106" s="168"/>
      <c r="D106" s="169" t="s">
        <v>131</v>
      </c>
      <c r="E106" s="170"/>
      <c r="F106" s="170"/>
      <c r="G106" s="170"/>
      <c r="H106" s="170"/>
      <c r="I106" s="171"/>
      <c r="J106" s="172">
        <f>J542</f>
        <v>0</v>
      </c>
      <c r="K106" s="168"/>
      <c r="L106" s="173"/>
    </row>
    <row r="107" spans="2:12" s="10" customFormat="1" ht="19.899999999999999" customHeight="1" x14ac:dyDescent="0.2">
      <c r="B107" s="167"/>
      <c r="C107" s="168"/>
      <c r="D107" s="169" t="s">
        <v>132</v>
      </c>
      <c r="E107" s="170"/>
      <c r="F107" s="170"/>
      <c r="G107" s="170"/>
      <c r="H107" s="170"/>
      <c r="I107" s="171"/>
      <c r="J107" s="172">
        <f>J597</f>
        <v>0</v>
      </c>
      <c r="K107" s="168"/>
      <c r="L107" s="173"/>
    </row>
    <row r="108" spans="2:12" s="9" customFormat="1" ht="24.95" customHeight="1" x14ac:dyDescent="0.2">
      <c r="B108" s="160"/>
      <c r="C108" s="161"/>
      <c r="D108" s="162" t="s">
        <v>133</v>
      </c>
      <c r="E108" s="163"/>
      <c r="F108" s="163"/>
      <c r="G108" s="163"/>
      <c r="H108" s="163"/>
      <c r="I108" s="164"/>
      <c r="J108" s="165">
        <f>J602</f>
        <v>0</v>
      </c>
      <c r="K108" s="161"/>
      <c r="L108" s="166"/>
    </row>
    <row r="109" spans="2:12" s="10" customFormat="1" ht="19.899999999999999" customHeight="1" x14ac:dyDescent="0.2">
      <c r="B109" s="167"/>
      <c r="C109" s="168"/>
      <c r="D109" s="169" t="s">
        <v>134</v>
      </c>
      <c r="E109" s="170"/>
      <c r="F109" s="170"/>
      <c r="G109" s="170"/>
      <c r="H109" s="170"/>
      <c r="I109" s="171"/>
      <c r="J109" s="172">
        <f>J603</f>
        <v>0</v>
      </c>
      <c r="K109" s="168"/>
      <c r="L109" s="173"/>
    </row>
    <row r="110" spans="2:12" s="10" customFormat="1" ht="19.899999999999999" customHeight="1" x14ac:dyDescent="0.2">
      <c r="B110" s="167"/>
      <c r="C110" s="168"/>
      <c r="D110" s="169" t="s">
        <v>135</v>
      </c>
      <c r="E110" s="170"/>
      <c r="F110" s="170"/>
      <c r="G110" s="170"/>
      <c r="H110" s="170"/>
      <c r="I110" s="171"/>
      <c r="J110" s="172">
        <f>J618</f>
        <v>0</v>
      </c>
      <c r="K110" s="168"/>
      <c r="L110" s="173"/>
    </row>
    <row r="111" spans="2:12" s="10" customFormat="1" ht="19.899999999999999" customHeight="1" x14ac:dyDescent="0.2">
      <c r="B111" s="167"/>
      <c r="C111" s="168"/>
      <c r="D111" s="169" t="s">
        <v>136</v>
      </c>
      <c r="E111" s="170"/>
      <c r="F111" s="170"/>
      <c r="G111" s="170"/>
      <c r="H111" s="170"/>
      <c r="I111" s="171"/>
      <c r="J111" s="172">
        <f>J622</f>
        <v>0</v>
      </c>
      <c r="K111" s="168"/>
      <c r="L111" s="173"/>
    </row>
    <row r="112" spans="2:12" s="10" customFormat="1" ht="19.899999999999999" customHeight="1" x14ac:dyDescent="0.2">
      <c r="B112" s="167"/>
      <c r="C112" s="168"/>
      <c r="D112" s="169" t="s">
        <v>137</v>
      </c>
      <c r="E112" s="170"/>
      <c r="F112" s="170"/>
      <c r="G112" s="170"/>
      <c r="H112" s="170"/>
      <c r="I112" s="171"/>
      <c r="J112" s="172">
        <f>J678</f>
        <v>0</v>
      </c>
      <c r="K112" s="168"/>
      <c r="L112" s="173"/>
    </row>
    <row r="113" spans="1:31" s="10" customFormat="1" ht="19.899999999999999" customHeight="1" x14ac:dyDescent="0.2">
      <c r="B113" s="167"/>
      <c r="C113" s="168"/>
      <c r="D113" s="169" t="s">
        <v>138</v>
      </c>
      <c r="E113" s="170"/>
      <c r="F113" s="170"/>
      <c r="G113" s="170"/>
      <c r="H113" s="170"/>
      <c r="I113" s="171"/>
      <c r="J113" s="172">
        <f>J700</f>
        <v>0</v>
      </c>
      <c r="K113" s="168"/>
      <c r="L113" s="173"/>
    </row>
    <row r="114" spans="1:31" s="10" customFormat="1" ht="19.899999999999999" customHeight="1" x14ac:dyDescent="0.2">
      <c r="B114" s="167"/>
      <c r="C114" s="168"/>
      <c r="D114" s="169" t="s">
        <v>139</v>
      </c>
      <c r="E114" s="170"/>
      <c r="F114" s="170"/>
      <c r="G114" s="170"/>
      <c r="H114" s="170"/>
      <c r="I114" s="171"/>
      <c r="J114" s="172">
        <f>J748</f>
        <v>0</v>
      </c>
      <c r="K114" s="168"/>
      <c r="L114" s="173"/>
    </row>
    <row r="115" spans="1:31" s="10" customFormat="1" ht="19.899999999999999" customHeight="1" x14ac:dyDescent="0.2">
      <c r="B115" s="167"/>
      <c r="C115" s="168"/>
      <c r="D115" s="169" t="s">
        <v>140</v>
      </c>
      <c r="E115" s="170"/>
      <c r="F115" s="170"/>
      <c r="G115" s="170"/>
      <c r="H115" s="170"/>
      <c r="I115" s="171"/>
      <c r="J115" s="172">
        <f>J763</f>
        <v>0</v>
      </c>
      <c r="K115" s="168"/>
      <c r="L115" s="173"/>
    </row>
    <row r="116" spans="1:31" s="10" customFormat="1" ht="19.899999999999999" customHeight="1" x14ac:dyDescent="0.2">
      <c r="B116" s="167"/>
      <c r="C116" s="168"/>
      <c r="D116" s="169" t="s">
        <v>141</v>
      </c>
      <c r="E116" s="170"/>
      <c r="F116" s="170"/>
      <c r="G116" s="170"/>
      <c r="H116" s="170"/>
      <c r="I116" s="171"/>
      <c r="J116" s="172">
        <f>J798</f>
        <v>0</v>
      </c>
      <c r="K116" s="168"/>
      <c r="L116" s="173"/>
    </row>
    <row r="117" spans="1:31" s="9" customFormat="1" ht="24.95" customHeight="1" x14ac:dyDescent="0.2">
      <c r="B117" s="160"/>
      <c r="C117" s="161"/>
      <c r="D117" s="162" t="s">
        <v>142</v>
      </c>
      <c r="E117" s="163"/>
      <c r="F117" s="163"/>
      <c r="G117" s="163"/>
      <c r="H117" s="163"/>
      <c r="I117" s="164"/>
      <c r="J117" s="165">
        <f>J812</f>
        <v>0</v>
      </c>
      <c r="K117" s="161"/>
      <c r="L117" s="166"/>
    </row>
    <row r="118" spans="1:31" s="10" customFormat="1" ht="19.899999999999999" customHeight="1" x14ac:dyDescent="0.2">
      <c r="B118" s="167"/>
      <c r="C118" s="168"/>
      <c r="D118" s="169" t="s">
        <v>143</v>
      </c>
      <c r="E118" s="170"/>
      <c r="F118" s="170"/>
      <c r="G118" s="170"/>
      <c r="H118" s="170"/>
      <c r="I118" s="171"/>
      <c r="J118" s="172">
        <f>J813</f>
        <v>0</v>
      </c>
      <c r="K118" s="168"/>
      <c r="L118" s="173"/>
    </row>
    <row r="119" spans="1:31" s="2" customFormat="1" ht="21.7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customHeight="1" x14ac:dyDescent="0.2">
      <c r="A120" s="33"/>
      <c r="B120" s="53"/>
      <c r="C120" s="54"/>
      <c r="D120" s="54"/>
      <c r="E120" s="54"/>
      <c r="F120" s="54"/>
      <c r="G120" s="54"/>
      <c r="H120" s="54"/>
      <c r="I120" s="151"/>
      <c r="J120" s="54"/>
      <c r="K120" s="54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4" spans="1:31" s="2" customFormat="1" ht="6.95" customHeight="1" x14ac:dyDescent="0.2">
      <c r="A124" s="33"/>
      <c r="B124" s="55"/>
      <c r="C124" s="56"/>
      <c r="D124" s="56"/>
      <c r="E124" s="56"/>
      <c r="F124" s="56"/>
      <c r="G124" s="56"/>
      <c r="H124" s="56"/>
      <c r="I124" s="154"/>
      <c r="J124" s="56"/>
      <c r="K124" s="56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4.95" customHeight="1" x14ac:dyDescent="0.2">
      <c r="A125" s="33"/>
      <c r="B125" s="34"/>
      <c r="C125" s="22" t="s">
        <v>144</v>
      </c>
      <c r="D125" s="35"/>
      <c r="E125" s="35"/>
      <c r="F125" s="35"/>
      <c r="G125" s="35"/>
      <c r="H125" s="35"/>
      <c r="I125" s="114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 x14ac:dyDescent="0.2">
      <c r="A126" s="33"/>
      <c r="B126" s="34"/>
      <c r="C126" s="35"/>
      <c r="D126" s="35"/>
      <c r="E126" s="35"/>
      <c r="F126" s="35"/>
      <c r="G126" s="35"/>
      <c r="H126" s="35"/>
      <c r="I126" s="114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 x14ac:dyDescent="0.2">
      <c r="A127" s="33"/>
      <c r="B127" s="34"/>
      <c r="C127" s="28" t="s">
        <v>16</v>
      </c>
      <c r="D127" s="35"/>
      <c r="E127" s="35"/>
      <c r="F127" s="35"/>
      <c r="G127" s="35"/>
      <c r="H127" s="35"/>
      <c r="I127" s="114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4.45" customHeight="1" x14ac:dyDescent="0.2">
      <c r="A128" s="33"/>
      <c r="B128" s="34"/>
      <c r="C128" s="35"/>
      <c r="D128" s="35"/>
      <c r="E128" s="308" t="str">
        <f>E7</f>
        <v>VD Jahodnice, zvýšení fce rekonstrukcí tělesa hráze a spodních výpustí</v>
      </c>
      <c r="F128" s="309"/>
      <c r="G128" s="309"/>
      <c r="H128" s="309"/>
      <c r="I128" s="114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 x14ac:dyDescent="0.2">
      <c r="A129" s="33"/>
      <c r="B129" s="34"/>
      <c r="C129" s="28" t="s">
        <v>113</v>
      </c>
      <c r="D129" s="35"/>
      <c r="E129" s="35"/>
      <c r="F129" s="35"/>
      <c r="G129" s="35"/>
      <c r="H129" s="35"/>
      <c r="I129" s="114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4.45" customHeight="1" x14ac:dyDescent="0.2">
      <c r="A130" s="33"/>
      <c r="B130" s="34"/>
      <c r="C130" s="35"/>
      <c r="D130" s="35"/>
      <c r="E130" s="287" t="str">
        <f>E9</f>
        <v>SO-01 - Spodní výpusti</v>
      </c>
      <c r="F130" s="307"/>
      <c r="G130" s="307"/>
      <c r="H130" s="307"/>
      <c r="I130" s="114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 x14ac:dyDescent="0.2">
      <c r="A131" s="33"/>
      <c r="B131" s="34"/>
      <c r="C131" s="35"/>
      <c r="D131" s="35"/>
      <c r="E131" s="35"/>
      <c r="F131" s="35"/>
      <c r="G131" s="35"/>
      <c r="H131" s="35"/>
      <c r="I131" s="114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 x14ac:dyDescent="0.2">
      <c r="A132" s="33"/>
      <c r="B132" s="34"/>
      <c r="C132" s="28" t="s">
        <v>20</v>
      </c>
      <c r="D132" s="35"/>
      <c r="E132" s="35"/>
      <c r="F132" s="26" t="str">
        <f>F12</f>
        <v xml:space="preserve"> </v>
      </c>
      <c r="G132" s="35"/>
      <c r="H132" s="35"/>
      <c r="I132" s="116" t="s">
        <v>22</v>
      </c>
      <c r="J132" s="65" t="str">
        <f>IF(J12="","",J12)</f>
        <v>30. 1. 2020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6.95" customHeight="1" x14ac:dyDescent="0.2">
      <c r="A133" s="33"/>
      <c r="B133" s="34"/>
      <c r="C133" s="35"/>
      <c r="D133" s="35"/>
      <c r="E133" s="35"/>
      <c r="F133" s="35"/>
      <c r="G133" s="35"/>
      <c r="H133" s="35"/>
      <c r="I133" s="114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26.45" customHeight="1" x14ac:dyDescent="0.2">
      <c r="A134" s="33"/>
      <c r="B134" s="34"/>
      <c r="C134" s="28" t="s">
        <v>24</v>
      </c>
      <c r="D134" s="35"/>
      <c r="E134" s="35"/>
      <c r="F134" s="26" t="str">
        <f>E15</f>
        <v>Povodí Labe, státní podnik, H. Králové</v>
      </c>
      <c r="G134" s="35"/>
      <c r="H134" s="35"/>
      <c r="I134" s="116" t="s">
        <v>30</v>
      </c>
      <c r="J134" s="31" t="str">
        <f>E21</f>
        <v>VRV, a.s. Praha 5</v>
      </c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6" customHeight="1" x14ac:dyDescent="0.2">
      <c r="A135" s="33"/>
      <c r="B135" s="34"/>
      <c r="C135" s="28" t="s">
        <v>28</v>
      </c>
      <c r="D135" s="35"/>
      <c r="E135" s="35"/>
      <c r="F135" s="26" t="str">
        <f>IF(E18="","",E18)</f>
        <v>Vyplň údaj</v>
      </c>
      <c r="G135" s="35"/>
      <c r="H135" s="35"/>
      <c r="I135" s="116" t="s">
        <v>33</v>
      </c>
      <c r="J135" s="31" t="str">
        <f>E24</f>
        <v>Požárová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0.35" customHeight="1" x14ac:dyDescent="0.2">
      <c r="A136" s="33"/>
      <c r="B136" s="34"/>
      <c r="C136" s="35"/>
      <c r="D136" s="35"/>
      <c r="E136" s="35"/>
      <c r="F136" s="35"/>
      <c r="G136" s="35"/>
      <c r="H136" s="35"/>
      <c r="I136" s="114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11" customFormat="1" ht="29.25" customHeight="1" x14ac:dyDescent="0.2">
      <c r="A137" s="174"/>
      <c r="B137" s="175"/>
      <c r="C137" s="176" t="s">
        <v>145</v>
      </c>
      <c r="D137" s="177" t="s">
        <v>61</v>
      </c>
      <c r="E137" s="177" t="s">
        <v>57</v>
      </c>
      <c r="F137" s="177" t="s">
        <v>58</v>
      </c>
      <c r="G137" s="177" t="s">
        <v>146</v>
      </c>
      <c r="H137" s="177" t="s">
        <v>147</v>
      </c>
      <c r="I137" s="178" t="s">
        <v>148</v>
      </c>
      <c r="J137" s="177" t="s">
        <v>119</v>
      </c>
      <c r="K137" s="179" t="s">
        <v>149</v>
      </c>
      <c r="L137" s="180"/>
      <c r="M137" s="74" t="s">
        <v>1</v>
      </c>
      <c r="N137" s="75" t="s">
        <v>40</v>
      </c>
      <c r="O137" s="75" t="s">
        <v>150</v>
      </c>
      <c r="P137" s="75" t="s">
        <v>151</v>
      </c>
      <c r="Q137" s="75" t="s">
        <v>152</v>
      </c>
      <c r="R137" s="75" t="s">
        <v>153</v>
      </c>
      <c r="S137" s="75" t="s">
        <v>154</v>
      </c>
      <c r="T137" s="76" t="s">
        <v>155</v>
      </c>
      <c r="U137" s="174"/>
      <c r="V137" s="174"/>
      <c r="W137" s="174"/>
      <c r="X137" s="174"/>
      <c r="Y137" s="174"/>
      <c r="Z137" s="174"/>
      <c r="AA137" s="174"/>
      <c r="AB137" s="174"/>
      <c r="AC137" s="174"/>
      <c r="AD137" s="174"/>
      <c r="AE137" s="174"/>
    </row>
    <row r="138" spans="1:65" s="2" customFormat="1" ht="22.9" customHeight="1" x14ac:dyDescent="0.25">
      <c r="A138" s="33"/>
      <c r="B138" s="34"/>
      <c r="C138" s="81" t="s">
        <v>156</v>
      </c>
      <c r="D138" s="35"/>
      <c r="E138" s="35"/>
      <c r="F138" s="35"/>
      <c r="G138" s="35"/>
      <c r="H138" s="35"/>
      <c r="I138" s="114"/>
      <c r="J138" s="181">
        <f>BK138</f>
        <v>0</v>
      </c>
      <c r="K138" s="35"/>
      <c r="L138" s="38"/>
      <c r="M138" s="77"/>
      <c r="N138" s="182"/>
      <c r="O138" s="78"/>
      <c r="P138" s="183">
        <f>P139+P602+P812</f>
        <v>0</v>
      </c>
      <c r="Q138" s="78"/>
      <c r="R138" s="183">
        <f>R139+R602+R812</f>
        <v>163.71511748000003</v>
      </c>
      <c r="S138" s="78"/>
      <c r="T138" s="184">
        <f>T139+T602+T812</f>
        <v>71.197935999999999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75</v>
      </c>
      <c r="AU138" s="16" t="s">
        <v>121</v>
      </c>
      <c r="BK138" s="185">
        <f>BK139+BK602+BK812</f>
        <v>0</v>
      </c>
    </row>
    <row r="139" spans="1:65" s="12" customFormat="1" ht="25.9" customHeight="1" x14ac:dyDescent="0.2">
      <c r="B139" s="186"/>
      <c r="C139" s="187"/>
      <c r="D139" s="188" t="s">
        <v>75</v>
      </c>
      <c r="E139" s="189" t="s">
        <v>157</v>
      </c>
      <c r="F139" s="189" t="s">
        <v>158</v>
      </c>
      <c r="G139" s="187"/>
      <c r="H139" s="187"/>
      <c r="I139" s="190"/>
      <c r="J139" s="191">
        <f>BK139</f>
        <v>0</v>
      </c>
      <c r="K139" s="187"/>
      <c r="L139" s="192"/>
      <c r="M139" s="193"/>
      <c r="N139" s="194"/>
      <c r="O139" s="194"/>
      <c r="P139" s="195">
        <f>P140+P239+P265+P316+P367+P377+P420+P493+P542+P597</f>
        <v>0</v>
      </c>
      <c r="Q139" s="194"/>
      <c r="R139" s="195">
        <f>R140+R239+R265+R316+R367+R377+R420+R493+R542+R597</f>
        <v>156.87723914000003</v>
      </c>
      <c r="S139" s="194"/>
      <c r="T139" s="196">
        <f>T140+T239+T265+T316+T367+T377+T420+T493+T542+T597</f>
        <v>71.137236000000001</v>
      </c>
      <c r="AR139" s="197" t="s">
        <v>84</v>
      </c>
      <c r="AT139" s="198" t="s">
        <v>75</v>
      </c>
      <c r="AU139" s="198" t="s">
        <v>76</v>
      </c>
      <c r="AY139" s="197" t="s">
        <v>159</v>
      </c>
      <c r="BK139" s="199">
        <f>BK140+BK239+BK265+BK316+BK367+BK377+BK420+BK493+BK542+BK597</f>
        <v>0</v>
      </c>
    </row>
    <row r="140" spans="1:65" s="12" customFormat="1" ht="22.9" customHeight="1" x14ac:dyDescent="0.2">
      <c r="B140" s="186"/>
      <c r="C140" s="187"/>
      <c r="D140" s="188" t="s">
        <v>75</v>
      </c>
      <c r="E140" s="200" t="s">
        <v>84</v>
      </c>
      <c r="F140" s="200" t="s">
        <v>160</v>
      </c>
      <c r="G140" s="187"/>
      <c r="H140" s="187"/>
      <c r="I140" s="190"/>
      <c r="J140" s="201">
        <f>BK140</f>
        <v>0</v>
      </c>
      <c r="K140" s="187"/>
      <c r="L140" s="192"/>
      <c r="M140" s="193"/>
      <c r="N140" s="194"/>
      <c r="O140" s="194"/>
      <c r="P140" s="195">
        <f>SUM(P141:P238)</f>
        <v>0</v>
      </c>
      <c r="Q140" s="194"/>
      <c r="R140" s="195">
        <f>SUM(R141:R238)</f>
        <v>12.507520999999999</v>
      </c>
      <c r="S140" s="194"/>
      <c r="T140" s="196">
        <f>SUM(T141:T238)</f>
        <v>12.35</v>
      </c>
      <c r="AR140" s="197" t="s">
        <v>84</v>
      </c>
      <c r="AT140" s="198" t="s">
        <v>75</v>
      </c>
      <c r="AU140" s="198" t="s">
        <v>84</v>
      </c>
      <c r="AY140" s="197" t="s">
        <v>159</v>
      </c>
      <c r="BK140" s="199">
        <f>SUM(BK141:BK238)</f>
        <v>0</v>
      </c>
    </row>
    <row r="141" spans="1:65" s="2" customFormat="1" ht="14.45" customHeight="1" x14ac:dyDescent="0.2">
      <c r="A141" s="33"/>
      <c r="B141" s="34"/>
      <c r="C141" s="202" t="s">
        <v>84</v>
      </c>
      <c r="D141" s="202" t="s">
        <v>161</v>
      </c>
      <c r="E141" s="203" t="s">
        <v>162</v>
      </c>
      <c r="F141" s="204" t="s">
        <v>163</v>
      </c>
      <c r="G141" s="205" t="s">
        <v>164</v>
      </c>
      <c r="H141" s="206">
        <v>6.5</v>
      </c>
      <c r="I141" s="207"/>
      <c r="J141" s="208">
        <f>ROUND(I141*H141,2)</f>
        <v>0</v>
      </c>
      <c r="K141" s="204" t="s">
        <v>165</v>
      </c>
      <c r="L141" s="38"/>
      <c r="M141" s="209" t="s">
        <v>1</v>
      </c>
      <c r="N141" s="210" t="s">
        <v>41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1.9</v>
      </c>
      <c r="T141" s="212">
        <f>S141*H141</f>
        <v>12.35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166</v>
      </c>
      <c r="AT141" s="213" t="s">
        <v>161</v>
      </c>
      <c r="AU141" s="213" t="s">
        <v>87</v>
      </c>
      <c r="AY141" s="16" t="s">
        <v>159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84</v>
      </c>
      <c r="BK141" s="214">
        <f>ROUND(I141*H141,2)</f>
        <v>0</v>
      </c>
      <c r="BL141" s="16" t="s">
        <v>166</v>
      </c>
      <c r="BM141" s="213" t="s">
        <v>167</v>
      </c>
    </row>
    <row r="142" spans="1:65" s="2" customFormat="1" ht="19.5" x14ac:dyDescent="0.2">
      <c r="A142" s="33"/>
      <c r="B142" s="34"/>
      <c r="C142" s="35"/>
      <c r="D142" s="215" t="s">
        <v>168</v>
      </c>
      <c r="E142" s="35"/>
      <c r="F142" s="216" t="s">
        <v>169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168</v>
      </c>
      <c r="AU142" s="16" t="s">
        <v>87</v>
      </c>
    </row>
    <row r="143" spans="1:65" s="13" customFormat="1" x14ac:dyDescent="0.2">
      <c r="B143" s="219"/>
      <c r="C143" s="220"/>
      <c r="D143" s="215" t="s">
        <v>170</v>
      </c>
      <c r="E143" s="221" t="s">
        <v>1</v>
      </c>
      <c r="F143" s="222" t="s">
        <v>171</v>
      </c>
      <c r="G143" s="220"/>
      <c r="H143" s="223">
        <v>6.5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170</v>
      </c>
      <c r="AU143" s="229" t="s">
        <v>87</v>
      </c>
      <c r="AV143" s="13" t="s">
        <v>87</v>
      </c>
      <c r="AW143" s="13" t="s">
        <v>32</v>
      </c>
      <c r="AX143" s="13" t="s">
        <v>84</v>
      </c>
      <c r="AY143" s="229" t="s">
        <v>159</v>
      </c>
    </row>
    <row r="144" spans="1:65" s="2" customFormat="1" ht="14.45" customHeight="1" x14ac:dyDescent="0.2">
      <c r="A144" s="33"/>
      <c r="B144" s="34"/>
      <c r="C144" s="202" t="s">
        <v>87</v>
      </c>
      <c r="D144" s="202" t="s">
        <v>161</v>
      </c>
      <c r="E144" s="203" t="s">
        <v>172</v>
      </c>
      <c r="F144" s="204" t="s">
        <v>173</v>
      </c>
      <c r="G144" s="205" t="s">
        <v>164</v>
      </c>
      <c r="H144" s="206">
        <v>3.9</v>
      </c>
      <c r="I144" s="207"/>
      <c r="J144" s="208">
        <f>ROUND(I144*H144,2)</f>
        <v>0</v>
      </c>
      <c r="K144" s="204" t="s">
        <v>165</v>
      </c>
      <c r="L144" s="38"/>
      <c r="M144" s="209" t="s">
        <v>1</v>
      </c>
      <c r="N144" s="210" t="s">
        <v>41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166</v>
      </c>
      <c r="AT144" s="213" t="s">
        <v>161</v>
      </c>
      <c r="AU144" s="213" t="s">
        <v>87</v>
      </c>
      <c r="AY144" s="16" t="s">
        <v>159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84</v>
      </c>
      <c r="BK144" s="214">
        <f>ROUND(I144*H144,2)</f>
        <v>0</v>
      </c>
      <c r="BL144" s="16" t="s">
        <v>166</v>
      </c>
      <c r="BM144" s="213" t="s">
        <v>174</v>
      </c>
    </row>
    <row r="145" spans="1:65" s="2" customFormat="1" ht="19.5" x14ac:dyDescent="0.2">
      <c r="A145" s="33"/>
      <c r="B145" s="34"/>
      <c r="C145" s="35"/>
      <c r="D145" s="215" t="s">
        <v>168</v>
      </c>
      <c r="E145" s="35"/>
      <c r="F145" s="216" t="s">
        <v>175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168</v>
      </c>
      <c r="AU145" s="16" t="s">
        <v>87</v>
      </c>
    </row>
    <row r="146" spans="1:65" s="13" customFormat="1" x14ac:dyDescent="0.2">
      <c r="B146" s="219"/>
      <c r="C146" s="220"/>
      <c r="D146" s="215" t="s">
        <v>170</v>
      </c>
      <c r="E146" s="221" t="s">
        <v>1</v>
      </c>
      <c r="F146" s="222" t="s">
        <v>176</v>
      </c>
      <c r="G146" s="220"/>
      <c r="H146" s="223">
        <v>3.9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170</v>
      </c>
      <c r="AU146" s="229" t="s">
        <v>87</v>
      </c>
      <c r="AV146" s="13" t="s">
        <v>87</v>
      </c>
      <c r="AW146" s="13" t="s">
        <v>32</v>
      </c>
      <c r="AX146" s="13" t="s">
        <v>84</v>
      </c>
      <c r="AY146" s="229" t="s">
        <v>159</v>
      </c>
    </row>
    <row r="147" spans="1:65" s="2" customFormat="1" ht="14.45" customHeight="1" x14ac:dyDescent="0.2">
      <c r="A147" s="33"/>
      <c r="B147" s="34"/>
      <c r="C147" s="202" t="s">
        <v>177</v>
      </c>
      <c r="D147" s="202" t="s">
        <v>161</v>
      </c>
      <c r="E147" s="203" t="s">
        <v>178</v>
      </c>
      <c r="F147" s="204" t="s">
        <v>179</v>
      </c>
      <c r="G147" s="205" t="s">
        <v>164</v>
      </c>
      <c r="H147" s="206">
        <v>6.5</v>
      </c>
      <c r="I147" s="207"/>
      <c r="J147" s="208">
        <f>ROUND(I147*H147,2)</f>
        <v>0</v>
      </c>
      <c r="K147" s="204" t="s">
        <v>165</v>
      </c>
      <c r="L147" s="38"/>
      <c r="M147" s="209" t="s">
        <v>1</v>
      </c>
      <c r="N147" s="210" t="s">
        <v>41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166</v>
      </c>
      <c r="AT147" s="213" t="s">
        <v>161</v>
      </c>
      <c r="AU147" s="213" t="s">
        <v>87</v>
      </c>
      <c r="AY147" s="16" t="s">
        <v>159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84</v>
      </c>
      <c r="BK147" s="214">
        <f>ROUND(I147*H147,2)</f>
        <v>0</v>
      </c>
      <c r="BL147" s="16" t="s">
        <v>166</v>
      </c>
      <c r="BM147" s="213" t="s">
        <v>180</v>
      </c>
    </row>
    <row r="148" spans="1:65" s="2" customFormat="1" ht="19.5" x14ac:dyDescent="0.2">
      <c r="A148" s="33"/>
      <c r="B148" s="34"/>
      <c r="C148" s="35"/>
      <c r="D148" s="215" t="s">
        <v>168</v>
      </c>
      <c r="E148" s="35"/>
      <c r="F148" s="216" t="s">
        <v>181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168</v>
      </c>
      <c r="AU148" s="16" t="s">
        <v>87</v>
      </c>
    </row>
    <row r="149" spans="1:65" s="13" customFormat="1" x14ac:dyDescent="0.2">
      <c r="B149" s="219"/>
      <c r="C149" s="220"/>
      <c r="D149" s="215" t="s">
        <v>170</v>
      </c>
      <c r="E149" s="221" t="s">
        <v>1</v>
      </c>
      <c r="F149" s="222" t="s">
        <v>182</v>
      </c>
      <c r="G149" s="220"/>
      <c r="H149" s="223">
        <v>6.5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170</v>
      </c>
      <c r="AU149" s="229" t="s">
        <v>87</v>
      </c>
      <c r="AV149" s="13" t="s">
        <v>87</v>
      </c>
      <c r="AW149" s="13" t="s">
        <v>32</v>
      </c>
      <c r="AX149" s="13" t="s">
        <v>84</v>
      </c>
      <c r="AY149" s="229" t="s">
        <v>159</v>
      </c>
    </row>
    <row r="150" spans="1:65" s="2" customFormat="1" ht="14.45" customHeight="1" x14ac:dyDescent="0.2">
      <c r="A150" s="33"/>
      <c r="B150" s="34"/>
      <c r="C150" s="202" t="s">
        <v>166</v>
      </c>
      <c r="D150" s="202" t="s">
        <v>161</v>
      </c>
      <c r="E150" s="203" t="s">
        <v>183</v>
      </c>
      <c r="F150" s="204" t="s">
        <v>184</v>
      </c>
      <c r="G150" s="205" t="s">
        <v>185</v>
      </c>
      <c r="H150" s="206">
        <v>20</v>
      </c>
      <c r="I150" s="207"/>
      <c r="J150" s="208">
        <f>ROUND(I150*H150,2)</f>
        <v>0</v>
      </c>
      <c r="K150" s="204" t="s">
        <v>165</v>
      </c>
      <c r="L150" s="38"/>
      <c r="M150" s="209" t="s">
        <v>1</v>
      </c>
      <c r="N150" s="210" t="s">
        <v>41</v>
      </c>
      <c r="O150" s="70"/>
      <c r="P150" s="211">
        <f>O150*H150</f>
        <v>0</v>
      </c>
      <c r="Q150" s="211">
        <v>1.7500000000000002E-2</v>
      </c>
      <c r="R150" s="211">
        <f>Q150*H150</f>
        <v>0.35000000000000003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166</v>
      </c>
      <c r="AT150" s="213" t="s">
        <v>161</v>
      </c>
      <c r="AU150" s="213" t="s">
        <v>87</v>
      </c>
      <c r="AY150" s="16" t="s">
        <v>159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84</v>
      </c>
      <c r="BK150" s="214">
        <f>ROUND(I150*H150,2)</f>
        <v>0</v>
      </c>
      <c r="BL150" s="16" t="s">
        <v>166</v>
      </c>
      <c r="BM150" s="213" t="s">
        <v>186</v>
      </c>
    </row>
    <row r="151" spans="1:65" s="2" customFormat="1" x14ac:dyDescent="0.2">
      <c r="A151" s="33"/>
      <c r="B151" s="34"/>
      <c r="C151" s="35"/>
      <c r="D151" s="215" t="s">
        <v>168</v>
      </c>
      <c r="E151" s="35"/>
      <c r="F151" s="216" t="s">
        <v>187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168</v>
      </c>
      <c r="AU151" s="16" t="s">
        <v>87</v>
      </c>
    </row>
    <row r="152" spans="1:65" s="2" customFormat="1" ht="14.45" customHeight="1" x14ac:dyDescent="0.2">
      <c r="A152" s="33"/>
      <c r="B152" s="34"/>
      <c r="C152" s="202" t="s">
        <v>188</v>
      </c>
      <c r="D152" s="202" t="s">
        <v>161</v>
      </c>
      <c r="E152" s="203" t="s">
        <v>189</v>
      </c>
      <c r="F152" s="204" t="s">
        <v>190</v>
      </c>
      <c r="G152" s="205" t="s">
        <v>191</v>
      </c>
      <c r="H152" s="206">
        <v>500</v>
      </c>
      <c r="I152" s="207"/>
      <c r="J152" s="208">
        <f>ROUND(I152*H152,2)</f>
        <v>0</v>
      </c>
      <c r="K152" s="204" t="s">
        <v>165</v>
      </c>
      <c r="L152" s="38"/>
      <c r="M152" s="209" t="s">
        <v>1</v>
      </c>
      <c r="N152" s="210" t="s">
        <v>41</v>
      </c>
      <c r="O152" s="70"/>
      <c r="P152" s="211">
        <f>O152*H152</f>
        <v>0</v>
      </c>
      <c r="Q152" s="211">
        <v>3.0000000000000001E-5</v>
      </c>
      <c r="R152" s="211">
        <f>Q152*H152</f>
        <v>1.5000000000000001E-2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166</v>
      </c>
      <c r="AT152" s="213" t="s">
        <v>161</v>
      </c>
      <c r="AU152" s="213" t="s">
        <v>87</v>
      </c>
      <c r="AY152" s="16" t="s">
        <v>159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84</v>
      </c>
      <c r="BK152" s="214">
        <f>ROUND(I152*H152,2)</f>
        <v>0</v>
      </c>
      <c r="BL152" s="16" t="s">
        <v>166</v>
      </c>
      <c r="BM152" s="213" t="s">
        <v>192</v>
      </c>
    </row>
    <row r="153" spans="1:65" s="2" customFormat="1" x14ac:dyDescent="0.2">
      <c r="A153" s="33"/>
      <c r="B153" s="34"/>
      <c r="C153" s="35"/>
      <c r="D153" s="215" t="s">
        <v>168</v>
      </c>
      <c r="E153" s="35"/>
      <c r="F153" s="216" t="s">
        <v>193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168</v>
      </c>
      <c r="AU153" s="16" t="s">
        <v>87</v>
      </c>
    </row>
    <row r="154" spans="1:65" s="2" customFormat="1" ht="19.899999999999999" customHeight="1" x14ac:dyDescent="0.2">
      <c r="A154" s="33"/>
      <c r="B154" s="34"/>
      <c r="C154" s="202" t="s">
        <v>194</v>
      </c>
      <c r="D154" s="202" t="s">
        <v>161</v>
      </c>
      <c r="E154" s="203" t="s">
        <v>195</v>
      </c>
      <c r="F154" s="204" t="s">
        <v>196</v>
      </c>
      <c r="G154" s="205" t="s">
        <v>164</v>
      </c>
      <c r="H154" s="206">
        <v>2.25</v>
      </c>
      <c r="I154" s="207"/>
      <c r="J154" s="208">
        <f>ROUND(I154*H154,2)</f>
        <v>0</v>
      </c>
      <c r="K154" s="204" t="s">
        <v>165</v>
      </c>
      <c r="L154" s="38"/>
      <c r="M154" s="209" t="s">
        <v>1</v>
      </c>
      <c r="N154" s="210" t="s">
        <v>41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166</v>
      </c>
      <c r="AT154" s="213" t="s">
        <v>161</v>
      </c>
      <c r="AU154" s="213" t="s">
        <v>87</v>
      </c>
      <c r="AY154" s="16" t="s">
        <v>159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84</v>
      </c>
      <c r="BK154" s="214">
        <f>ROUND(I154*H154,2)</f>
        <v>0</v>
      </c>
      <c r="BL154" s="16" t="s">
        <v>166</v>
      </c>
      <c r="BM154" s="213" t="s">
        <v>197</v>
      </c>
    </row>
    <row r="155" spans="1:65" s="2" customFormat="1" x14ac:dyDescent="0.2">
      <c r="A155" s="33"/>
      <c r="B155" s="34"/>
      <c r="C155" s="35"/>
      <c r="D155" s="215" t="s">
        <v>168</v>
      </c>
      <c r="E155" s="35"/>
      <c r="F155" s="216" t="s">
        <v>198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168</v>
      </c>
      <c r="AU155" s="16" t="s">
        <v>87</v>
      </c>
    </row>
    <row r="156" spans="1:65" s="13" customFormat="1" x14ac:dyDescent="0.2">
      <c r="B156" s="219"/>
      <c r="C156" s="220"/>
      <c r="D156" s="215" t="s">
        <v>170</v>
      </c>
      <c r="E156" s="221" t="s">
        <v>1</v>
      </c>
      <c r="F156" s="222" t="s">
        <v>199</v>
      </c>
      <c r="G156" s="220"/>
      <c r="H156" s="223">
        <v>2.25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170</v>
      </c>
      <c r="AU156" s="229" t="s">
        <v>87</v>
      </c>
      <c r="AV156" s="13" t="s">
        <v>87</v>
      </c>
      <c r="AW156" s="13" t="s">
        <v>32</v>
      </c>
      <c r="AX156" s="13" t="s">
        <v>84</v>
      </c>
      <c r="AY156" s="229" t="s">
        <v>159</v>
      </c>
    </row>
    <row r="157" spans="1:65" s="2" customFormat="1" ht="14.45" customHeight="1" x14ac:dyDescent="0.2">
      <c r="A157" s="33"/>
      <c r="B157" s="34"/>
      <c r="C157" s="202" t="s">
        <v>200</v>
      </c>
      <c r="D157" s="202" t="s">
        <v>161</v>
      </c>
      <c r="E157" s="203" t="s">
        <v>201</v>
      </c>
      <c r="F157" s="204" t="s">
        <v>202</v>
      </c>
      <c r="G157" s="205" t="s">
        <v>164</v>
      </c>
      <c r="H157" s="206">
        <v>23.248000000000001</v>
      </c>
      <c r="I157" s="207"/>
      <c r="J157" s="208">
        <f>ROUND(I157*H157,2)</f>
        <v>0</v>
      </c>
      <c r="K157" s="204" t="s">
        <v>165</v>
      </c>
      <c r="L157" s="38"/>
      <c r="M157" s="209" t="s">
        <v>1</v>
      </c>
      <c r="N157" s="210" t="s">
        <v>41</v>
      </c>
      <c r="O157" s="70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166</v>
      </c>
      <c r="AT157" s="213" t="s">
        <v>161</v>
      </c>
      <c r="AU157" s="213" t="s">
        <v>87</v>
      </c>
      <c r="AY157" s="16" t="s">
        <v>159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84</v>
      </c>
      <c r="BK157" s="214">
        <f>ROUND(I157*H157,2)</f>
        <v>0</v>
      </c>
      <c r="BL157" s="16" t="s">
        <v>166</v>
      </c>
      <c r="BM157" s="213" t="s">
        <v>203</v>
      </c>
    </row>
    <row r="158" spans="1:65" s="2" customFormat="1" ht="19.5" x14ac:dyDescent="0.2">
      <c r="A158" s="33"/>
      <c r="B158" s="34"/>
      <c r="C158" s="35"/>
      <c r="D158" s="215" t="s">
        <v>168</v>
      </c>
      <c r="E158" s="35"/>
      <c r="F158" s="216" t="s">
        <v>204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168</v>
      </c>
      <c r="AU158" s="16" t="s">
        <v>87</v>
      </c>
    </row>
    <row r="159" spans="1:65" s="13" customFormat="1" x14ac:dyDescent="0.2">
      <c r="B159" s="219"/>
      <c r="C159" s="220"/>
      <c r="D159" s="215" t="s">
        <v>170</v>
      </c>
      <c r="E159" s="221" t="s">
        <v>1</v>
      </c>
      <c r="F159" s="222" t="s">
        <v>205</v>
      </c>
      <c r="G159" s="220"/>
      <c r="H159" s="223">
        <v>0.995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170</v>
      </c>
      <c r="AU159" s="229" t="s">
        <v>87</v>
      </c>
      <c r="AV159" s="13" t="s">
        <v>87</v>
      </c>
      <c r="AW159" s="13" t="s">
        <v>32</v>
      </c>
      <c r="AX159" s="13" t="s">
        <v>76</v>
      </c>
      <c r="AY159" s="229" t="s">
        <v>159</v>
      </c>
    </row>
    <row r="160" spans="1:65" s="13" customFormat="1" x14ac:dyDescent="0.2">
      <c r="B160" s="219"/>
      <c r="C160" s="220"/>
      <c r="D160" s="215" t="s">
        <v>170</v>
      </c>
      <c r="E160" s="221" t="s">
        <v>1</v>
      </c>
      <c r="F160" s="222" t="s">
        <v>206</v>
      </c>
      <c r="G160" s="220"/>
      <c r="H160" s="223">
        <v>17.82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170</v>
      </c>
      <c r="AU160" s="229" t="s">
        <v>87</v>
      </c>
      <c r="AV160" s="13" t="s">
        <v>87</v>
      </c>
      <c r="AW160" s="13" t="s">
        <v>32</v>
      </c>
      <c r="AX160" s="13" t="s">
        <v>76</v>
      </c>
      <c r="AY160" s="229" t="s">
        <v>159</v>
      </c>
    </row>
    <row r="161" spans="1:65" s="13" customFormat="1" x14ac:dyDescent="0.2">
      <c r="B161" s="219"/>
      <c r="C161" s="220"/>
      <c r="D161" s="215" t="s">
        <v>170</v>
      </c>
      <c r="E161" s="221" t="s">
        <v>1</v>
      </c>
      <c r="F161" s="222" t="s">
        <v>207</v>
      </c>
      <c r="G161" s="220"/>
      <c r="H161" s="223">
        <v>4.4329999999999998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170</v>
      </c>
      <c r="AU161" s="229" t="s">
        <v>87</v>
      </c>
      <c r="AV161" s="13" t="s">
        <v>87</v>
      </c>
      <c r="AW161" s="13" t="s">
        <v>32</v>
      </c>
      <c r="AX161" s="13" t="s">
        <v>76</v>
      </c>
      <c r="AY161" s="229" t="s">
        <v>159</v>
      </c>
    </row>
    <row r="162" spans="1:65" s="2" customFormat="1" ht="14.45" customHeight="1" x14ac:dyDescent="0.2">
      <c r="A162" s="33"/>
      <c r="B162" s="34"/>
      <c r="C162" s="202" t="s">
        <v>208</v>
      </c>
      <c r="D162" s="202" t="s">
        <v>161</v>
      </c>
      <c r="E162" s="203" t="s">
        <v>209</v>
      </c>
      <c r="F162" s="204" t="s">
        <v>210</v>
      </c>
      <c r="G162" s="205" t="s">
        <v>164</v>
      </c>
      <c r="H162" s="206">
        <v>104.2</v>
      </c>
      <c r="I162" s="207"/>
      <c r="J162" s="208">
        <f>ROUND(I162*H162,2)</f>
        <v>0</v>
      </c>
      <c r="K162" s="204" t="s">
        <v>165</v>
      </c>
      <c r="L162" s="38"/>
      <c r="M162" s="209" t="s">
        <v>1</v>
      </c>
      <c r="N162" s="210" t="s">
        <v>41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166</v>
      </c>
      <c r="AT162" s="213" t="s">
        <v>161</v>
      </c>
      <c r="AU162" s="213" t="s">
        <v>87</v>
      </c>
      <c r="AY162" s="16" t="s">
        <v>159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84</v>
      </c>
      <c r="BK162" s="214">
        <f>ROUND(I162*H162,2)</f>
        <v>0</v>
      </c>
      <c r="BL162" s="16" t="s">
        <v>166</v>
      </c>
      <c r="BM162" s="213" t="s">
        <v>211</v>
      </c>
    </row>
    <row r="163" spans="1:65" s="2" customFormat="1" ht="19.5" x14ac:dyDescent="0.2">
      <c r="A163" s="33"/>
      <c r="B163" s="34"/>
      <c r="C163" s="35"/>
      <c r="D163" s="215" t="s">
        <v>168</v>
      </c>
      <c r="E163" s="35"/>
      <c r="F163" s="216" t="s">
        <v>212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168</v>
      </c>
      <c r="AU163" s="16" t="s">
        <v>87</v>
      </c>
    </row>
    <row r="164" spans="1:65" s="13" customFormat="1" x14ac:dyDescent="0.2">
      <c r="B164" s="219"/>
      <c r="C164" s="220"/>
      <c r="D164" s="215" t="s">
        <v>170</v>
      </c>
      <c r="E164" s="221" t="s">
        <v>1</v>
      </c>
      <c r="F164" s="222" t="s">
        <v>213</v>
      </c>
      <c r="G164" s="220"/>
      <c r="H164" s="223">
        <v>124.5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170</v>
      </c>
      <c r="AU164" s="229" t="s">
        <v>87</v>
      </c>
      <c r="AV164" s="13" t="s">
        <v>87</v>
      </c>
      <c r="AW164" s="13" t="s">
        <v>32</v>
      </c>
      <c r="AX164" s="13" t="s">
        <v>76</v>
      </c>
      <c r="AY164" s="229" t="s">
        <v>159</v>
      </c>
    </row>
    <row r="165" spans="1:65" s="13" customFormat="1" x14ac:dyDescent="0.2">
      <c r="B165" s="219"/>
      <c r="C165" s="220"/>
      <c r="D165" s="215" t="s">
        <v>170</v>
      </c>
      <c r="E165" s="221" t="s">
        <v>1</v>
      </c>
      <c r="F165" s="222" t="s">
        <v>214</v>
      </c>
      <c r="G165" s="220"/>
      <c r="H165" s="223">
        <v>-20.3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170</v>
      </c>
      <c r="AU165" s="229" t="s">
        <v>87</v>
      </c>
      <c r="AV165" s="13" t="s">
        <v>87</v>
      </c>
      <c r="AW165" s="13" t="s">
        <v>32</v>
      </c>
      <c r="AX165" s="13" t="s">
        <v>76</v>
      </c>
      <c r="AY165" s="229" t="s">
        <v>159</v>
      </c>
    </row>
    <row r="166" spans="1:65" s="2" customFormat="1" ht="19.899999999999999" customHeight="1" x14ac:dyDescent="0.2">
      <c r="A166" s="33"/>
      <c r="B166" s="34"/>
      <c r="C166" s="202" t="s">
        <v>215</v>
      </c>
      <c r="D166" s="202" t="s">
        <v>161</v>
      </c>
      <c r="E166" s="203" t="s">
        <v>216</v>
      </c>
      <c r="F166" s="204" t="s">
        <v>217</v>
      </c>
      <c r="G166" s="205" t="s">
        <v>164</v>
      </c>
      <c r="H166" s="206">
        <v>3.472</v>
      </c>
      <c r="I166" s="207"/>
      <c r="J166" s="208">
        <f>ROUND(I166*H166,2)</f>
        <v>0</v>
      </c>
      <c r="K166" s="204" t="s">
        <v>165</v>
      </c>
      <c r="L166" s="38"/>
      <c r="M166" s="209" t="s">
        <v>1</v>
      </c>
      <c r="N166" s="210" t="s">
        <v>41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166</v>
      </c>
      <c r="AT166" s="213" t="s">
        <v>161</v>
      </c>
      <c r="AU166" s="213" t="s">
        <v>87</v>
      </c>
      <c r="AY166" s="16" t="s">
        <v>159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84</v>
      </c>
      <c r="BK166" s="214">
        <f>ROUND(I166*H166,2)</f>
        <v>0</v>
      </c>
      <c r="BL166" s="16" t="s">
        <v>166</v>
      </c>
      <c r="BM166" s="213" t="s">
        <v>218</v>
      </c>
    </row>
    <row r="167" spans="1:65" s="2" customFormat="1" ht="19.5" x14ac:dyDescent="0.2">
      <c r="A167" s="33"/>
      <c r="B167" s="34"/>
      <c r="C167" s="35"/>
      <c r="D167" s="215" t="s">
        <v>168</v>
      </c>
      <c r="E167" s="35"/>
      <c r="F167" s="216" t="s">
        <v>219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168</v>
      </c>
      <c r="AU167" s="16" t="s">
        <v>87</v>
      </c>
    </row>
    <row r="168" spans="1:65" s="13" customFormat="1" x14ac:dyDescent="0.2">
      <c r="B168" s="219"/>
      <c r="C168" s="220"/>
      <c r="D168" s="215" t="s">
        <v>170</v>
      </c>
      <c r="E168" s="221" t="s">
        <v>1</v>
      </c>
      <c r="F168" s="222" t="s">
        <v>220</v>
      </c>
      <c r="G168" s="220"/>
      <c r="H168" s="223">
        <v>3.472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170</v>
      </c>
      <c r="AU168" s="229" t="s">
        <v>87</v>
      </c>
      <c r="AV168" s="13" t="s">
        <v>87</v>
      </c>
      <c r="AW168" s="13" t="s">
        <v>32</v>
      </c>
      <c r="AX168" s="13" t="s">
        <v>84</v>
      </c>
      <c r="AY168" s="229" t="s">
        <v>159</v>
      </c>
    </row>
    <row r="169" spans="1:65" s="2" customFormat="1" ht="19.899999999999999" customHeight="1" x14ac:dyDescent="0.2">
      <c r="A169" s="33"/>
      <c r="B169" s="34"/>
      <c r="C169" s="202" t="s">
        <v>221</v>
      </c>
      <c r="D169" s="202" t="s">
        <v>161</v>
      </c>
      <c r="E169" s="203" t="s">
        <v>222</v>
      </c>
      <c r="F169" s="204" t="s">
        <v>223</v>
      </c>
      <c r="G169" s="205" t="s">
        <v>164</v>
      </c>
      <c r="H169" s="206">
        <v>15.6</v>
      </c>
      <c r="I169" s="207"/>
      <c r="J169" s="208">
        <f>ROUND(I169*H169,2)</f>
        <v>0</v>
      </c>
      <c r="K169" s="204" t="s">
        <v>165</v>
      </c>
      <c r="L169" s="38"/>
      <c r="M169" s="209" t="s">
        <v>1</v>
      </c>
      <c r="N169" s="210" t="s">
        <v>41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166</v>
      </c>
      <c r="AT169" s="213" t="s">
        <v>161</v>
      </c>
      <c r="AU169" s="213" t="s">
        <v>87</v>
      </c>
      <c r="AY169" s="16" t="s">
        <v>159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84</v>
      </c>
      <c r="BK169" s="214">
        <f>ROUND(I169*H169,2)</f>
        <v>0</v>
      </c>
      <c r="BL169" s="16" t="s">
        <v>166</v>
      </c>
      <c r="BM169" s="213" t="s">
        <v>224</v>
      </c>
    </row>
    <row r="170" spans="1:65" s="2" customFormat="1" ht="19.5" x14ac:dyDescent="0.2">
      <c r="A170" s="33"/>
      <c r="B170" s="34"/>
      <c r="C170" s="35"/>
      <c r="D170" s="215" t="s">
        <v>168</v>
      </c>
      <c r="E170" s="35"/>
      <c r="F170" s="216" t="s">
        <v>225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168</v>
      </c>
      <c r="AU170" s="16" t="s">
        <v>87</v>
      </c>
    </row>
    <row r="171" spans="1:65" s="13" customFormat="1" x14ac:dyDescent="0.2">
      <c r="B171" s="219"/>
      <c r="C171" s="220"/>
      <c r="D171" s="215" t="s">
        <v>170</v>
      </c>
      <c r="E171" s="221" t="s">
        <v>1</v>
      </c>
      <c r="F171" s="222" t="s">
        <v>226</v>
      </c>
      <c r="G171" s="220"/>
      <c r="H171" s="223">
        <v>15.6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170</v>
      </c>
      <c r="AU171" s="229" t="s">
        <v>87</v>
      </c>
      <c r="AV171" s="13" t="s">
        <v>87</v>
      </c>
      <c r="AW171" s="13" t="s">
        <v>32</v>
      </c>
      <c r="AX171" s="13" t="s">
        <v>84</v>
      </c>
      <c r="AY171" s="229" t="s">
        <v>159</v>
      </c>
    </row>
    <row r="172" spans="1:65" s="2" customFormat="1" ht="19.899999999999999" customHeight="1" x14ac:dyDescent="0.2">
      <c r="A172" s="33"/>
      <c r="B172" s="34"/>
      <c r="C172" s="202" t="s">
        <v>227</v>
      </c>
      <c r="D172" s="202" t="s">
        <v>161</v>
      </c>
      <c r="E172" s="203" t="s">
        <v>228</v>
      </c>
      <c r="F172" s="204" t="s">
        <v>229</v>
      </c>
      <c r="G172" s="205" t="s">
        <v>164</v>
      </c>
      <c r="H172" s="206">
        <v>23.4</v>
      </c>
      <c r="I172" s="207"/>
      <c r="J172" s="208">
        <f>ROUND(I172*H172,2)</f>
        <v>0</v>
      </c>
      <c r="K172" s="204" t="s">
        <v>165</v>
      </c>
      <c r="L172" s="38"/>
      <c r="M172" s="209" t="s">
        <v>1</v>
      </c>
      <c r="N172" s="210" t="s">
        <v>41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166</v>
      </c>
      <c r="AT172" s="213" t="s">
        <v>161</v>
      </c>
      <c r="AU172" s="213" t="s">
        <v>87</v>
      </c>
      <c r="AY172" s="16" t="s">
        <v>159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84</v>
      </c>
      <c r="BK172" s="214">
        <f>ROUND(I172*H172,2)</f>
        <v>0</v>
      </c>
      <c r="BL172" s="16" t="s">
        <v>166</v>
      </c>
      <c r="BM172" s="213" t="s">
        <v>230</v>
      </c>
    </row>
    <row r="173" spans="1:65" s="2" customFormat="1" ht="19.5" x14ac:dyDescent="0.2">
      <c r="A173" s="33"/>
      <c r="B173" s="34"/>
      <c r="C173" s="35"/>
      <c r="D173" s="215" t="s">
        <v>168</v>
      </c>
      <c r="E173" s="35"/>
      <c r="F173" s="216" t="s">
        <v>231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168</v>
      </c>
      <c r="AU173" s="16" t="s">
        <v>87</v>
      </c>
    </row>
    <row r="174" spans="1:65" s="13" customFormat="1" x14ac:dyDescent="0.2">
      <c r="B174" s="219"/>
      <c r="C174" s="220"/>
      <c r="D174" s="215" t="s">
        <v>170</v>
      </c>
      <c r="E174" s="221" t="s">
        <v>1</v>
      </c>
      <c r="F174" s="222" t="s">
        <v>232</v>
      </c>
      <c r="G174" s="220"/>
      <c r="H174" s="223">
        <v>23.4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170</v>
      </c>
      <c r="AU174" s="229" t="s">
        <v>87</v>
      </c>
      <c r="AV174" s="13" t="s">
        <v>87</v>
      </c>
      <c r="AW174" s="13" t="s">
        <v>32</v>
      </c>
      <c r="AX174" s="13" t="s">
        <v>84</v>
      </c>
      <c r="AY174" s="229" t="s">
        <v>159</v>
      </c>
    </row>
    <row r="175" spans="1:65" s="2" customFormat="1" ht="14.45" customHeight="1" x14ac:dyDescent="0.2">
      <c r="A175" s="33"/>
      <c r="B175" s="34"/>
      <c r="C175" s="202" t="s">
        <v>233</v>
      </c>
      <c r="D175" s="202" t="s">
        <v>161</v>
      </c>
      <c r="E175" s="203" t="s">
        <v>234</v>
      </c>
      <c r="F175" s="204" t="s">
        <v>235</v>
      </c>
      <c r="G175" s="205" t="s">
        <v>236</v>
      </c>
      <c r="H175" s="206">
        <v>78</v>
      </c>
      <c r="I175" s="207"/>
      <c r="J175" s="208">
        <f>ROUND(I175*H175,2)</f>
        <v>0</v>
      </c>
      <c r="K175" s="204" t="s">
        <v>165</v>
      </c>
      <c r="L175" s="38"/>
      <c r="M175" s="209" t="s">
        <v>1</v>
      </c>
      <c r="N175" s="210" t="s">
        <v>41</v>
      </c>
      <c r="O175" s="70"/>
      <c r="P175" s="211">
        <f>O175*H175</f>
        <v>0</v>
      </c>
      <c r="Q175" s="211">
        <v>1.4999999999999999E-4</v>
      </c>
      <c r="R175" s="211">
        <f>Q175*H175</f>
        <v>1.1699999999999999E-2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166</v>
      </c>
      <c r="AT175" s="213" t="s">
        <v>161</v>
      </c>
      <c r="AU175" s="213" t="s">
        <v>87</v>
      </c>
      <c r="AY175" s="16" t="s">
        <v>159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84</v>
      </c>
      <c r="BK175" s="214">
        <f>ROUND(I175*H175,2)</f>
        <v>0</v>
      </c>
      <c r="BL175" s="16" t="s">
        <v>166</v>
      </c>
      <c r="BM175" s="213" t="s">
        <v>237</v>
      </c>
    </row>
    <row r="176" spans="1:65" s="2" customFormat="1" ht="19.5" x14ac:dyDescent="0.2">
      <c r="A176" s="33"/>
      <c r="B176" s="34"/>
      <c r="C176" s="35"/>
      <c r="D176" s="215" t="s">
        <v>168</v>
      </c>
      <c r="E176" s="35"/>
      <c r="F176" s="216" t="s">
        <v>238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168</v>
      </c>
      <c r="AU176" s="16" t="s">
        <v>87</v>
      </c>
    </row>
    <row r="177" spans="1:65" s="13" customFormat="1" x14ac:dyDescent="0.2">
      <c r="B177" s="219"/>
      <c r="C177" s="220"/>
      <c r="D177" s="215" t="s">
        <v>170</v>
      </c>
      <c r="E177" s="221" t="s">
        <v>1</v>
      </c>
      <c r="F177" s="222" t="s">
        <v>239</v>
      </c>
      <c r="G177" s="220"/>
      <c r="H177" s="223">
        <v>78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170</v>
      </c>
      <c r="AU177" s="229" t="s">
        <v>87</v>
      </c>
      <c r="AV177" s="13" t="s">
        <v>87</v>
      </c>
      <c r="AW177" s="13" t="s">
        <v>32</v>
      </c>
      <c r="AX177" s="13" t="s">
        <v>84</v>
      </c>
      <c r="AY177" s="229" t="s">
        <v>159</v>
      </c>
    </row>
    <row r="178" spans="1:65" s="2" customFormat="1" ht="14.45" customHeight="1" x14ac:dyDescent="0.2">
      <c r="A178" s="33"/>
      <c r="B178" s="34"/>
      <c r="C178" s="202" t="s">
        <v>240</v>
      </c>
      <c r="D178" s="202" t="s">
        <v>161</v>
      </c>
      <c r="E178" s="203" t="s">
        <v>241</v>
      </c>
      <c r="F178" s="204" t="s">
        <v>242</v>
      </c>
      <c r="G178" s="205" t="s">
        <v>236</v>
      </c>
      <c r="H178" s="206">
        <v>74.88</v>
      </c>
      <c r="I178" s="207"/>
      <c r="J178" s="208">
        <f>ROUND(I178*H178,2)</f>
        <v>0</v>
      </c>
      <c r="K178" s="204" t="s">
        <v>165</v>
      </c>
      <c r="L178" s="38"/>
      <c r="M178" s="209" t="s">
        <v>1</v>
      </c>
      <c r="N178" s="210" t="s">
        <v>41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166</v>
      </c>
      <c r="AT178" s="213" t="s">
        <v>161</v>
      </c>
      <c r="AU178" s="213" t="s">
        <v>87</v>
      </c>
      <c r="AY178" s="16" t="s">
        <v>159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84</v>
      </c>
      <c r="BK178" s="214">
        <f>ROUND(I178*H178,2)</f>
        <v>0</v>
      </c>
      <c r="BL178" s="16" t="s">
        <v>166</v>
      </c>
      <c r="BM178" s="213" t="s">
        <v>243</v>
      </c>
    </row>
    <row r="179" spans="1:65" s="2" customFormat="1" ht="19.5" x14ac:dyDescent="0.2">
      <c r="A179" s="33"/>
      <c r="B179" s="34"/>
      <c r="C179" s="35"/>
      <c r="D179" s="215" t="s">
        <v>168</v>
      </c>
      <c r="E179" s="35"/>
      <c r="F179" s="216" t="s">
        <v>244</v>
      </c>
      <c r="G179" s="35"/>
      <c r="H179" s="35"/>
      <c r="I179" s="114"/>
      <c r="J179" s="35"/>
      <c r="K179" s="35"/>
      <c r="L179" s="38"/>
      <c r="M179" s="217"/>
      <c r="N179" s="21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168</v>
      </c>
      <c r="AU179" s="16" t="s">
        <v>87</v>
      </c>
    </row>
    <row r="180" spans="1:65" s="13" customFormat="1" x14ac:dyDescent="0.2">
      <c r="B180" s="219"/>
      <c r="C180" s="220"/>
      <c r="D180" s="215" t="s">
        <v>170</v>
      </c>
      <c r="E180" s="221" t="s">
        <v>1</v>
      </c>
      <c r="F180" s="222" t="s">
        <v>245</v>
      </c>
      <c r="G180" s="220"/>
      <c r="H180" s="223">
        <v>74.88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170</v>
      </c>
      <c r="AU180" s="229" t="s">
        <v>87</v>
      </c>
      <c r="AV180" s="13" t="s">
        <v>87</v>
      </c>
      <c r="AW180" s="13" t="s">
        <v>32</v>
      </c>
      <c r="AX180" s="13" t="s">
        <v>84</v>
      </c>
      <c r="AY180" s="229" t="s">
        <v>159</v>
      </c>
    </row>
    <row r="181" spans="1:65" s="2" customFormat="1" ht="14.45" customHeight="1" x14ac:dyDescent="0.2">
      <c r="A181" s="33"/>
      <c r="B181" s="34"/>
      <c r="C181" s="230" t="s">
        <v>246</v>
      </c>
      <c r="D181" s="230" t="s">
        <v>247</v>
      </c>
      <c r="E181" s="231" t="s">
        <v>248</v>
      </c>
      <c r="F181" s="232" t="s">
        <v>249</v>
      </c>
      <c r="G181" s="233" t="s">
        <v>250</v>
      </c>
      <c r="H181" s="234">
        <v>12.129</v>
      </c>
      <c r="I181" s="235"/>
      <c r="J181" s="236">
        <f>ROUND(I181*H181,2)</f>
        <v>0</v>
      </c>
      <c r="K181" s="232" t="s">
        <v>1</v>
      </c>
      <c r="L181" s="237"/>
      <c r="M181" s="238" t="s">
        <v>1</v>
      </c>
      <c r="N181" s="239" t="s">
        <v>41</v>
      </c>
      <c r="O181" s="70"/>
      <c r="P181" s="211">
        <f>O181*H181</f>
        <v>0</v>
      </c>
      <c r="Q181" s="211">
        <v>1</v>
      </c>
      <c r="R181" s="211">
        <f>Q181*H181</f>
        <v>12.129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208</v>
      </c>
      <c r="AT181" s="213" t="s">
        <v>247</v>
      </c>
      <c r="AU181" s="213" t="s">
        <v>87</v>
      </c>
      <c r="AY181" s="16" t="s">
        <v>159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84</v>
      </c>
      <c r="BK181" s="214">
        <f>ROUND(I181*H181,2)</f>
        <v>0</v>
      </c>
      <c r="BL181" s="16" t="s">
        <v>166</v>
      </c>
      <c r="BM181" s="213" t="s">
        <v>251</v>
      </c>
    </row>
    <row r="182" spans="1:65" s="2" customFormat="1" x14ac:dyDescent="0.2">
      <c r="A182" s="33"/>
      <c r="B182" s="34"/>
      <c r="C182" s="35"/>
      <c r="D182" s="215" t="s">
        <v>168</v>
      </c>
      <c r="E182" s="35"/>
      <c r="F182" s="216" t="s">
        <v>252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168</v>
      </c>
      <c r="AU182" s="16" t="s">
        <v>87</v>
      </c>
    </row>
    <row r="183" spans="1:65" s="13" customFormat="1" x14ac:dyDescent="0.2">
      <c r="B183" s="219"/>
      <c r="C183" s="220"/>
      <c r="D183" s="215" t="s">
        <v>170</v>
      </c>
      <c r="E183" s="221" t="s">
        <v>1</v>
      </c>
      <c r="F183" s="222" t="s">
        <v>253</v>
      </c>
      <c r="G183" s="220"/>
      <c r="H183" s="223">
        <v>12.129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170</v>
      </c>
      <c r="AU183" s="229" t="s">
        <v>87</v>
      </c>
      <c r="AV183" s="13" t="s">
        <v>87</v>
      </c>
      <c r="AW183" s="13" t="s">
        <v>32</v>
      </c>
      <c r="AX183" s="13" t="s">
        <v>84</v>
      </c>
      <c r="AY183" s="229" t="s">
        <v>159</v>
      </c>
    </row>
    <row r="184" spans="1:65" s="2" customFormat="1" ht="19.899999999999999" customHeight="1" x14ac:dyDescent="0.2">
      <c r="A184" s="33"/>
      <c r="B184" s="34"/>
      <c r="C184" s="202" t="s">
        <v>8</v>
      </c>
      <c r="D184" s="202" t="s">
        <v>161</v>
      </c>
      <c r="E184" s="203" t="s">
        <v>254</v>
      </c>
      <c r="F184" s="204" t="s">
        <v>255</v>
      </c>
      <c r="G184" s="205" t="s">
        <v>236</v>
      </c>
      <c r="H184" s="206">
        <v>74.88</v>
      </c>
      <c r="I184" s="207"/>
      <c r="J184" s="208">
        <f>ROUND(I184*H184,2)</f>
        <v>0</v>
      </c>
      <c r="K184" s="204" t="s">
        <v>165</v>
      </c>
      <c r="L184" s="38"/>
      <c r="M184" s="209" t="s">
        <v>1</v>
      </c>
      <c r="N184" s="210" t="s">
        <v>41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166</v>
      </c>
      <c r="AT184" s="213" t="s">
        <v>161</v>
      </c>
      <c r="AU184" s="213" t="s">
        <v>87</v>
      </c>
      <c r="AY184" s="16" t="s">
        <v>159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84</v>
      </c>
      <c r="BK184" s="214">
        <f>ROUND(I184*H184,2)</f>
        <v>0</v>
      </c>
      <c r="BL184" s="16" t="s">
        <v>166</v>
      </c>
      <c r="BM184" s="213" t="s">
        <v>256</v>
      </c>
    </row>
    <row r="185" spans="1:65" s="2" customFormat="1" ht="19.5" x14ac:dyDescent="0.2">
      <c r="A185" s="33"/>
      <c r="B185" s="34"/>
      <c r="C185" s="35"/>
      <c r="D185" s="215" t="s">
        <v>168</v>
      </c>
      <c r="E185" s="35"/>
      <c r="F185" s="216" t="s">
        <v>257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168</v>
      </c>
      <c r="AU185" s="16" t="s">
        <v>87</v>
      </c>
    </row>
    <row r="186" spans="1:65" s="2" customFormat="1" ht="14.45" customHeight="1" x14ac:dyDescent="0.2">
      <c r="A186" s="33"/>
      <c r="B186" s="34"/>
      <c r="C186" s="202" t="s">
        <v>258</v>
      </c>
      <c r="D186" s="202" t="s">
        <v>161</v>
      </c>
      <c r="E186" s="203" t="s">
        <v>259</v>
      </c>
      <c r="F186" s="204" t="s">
        <v>260</v>
      </c>
      <c r="G186" s="205" t="s">
        <v>164</v>
      </c>
      <c r="H186" s="206">
        <v>2.25</v>
      </c>
      <c r="I186" s="207"/>
      <c r="J186" s="208">
        <f>ROUND(I186*H186,2)</f>
        <v>0</v>
      </c>
      <c r="K186" s="204" t="s">
        <v>165</v>
      </c>
      <c r="L186" s="38"/>
      <c r="M186" s="209" t="s">
        <v>1</v>
      </c>
      <c r="N186" s="210" t="s">
        <v>41</v>
      </c>
      <c r="O186" s="70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166</v>
      </c>
      <c r="AT186" s="213" t="s">
        <v>161</v>
      </c>
      <c r="AU186" s="213" t="s">
        <v>87</v>
      </c>
      <c r="AY186" s="16" t="s">
        <v>159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84</v>
      </c>
      <c r="BK186" s="214">
        <f>ROUND(I186*H186,2)</f>
        <v>0</v>
      </c>
      <c r="BL186" s="16" t="s">
        <v>166</v>
      </c>
      <c r="BM186" s="213" t="s">
        <v>261</v>
      </c>
    </row>
    <row r="187" spans="1:65" s="2" customFormat="1" ht="19.5" x14ac:dyDescent="0.2">
      <c r="A187" s="33"/>
      <c r="B187" s="34"/>
      <c r="C187" s="35"/>
      <c r="D187" s="215" t="s">
        <v>168</v>
      </c>
      <c r="E187" s="35"/>
      <c r="F187" s="216" t="s">
        <v>262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168</v>
      </c>
      <c r="AU187" s="16" t="s">
        <v>87</v>
      </c>
    </row>
    <row r="188" spans="1:65" s="13" customFormat="1" x14ac:dyDescent="0.2">
      <c r="B188" s="219"/>
      <c r="C188" s="220"/>
      <c r="D188" s="215" t="s">
        <v>170</v>
      </c>
      <c r="E188" s="221" t="s">
        <v>1</v>
      </c>
      <c r="F188" s="222" t="s">
        <v>263</v>
      </c>
      <c r="G188" s="220"/>
      <c r="H188" s="223">
        <v>2.25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170</v>
      </c>
      <c r="AU188" s="229" t="s">
        <v>87</v>
      </c>
      <c r="AV188" s="13" t="s">
        <v>87</v>
      </c>
      <c r="AW188" s="13" t="s">
        <v>32</v>
      </c>
      <c r="AX188" s="13" t="s">
        <v>84</v>
      </c>
      <c r="AY188" s="229" t="s">
        <v>159</v>
      </c>
    </row>
    <row r="189" spans="1:65" s="2" customFormat="1" ht="19.899999999999999" customHeight="1" x14ac:dyDescent="0.2">
      <c r="A189" s="33"/>
      <c r="B189" s="34"/>
      <c r="C189" s="202" t="s">
        <v>264</v>
      </c>
      <c r="D189" s="202" t="s">
        <v>161</v>
      </c>
      <c r="E189" s="203" t="s">
        <v>265</v>
      </c>
      <c r="F189" s="204" t="s">
        <v>266</v>
      </c>
      <c r="G189" s="205" t="s">
        <v>164</v>
      </c>
      <c r="H189" s="206">
        <v>8.3000000000000007</v>
      </c>
      <c r="I189" s="207"/>
      <c r="J189" s="208">
        <f>ROUND(I189*H189,2)</f>
        <v>0</v>
      </c>
      <c r="K189" s="204" t="s">
        <v>165</v>
      </c>
      <c r="L189" s="38"/>
      <c r="M189" s="209" t="s">
        <v>1</v>
      </c>
      <c r="N189" s="210" t="s">
        <v>41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166</v>
      </c>
      <c r="AT189" s="213" t="s">
        <v>161</v>
      </c>
      <c r="AU189" s="213" t="s">
        <v>87</v>
      </c>
      <c r="AY189" s="16" t="s">
        <v>159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84</v>
      </c>
      <c r="BK189" s="214">
        <f>ROUND(I189*H189,2)</f>
        <v>0</v>
      </c>
      <c r="BL189" s="16" t="s">
        <v>166</v>
      </c>
      <c r="BM189" s="213" t="s">
        <v>267</v>
      </c>
    </row>
    <row r="190" spans="1:65" s="2" customFormat="1" ht="19.5" x14ac:dyDescent="0.2">
      <c r="A190" s="33"/>
      <c r="B190" s="34"/>
      <c r="C190" s="35"/>
      <c r="D190" s="215" t="s">
        <v>168</v>
      </c>
      <c r="E190" s="35"/>
      <c r="F190" s="216" t="s">
        <v>268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168</v>
      </c>
      <c r="AU190" s="16" t="s">
        <v>87</v>
      </c>
    </row>
    <row r="191" spans="1:65" s="13" customFormat="1" x14ac:dyDescent="0.2">
      <c r="B191" s="219"/>
      <c r="C191" s="220"/>
      <c r="D191" s="215" t="s">
        <v>170</v>
      </c>
      <c r="E191" s="221" t="s">
        <v>1</v>
      </c>
      <c r="F191" s="222" t="s">
        <v>269</v>
      </c>
      <c r="G191" s="220"/>
      <c r="H191" s="223">
        <v>8.3000000000000007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170</v>
      </c>
      <c r="AU191" s="229" t="s">
        <v>87</v>
      </c>
      <c r="AV191" s="13" t="s">
        <v>87</v>
      </c>
      <c r="AW191" s="13" t="s">
        <v>32</v>
      </c>
      <c r="AX191" s="13" t="s">
        <v>84</v>
      </c>
      <c r="AY191" s="229" t="s">
        <v>159</v>
      </c>
    </row>
    <row r="192" spans="1:65" s="2" customFormat="1" ht="19.899999999999999" customHeight="1" x14ac:dyDescent="0.2">
      <c r="A192" s="33"/>
      <c r="B192" s="34"/>
      <c r="C192" s="202" t="s">
        <v>270</v>
      </c>
      <c r="D192" s="202" t="s">
        <v>161</v>
      </c>
      <c r="E192" s="203" t="s">
        <v>271</v>
      </c>
      <c r="F192" s="204" t="s">
        <v>272</v>
      </c>
      <c r="G192" s="205" t="s">
        <v>164</v>
      </c>
      <c r="H192" s="206">
        <v>49.8</v>
      </c>
      <c r="I192" s="207"/>
      <c r="J192" s="208">
        <f>ROUND(I192*H192,2)</f>
        <v>0</v>
      </c>
      <c r="K192" s="204" t="s">
        <v>165</v>
      </c>
      <c r="L192" s="38"/>
      <c r="M192" s="209" t="s">
        <v>1</v>
      </c>
      <c r="N192" s="210" t="s">
        <v>41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166</v>
      </c>
      <c r="AT192" s="213" t="s">
        <v>161</v>
      </c>
      <c r="AU192" s="213" t="s">
        <v>87</v>
      </c>
      <c r="AY192" s="16" t="s">
        <v>159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84</v>
      </c>
      <c r="BK192" s="214">
        <f>ROUND(I192*H192,2)</f>
        <v>0</v>
      </c>
      <c r="BL192" s="16" t="s">
        <v>166</v>
      </c>
      <c r="BM192" s="213" t="s">
        <v>273</v>
      </c>
    </row>
    <row r="193" spans="1:65" s="2" customFormat="1" ht="29.25" x14ac:dyDescent="0.2">
      <c r="A193" s="33"/>
      <c r="B193" s="34"/>
      <c r="C193" s="35"/>
      <c r="D193" s="215" t="s">
        <v>168</v>
      </c>
      <c r="E193" s="35"/>
      <c r="F193" s="216" t="s">
        <v>274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168</v>
      </c>
      <c r="AU193" s="16" t="s">
        <v>87</v>
      </c>
    </row>
    <row r="194" spans="1:65" s="13" customFormat="1" x14ac:dyDescent="0.2">
      <c r="B194" s="219"/>
      <c r="C194" s="220"/>
      <c r="D194" s="215" t="s">
        <v>170</v>
      </c>
      <c r="E194" s="221" t="s">
        <v>1</v>
      </c>
      <c r="F194" s="222" t="s">
        <v>275</v>
      </c>
      <c r="G194" s="220"/>
      <c r="H194" s="223">
        <v>49.8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170</v>
      </c>
      <c r="AU194" s="229" t="s">
        <v>87</v>
      </c>
      <c r="AV194" s="13" t="s">
        <v>87</v>
      </c>
      <c r="AW194" s="13" t="s">
        <v>32</v>
      </c>
      <c r="AX194" s="13" t="s">
        <v>84</v>
      </c>
      <c r="AY194" s="229" t="s">
        <v>159</v>
      </c>
    </row>
    <row r="195" spans="1:65" s="2" customFormat="1" ht="19.899999999999999" customHeight="1" x14ac:dyDescent="0.2">
      <c r="A195" s="33"/>
      <c r="B195" s="34"/>
      <c r="C195" s="202" t="s">
        <v>276</v>
      </c>
      <c r="D195" s="202" t="s">
        <v>161</v>
      </c>
      <c r="E195" s="203" t="s">
        <v>277</v>
      </c>
      <c r="F195" s="204" t="s">
        <v>278</v>
      </c>
      <c r="G195" s="205" t="s">
        <v>164</v>
      </c>
      <c r="H195" s="206">
        <v>2.6</v>
      </c>
      <c r="I195" s="207"/>
      <c r="J195" s="208">
        <f>ROUND(I195*H195,2)</f>
        <v>0</v>
      </c>
      <c r="K195" s="204" t="s">
        <v>165</v>
      </c>
      <c r="L195" s="38"/>
      <c r="M195" s="209" t="s">
        <v>1</v>
      </c>
      <c r="N195" s="210" t="s">
        <v>41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166</v>
      </c>
      <c r="AT195" s="213" t="s">
        <v>161</v>
      </c>
      <c r="AU195" s="213" t="s">
        <v>87</v>
      </c>
      <c r="AY195" s="16" t="s">
        <v>159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84</v>
      </c>
      <c r="BK195" s="214">
        <f>ROUND(I195*H195,2)</f>
        <v>0</v>
      </c>
      <c r="BL195" s="16" t="s">
        <v>166</v>
      </c>
      <c r="BM195" s="213" t="s">
        <v>279</v>
      </c>
    </row>
    <row r="196" spans="1:65" s="2" customFormat="1" ht="29.25" x14ac:dyDescent="0.2">
      <c r="A196" s="33"/>
      <c r="B196" s="34"/>
      <c r="C196" s="35"/>
      <c r="D196" s="215" t="s">
        <v>168</v>
      </c>
      <c r="E196" s="35"/>
      <c r="F196" s="216" t="s">
        <v>280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168</v>
      </c>
      <c r="AU196" s="16" t="s">
        <v>87</v>
      </c>
    </row>
    <row r="197" spans="1:65" s="13" customFormat="1" x14ac:dyDescent="0.2">
      <c r="B197" s="219"/>
      <c r="C197" s="220"/>
      <c r="D197" s="215" t="s">
        <v>170</v>
      </c>
      <c r="E197" s="221" t="s">
        <v>1</v>
      </c>
      <c r="F197" s="222" t="s">
        <v>281</v>
      </c>
      <c r="G197" s="220"/>
      <c r="H197" s="223">
        <v>2.6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170</v>
      </c>
      <c r="AU197" s="229" t="s">
        <v>87</v>
      </c>
      <c r="AV197" s="13" t="s">
        <v>87</v>
      </c>
      <c r="AW197" s="13" t="s">
        <v>32</v>
      </c>
      <c r="AX197" s="13" t="s">
        <v>76</v>
      </c>
      <c r="AY197" s="229" t="s">
        <v>159</v>
      </c>
    </row>
    <row r="198" spans="1:65" s="2" customFormat="1" ht="19.899999999999999" customHeight="1" x14ac:dyDescent="0.2">
      <c r="A198" s="33"/>
      <c r="B198" s="34"/>
      <c r="C198" s="202" t="s">
        <v>282</v>
      </c>
      <c r="D198" s="202" t="s">
        <v>161</v>
      </c>
      <c r="E198" s="203" t="s">
        <v>283</v>
      </c>
      <c r="F198" s="204" t="s">
        <v>284</v>
      </c>
      <c r="G198" s="205" t="s">
        <v>164</v>
      </c>
      <c r="H198" s="206">
        <v>15.6</v>
      </c>
      <c r="I198" s="207"/>
      <c r="J198" s="208">
        <f>ROUND(I198*H198,2)</f>
        <v>0</v>
      </c>
      <c r="K198" s="204" t="s">
        <v>165</v>
      </c>
      <c r="L198" s="38"/>
      <c r="M198" s="209" t="s">
        <v>1</v>
      </c>
      <c r="N198" s="210" t="s">
        <v>41</v>
      </c>
      <c r="O198" s="70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166</v>
      </c>
      <c r="AT198" s="213" t="s">
        <v>161</v>
      </c>
      <c r="AU198" s="213" t="s">
        <v>87</v>
      </c>
      <c r="AY198" s="16" t="s">
        <v>159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84</v>
      </c>
      <c r="BK198" s="214">
        <f>ROUND(I198*H198,2)</f>
        <v>0</v>
      </c>
      <c r="BL198" s="16" t="s">
        <v>166</v>
      </c>
      <c r="BM198" s="213" t="s">
        <v>285</v>
      </c>
    </row>
    <row r="199" spans="1:65" s="2" customFormat="1" ht="29.25" x14ac:dyDescent="0.2">
      <c r="A199" s="33"/>
      <c r="B199" s="34"/>
      <c r="C199" s="35"/>
      <c r="D199" s="215" t="s">
        <v>168</v>
      </c>
      <c r="E199" s="35"/>
      <c r="F199" s="216" t="s">
        <v>286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168</v>
      </c>
      <c r="AU199" s="16" t="s">
        <v>87</v>
      </c>
    </row>
    <row r="200" spans="1:65" s="13" customFormat="1" x14ac:dyDescent="0.2">
      <c r="B200" s="219"/>
      <c r="C200" s="220"/>
      <c r="D200" s="215" t="s">
        <v>170</v>
      </c>
      <c r="E200" s="221" t="s">
        <v>1</v>
      </c>
      <c r="F200" s="222" t="s">
        <v>287</v>
      </c>
      <c r="G200" s="220"/>
      <c r="H200" s="223">
        <v>15.6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170</v>
      </c>
      <c r="AU200" s="229" t="s">
        <v>87</v>
      </c>
      <c r="AV200" s="13" t="s">
        <v>87</v>
      </c>
      <c r="AW200" s="13" t="s">
        <v>32</v>
      </c>
      <c r="AX200" s="13" t="s">
        <v>84</v>
      </c>
      <c r="AY200" s="229" t="s">
        <v>159</v>
      </c>
    </row>
    <row r="201" spans="1:65" s="2" customFormat="1" ht="14.45" customHeight="1" x14ac:dyDescent="0.2">
      <c r="A201" s="33"/>
      <c r="B201" s="34"/>
      <c r="C201" s="202" t="s">
        <v>7</v>
      </c>
      <c r="D201" s="202" t="s">
        <v>161</v>
      </c>
      <c r="E201" s="203" t="s">
        <v>288</v>
      </c>
      <c r="F201" s="204" t="s">
        <v>289</v>
      </c>
      <c r="G201" s="205" t="s">
        <v>164</v>
      </c>
      <c r="H201" s="206">
        <v>10.55</v>
      </c>
      <c r="I201" s="207"/>
      <c r="J201" s="208">
        <f>ROUND(I201*H201,2)</f>
        <v>0</v>
      </c>
      <c r="K201" s="204" t="s">
        <v>165</v>
      </c>
      <c r="L201" s="38"/>
      <c r="M201" s="209" t="s">
        <v>1</v>
      </c>
      <c r="N201" s="210" t="s">
        <v>41</v>
      </c>
      <c r="O201" s="7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166</v>
      </c>
      <c r="AT201" s="213" t="s">
        <v>161</v>
      </c>
      <c r="AU201" s="213" t="s">
        <v>87</v>
      </c>
      <c r="AY201" s="16" t="s">
        <v>159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84</v>
      </c>
      <c r="BK201" s="214">
        <f>ROUND(I201*H201,2)</f>
        <v>0</v>
      </c>
      <c r="BL201" s="16" t="s">
        <v>166</v>
      </c>
      <c r="BM201" s="213" t="s">
        <v>290</v>
      </c>
    </row>
    <row r="202" spans="1:65" s="2" customFormat="1" ht="19.5" x14ac:dyDescent="0.2">
      <c r="A202" s="33"/>
      <c r="B202" s="34"/>
      <c r="C202" s="35"/>
      <c r="D202" s="215" t="s">
        <v>168</v>
      </c>
      <c r="E202" s="35"/>
      <c r="F202" s="216" t="s">
        <v>291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168</v>
      </c>
      <c r="AU202" s="16" t="s">
        <v>87</v>
      </c>
    </row>
    <row r="203" spans="1:65" s="13" customFormat="1" x14ac:dyDescent="0.2">
      <c r="B203" s="219"/>
      <c r="C203" s="220"/>
      <c r="D203" s="215" t="s">
        <v>170</v>
      </c>
      <c r="E203" s="221" t="s">
        <v>1</v>
      </c>
      <c r="F203" s="222" t="s">
        <v>292</v>
      </c>
      <c r="G203" s="220"/>
      <c r="H203" s="223">
        <v>8.3000000000000007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170</v>
      </c>
      <c r="AU203" s="229" t="s">
        <v>87</v>
      </c>
      <c r="AV203" s="13" t="s">
        <v>87</v>
      </c>
      <c r="AW203" s="13" t="s">
        <v>32</v>
      </c>
      <c r="AX203" s="13" t="s">
        <v>76</v>
      </c>
      <c r="AY203" s="229" t="s">
        <v>159</v>
      </c>
    </row>
    <row r="204" spans="1:65" s="13" customFormat="1" x14ac:dyDescent="0.2">
      <c r="B204" s="219"/>
      <c r="C204" s="220"/>
      <c r="D204" s="215" t="s">
        <v>170</v>
      </c>
      <c r="E204" s="221" t="s">
        <v>1</v>
      </c>
      <c r="F204" s="222" t="s">
        <v>263</v>
      </c>
      <c r="G204" s="220"/>
      <c r="H204" s="223">
        <v>2.25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170</v>
      </c>
      <c r="AU204" s="229" t="s">
        <v>87</v>
      </c>
      <c r="AV204" s="13" t="s">
        <v>87</v>
      </c>
      <c r="AW204" s="13" t="s">
        <v>32</v>
      </c>
      <c r="AX204" s="13" t="s">
        <v>76</v>
      </c>
      <c r="AY204" s="229" t="s">
        <v>159</v>
      </c>
    </row>
    <row r="205" spans="1:65" s="2" customFormat="1" ht="14.45" customHeight="1" x14ac:dyDescent="0.2">
      <c r="A205" s="33"/>
      <c r="B205" s="34"/>
      <c r="C205" s="202" t="s">
        <v>293</v>
      </c>
      <c r="D205" s="202" t="s">
        <v>161</v>
      </c>
      <c r="E205" s="203" t="s">
        <v>294</v>
      </c>
      <c r="F205" s="204" t="s">
        <v>295</v>
      </c>
      <c r="G205" s="205" t="s">
        <v>164</v>
      </c>
      <c r="H205" s="206">
        <v>2.6</v>
      </c>
      <c r="I205" s="207"/>
      <c r="J205" s="208">
        <f>ROUND(I205*H205,2)</f>
        <v>0</v>
      </c>
      <c r="K205" s="204" t="s">
        <v>165</v>
      </c>
      <c r="L205" s="38"/>
      <c r="M205" s="209" t="s">
        <v>1</v>
      </c>
      <c r="N205" s="210" t="s">
        <v>41</v>
      </c>
      <c r="O205" s="70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3" t="s">
        <v>166</v>
      </c>
      <c r="AT205" s="213" t="s">
        <v>161</v>
      </c>
      <c r="AU205" s="213" t="s">
        <v>87</v>
      </c>
      <c r="AY205" s="16" t="s">
        <v>159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84</v>
      </c>
      <c r="BK205" s="214">
        <f>ROUND(I205*H205,2)</f>
        <v>0</v>
      </c>
      <c r="BL205" s="16" t="s">
        <v>166</v>
      </c>
      <c r="BM205" s="213" t="s">
        <v>296</v>
      </c>
    </row>
    <row r="206" spans="1:65" s="2" customFormat="1" ht="19.5" x14ac:dyDescent="0.2">
      <c r="A206" s="33"/>
      <c r="B206" s="34"/>
      <c r="C206" s="35"/>
      <c r="D206" s="215" t="s">
        <v>168</v>
      </c>
      <c r="E206" s="35"/>
      <c r="F206" s="216" t="s">
        <v>297</v>
      </c>
      <c r="G206" s="35"/>
      <c r="H206" s="35"/>
      <c r="I206" s="114"/>
      <c r="J206" s="35"/>
      <c r="K206" s="35"/>
      <c r="L206" s="38"/>
      <c r="M206" s="217"/>
      <c r="N206" s="21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168</v>
      </c>
      <c r="AU206" s="16" t="s">
        <v>87</v>
      </c>
    </row>
    <row r="207" spans="1:65" s="13" customFormat="1" x14ac:dyDescent="0.2">
      <c r="B207" s="219"/>
      <c r="C207" s="220"/>
      <c r="D207" s="215" t="s">
        <v>170</v>
      </c>
      <c r="E207" s="221" t="s">
        <v>1</v>
      </c>
      <c r="F207" s="222" t="s">
        <v>281</v>
      </c>
      <c r="G207" s="220"/>
      <c r="H207" s="223">
        <v>2.6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170</v>
      </c>
      <c r="AU207" s="229" t="s">
        <v>87</v>
      </c>
      <c r="AV207" s="13" t="s">
        <v>87</v>
      </c>
      <c r="AW207" s="13" t="s">
        <v>32</v>
      </c>
      <c r="AX207" s="13" t="s">
        <v>84</v>
      </c>
      <c r="AY207" s="229" t="s">
        <v>159</v>
      </c>
    </row>
    <row r="208" spans="1:65" s="2" customFormat="1" ht="14.45" customHeight="1" x14ac:dyDescent="0.2">
      <c r="A208" s="33"/>
      <c r="B208" s="34"/>
      <c r="C208" s="202" t="s">
        <v>298</v>
      </c>
      <c r="D208" s="202" t="s">
        <v>161</v>
      </c>
      <c r="E208" s="203" t="s">
        <v>299</v>
      </c>
      <c r="F208" s="204" t="s">
        <v>300</v>
      </c>
      <c r="G208" s="205" t="s">
        <v>164</v>
      </c>
      <c r="H208" s="206">
        <v>2.25</v>
      </c>
      <c r="I208" s="207"/>
      <c r="J208" s="208">
        <f>ROUND(I208*H208,2)</f>
        <v>0</v>
      </c>
      <c r="K208" s="204" t="s">
        <v>165</v>
      </c>
      <c r="L208" s="38"/>
      <c r="M208" s="209" t="s">
        <v>1</v>
      </c>
      <c r="N208" s="210" t="s">
        <v>41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166</v>
      </c>
      <c r="AT208" s="213" t="s">
        <v>161</v>
      </c>
      <c r="AU208" s="213" t="s">
        <v>87</v>
      </c>
      <c r="AY208" s="16" t="s">
        <v>159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84</v>
      </c>
      <c r="BK208" s="214">
        <f>ROUND(I208*H208,2)</f>
        <v>0</v>
      </c>
      <c r="BL208" s="16" t="s">
        <v>166</v>
      </c>
      <c r="BM208" s="213" t="s">
        <v>301</v>
      </c>
    </row>
    <row r="209" spans="1:65" s="2" customFormat="1" ht="19.5" x14ac:dyDescent="0.2">
      <c r="A209" s="33"/>
      <c r="B209" s="34"/>
      <c r="C209" s="35"/>
      <c r="D209" s="215" t="s">
        <v>168</v>
      </c>
      <c r="E209" s="35"/>
      <c r="F209" s="216" t="s">
        <v>302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168</v>
      </c>
      <c r="AU209" s="16" t="s">
        <v>87</v>
      </c>
    </row>
    <row r="210" spans="1:65" s="13" customFormat="1" x14ac:dyDescent="0.2">
      <c r="B210" s="219"/>
      <c r="C210" s="220"/>
      <c r="D210" s="215" t="s">
        <v>170</v>
      </c>
      <c r="E210" s="221" t="s">
        <v>1</v>
      </c>
      <c r="F210" s="222" t="s">
        <v>303</v>
      </c>
      <c r="G210" s="220"/>
      <c r="H210" s="223">
        <v>2.25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170</v>
      </c>
      <c r="AU210" s="229" t="s">
        <v>87</v>
      </c>
      <c r="AV210" s="13" t="s">
        <v>87</v>
      </c>
      <c r="AW210" s="13" t="s">
        <v>32</v>
      </c>
      <c r="AX210" s="13" t="s">
        <v>84</v>
      </c>
      <c r="AY210" s="229" t="s">
        <v>159</v>
      </c>
    </row>
    <row r="211" spans="1:65" s="2" customFormat="1" ht="14.45" customHeight="1" x14ac:dyDescent="0.2">
      <c r="A211" s="33"/>
      <c r="B211" s="34"/>
      <c r="C211" s="202" t="s">
        <v>304</v>
      </c>
      <c r="D211" s="202" t="s">
        <v>161</v>
      </c>
      <c r="E211" s="203" t="s">
        <v>305</v>
      </c>
      <c r="F211" s="204" t="s">
        <v>306</v>
      </c>
      <c r="G211" s="205" t="s">
        <v>250</v>
      </c>
      <c r="H211" s="206">
        <v>20.14</v>
      </c>
      <c r="I211" s="207"/>
      <c r="J211" s="208">
        <f>ROUND(I211*H211,2)</f>
        <v>0</v>
      </c>
      <c r="K211" s="204" t="s">
        <v>165</v>
      </c>
      <c r="L211" s="38"/>
      <c r="M211" s="209" t="s">
        <v>1</v>
      </c>
      <c r="N211" s="210" t="s">
        <v>41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166</v>
      </c>
      <c r="AT211" s="213" t="s">
        <v>161</v>
      </c>
      <c r="AU211" s="213" t="s">
        <v>87</v>
      </c>
      <c r="AY211" s="16" t="s">
        <v>159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84</v>
      </c>
      <c r="BK211" s="214">
        <f>ROUND(I211*H211,2)</f>
        <v>0</v>
      </c>
      <c r="BL211" s="16" t="s">
        <v>166</v>
      </c>
      <c r="BM211" s="213" t="s">
        <v>307</v>
      </c>
    </row>
    <row r="212" spans="1:65" s="2" customFormat="1" ht="19.5" x14ac:dyDescent="0.2">
      <c r="A212" s="33"/>
      <c r="B212" s="34"/>
      <c r="C212" s="35"/>
      <c r="D212" s="215" t="s">
        <v>168</v>
      </c>
      <c r="E212" s="35"/>
      <c r="F212" s="216" t="s">
        <v>308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168</v>
      </c>
      <c r="AU212" s="16" t="s">
        <v>87</v>
      </c>
    </row>
    <row r="213" spans="1:65" s="13" customFormat="1" x14ac:dyDescent="0.2">
      <c r="B213" s="219"/>
      <c r="C213" s="220"/>
      <c r="D213" s="215" t="s">
        <v>170</v>
      </c>
      <c r="E213" s="221" t="s">
        <v>1</v>
      </c>
      <c r="F213" s="222" t="s">
        <v>309</v>
      </c>
      <c r="G213" s="220"/>
      <c r="H213" s="223">
        <v>14.94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170</v>
      </c>
      <c r="AU213" s="229" t="s">
        <v>87</v>
      </c>
      <c r="AV213" s="13" t="s">
        <v>87</v>
      </c>
      <c r="AW213" s="13" t="s">
        <v>32</v>
      </c>
      <c r="AX213" s="13" t="s">
        <v>76</v>
      </c>
      <c r="AY213" s="229" t="s">
        <v>159</v>
      </c>
    </row>
    <row r="214" spans="1:65" s="13" customFormat="1" x14ac:dyDescent="0.2">
      <c r="B214" s="219"/>
      <c r="C214" s="220"/>
      <c r="D214" s="215" t="s">
        <v>170</v>
      </c>
      <c r="E214" s="221" t="s">
        <v>1</v>
      </c>
      <c r="F214" s="222" t="s">
        <v>310</v>
      </c>
      <c r="G214" s="220"/>
      <c r="H214" s="223">
        <v>5.2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170</v>
      </c>
      <c r="AU214" s="229" t="s">
        <v>87</v>
      </c>
      <c r="AV214" s="13" t="s">
        <v>87</v>
      </c>
      <c r="AW214" s="13" t="s">
        <v>32</v>
      </c>
      <c r="AX214" s="13" t="s">
        <v>76</v>
      </c>
      <c r="AY214" s="229" t="s">
        <v>159</v>
      </c>
    </row>
    <row r="215" spans="1:65" s="2" customFormat="1" ht="14.45" customHeight="1" x14ac:dyDescent="0.2">
      <c r="A215" s="33"/>
      <c r="B215" s="34"/>
      <c r="C215" s="202" t="s">
        <v>311</v>
      </c>
      <c r="D215" s="202" t="s">
        <v>161</v>
      </c>
      <c r="E215" s="203" t="s">
        <v>312</v>
      </c>
      <c r="F215" s="204" t="s">
        <v>313</v>
      </c>
      <c r="G215" s="205" t="s">
        <v>164</v>
      </c>
      <c r="H215" s="206">
        <v>10.9</v>
      </c>
      <c r="I215" s="207"/>
      <c r="J215" s="208">
        <f>ROUND(I215*H215,2)</f>
        <v>0</v>
      </c>
      <c r="K215" s="204" t="s">
        <v>165</v>
      </c>
      <c r="L215" s="38"/>
      <c r="M215" s="209" t="s">
        <v>1</v>
      </c>
      <c r="N215" s="210" t="s">
        <v>41</v>
      </c>
      <c r="O215" s="70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3" t="s">
        <v>166</v>
      </c>
      <c r="AT215" s="213" t="s">
        <v>161</v>
      </c>
      <c r="AU215" s="213" t="s">
        <v>87</v>
      </c>
      <c r="AY215" s="16" t="s">
        <v>159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6" t="s">
        <v>84</v>
      </c>
      <c r="BK215" s="214">
        <f>ROUND(I215*H215,2)</f>
        <v>0</v>
      </c>
      <c r="BL215" s="16" t="s">
        <v>166</v>
      </c>
      <c r="BM215" s="213" t="s">
        <v>314</v>
      </c>
    </row>
    <row r="216" spans="1:65" s="2" customFormat="1" x14ac:dyDescent="0.2">
      <c r="A216" s="33"/>
      <c r="B216" s="34"/>
      <c r="C216" s="35"/>
      <c r="D216" s="215" t="s">
        <v>168</v>
      </c>
      <c r="E216" s="35"/>
      <c r="F216" s="216" t="s">
        <v>315</v>
      </c>
      <c r="G216" s="35"/>
      <c r="H216" s="35"/>
      <c r="I216" s="114"/>
      <c r="J216" s="35"/>
      <c r="K216" s="35"/>
      <c r="L216" s="38"/>
      <c r="M216" s="217"/>
      <c r="N216" s="218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168</v>
      </c>
      <c r="AU216" s="16" t="s">
        <v>87</v>
      </c>
    </row>
    <row r="217" spans="1:65" s="13" customFormat="1" x14ac:dyDescent="0.2">
      <c r="B217" s="219"/>
      <c r="C217" s="220"/>
      <c r="D217" s="215" t="s">
        <v>170</v>
      </c>
      <c r="E217" s="221" t="s">
        <v>1</v>
      </c>
      <c r="F217" s="222" t="s">
        <v>269</v>
      </c>
      <c r="G217" s="220"/>
      <c r="H217" s="223">
        <v>8.3000000000000007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170</v>
      </c>
      <c r="AU217" s="229" t="s">
        <v>87</v>
      </c>
      <c r="AV217" s="13" t="s">
        <v>87</v>
      </c>
      <c r="AW217" s="13" t="s">
        <v>32</v>
      </c>
      <c r="AX217" s="13" t="s">
        <v>76</v>
      </c>
      <c r="AY217" s="229" t="s">
        <v>159</v>
      </c>
    </row>
    <row r="218" spans="1:65" s="13" customFormat="1" x14ac:dyDescent="0.2">
      <c r="B218" s="219"/>
      <c r="C218" s="220"/>
      <c r="D218" s="215" t="s">
        <v>170</v>
      </c>
      <c r="E218" s="221" t="s">
        <v>1</v>
      </c>
      <c r="F218" s="222" t="s">
        <v>316</v>
      </c>
      <c r="G218" s="220"/>
      <c r="H218" s="223">
        <v>2.6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170</v>
      </c>
      <c r="AU218" s="229" t="s">
        <v>87</v>
      </c>
      <c r="AV218" s="13" t="s">
        <v>87</v>
      </c>
      <c r="AW218" s="13" t="s">
        <v>32</v>
      </c>
      <c r="AX218" s="13" t="s">
        <v>76</v>
      </c>
      <c r="AY218" s="229" t="s">
        <v>159</v>
      </c>
    </row>
    <row r="219" spans="1:65" s="2" customFormat="1" ht="14.45" customHeight="1" x14ac:dyDescent="0.2">
      <c r="A219" s="33"/>
      <c r="B219" s="34"/>
      <c r="C219" s="202" t="s">
        <v>317</v>
      </c>
      <c r="D219" s="202" t="s">
        <v>161</v>
      </c>
      <c r="E219" s="203" t="s">
        <v>318</v>
      </c>
      <c r="F219" s="204" t="s">
        <v>319</v>
      </c>
      <c r="G219" s="205" t="s">
        <v>164</v>
      </c>
      <c r="H219" s="206">
        <v>161.62899999999999</v>
      </c>
      <c r="I219" s="207"/>
      <c r="J219" s="208">
        <f>ROUND(I219*H219,2)</f>
        <v>0</v>
      </c>
      <c r="K219" s="204" t="s">
        <v>165</v>
      </c>
      <c r="L219" s="38"/>
      <c r="M219" s="209" t="s">
        <v>1</v>
      </c>
      <c r="N219" s="210" t="s">
        <v>41</v>
      </c>
      <c r="O219" s="70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166</v>
      </c>
      <c r="AT219" s="213" t="s">
        <v>161</v>
      </c>
      <c r="AU219" s="213" t="s">
        <v>87</v>
      </c>
      <c r="AY219" s="16" t="s">
        <v>159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84</v>
      </c>
      <c r="BK219" s="214">
        <f>ROUND(I219*H219,2)</f>
        <v>0</v>
      </c>
      <c r="BL219" s="16" t="s">
        <v>166</v>
      </c>
      <c r="BM219" s="213" t="s">
        <v>320</v>
      </c>
    </row>
    <row r="220" spans="1:65" s="2" customFormat="1" ht="19.5" x14ac:dyDescent="0.2">
      <c r="A220" s="33"/>
      <c r="B220" s="34"/>
      <c r="C220" s="35"/>
      <c r="D220" s="215" t="s">
        <v>168</v>
      </c>
      <c r="E220" s="35"/>
      <c r="F220" s="216" t="s">
        <v>321</v>
      </c>
      <c r="G220" s="35"/>
      <c r="H220" s="35"/>
      <c r="I220" s="114"/>
      <c r="J220" s="35"/>
      <c r="K220" s="35"/>
      <c r="L220" s="38"/>
      <c r="M220" s="217"/>
      <c r="N220" s="21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168</v>
      </c>
      <c r="AU220" s="16" t="s">
        <v>87</v>
      </c>
    </row>
    <row r="221" spans="1:65" s="13" customFormat="1" x14ac:dyDescent="0.2">
      <c r="B221" s="219"/>
      <c r="C221" s="220"/>
      <c r="D221" s="215" t="s">
        <v>170</v>
      </c>
      <c r="E221" s="221" t="s">
        <v>1</v>
      </c>
      <c r="F221" s="222" t="s">
        <v>322</v>
      </c>
      <c r="G221" s="220"/>
      <c r="H221" s="223">
        <v>1.41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170</v>
      </c>
      <c r="AU221" s="229" t="s">
        <v>87</v>
      </c>
      <c r="AV221" s="13" t="s">
        <v>87</v>
      </c>
      <c r="AW221" s="13" t="s">
        <v>32</v>
      </c>
      <c r="AX221" s="13" t="s">
        <v>76</v>
      </c>
      <c r="AY221" s="229" t="s">
        <v>159</v>
      </c>
    </row>
    <row r="222" spans="1:65" s="13" customFormat="1" x14ac:dyDescent="0.2">
      <c r="B222" s="219"/>
      <c r="C222" s="220"/>
      <c r="D222" s="215" t="s">
        <v>170</v>
      </c>
      <c r="E222" s="221" t="s">
        <v>1</v>
      </c>
      <c r="F222" s="222" t="s">
        <v>323</v>
      </c>
      <c r="G222" s="220"/>
      <c r="H222" s="223">
        <v>1.6890000000000001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170</v>
      </c>
      <c r="AU222" s="229" t="s">
        <v>87</v>
      </c>
      <c r="AV222" s="13" t="s">
        <v>87</v>
      </c>
      <c r="AW222" s="13" t="s">
        <v>32</v>
      </c>
      <c r="AX222" s="13" t="s">
        <v>76</v>
      </c>
      <c r="AY222" s="229" t="s">
        <v>159</v>
      </c>
    </row>
    <row r="223" spans="1:65" s="13" customFormat="1" ht="22.5" x14ac:dyDescent="0.2">
      <c r="B223" s="219"/>
      <c r="C223" s="220"/>
      <c r="D223" s="215" t="s">
        <v>170</v>
      </c>
      <c r="E223" s="221" t="s">
        <v>1</v>
      </c>
      <c r="F223" s="222" t="s">
        <v>324</v>
      </c>
      <c r="G223" s="220"/>
      <c r="H223" s="223">
        <v>120.34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170</v>
      </c>
      <c r="AU223" s="229" t="s">
        <v>87</v>
      </c>
      <c r="AV223" s="13" t="s">
        <v>87</v>
      </c>
      <c r="AW223" s="13" t="s">
        <v>32</v>
      </c>
      <c r="AX223" s="13" t="s">
        <v>76</v>
      </c>
      <c r="AY223" s="229" t="s">
        <v>159</v>
      </c>
    </row>
    <row r="224" spans="1:65" s="13" customFormat="1" x14ac:dyDescent="0.2">
      <c r="B224" s="219"/>
      <c r="C224" s="220"/>
      <c r="D224" s="215" t="s">
        <v>170</v>
      </c>
      <c r="E224" s="221" t="s">
        <v>1</v>
      </c>
      <c r="F224" s="222" t="s">
        <v>325</v>
      </c>
      <c r="G224" s="220"/>
      <c r="H224" s="223">
        <v>17.91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170</v>
      </c>
      <c r="AU224" s="229" t="s">
        <v>87</v>
      </c>
      <c r="AV224" s="13" t="s">
        <v>87</v>
      </c>
      <c r="AW224" s="13" t="s">
        <v>32</v>
      </c>
      <c r="AX224" s="13" t="s">
        <v>76</v>
      </c>
      <c r="AY224" s="229" t="s">
        <v>159</v>
      </c>
    </row>
    <row r="225" spans="1:65" s="13" customFormat="1" x14ac:dyDescent="0.2">
      <c r="B225" s="219"/>
      <c r="C225" s="220"/>
      <c r="D225" s="215" t="s">
        <v>170</v>
      </c>
      <c r="E225" s="221" t="s">
        <v>1</v>
      </c>
      <c r="F225" s="222" t="s">
        <v>326</v>
      </c>
      <c r="G225" s="220"/>
      <c r="H225" s="223">
        <v>20.28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170</v>
      </c>
      <c r="AU225" s="229" t="s">
        <v>87</v>
      </c>
      <c r="AV225" s="13" t="s">
        <v>87</v>
      </c>
      <c r="AW225" s="13" t="s">
        <v>32</v>
      </c>
      <c r="AX225" s="13" t="s">
        <v>76</v>
      </c>
      <c r="AY225" s="229" t="s">
        <v>159</v>
      </c>
    </row>
    <row r="226" spans="1:65" s="2" customFormat="1" ht="14.45" customHeight="1" x14ac:dyDescent="0.2">
      <c r="A226" s="33"/>
      <c r="B226" s="34"/>
      <c r="C226" s="202" t="s">
        <v>327</v>
      </c>
      <c r="D226" s="202" t="s">
        <v>161</v>
      </c>
      <c r="E226" s="203" t="s">
        <v>328</v>
      </c>
      <c r="F226" s="204" t="s">
        <v>329</v>
      </c>
      <c r="G226" s="205" t="s">
        <v>236</v>
      </c>
      <c r="H226" s="206">
        <v>36.4</v>
      </c>
      <c r="I226" s="207"/>
      <c r="J226" s="208">
        <f>ROUND(I226*H226,2)</f>
        <v>0</v>
      </c>
      <c r="K226" s="204" t="s">
        <v>165</v>
      </c>
      <c r="L226" s="38"/>
      <c r="M226" s="209" t="s">
        <v>1</v>
      </c>
      <c r="N226" s="210" t="s">
        <v>41</v>
      </c>
      <c r="O226" s="70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166</v>
      </c>
      <c r="AT226" s="213" t="s">
        <v>161</v>
      </c>
      <c r="AU226" s="213" t="s">
        <v>87</v>
      </c>
      <c r="AY226" s="16" t="s">
        <v>159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84</v>
      </c>
      <c r="BK226" s="214">
        <f>ROUND(I226*H226,2)</f>
        <v>0</v>
      </c>
      <c r="BL226" s="16" t="s">
        <v>166</v>
      </c>
      <c r="BM226" s="213" t="s">
        <v>330</v>
      </c>
    </row>
    <row r="227" spans="1:65" s="2" customFormat="1" ht="19.5" x14ac:dyDescent="0.2">
      <c r="A227" s="33"/>
      <c r="B227" s="34"/>
      <c r="C227" s="35"/>
      <c r="D227" s="215" t="s">
        <v>168</v>
      </c>
      <c r="E227" s="35"/>
      <c r="F227" s="216" t="s">
        <v>331</v>
      </c>
      <c r="G227" s="35"/>
      <c r="H227" s="35"/>
      <c r="I227" s="114"/>
      <c r="J227" s="35"/>
      <c r="K227" s="35"/>
      <c r="L227" s="38"/>
      <c r="M227" s="217"/>
      <c r="N227" s="21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168</v>
      </c>
      <c r="AU227" s="16" t="s">
        <v>87</v>
      </c>
    </row>
    <row r="228" spans="1:65" s="13" customFormat="1" x14ac:dyDescent="0.2">
      <c r="B228" s="219"/>
      <c r="C228" s="220"/>
      <c r="D228" s="215" t="s">
        <v>170</v>
      </c>
      <c r="E228" s="221" t="s">
        <v>1</v>
      </c>
      <c r="F228" s="222" t="s">
        <v>332</v>
      </c>
      <c r="G228" s="220"/>
      <c r="H228" s="223">
        <v>19.5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170</v>
      </c>
      <c r="AU228" s="229" t="s">
        <v>87</v>
      </c>
      <c r="AV228" s="13" t="s">
        <v>87</v>
      </c>
      <c r="AW228" s="13" t="s">
        <v>32</v>
      </c>
      <c r="AX228" s="13" t="s">
        <v>76</v>
      </c>
      <c r="AY228" s="229" t="s">
        <v>159</v>
      </c>
    </row>
    <row r="229" spans="1:65" s="13" customFormat="1" x14ac:dyDescent="0.2">
      <c r="B229" s="219"/>
      <c r="C229" s="220"/>
      <c r="D229" s="215" t="s">
        <v>170</v>
      </c>
      <c r="E229" s="221" t="s">
        <v>1</v>
      </c>
      <c r="F229" s="222" t="s">
        <v>333</v>
      </c>
      <c r="G229" s="220"/>
      <c r="H229" s="223">
        <v>16.899999999999999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170</v>
      </c>
      <c r="AU229" s="229" t="s">
        <v>87</v>
      </c>
      <c r="AV229" s="13" t="s">
        <v>87</v>
      </c>
      <c r="AW229" s="13" t="s">
        <v>32</v>
      </c>
      <c r="AX229" s="13" t="s">
        <v>76</v>
      </c>
      <c r="AY229" s="229" t="s">
        <v>159</v>
      </c>
    </row>
    <row r="230" spans="1:65" s="2" customFormat="1" ht="14.45" customHeight="1" x14ac:dyDescent="0.2">
      <c r="A230" s="33"/>
      <c r="B230" s="34"/>
      <c r="C230" s="202" t="s">
        <v>334</v>
      </c>
      <c r="D230" s="202" t="s">
        <v>161</v>
      </c>
      <c r="E230" s="203" t="s">
        <v>335</v>
      </c>
      <c r="F230" s="204" t="s">
        <v>336</v>
      </c>
      <c r="G230" s="205" t="s">
        <v>236</v>
      </c>
      <c r="H230" s="206">
        <v>52</v>
      </c>
      <c r="I230" s="207"/>
      <c r="J230" s="208">
        <f>ROUND(I230*H230,2)</f>
        <v>0</v>
      </c>
      <c r="K230" s="204" t="s">
        <v>165</v>
      </c>
      <c r="L230" s="38"/>
      <c r="M230" s="209" t="s">
        <v>1</v>
      </c>
      <c r="N230" s="210" t="s">
        <v>41</v>
      </c>
      <c r="O230" s="70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166</v>
      </c>
      <c r="AT230" s="213" t="s">
        <v>161</v>
      </c>
      <c r="AU230" s="213" t="s">
        <v>87</v>
      </c>
      <c r="AY230" s="16" t="s">
        <v>159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84</v>
      </c>
      <c r="BK230" s="214">
        <f>ROUND(I230*H230,2)</f>
        <v>0</v>
      </c>
      <c r="BL230" s="16" t="s">
        <v>166</v>
      </c>
      <c r="BM230" s="213" t="s">
        <v>337</v>
      </c>
    </row>
    <row r="231" spans="1:65" s="2" customFormat="1" ht="19.5" x14ac:dyDescent="0.2">
      <c r="A231" s="33"/>
      <c r="B231" s="34"/>
      <c r="C231" s="35"/>
      <c r="D231" s="215" t="s">
        <v>168</v>
      </c>
      <c r="E231" s="35"/>
      <c r="F231" s="216" t="s">
        <v>338</v>
      </c>
      <c r="G231" s="35"/>
      <c r="H231" s="35"/>
      <c r="I231" s="114"/>
      <c r="J231" s="35"/>
      <c r="K231" s="35"/>
      <c r="L231" s="38"/>
      <c r="M231" s="217"/>
      <c r="N231" s="218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168</v>
      </c>
      <c r="AU231" s="16" t="s">
        <v>87</v>
      </c>
    </row>
    <row r="232" spans="1:65" s="13" customFormat="1" x14ac:dyDescent="0.2">
      <c r="B232" s="219"/>
      <c r="C232" s="220"/>
      <c r="D232" s="215" t="s">
        <v>170</v>
      </c>
      <c r="E232" s="221" t="s">
        <v>1</v>
      </c>
      <c r="F232" s="222" t="s">
        <v>339</v>
      </c>
      <c r="G232" s="220"/>
      <c r="H232" s="223">
        <v>52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170</v>
      </c>
      <c r="AU232" s="229" t="s">
        <v>87</v>
      </c>
      <c r="AV232" s="13" t="s">
        <v>87</v>
      </c>
      <c r="AW232" s="13" t="s">
        <v>32</v>
      </c>
      <c r="AX232" s="13" t="s">
        <v>84</v>
      </c>
      <c r="AY232" s="229" t="s">
        <v>159</v>
      </c>
    </row>
    <row r="233" spans="1:65" s="2" customFormat="1" ht="14.45" customHeight="1" x14ac:dyDescent="0.2">
      <c r="A233" s="33"/>
      <c r="B233" s="34"/>
      <c r="C233" s="230" t="s">
        <v>340</v>
      </c>
      <c r="D233" s="230" t="s">
        <v>247</v>
      </c>
      <c r="E233" s="231" t="s">
        <v>341</v>
      </c>
      <c r="F233" s="232" t="s">
        <v>342</v>
      </c>
      <c r="G233" s="233" t="s">
        <v>343</v>
      </c>
      <c r="H233" s="234">
        <v>1.821</v>
      </c>
      <c r="I233" s="235"/>
      <c r="J233" s="236">
        <f>ROUND(I233*H233,2)</f>
        <v>0</v>
      </c>
      <c r="K233" s="232" t="s">
        <v>1</v>
      </c>
      <c r="L233" s="237"/>
      <c r="M233" s="238" t="s">
        <v>1</v>
      </c>
      <c r="N233" s="239" t="s">
        <v>41</v>
      </c>
      <c r="O233" s="70"/>
      <c r="P233" s="211">
        <f>O233*H233</f>
        <v>0</v>
      </c>
      <c r="Q233" s="211">
        <v>1E-3</v>
      </c>
      <c r="R233" s="211">
        <f>Q233*H233</f>
        <v>1.8209999999999999E-3</v>
      </c>
      <c r="S233" s="211">
        <v>0</v>
      </c>
      <c r="T233" s="21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13" t="s">
        <v>208</v>
      </c>
      <c r="AT233" s="213" t="s">
        <v>247</v>
      </c>
      <c r="AU233" s="213" t="s">
        <v>87</v>
      </c>
      <c r="AY233" s="16" t="s">
        <v>159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6" t="s">
        <v>84</v>
      </c>
      <c r="BK233" s="214">
        <f>ROUND(I233*H233,2)</f>
        <v>0</v>
      </c>
      <c r="BL233" s="16" t="s">
        <v>166</v>
      </c>
      <c r="BM233" s="213" t="s">
        <v>344</v>
      </c>
    </row>
    <row r="234" spans="1:65" s="2" customFormat="1" x14ac:dyDescent="0.2">
      <c r="A234" s="33"/>
      <c r="B234" s="34"/>
      <c r="C234" s="35"/>
      <c r="D234" s="215" t="s">
        <v>168</v>
      </c>
      <c r="E234" s="35"/>
      <c r="F234" s="216" t="s">
        <v>342</v>
      </c>
      <c r="G234" s="35"/>
      <c r="H234" s="35"/>
      <c r="I234" s="114"/>
      <c r="J234" s="35"/>
      <c r="K234" s="35"/>
      <c r="L234" s="38"/>
      <c r="M234" s="217"/>
      <c r="N234" s="218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168</v>
      </c>
      <c r="AU234" s="16" t="s">
        <v>87</v>
      </c>
    </row>
    <row r="235" spans="1:65" s="13" customFormat="1" x14ac:dyDescent="0.2">
      <c r="B235" s="219"/>
      <c r="C235" s="220"/>
      <c r="D235" s="215" t="s">
        <v>170</v>
      </c>
      <c r="E235" s="221" t="s">
        <v>1</v>
      </c>
      <c r="F235" s="222" t="s">
        <v>345</v>
      </c>
      <c r="G235" s="220"/>
      <c r="H235" s="223">
        <v>1.821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170</v>
      </c>
      <c r="AU235" s="229" t="s">
        <v>87</v>
      </c>
      <c r="AV235" s="13" t="s">
        <v>87</v>
      </c>
      <c r="AW235" s="13" t="s">
        <v>32</v>
      </c>
      <c r="AX235" s="13" t="s">
        <v>84</v>
      </c>
      <c r="AY235" s="229" t="s">
        <v>159</v>
      </c>
    </row>
    <row r="236" spans="1:65" s="2" customFormat="1" ht="14.45" customHeight="1" x14ac:dyDescent="0.2">
      <c r="A236" s="33"/>
      <c r="B236" s="34"/>
      <c r="C236" s="202" t="s">
        <v>346</v>
      </c>
      <c r="D236" s="202" t="s">
        <v>161</v>
      </c>
      <c r="E236" s="203" t="s">
        <v>347</v>
      </c>
      <c r="F236" s="204" t="s">
        <v>348</v>
      </c>
      <c r="G236" s="205" t="s">
        <v>236</v>
      </c>
      <c r="H236" s="206">
        <v>5.84</v>
      </c>
      <c r="I236" s="207"/>
      <c r="J236" s="208">
        <f>ROUND(I236*H236,2)</f>
        <v>0</v>
      </c>
      <c r="K236" s="204" t="s">
        <v>165</v>
      </c>
      <c r="L236" s="38"/>
      <c r="M236" s="209" t="s">
        <v>1</v>
      </c>
      <c r="N236" s="210" t="s">
        <v>41</v>
      </c>
      <c r="O236" s="70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166</v>
      </c>
      <c r="AT236" s="213" t="s">
        <v>161</v>
      </c>
      <c r="AU236" s="213" t="s">
        <v>87</v>
      </c>
      <c r="AY236" s="16" t="s">
        <v>159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84</v>
      </c>
      <c r="BK236" s="214">
        <f>ROUND(I236*H236,2)</f>
        <v>0</v>
      </c>
      <c r="BL236" s="16" t="s">
        <v>166</v>
      </c>
      <c r="BM236" s="213" t="s">
        <v>349</v>
      </c>
    </row>
    <row r="237" spans="1:65" s="2" customFormat="1" x14ac:dyDescent="0.2">
      <c r="A237" s="33"/>
      <c r="B237" s="34"/>
      <c r="C237" s="35"/>
      <c r="D237" s="215" t="s">
        <v>168</v>
      </c>
      <c r="E237" s="35"/>
      <c r="F237" s="216" t="s">
        <v>350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168</v>
      </c>
      <c r="AU237" s="16" t="s">
        <v>87</v>
      </c>
    </row>
    <row r="238" spans="1:65" s="13" customFormat="1" x14ac:dyDescent="0.2">
      <c r="B238" s="219"/>
      <c r="C238" s="220"/>
      <c r="D238" s="215" t="s">
        <v>170</v>
      </c>
      <c r="E238" s="221" t="s">
        <v>1</v>
      </c>
      <c r="F238" s="222" t="s">
        <v>351</v>
      </c>
      <c r="G238" s="220"/>
      <c r="H238" s="223">
        <v>5.84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170</v>
      </c>
      <c r="AU238" s="229" t="s">
        <v>87</v>
      </c>
      <c r="AV238" s="13" t="s">
        <v>87</v>
      </c>
      <c r="AW238" s="13" t="s">
        <v>32</v>
      </c>
      <c r="AX238" s="13" t="s">
        <v>84</v>
      </c>
      <c r="AY238" s="229" t="s">
        <v>159</v>
      </c>
    </row>
    <row r="239" spans="1:65" s="12" customFormat="1" ht="22.9" customHeight="1" x14ac:dyDescent="0.2">
      <c r="B239" s="186"/>
      <c r="C239" s="187"/>
      <c r="D239" s="188" t="s">
        <v>75</v>
      </c>
      <c r="E239" s="200" t="s">
        <v>87</v>
      </c>
      <c r="F239" s="200" t="s">
        <v>352</v>
      </c>
      <c r="G239" s="187"/>
      <c r="H239" s="187"/>
      <c r="I239" s="190"/>
      <c r="J239" s="201">
        <f>BK239</f>
        <v>0</v>
      </c>
      <c r="K239" s="187"/>
      <c r="L239" s="192"/>
      <c r="M239" s="193"/>
      <c r="N239" s="194"/>
      <c r="O239" s="194"/>
      <c r="P239" s="195">
        <f>SUM(P240:P264)</f>
        <v>0</v>
      </c>
      <c r="Q239" s="194"/>
      <c r="R239" s="195">
        <f>SUM(R240:R264)</f>
        <v>20.107009819999998</v>
      </c>
      <c r="S239" s="194"/>
      <c r="T239" s="196">
        <f>SUM(T240:T264)</f>
        <v>0</v>
      </c>
      <c r="AR239" s="197" t="s">
        <v>84</v>
      </c>
      <c r="AT239" s="198" t="s">
        <v>75</v>
      </c>
      <c r="AU239" s="198" t="s">
        <v>84</v>
      </c>
      <c r="AY239" s="197" t="s">
        <v>159</v>
      </c>
      <c r="BK239" s="199">
        <f>SUM(BK240:BK264)</f>
        <v>0</v>
      </c>
    </row>
    <row r="240" spans="1:65" s="2" customFormat="1" ht="14.45" customHeight="1" x14ac:dyDescent="0.2">
      <c r="A240" s="33"/>
      <c r="B240" s="34"/>
      <c r="C240" s="202" t="s">
        <v>353</v>
      </c>
      <c r="D240" s="202" t="s">
        <v>161</v>
      </c>
      <c r="E240" s="203" t="s">
        <v>354</v>
      </c>
      <c r="F240" s="204" t="s">
        <v>355</v>
      </c>
      <c r="G240" s="205" t="s">
        <v>164</v>
      </c>
      <c r="H240" s="206">
        <v>3.84</v>
      </c>
      <c r="I240" s="207"/>
      <c r="J240" s="208">
        <f>ROUND(I240*H240,2)</f>
        <v>0</v>
      </c>
      <c r="K240" s="204" t="s">
        <v>165</v>
      </c>
      <c r="L240" s="38"/>
      <c r="M240" s="209" t="s">
        <v>1</v>
      </c>
      <c r="N240" s="210" t="s">
        <v>41</v>
      </c>
      <c r="O240" s="70"/>
      <c r="P240" s="211">
        <f>O240*H240</f>
        <v>0</v>
      </c>
      <c r="Q240" s="211">
        <v>2.45329</v>
      </c>
      <c r="R240" s="211">
        <f>Q240*H240</f>
        <v>9.4206336000000004</v>
      </c>
      <c r="S240" s="211">
        <v>0</v>
      </c>
      <c r="T240" s="21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3" t="s">
        <v>166</v>
      </c>
      <c r="AT240" s="213" t="s">
        <v>161</v>
      </c>
      <c r="AU240" s="213" t="s">
        <v>87</v>
      </c>
      <c r="AY240" s="16" t="s">
        <v>159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6" t="s">
        <v>84</v>
      </c>
      <c r="BK240" s="214">
        <f>ROUND(I240*H240,2)</f>
        <v>0</v>
      </c>
      <c r="BL240" s="16" t="s">
        <v>166</v>
      </c>
      <c r="BM240" s="213" t="s">
        <v>356</v>
      </c>
    </row>
    <row r="241" spans="1:65" s="2" customFormat="1" x14ac:dyDescent="0.2">
      <c r="A241" s="33"/>
      <c r="B241" s="34"/>
      <c r="C241" s="35"/>
      <c r="D241" s="215" t="s">
        <v>168</v>
      </c>
      <c r="E241" s="35"/>
      <c r="F241" s="216" t="s">
        <v>357</v>
      </c>
      <c r="G241" s="35"/>
      <c r="H241" s="35"/>
      <c r="I241" s="114"/>
      <c r="J241" s="35"/>
      <c r="K241" s="35"/>
      <c r="L241" s="38"/>
      <c r="M241" s="217"/>
      <c r="N241" s="218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168</v>
      </c>
      <c r="AU241" s="16" t="s">
        <v>87</v>
      </c>
    </row>
    <row r="242" spans="1:65" s="13" customFormat="1" x14ac:dyDescent="0.2">
      <c r="B242" s="219"/>
      <c r="C242" s="220"/>
      <c r="D242" s="215" t="s">
        <v>170</v>
      </c>
      <c r="E242" s="221" t="s">
        <v>1</v>
      </c>
      <c r="F242" s="222" t="s">
        <v>358</v>
      </c>
      <c r="G242" s="220"/>
      <c r="H242" s="223">
        <v>3.84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170</v>
      </c>
      <c r="AU242" s="229" t="s">
        <v>87</v>
      </c>
      <c r="AV242" s="13" t="s">
        <v>87</v>
      </c>
      <c r="AW242" s="13" t="s">
        <v>32</v>
      </c>
      <c r="AX242" s="13" t="s">
        <v>84</v>
      </c>
      <c r="AY242" s="229" t="s">
        <v>159</v>
      </c>
    </row>
    <row r="243" spans="1:65" s="2" customFormat="1" ht="14.45" customHeight="1" x14ac:dyDescent="0.2">
      <c r="A243" s="33"/>
      <c r="B243" s="34"/>
      <c r="C243" s="202" t="s">
        <v>359</v>
      </c>
      <c r="D243" s="202" t="s">
        <v>161</v>
      </c>
      <c r="E243" s="203" t="s">
        <v>360</v>
      </c>
      <c r="F243" s="204" t="s">
        <v>361</v>
      </c>
      <c r="G243" s="205" t="s">
        <v>236</v>
      </c>
      <c r="H243" s="206">
        <v>3.52</v>
      </c>
      <c r="I243" s="207"/>
      <c r="J243" s="208">
        <f>ROUND(I243*H243,2)</f>
        <v>0</v>
      </c>
      <c r="K243" s="204" t="s">
        <v>165</v>
      </c>
      <c r="L243" s="38"/>
      <c r="M243" s="209" t="s">
        <v>1</v>
      </c>
      <c r="N243" s="210" t="s">
        <v>41</v>
      </c>
      <c r="O243" s="70"/>
      <c r="P243" s="211">
        <f>O243*H243</f>
        <v>0</v>
      </c>
      <c r="Q243" s="211">
        <v>2.47E-3</v>
      </c>
      <c r="R243" s="211">
        <f>Q243*H243</f>
        <v>8.6943999999999997E-3</v>
      </c>
      <c r="S243" s="211">
        <v>0</v>
      </c>
      <c r="T243" s="21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13" t="s">
        <v>166</v>
      </c>
      <c r="AT243" s="213" t="s">
        <v>161</v>
      </c>
      <c r="AU243" s="213" t="s">
        <v>87</v>
      </c>
      <c r="AY243" s="16" t="s">
        <v>159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6" t="s">
        <v>84</v>
      </c>
      <c r="BK243" s="214">
        <f>ROUND(I243*H243,2)</f>
        <v>0</v>
      </c>
      <c r="BL243" s="16" t="s">
        <v>166</v>
      </c>
      <c r="BM243" s="213" t="s">
        <v>362</v>
      </c>
    </row>
    <row r="244" spans="1:65" s="2" customFormat="1" x14ac:dyDescent="0.2">
      <c r="A244" s="33"/>
      <c r="B244" s="34"/>
      <c r="C244" s="35"/>
      <c r="D244" s="215" t="s">
        <v>168</v>
      </c>
      <c r="E244" s="35"/>
      <c r="F244" s="216" t="s">
        <v>363</v>
      </c>
      <c r="G244" s="35"/>
      <c r="H244" s="35"/>
      <c r="I244" s="114"/>
      <c r="J244" s="35"/>
      <c r="K244" s="35"/>
      <c r="L244" s="38"/>
      <c r="M244" s="217"/>
      <c r="N244" s="218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168</v>
      </c>
      <c r="AU244" s="16" t="s">
        <v>87</v>
      </c>
    </row>
    <row r="245" spans="1:65" s="13" customFormat="1" x14ac:dyDescent="0.2">
      <c r="B245" s="219"/>
      <c r="C245" s="220"/>
      <c r="D245" s="215" t="s">
        <v>170</v>
      </c>
      <c r="E245" s="221" t="s">
        <v>1</v>
      </c>
      <c r="F245" s="222" t="s">
        <v>364</v>
      </c>
      <c r="G245" s="220"/>
      <c r="H245" s="223">
        <v>3.52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170</v>
      </c>
      <c r="AU245" s="229" t="s">
        <v>87</v>
      </c>
      <c r="AV245" s="13" t="s">
        <v>87</v>
      </c>
      <c r="AW245" s="13" t="s">
        <v>32</v>
      </c>
      <c r="AX245" s="13" t="s">
        <v>84</v>
      </c>
      <c r="AY245" s="229" t="s">
        <v>159</v>
      </c>
    </row>
    <row r="246" spans="1:65" s="2" customFormat="1" ht="14.45" customHeight="1" x14ac:dyDescent="0.2">
      <c r="A246" s="33"/>
      <c r="B246" s="34"/>
      <c r="C246" s="202" t="s">
        <v>365</v>
      </c>
      <c r="D246" s="202" t="s">
        <v>161</v>
      </c>
      <c r="E246" s="203" t="s">
        <v>366</v>
      </c>
      <c r="F246" s="204" t="s">
        <v>367</v>
      </c>
      <c r="G246" s="205" t="s">
        <v>236</v>
      </c>
      <c r="H246" s="206">
        <v>3.52</v>
      </c>
      <c r="I246" s="207"/>
      <c r="J246" s="208">
        <f>ROUND(I246*H246,2)</f>
        <v>0</v>
      </c>
      <c r="K246" s="204" t="s">
        <v>165</v>
      </c>
      <c r="L246" s="38"/>
      <c r="M246" s="209" t="s">
        <v>1</v>
      </c>
      <c r="N246" s="210" t="s">
        <v>41</v>
      </c>
      <c r="O246" s="70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166</v>
      </c>
      <c r="AT246" s="213" t="s">
        <v>161</v>
      </c>
      <c r="AU246" s="213" t="s">
        <v>87</v>
      </c>
      <c r="AY246" s="16" t="s">
        <v>159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6" t="s">
        <v>84</v>
      </c>
      <c r="BK246" s="214">
        <f>ROUND(I246*H246,2)</f>
        <v>0</v>
      </c>
      <c r="BL246" s="16" t="s">
        <v>166</v>
      </c>
      <c r="BM246" s="213" t="s">
        <v>368</v>
      </c>
    </row>
    <row r="247" spans="1:65" s="2" customFormat="1" x14ac:dyDescent="0.2">
      <c r="A247" s="33"/>
      <c r="B247" s="34"/>
      <c r="C247" s="35"/>
      <c r="D247" s="215" t="s">
        <v>168</v>
      </c>
      <c r="E247" s="35"/>
      <c r="F247" s="216" t="s">
        <v>369</v>
      </c>
      <c r="G247" s="35"/>
      <c r="H247" s="35"/>
      <c r="I247" s="114"/>
      <c r="J247" s="35"/>
      <c r="K247" s="35"/>
      <c r="L247" s="38"/>
      <c r="M247" s="217"/>
      <c r="N247" s="218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168</v>
      </c>
      <c r="AU247" s="16" t="s">
        <v>87</v>
      </c>
    </row>
    <row r="248" spans="1:65" s="2" customFormat="1" ht="14.45" customHeight="1" x14ac:dyDescent="0.2">
      <c r="A248" s="33"/>
      <c r="B248" s="34"/>
      <c r="C248" s="202" t="s">
        <v>370</v>
      </c>
      <c r="D248" s="202" t="s">
        <v>161</v>
      </c>
      <c r="E248" s="203" t="s">
        <v>371</v>
      </c>
      <c r="F248" s="204" t="s">
        <v>372</v>
      </c>
      <c r="G248" s="205" t="s">
        <v>250</v>
      </c>
      <c r="H248" s="206">
        <v>0.02</v>
      </c>
      <c r="I248" s="207"/>
      <c r="J248" s="208">
        <f>ROUND(I248*H248,2)</f>
        <v>0</v>
      </c>
      <c r="K248" s="204" t="s">
        <v>165</v>
      </c>
      <c r="L248" s="38"/>
      <c r="M248" s="209" t="s">
        <v>1</v>
      </c>
      <c r="N248" s="210" t="s">
        <v>41</v>
      </c>
      <c r="O248" s="70"/>
      <c r="P248" s="211">
        <f>O248*H248</f>
        <v>0</v>
      </c>
      <c r="Q248" s="211">
        <v>1.0601700000000001</v>
      </c>
      <c r="R248" s="211">
        <f>Q248*H248</f>
        <v>2.1203400000000001E-2</v>
      </c>
      <c r="S248" s="211">
        <v>0</v>
      </c>
      <c r="T248" s="21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3" t="s">
        <v>166</v>
      </c>
      <c r="AT248" s="213" t="s">
        <v>161</v>
      </c>
      <c r="AU248" s="213" t="s">
        <v>87</v>
      </c>
      <c r="AY248" s="16" t="s">
        <v>159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84</v>
      </c>
      <c r="BK248" s="214">
        <f>ROUND(I248*H248,2)</f>
        <v>0</v>
      </c>
      <c r="BL248" s="16" t="s">
        <v>166</v>
      </c>
      <c r="BM248" s="213" t="s">
        <v>373</v>
      </c>
    </row>
    <row r="249" spans="1:65" s="2" customFormat="1" x14ac:dyDescent="0.2">
      <c r="A249" s="33"/>
      <c r="B249" s="34"/>
      <c r="C249" s="35"/>
      <c r="D249" s="215" t="s">
        <v>168</v>
      </c>
      <c r="E249" s="35"/>
      <c r="F249" s="216" t="s">
        <v>374</v>
      </c>
      <c r="G249" s="35"/>
      <c r="H249" s="35"/>
      <c r="I249" s="114"/>
      <c r="J249" s="35"/>
      <c r="K249" s="35"/>
      <c r="L249" s="38"/>
      <c r="M249" s="217"/>
      <c r="N249" s="218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168</v>
      </c>
      <c r="AU249" s="16" t="s">
        <v>87</v>
      </c>
    </row>
    <row r="250" spans="1:65" s="13" customFormat="1" x14ac:dyDescent="0.2">
      <c r="B250" s="219"/>
      <c r="C250" s="220"/>
      <c r="D250" s="215" t="s">
        <v>170</v>
      </c>
      <c r="E250" s="221" t="s">
        <v>1</v>
      </c>
      <c r="F250" s="222" t="s">
        <v>375</v>
      </c>
      <c r="G250" s="220"/>
      <c r="H250" s="223">
        <v>0.02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170</v>
      </c>
      <c r="AU250" s="229" t="s">
        <v>87</v>
      </c>
      <c r="AV250" s="13" t="s">
        <v>87</v>
      </c>
      <c r="AW250" s="13" t="s">
        <v>32</v>
      </c>
      <c r="AX250" s="13" t="s">
        <v>84</v>
      </c>
      <c r="AY250" s="229" t="s">
        <v>159</v>
      </c>
    </row>
    <row r="251" spans="1:65" s="2" customFormat="1" ht="14.45" customHeight="1" x14ac:dyDescent="0.2">
      <c r="A251" s="33"/>
      <c r="B251" s="34"/>
      <c r="C251" s="202" t="s">
        <v>376</v>
      </c>
      <c r="D251" s="202" t="s">
        <v>161</v>
      </c>
      <c r="E251" s="203" t="s">
        <v>377</v>
      </c>
      <c r="F251" s="204" t="s">
        <v>378</v>
      </c>
      <c r="G251" s="205" t="s">
        <v>250</v>
      </c>
      <c r="H251" s="206">
        <v>0.23100000000000001</v>
      </c>
      <c r="I251" s="207"/>
      <c r="J251" s="208">
        <f>ROUND(I251*H251,2)</f>
        <v>0</v>
      </c>
      <c r="K251" s="204" t="s">
        <v>165</v>
      </c>
      <c r="L251" s="38"/>
      <c r="M251" s="209" t="s">
        <v>1</v>
      </c>
      <c r="N251" s="210" t="s">
        <v>41</v>
      </c>
      <c r="O251" s="70"/>
      <c r="P251" s="211">
        <f>O251*H251</f>
        <v>0</v>
      </c>
      <c r="Q251" s="211">
        <v>1.06277</v>
      </c>
      <c r="R251" s="211">
        <f>Q251*H251</f>
        <v>0.24549987000000001</v>
      </c>
      <c r="S251" s="211">
        <v>0</v>
      </c>
      <c r="T251" s="21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3" t="s">
        <v>166</v>
      </c>
      <c r="AT251" s="213" t="s">
        <v>161</v>
      </c>
      <c r="AU251" s="213" t="s">
        <v>87</v>
      </c>
      <c r="AY251" s="16" t="s">
        <v>159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6" t="s">
        <v>84</v>
      </c>
      <c r="BK251" s="214">
        <f>ROUND(I251*H251,2)</f>
        <v>0</v>
      </c>
      <c r="BL251" s="16" t="s">
        <v>166</v>
      </c>
      <c r="BM251" s="213" t="s">
        <v>379</v>
      </c>
    </row>
    <row r="252" spans="1:65" s="2" customFormat="1" x14ac:dyDescent="0.2">
      <c r="A252" s="33"/>
      <c r="B252" s="34"/>
      <c r="C252" s="35"/>
      <c r="D252" s="215" t="s">
        <v>168</v>
      </c>
      <c r="E252" s="35"/>
      <c r="F252" s="216" t="s">
        <v>380</v>
      </c>
      <c r="G252" s="35"/>
      <c r="H252" s="35"/>
      <c r="I252" s="114"/>
      <c r="J252" s="35"/>
      <c r="K252" s="35"/>
      <c r="L252" s="38"/>
      <c r="M252" s="217"/>
      <c r="N252" s="218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168</v>
      </c>
      <c r="AU252" s="16" t="s">
        <v>87</v>
      </c>
    </row>
    <row r="253" spans="1:65" s="13" customFormat="1" x14ac:dyDescent="0.2">
      <c r="B253" s="219"/>
      <c r="C253" s="220"/>
      <c r="D253" s="215" t="s">
        <v>170</v>
      </c>
      <c r="E253" s="221" t="s">
        <v>1</v>
      </c>
      <c r="F253" s="222" t="s">
        <v>381</v>
      </c>
      <c r="G253" s="220"/>
      <c r="H253" s="223">
        <v>0.23100000000000001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170</v>
      </c>
      <c r="AU253" s="229" t="s">
        <v>87</v>
      </c>
      <c r="AV253" s="13" t="s">
        <v>87</v>
      </c>
      <c r="AW253" s="13" t="s">
        <v>32</v>
      </c>
      <c r="AX253" s="13" t="s">
        <v>84</v>
      </c>
      <c r="AY253" s="229" t="s">
        <v>159</v>
      </c>
    </row>
    <row r="254" spans="1:65" s="2" customFormat="1" ht="14.45" customHeight="1" x14ac:dyDescent="0.2">
      <c r="A254" s="33"/>
      <c r="B254" s="34"/>
      <c r="C254" s="202" t="s">
        <v>382</v>
      </c>
      <c r="D254" s="202" t="s">
        <v>161</v>
      </c>
      <c r="E254" s="203" t="s">
        <v>383</v>
      </c>
      <c r="F254" s="204" t="s">
        <v>384</v>
      </c>
      <c r="G254" s="205" t="s">
        <v>164</v>
      </c>
      <c r="H254" s="206">
        <v>0.16500000000000001</v>
      </c>
      <c r="I254" s="207"/>
      <c r="J254" s="208">
        <f>ROUND(I254*H254,2)</f>
        <v>0</v>
      </c>
      <c r="K254" s="204" t="s">
        <v>165</v>
      </c>
      <c r="L254" s="38"/>
      <c r="M254" s="209" t="s">
        <v>1</v>
      </c>
      <c r="N254" s="210" t="s">
        <v>41</v>
      </c>
      <c r="O254" s="70"/>
      <c r="P254" s="211">
        <f>O254*H254</f>
        <v>0</v>
      </c>
      <c r="Q254" s="211">
        <v>2.45329</v>
      </c>
      <c r="R254" s="211">
        <f>Q254*H254</f>
        <v>0.40479285000000004</v>
      </c>
      <c r="S254" s="211">
        <v>0</v>
      </c>
      <c r="T254" s="21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3" t="s">
        <v>166</v>
      </c>
      <c r="AT254" s="213" t="s">
        <v>161</v>
      </c>
      <c r="AU254" s="213" t="s">
        <v>87</v>
      </c>
      <c r="AY254" s="16" t="s">
        <v>159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6" t="s">
        <v>84</v>
      </c>
      <c r="BK254" s="214">
        <f>ROUND(I254*H254,2)</f>
        <v>0</v>
      </c>
      <c r="BL254" s="16" t="s">
        <v>166</v>
      </c>
      <c r="BM254" s="213" t="s">
        <v>385</v>
      </c>
    </row>
    <row r="255" spans="1:65" s="2" customFormat="1" x14ac:dyDescent="0.2">
      <c r="A255" s="33"/>
      <c r="B255" s="34"/>
      <c r="C255" s="35"/>
      <c r="D255" s="215" t="s">
        <v>168</v>
      </c>
      <c r="E255" s="35"/>
      <c r="F255" s="216" t="s">
        <v>386</v>
      </c>
      <c r="G255" s="35"/>
      <c r="H255" s="35"/>
      <c r="I255" s="114"/>
      <c r="J255" s="35"/>
      <c r="K255" s="35"/>
      <c r="L255" s="38"/>
      <c r="M255" s="217"/>
      <c r="N255" s="218"/>
      <c r="O255" s="70"/>
      <c r="P255" s="70"/>
      <c r="Q255" s="70"/>
      <c r="R255" s="70"/>
      <c r="S255" s="70"/>
      <c r="T255" s="71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6" t="s">
        <v>168</v>
      </c>
      <c r="AU255" s="16" t="s">
        <v>87</v>
      </c>
    </row>
    <row r="256" spans="1:65" s="13" customFormat="1" x14ac:dyDescent="0.2">
      <c r="B256" s="219"/>
      <c r="C256" s="220"/>
      <c r="D256" s="215" t="s">
        <v>170</v>
      </c>
      <c r="E256" s="221" t="s">
        <v>1</v>
      </c>
      <c r="F256" s="222" t="s">
        <v>387</v>
      </c>
      <c r="G256" s="220"/>
      <c r="H256" s="223">
        <v>0.16500000000000001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170</v>
      </c>
      <c r="AU256" s="229" t="s">
        <v>87</v>
      </c>
      <c r="AV256" s="13" t="s">
        <v>87</v>
      </c>
      <c r="AW256" s="13" t="s">
        <v>32</v>
      </c>
      <c r="AX256" s="13" t="s">
        <v>84</v>
      </c>
      <c r="AY256" s="229" t="s">
        <v>159</v>
      </c>
    </row>
    <row r="257" spans="1:65" s="2" customFormat="1" ht="14.45" customHeight="1" x14ac:dyDescent="0.2">
      <c r="A257" s="33"/>
      <c r="B257" s="34"/>
      <c r="C257" s="202" t="s">
        <v>388</v>
      </c>
      <c r="D257" s="202" t="s">
        <v>161</v>
      </c>
      <c r="E257" s="203" t="s">
        <v>389</v>
      </c>
      <c r="F257" s="204" t="s">
        <v>390</v>
      </c>
      <c r="G257" s="205" t="s">
        <v>236</v>
      </c>
      <c r="H257" s="206">
        <v>1.33</v>
      </c>
      <c r="I257" s="207"/>
      <c r="J257" s="208">
        <f>ROUND(I257*H257,2)</f>
        <v>0</v>
      </c>
      <c r="K257" s="204" t="s">
        <v>165</v>
      </c>
      <c r="L257" s="38"/>
      <c r="M257" s="209" t="s">
        <v>1</v>
      </c>
      <c r="N257" s="210" t="s">
        <v>41</v>
      </c>
      <c r="O257" s="70"/>
      <c r="P257" s="211">
        <f>O257*H257</f>
        <v>0</v>
      </c>
      <c r="Q257" s="211">
        <v>2.6900000000000001E-3</v>
      </c>
      <c r="R257" s="211">
        <f>Q257*H257</f>
        <v>3.5777000000000005E-3</v>
      </c>
      <c r="S257" s="211">
        <v>0</v>
      </c>
      <c r="T257" s="21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3" t="s">
        <v>166</v>
      </c>
      <c r="AT257" s="213" t="s">
        <v>161</v>
      </c>
      <c r="AU257" s="213" t="s">
        <v>87</v>
      </c>
      <c r="AY257" s="16" t="s">
        <v>159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6" t="s">
        <v>84</v>
      </c>
      <c r="BK257" s="214">
        <f>ROUND(I257*H257,2)</f>
        <v>0</v>
      </c>
      <c r="BL257" s="16" t="s">
        <v>166</v>
      </c>
      <c r="BM257" s="213" t="s">
        <v>391</v>
      </c>
    </row>
    <row r="258" spans="1:65" s="2" customFormat="1" x14ac:dyDescent="0.2">
      <c r="A258" s="33"/>
      <c r="B258" s="34"/>
      <c r="C258" s="35"/>
      <c r="D258" s="215" t="s">
        <v>168</v>
      </c>
      <c r="E258" s="35"/>
      <c r="F258" s="216" t="s">
        <v>392</v>
      </c>
      <c r="G258" s="35"/>
      <c r="H258" s="35"/>
      <c r="I258" s="114"/>
      <c r="J258" s="35"/>
      <c r="K258" s="35"/>
      <c r="L258" s="38"/>
      <c r="M258" s="217"/>
      <c r="N258" s="218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168</v>
      </c>
      <c r="AU258" s="16" t="s">
        <v>87</v>
      </c>
    </row>
    <row r="259" spans="1:65" s="13" customFormat="1" x14ac:dyDescent="0.2">
      <c r="B259" s="219"/>
      <c r="C259" s="220"/>
      <c r="D259" s="215" t="s">
        <v>170</v>
      </c>
      <c r="E259" s="221" t="s">
        <v>1</v>
      </c>
      <c r="F259" s="222" t="s">
        <v>393</v>
      </c>
      <c r="G259" s="220"/>
      <c r="H259" s="223">
        <v>1.33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170</v>
      </c>
      <c r="AU259" s="229" t="s">
        <v>87</v>
      </c>
      <c r="AV259" s="13" t="s">
        <v>87</v>
      </c>
      <c r="AW259" s="13" t="s">
        <v>32</v>
      </c>
      <c r="AX259" s="13" t="s">
        <v>84</v>
      </c>
      <c r="AY259" s="229" t="s">
        <v>159</v>
      </c>
    </row>
    <row r="260" spans="1:65" s="2" customFormat="1" ht="14.45" customHeight="1" x14ac:dyDescent="0.2">
      <c r="A260" s="33"/>
      <c r="B260" s="34"/>
      <c r="C260" s="202" t="s">
        <v>394</v>
      </c>
      <c r="D260" s="202" t="s">
        <v>161</v>
      </c>
      <c r="E260" s="203" t="s">
        <v>395</v>
      </c>
      <c r="F260" s="204" t="s">
        <v>396</v>
      </c>
      <c r="G260" s="205" t="s">
        <v>236</v>
      </c>
      <c r="H260" s="206">
        <v>1.33</v>
      </c>
      <c r="I260" s="207"/>
      <c r="J260" s="208">
        <f>ROUND(I260*H260,2)</f>
        <v>0</v>
      </c>
      <c r="K260" s="204" t="s">
        <v>165</v>
      </c>
      <c r="L260" s="38"/>
      <c r="M260" s="209" t="s">
        <v>1</v>
      </c>
      <c r="N260" s="210" t="s">
        <v>41</v>
      </c>
      <c r="O260" s="70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3" t="s">
        <v>166</v>
      </c>
      <c r="AT260" s="213" t="s">
        <v>161</v>
      </c>
      <c r="AU260" s="213" t="s">
        <v>87</v>
      </c>
      <c r="AY260" s="16" t="s">
        <v>159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6" t="s">
        <v>84</v>
      </c>
      <c r="BK260" s="214">
        <f>ROUND(I260*H260,2)</f>
        <v>0</v>
      </c>
      <c r="BL260" s="16" t="s">
        <v>166</v>
      </c>
      <c r="BM260" s="213" t="s">
        <v>397</v>
      </c>
    </row>
    <row r="261" spans="1:65" s="2" customFormat="1" x14ac:dyDescent="0.2">
      <c r="A261" s="33"/>
      <c r="B261" s="34"/>
      <c r="C261" s="35"/>
      <c r="D261" s="215" t="s">
        <v>168</v>
      </c>
      <c r="E261" s="35"/>
      <c r="F261" s="216" t="s">
        <v>398</v>
      </c>
      <c r="G261" s="35"/>
      <c r="H261" s="35"/>
      <c r="I261" s="114"/>
      <c r="J261" s="35"/>
      <c r="K261" s="35"/>
      <c r="L261" s="38"/>
      <c r="M261" s="217"/>
      <c r="N261" s="218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168</v>
      </c>
      <c r="AU261" s="16" t="s">
        <v>87</v>
      </c>
    </row>
    <row r="262" spans="1:65" s="2" customFormat="1" ht="14.45" customHeight="1" x14ac:dyDescent="0.2">
      <c r="A262" s="33"/>
      <c r="B262" s="34"/>
      <c r="C262" s="202" t="s">
        <v>399</v>
      </c>
      <c r="D262" s="202" t="s">
        <v>161</v>
      </c>
      <c r="E262" s="203" t="s">
        <v>400</v>
      </c>
      <c r="F262" s="204" t="s">
        <v>401</v>
      </c>
      <c r="G262" s="205" t="s">
        <v>236</v>
      </c>
      <c r="H262" s="206">
        <v>8.8000000000000007</v>
      </c>
      <c r="I262" s="207"/>
      <c r="J262" s="208">
        <f>ROUND(I262*H262,2)</f>
        <v>0</v>
      </c>
      <c r="K262" s="204" t="s">
        <v>165</v>
      </c>
      <c r="L262" s="38"/>
      <c r="M262" s="209" t="s">
        <v>1</v>
      </c>
      <c r="N262" s="210" t="s">
        <v>41</v>
      </c>
      <c r="O262" s="70"/>
      <c r="P262" s="211">
        <f>O262*H262</f>
        <v>0</v>
      </c>
      <c r="Q262" s="211">
        <v>1.13666</v>
      </c>
      <c r="R262" s="211">
        <f>Q262*H262</f>
        <v>10.002608</v>
      </c>
      <c r="S262" s="211">
        <v>0</v>
      </c>
      <c r="T262" s="21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3" t="s">
        <v>166</v>
      </c>
      <c r="AT262" s="213" t="s">
        <v>161</v>
      </c>
      <c r="AU262" s="213" t="s">
        <v>87</v>
      </c>
      <c r="AY262" s="16" t="s">
        <v>159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6" t="s">
        <v>84</v>
      </c>
      <c r="BK262" s="214">
        <f>ROUND(I262*H262,2)</f>
        <v>0</v>
      </c>
      <c r="BL262" s="16" t="s">
        <v>166</v>
      </c>
      <c r="BM262" s="213" t="s">
        <v>402</v>
      </c>
    </row>
    <row r="263" spans="1:65" s="2" customFormat="1" ht="19.5" x14ac:dyDescent="0.2">
      <c r="A263" s="33"/>
      <c r="B263" s="34"/>
      <c r="C263" s="35"/>
      <c r="D263" s="215" t="s">
        <v>168</v>
      </c>
      <c r="E263" s="35"/>
      <c r="F263" s="216" t="s">
        <v>403</v>
      </c>
      <c r="G263" s="35"/>
      <c r="H263" s="35"/>
      <c r="I263" s="114"/>
      <c r="J263" s="35"/>
      <c r="K263" s="35"/>
      <c r="L263" s="38"/>
      <c r="M263" s="217"/>
      <c r="N263" s="218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168</v>
      </c>
      <c r="AU263" s="16" t="s">
        <v>87</v>
      </c>
    </row>
    <row r="264" spans="1:65" s="13" customFormat="1" x14ac:dyDescent="0.2">
      <c r="B264" s="219"/>
      <c r="C264" s="220"/>
      <c r="D264" s="215" t="s">
        <v>170</v>
      </c>
      <c r="E264" s="221" t="s">
        <v>1</v>
      </c>
      <c r="F264" s="222" t="s">
        <v>404</v>
      </c>
      <c r="G264" s="220"/>
      <c r="H264" s="223">
        <v>8.8000000000000007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170</v>
      </c>
      <c r="AU264" s="229" t="s">
        <v>87</v>
      </c>
      <c r="AV264" s="13" t="s">
        <v>87</v>
      </c>
      <c r="AW264" s="13" t="s">
        <v>32</v>
      </c>
      <c r="AX264" s="13" t="s">
        <v>84</v>
      </c>
      <c r="AY264" s="229" t="s">
        <v>159</v>
      </c>
    </row>
    <row r="265" spans="1:65" s="12" customFormat="1" ht="22.9" customHeight="1" x14ac:dyDescent="0.2">
      <c r="B265" s="186"/>
      <c r="C265" s="187"/>
      <c r="D265" s="188" t="s">
        <v>75</v>
      </c>
      <c r="E265" s="200" t="s">
        <v>177</v>
      </c>
      <c r="F265" s="200" t="s">
        <v>405</v>
      </c>
      <c r="G265" s="187"/>
      <c r="H265" s="187"/>
      <c r="I265" s="190"/>
      <c r="J265" s="201">
        <f>BK265</f>
        <v>0</v>
      </c>
      <c r="K265" s="187"/>
      <c r="L265" s="192"/>
      <c r="M265" s="193"/>
      <c r="N265" s="194"/>
      <c r="O265" s="194"/>
      <c r="P265" s="195">
        <f>SUM(P266:P315)</f>
        <v>0</v>
      </c>
      <c r="Q265" s="194"/>
      <c r="R265" s="195">
        <f>SUM(R266:R315)</f>
        <v>73.683587560000007</v>
      </c>
      <c r="S265" s="194"/>
      <c r="T265" s="196">
        <f>SUM(T266:T315)</f>
        <v>0</v>
      </c>
      <c r="AR265" s="197" t="s">
        <v>84</v>
      </c>
      <c r="AT265" s="198" t="s">
        <v>75</v>
      </c>
      <c r="AU265" s="198" t="s">
        <v>84</v>
      </c>
      <c r="AY265" s="197" t="s">
        <v>159</v>
      </c>
      <c r="BK265" s="199">
        <f>SUM(BK266:BK315)</f>
        <v>0</v>
      </c>
    </row>
    <row r="266" spans="1:65" s="2" customFormat="1" ht="19.899999999999999" customHeight="1" x14ac:dyDescent="0.2">
      <c r="A266" s="33"/>
      <c r="B266" s="34"/>
      <c r="C266" s="202" t="s">
        <v>406</v>
      </c>
      <c r="D266" s="202" t="s">
        <v>161</v>
      </c>
      <c r="E266" s="203" t="s">
        <v>407</v>
      </c>
      <c r="F266" s="204" t="s">
        <v>408</v>
      </c>
      <c r="G266" s="205" t="s">
        <v>236</v>
      </c>
      <c r="H266" s="206">
        <v>35.1</v>
      </c>
      <c r="I266" s="207"/>
      <c r="J266" s="208">
        <f>ROUND(I266*H266,2)</f>
        <v>0</v>
      </c>
      <c r="K266" s="204" t="s">
        <v>165</v>
      </c>
      <c r="L266" s="38"/>
      <c r="M266" s="209" t="s">
        <v>1</v>
      </c>
      <c r="N266" s="210" t="s">
        <v>41</v>
      </c>
      <c r="O266" s="70"/>
      <c r="P266" s="211">
        <f>O266*H266</f>
        <v>0</v>
      </c>
      <c r="Q266" s="211">
        <v>1.13666</v>
      </c>
      <c r="R266" s="211">
        <f>Q266*H266</f>
        <v>39.896766</v>
      </c>
      <c r="S266" s="211">
        <v>0</v>
      </c>
      <c r="T266" s="21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3" t="s">
        <v>166</v>
      </c>
      <c r="AT266" s="213" t="s">
        <v>161</v>
      </c>
      <c r="AU266" s="213" t="s">
        <v>87</v>
      </c>
      <c r="AY266" s="16" t="s">
        <v>159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6" t="s">
        <v>84</v>
      </c>
      <c r="BK266" s="214">
        <f>ROUND(I266*H266,2)</f>
        <v>0</v>
      </c>
      <c r="BL266" s="16" t="s">
        <v>166</v>
      </c>
      <c r="BM266" s="213" t="s">
        <v>409</v>
      </c>
    </row>
    <row r="267" spans="1:65" s="2" customFormat="1" ht="19.5" x14ac:dyDescent="0.2">
      <c r="A267" s="33"/>
      <c r="B267" s="34"/>
      <c r="C267" s="35"/>
      <c r="D267" s="215" t="s">
        <v>168</v>
      </c>
      <c r="E267" s="35"/>
      <c r="F267" s="216" t="s">
        <v>410</v>
      </c>
      <c r="G267" s="35"/>
      <c r="H267" s="35"/>
      <c r="I267" s="114"/>
      <c r="J267" s="35"/>
      <c r="K267" s="35"/>
      <c r="L267" s="38"/>
      <c r="M267" s="217"/>
      <c r="N267" s="218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168</v>
      </c>
      <c r="AU267" s="16" t="s">
        <v>87</v>
      </c>
    </row>
    <row r="268" spans="1:65" s="13" customFormat="1" x14ac:dyDescent="0.2">
      <c r="B268" s="219"/>
      <c r="C268" s="220"/>
      <c r="D268" s="215" t="s">
        <v>170</v>
      </c>
      <c r="E268" s="221" t="s">
        <v>1</v>
      </c>
      <c r="F268" s="222" t="s">
        <v>411</v>
      </c>
      <c r="G268" s="220"/>
      <c r="H268" s="223">
        <v>35.1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170</v>
      </c>
      <c r="AU268" s="229" t="s">
        <v>87</v>
      </c>
      <c r="AV268" s="13" t="s">
        <v>87</v>
      </c>
      <c r="AW268" s="13" t="s">
        <v>32</v>
      </c>
      <c r="AX268" s="13" t="s">
        <v>84</v>
      </c>
      <c r="AY268" s="229" t="s">
        <v>159</v>
      </c>
    </row>
    <row r="269" spans="1:65" s="2" customFormat="1" ht="14.45" customHeight="1" x14ac:dyDescent="0.2">
      <c r="A269" s="33"/>
      <c r="B269" s="34"/>
      <c r="C269" s="202" t="s">
        <v>412</v>
      </c>
      <c r="D269" s="202" t="s">
        <v>161</v>
      </c>
      <c r="E269" s="203" t="s">
        <v>413</v>
      </c>
      <c r="F269" s="204" t="s">
        <v>414</v>
      </c>
      <c r="G269" s="205" t="s">
        <v>236</v>
      </c>
      <c r="H269" s="206">
        <v>40.704999999999998</v>
      </c>
      <c r="I269" s="207"/>
      <c r="J269" s="208">
        <f>ROUND(I269*H269,2)</f>
        <v>0</v>
      </c>
      <c r="K269" s="204" t="s">
        <v>165</v>
      </c>
      <c r="L269" s="38"/>
      <c r="M269" s="209" t="s">
        <v>1</v>
      </c>
      <c r="N269" s="210" t="s">
        <v>41</v>
      </c>
      <c r="O269" s="70"/>
      <c r="P269" s="211">
        <f>O269*H269</f>
        <v>0</v>
      </c>
      <c r="Q269" s="211">
        <v>0.18085000000000001</v>
      </c>
      <c r="R269" s="211">
        <f>Q269*H269</f>
        <v>7.3614992500000005</v>
      </c>
      <c r="S269" s="211">
        <v>0</v>
      </c>
      <c r="T269" s="21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3" t="s">
        <v>166</v>
      </c>
      <c r="AT269" s="213" t="s">
        <v>161</v>
      </c>
      <c r="AU269" s="213" t="s">
        <v>87</v>
      </c>
      <c r="AY269" s="16" t="s">
        <v>159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6" t="s">
        <v>84</v>
      </c>
      <c r="BK269" s="214">
        <f>ROUND(I269*H269,2)</f>
        <v>0</v>
      </c>
      <c r="BL269" s="16" t="s">
        <v>166</v>
      </c>
      <c r="BM269" s="213" t="s">
        <v>415</v>
      </c>
    </row>
    <row r="270" spans="1:65" s="2" customFormat="1" ht="19.5" x14ac:dyDescent="0.2">
      <c r="A270" s="33"/>
      <c r="B270" s="34"/>
      <c r="C270" s="35"/>
      <c r="D270" s="215" t="s">
        <v>168</v>
      </c>
      <c r="E270" s="35"/>
      <c r="F270" s="216" t="s">
        <v>416</v>
      </c>
      <c r="G270" s="35"/>
      <c r="H270" s="35"/>
      <c r="I270" s="114"/>
      <c r="J270" s="35"/>
      <c r="K270" s="35"/>
      <c r="L270" s="38"/>
      <c r="M270" s="217"/>
      <c r="N270" s="218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168</v>
      </c>
      <c r="AU270" s="16" t="s">
        <v>87</v>
      </c>
    </row>
    <row r="271" spans="1:65" s="13" customFormat="1" x14ac:dyDescent="0.2">
      <c r="B271" s="219"/>
      <c r="C271" s="220"/>
      <c r="D271" s="215" t="s">
        <v>170</v>
      </c>
      <c r="E271" s="221" t="s">
        <v>1</v>
      </c>
      <c r="F271" s="222" t="s">
        <v>417</v>
      </c>
      <c r="G271" s="220"/>
      <c r="H271" s="223">
        <v>40.704999999999998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170</v>
      </c>
      <c r="AU271" s="229" t="s">
        <v>87</v>
      </c>
      <c r="AV271" s="13" t="s">
        <v>87</v>
      </c>
      <c r="AW271" s="13" t="s">
        <v>32</v>
      </c>
      <c r="AX271" s="13" t="s">
        <v>84</v>
      </c>
      <c r="AY271" s="229" t="s">
        <v>159</v>
      </c>
    </row>
    <row r="272" spans="1:65" s="2" customFormat="1" ht="14.45" customHeight="1" x14ac:dyDescent="0.2">
      <c r="A272" s="33"/>
      <c r="B272" s="34"/>
      <c r="C272" s="202" t="s">
        <v>418</v>
      </c>
      <c r="D272" s="202" t="s">
        <v>161</v>
      </c>
      <c r="E272" s="203" t="s">
        <v>419</v>
      </c>
      <c r="F272" s="204" t="s">
        <v>420</v>
      </c>
      <c r="G272" s="205" t="s">
        <v>236</v>
      </c>
      <c r="H272" s="206">
        <v>2</v>
      </c>
      <c r="I272" s="207"/>
      <c r="J272" s="208">
        <f>ROUND(I272*H272,2)</f>
        <v>0</v>
      </c>
      <c r="K272" s="204" t="s">
        <v>165</v>
      </c>
      <c r="L272" s="38"/>
      <c r="M272" s="209" t="s">
        <v>1</v>
      </c>
      <c r="N272" s="210" t="s">
        <v>41</v>
      </c>
      <c r="O272" s="70"/>
      <c r="P272" s="211">
        <f>O272*H272</f>
        <v>0</v>
      </c>
      <c r="Q272" s="211">
        <v>2.7499999999999998E-3</v>
      </c>
      <c r="R272" s="211">
        <f>Q272*H272</f>
        <v>5.4999999999999997E-3</v>
      </c>
      <c r="S272" s="211">
        <v>0</v>
      </c>
      <c r="T272" s="21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3" t="s">
        <v>166</v>
      </c>
      <c r="AT272" s="213" t="s">
        <v>161</v>
      </c>
      <c r="AU272" s="213" t="s">
        <v>87</v>
      </c>
      <c r="AY272" s="16" t="s">
        <v>159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6" t="s">
        <v>84</v>
      </c>
      <c r="BK272" s="214">
        <f>ROUND(I272*H272,2)</f>
        <v>0</v>
      </c>
      <c r="BL272" s="16" t="s">
        <v>166</v>
      </c>
      <c r="BM272" s="213" t="s">
        <v>421</v>
      </c>
    </row>
    <row r="273" spans="1:65" s="2" customFormat="1" x14ac:dyDescent="0.2">
      <c r="A273" s="33"/>
      <c r="B273" s="34"/>
      <c r="C273" s="35"/>
      <c r="D273" s="215" t="s">
        <v>168</v>
      </c>
      <c r="E273" s="35"/>
      <c r="F273" s="216" t="s">
        <v>422</v>
      </c>
      <c r="G273" s="35"/>
      <c r="H273" s="35"/>
      <c r="I273" s="114"/>
      <c r="J273" s="35"/>
      <c r="K273" s="35"/>
      <c r="L273" s="38"/>
      <c r="M273" s="217"/>
      <c r="N273" s="218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168</v>
      </c>
      <c r="AU273" s="16" t="s">
        <v>87</v>
      </c>
    </row>
    <row r="274" spans="1:65" s="13" customFormat="1" x14ac:dyDescent="0.2">
      <c r="B274" s="219"/>
      <c r="C274" s="220"/>
      <c r="D274" s="215" t="s">
        <v>170</v>
      </c>
      <c r="E274" s="221" t="s">
        <v>1</v>
      </c>
      <c r="F274" s="222" t="s">
        <v>423</v>
      </c>
      <c r="G274" s="220"/>
      <c r="H274" s="223">
        <v>2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170</v>
      </c>
      <c r="AU274" s="229" t="s">
        <v>87</v>
      </c>
      <c r="AV274" s="13" t="s">
        <v>87</v>
      </c>
      <c r="AW274" s="13" t="s">
        <v>32</v>
      </c>
      <c r="AX274" s="13" t="s">
        <v>84</v>
      </c>
      <c r="AY274" s="229" t="s">
        <v>159</v>
      </c>
    </row>
    <row r="275" spans="1:65" s="2" customFormat="1" ht="14.45" customHeight="1" x14ac:dyDescent="0.2">
      <c r="A275" s="33"/>
      <c r="B275" s="34"/>
      <c r="C275" s="202" t="s">
        <v>424</v>
      </c>
      <c r="D275" s="202" t="s">
        <v>161</v>
      </c>
      <c r="E275" s="203" t="s">
        <v>425</v>
      </c>
      <c r="F275" s="204" t="s">
        <v>426</v>
      </c>
      <c r="G275" s="205" t="s">
        <v>236</v>
      </c>
      <c r="H275" s="206">
        <v>2</v>
      </c>
      <c r="I275" s="207"/>
      <c r="J275" s="208">
        <f>ROUND(I275*H275,2)</f>
        <v>0</v>
      </c>
      <c r="K275" s="204" t="s">
        <v>165</v>
      </c>
      <c r="L275" s="38"/>
      <c r="M275" s="209" t="s">
        <v>1</v>
      </c>
      <c r="N275" s="210" t="s">
        <v>41</v>
      </c>
      <c r="O275" s="70"/>
      <c r="P275" s="211">
        <f>O275*H275</f>
        <v>0</v>
      </c>
      <c r="Q275" s="211">
        <v>0</v>
      </c>
      <c r="R275" s="211">
        <f>Q275*H275</f>
        <v>0</v>
      </c>
      <c r="S275" s="211">
        <v>0</v>
      </c>
      <c r="T275" s="21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3" t="s">
        <v>166</v>
      </c>
      <c r="AT275" s="213" t="s">
        <v>161</v>
      </c>
      <c r="AU275" s="213" t="s">
        <v>87</v>
      </c>
      <c r="AY275" s="16" t="s">
        <v>159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6" t="s">
        <v>84</v>
      </c>
      <c r="BK275" s="214">
        <f>ROUND(I275*H275,2)</f>
        <v>0</v>
      </c>
      <c r="BL275" s="16" t="s">
        <v>166</v>
      </c>
      <c r="BM275" s="213" t="s">
        <v>427</v>
      </c>
    </row>
    <row r="276" spans="1:65" s="2" customFormat="1" x14ac:dyDescent="0.2">
      <c r="A276" s="33"/>
      <c r="B276" s="34"/>
      <c r="C276" s="35"/>
      <c r="D276" s="215" t="s">
        <v>168</v>
      </c>
      <c r="E276" s="35"/>
      <c r="F276" s="216" t="s">
        <v>428</v>
      </c>
      <c r="G276" s="35"/>
      <c r="H276" s="35"/>
      <c r="I276" s="114"/>
      <c r="J276" s="35"/>
      <c r="K276" s="35"/>
      <c r="L276" s="38"/>
      <c r="M276" s="217"/>
      <c r="N276" s="218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168</v>
      </c>
      <c r="AU276" s="16" t="s">
        <v>87</v>
      </c>
    </row>
    <row r="277" spans="1:65" s="2" customFormat="1" ht="14.45" customHeight="1" x14ac:dyDescent="0.2">
      <c r="A277" s="33"/>
      <c r="B277" s="34"/>
      <c r="C277" s="202" t="s">
        <v>429</v>
      </c>
      <c r="D277" s="202" t="s">
        <v>161</v>
      </c>
      <c r="E277" s="203" t="s">
        <v>430</v>
      </c>
      <c r="F277" s="204" t="s">
        <v>431</v>
      </c>
      <c r="G277" s="205" t="s">
        <v>250</v>
      </c>
      <c r="H277" s="206">
        <v>0.39500000000000002</v>
      </c>
      <c r="I277" s="207"/>
      <c r="J277" s="208">
        <f>ROUND(I277*H277,2)</f>
        <v>0</v>
      </c>
      <c r="K277" s="204" t="s">
        <v>165</v>
      </c>
      <c r="L277" s="38"/>
      <c r="M277" s="209" t="s">
        <v>1</v>
      </c>
      <c r="N277" s="210" t="s">
        <v>41</v>
      </c>
      <c r="O277" s="70"/>
      <c r="P277" s="211">
        <f>O277*H277</f>
        <v>0</v>
      </c>
      <c r="Q277" s="211">
        <v>1.04881</v>
      </c>
      <c r="R277" s="211">
        <f>Q277*H277</f>
        <v>0.41427995000000001</v>
      </c>
      <c r="S277" s="211">
        <v>0</v>
      </c>
      <c r="T277" s="21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13" t="s">
        <v>166</v>
      </c>
      <c r="AT277" s="213" t="s">
        <v>161</v>
      </c>
      <c r="AU277" s="213" t="s">
        <v>87</v>
      </c>
      <c r="AY277" s="16" t="s">
        <v>159</v>
      </c>
      <c r="BE277" s="214">
        <f>IF(N277="základní",J277,0)</f>
        <v>0</v>
      </c>
      <c r="BF277" s="214">
        <f>IF(N277="snížená",J277,0)</f>
        <v>0</v>
      </c>
      <c r="BG277" s="214">
        <f>IF(N277="zákl. přenesená",J277,0)</f>
        <v>0</v>
      </c>
      <c r="BH277" s="214">
        <f>IF(N277="sníž. přenesená",J277,0)</f>
        <v>0</v>
      </c>
      <c r="BI277" s="214">
        <f>IF(N277="nulová",J277,0)</f>
        <v>0</v>
      </c>
      <c r="BJ277" s="16" t="s">
        <v>84</v>
      </c>
      <c r="BK277" s="214">
        <f>ROUND(I277*H277,2)</f>
        <v>0</v>
      </c>
      <c r="BL277" s="16" t="s">
        <v>166</v>
      </c>
      <c r="BM277" s="213" t="s">
        <v>432</v>
      </c>
    </row>
    <row r="278" spans="1:65" s="2" customFormat="1" ht="19.5" x14ac:dyDescent="0.2">
      <c r="A278" s="33"/>
      <c r="B278" s="34"/>
      <c r="C278" s="35"/>
      <c r="D278" s="215" t="s">
        <v>168</v>
      </c>
      <c r="E278" s="35"/>
      <c r="F278" s="216" t="s">
        <v>433</v>
      </c>
      <c r="G278" s="35"/>
      <c r="H278" s="35"/>
      <c r="I278" s="114"/>
      <c r="J278" s="35"/>
      <c r="K278" s="35"/>
      <c r="L278" s="38"/>
      <c r="M278" s="217"/>
      <c r="N278" s="218"/>
      <c r="O278" s="70"/>
      <c r="P278" s="70"/>
      <c r="Q278" s="70"/>
      <c r="R278" s="70"/>
      <c r="S278" s="70"/>
      <c r="T278" s="71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168</v>
      </c>
      <c r="AU278" s="16" t="s">
        <v>87</v>
      </c>
    </row>
    <row r="279" spans="1:65" s="13" customFormat="1" x14ac:dyDescent="0.2">
      <c r="B279" s="219"/>
      <c r="C279" s="220"/>
      <c r="D279" s="215" t="s">
        <v>170</v>
      </c>
      <c r="E279" s="221" t="s">
        <v>1</v>
      </c>
      <c r="F279" s="222" t="s">
        <v>434</v>
      </c>
      <c r="G279" s="220"/>
      <c r="H279" s="223">
        <v>0.39500000000000002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170</v>
      </c>
      <c r="AU279" s="229" t="s">
        <v>87</v>
      </c>
      <c r="AV279" s="13" t="s">
        <v>87</v>
      </c>
      <c r="AW279" s="13" t="s">
        <v>32</v>
      </c>
      <c r="AX279" s="13" t="s">
        <v>84</v>
      </c>
      <c r="AY279" s="229" t="s">
        <v>159</v>
      </c>
    </row>
    <row r="280" spans="1:65" s="2" customFormat="1" ht="14.45" customHeight="1" x14ac:dyDescent="0.2">
      <c r="A280" s="33"/>
      <c r="B280" s="34"/>
      <c r="C280" s="202" t="s">
        <v>435</v>
      </c>
      <c r="D280" s="202" t="s">
        <v>161</v>
      </c>
      <c r="E280" s="203" t="s">
        <v>436</v>
      </c>
      <c r="F280" s="204" t="s">
        <v>437</v>
      </c>
      <c r="G280" s="205" t="s">
        <v>438</v>
      </c>
      <c r="H280" s="206">
        <v>2</v>
      </c>
      <c r="I280" s="207"/>
      <c r="J280" s="208">
        <f>ROUND(I280*H280,2)</f>
        <v>0</v>
      </c>
      <c r="K280" s="204" t="s">
        <v>165</v>
      </c>
      <c r="L280" s="38"/>
      <c r="M280" s="209" t="s">
        <v>1</v>
      </c>
      <c r="N280" s="210" t="s">
        <v>41</v>
      </c>
      <c r="O280" s="70"/>
      <c r="P280" s="211">
        <f>O280*H280</f>
        <v>0</v>
      </c>
      <c r="Q280" s="211">
        <v>2.7109999999999999E-2</v>
      </c>
      <c r="R280" s="211">
        <f>Q280*H280</f>
        <v>5.4219999999999997E-2</v>
      </c>
      <c r="S280" s="211">
        <v>0</v>
      </c>
      <c r="T280" s="21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3" t="s">
        <v>166</v>
      </c>
      <c r="AT280" s="213" t="s">
        <v>161</v>
      </c>
      <c r="AU280" s="213" t="s">
        <v>87</v>
      </c>
      <c r="AY280" s="16" t="s">
        <v>159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6" t="s">
        <v>84</v>
      </c>
      <c r="BK280" s="214">
        <f>ROUND(I280*H280,2)</f>
        <v>0</v>
      </c>
      <c r="BL280" s="16" t="s">
        <v>166</v>
      </c>
      <c r="BM280" s="213" t="s">
        <v>439</v>
      </c>
    </row>
    <row r="281" spans="1:65" s="2" customFormat="1" x14ac:dyDescent="0.2">
      <c r="A281" s="33"/>
      <c r="B281" s="34"/>
      <c r="C281" s="35"/>
      <c r="D281" s="215" t="s">
        <v>168</v>
      </c>
      <c r="E281" s="35"/>
      <c r="F281" s="216" t="s">
        <v>440</v>
      </c>
      <c r="G281" s="35"/>
      <c r="H281" s="35"/>
      <c r="I281" s="114"/>
      <c r="J281" s="35"/>
      <c r="K281" s="35"/>
      <c r="L281" s="38"/>
      <c r="M281" s="217"/>
      <c r="N281" s="218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168</v>
      </c>
      <c r="AU281" s="16" t="s">
        <v>87</v>
      </c>
    </row>
    <row r="282" spans="1:65" s="13" customFormat="1" x14ac:dyDescent="0.2">
      <c r="B282" s="219"/>
      <c r="C282" s="220"/>
      <c r="D282" s="215" t="s">
        <v>170</v>
      </c>
      <c r="E282" s="221" t="s">
        <v>1</v>
      </c>
      <c r="F282" s="222" t="s">
        <v>441</v>
      </c>
      <c r="G282" s="220"/>
      <c r="H282" s="223">
        <v>2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170</v>
      </c>
      <c r="AU282" s="229" t="s">
        <v>87</v>
      </c>
      <c r="AV282" s="13" t="s">
        <v>87</v>
      </c>
      <c r="AW282" s="13" t="s">
        <v>32</v>
      </c>
      <c r="AX282" s="13" t="s">
        <v>84</v>
      </c>
      <c r="AY282" s="229" t="s">
        <v>159</v>
      </c>
    </row>
    <row r="283" spans="1:65" s="2" customFormat="1" ht="14.45" customHeight="1" x14ac:dyDescent="0.2">
      <c r="A283" s="33"/>
      <c r="B283" s="34"/>
      <c r="C283" s="202" t="s">
        <v>442</v>
      </c>
      <c r="D283" s="202" t="s">
        <v>161</v>
      </c>
      <c r="E283" s="203" t="s">
        <v>443</v>
      </c>
      <c r="F283" s="204" t="s">
        <v>444</v>
      </c>
      <c r="G283" s="205" t="s">
        <v>438</v>
      </c>
      <c r="H283" s="206">
        <v>2</v>
      </c>
      <c r="I283" s="207"/>
      <c r="J283" s="208">
        <f>ROUND(I283*H283,2)</f>
        <v>0</v>
      </c>
      <c r="K283" s="204" t="s">
        <v>165</v>
      </c>
      <c r="L283" s="38"/>
      <c r="M283" s="209" t="s">
        <v>1</v>
      </c>
      <c r="N283" s="210" t="s">
        <v>41</v>
      </c>
      <c r="O283" s="70"/>
      <c r="P283" s="211">
        <f>O283*H283</f>
        <v>0</v>
      </c>
      <c r="Q283" s="211">
        <v>4.487E-2</v>
      </c>
      <c r="R283" s="211">
        <f>Q283*H283</f>
        <v>8.974E-2</v>
      </c>
      <c r="S283" s="211">
        <v>0</v>
      </c>
      <c r="T283" s="21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3" t="s">
        <v>166</v>
      </c>
      <c r="AT283" s="213" t="s">
        <v>161</v>
      </c>
      <c r="AU283" s="213" t="s">
        <v>87</v>
      </c>
      <c r="AY283" s="16" t="s">
        <v>159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6" t="s">
        <v>84</v>
      </c>
      <c r="BK283" s="214">
        <f>ROUND(I283*H283,2)</f>
        <v>0</v>
      </c>
      <c r="BL283" s="16" t="s">
        <v>166</v>
      </c>
      <c r="BM283" s="213" t="s">
        <v>445</v>
      </c>
    </row>
    <row r="284" spans="1:65" s="2" customFormat="1" x14ac:dyDescent="0.2">
      <c r="A284" s="33"/>
      <c r="B284" s="34"/>
      <c r="C284" s="35"/>
      <c r="D284" s="215" t="s">
        <v>168</v>
      </c>
      <c r="E284" s="35"/>
      <c r="F284" s="216" t="s">
        <v>446</v>
      </c>
      <c r="G284" s="35"/>
      <c r="H284" s="35"/>
      <c r="I284" s="114"/>
      <c r="J284" s="35"/>
      <c r="K284" s="35"/>
      <c r="L284" s="38"/>
      <c r="M284" s="217"/>
      <c r="N284" s="218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168</v>
      </c>
      <c r="AU284" s="16" t="s">
        <v>87</v>
      </c>
    </row>
    <row r="285" spans="1:65" s="13" customFormat="1" x14ac:dyDescent="0.2">
      <c r="B285" s="219"/>
      <c r="C285" s="220"/>
      <c r="D285" s="215" t="s">
        <v>170</v>
      </c>
      <c r="E285" s="221" t="s">
        <v>1</v>
      </c>
      <c r="F285" s="222" t="s">
        <v>447</v>
      </c>
      <c r="G285" s="220"/>
      <c r="H285" s="223">
        <v>2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170</v>
      </c>
      <c r="AU285" s="229" t="s">
        <v>87</v>
      </c>
      <c r="AV285" s="13" t="s">
        <v>87</v>
      </c>
      <c r="AW285" s="13" t="s">
        <v>32</v>
      </c>
      <c r="AX285" s="13" t="s">
        <v>84</v>
      </c>
      <c r="AY285" s="229" t="s">
        <v>159</v>
      </c>
    </row>
    <row r="286" spans="1:65" s="2" customFormat="1" ht="14.45" customHeight="1" x14ac:dyDescent="0.2">
      <c r="A286" s="33"/>
      <c r="B286" s="34"/>
      <c r="C286" s="202" t="s">
        <v>448</v>
      </c>
      <c r="D286" s="202" t="s">
        <v>161</v>
      </c>
      <c r="E286" s="203" t="s">
        <v>449</v>
      </c>
      <c r="F286" s="204" t="s">
        <v>450</v>
      </c>
      <c r="G286" s="205" t="s">
        <v>164</v>
      </c>
      <c r="H286" s="206">
        <v>8.9640000000000004</v>
      </c>
      <c r="I286" s="207"/>
      <c r="J286" s="208">
        <f>ROUND(I286*H286,2)</f>
        <v>0</v>
      </c>
      <c r="K286" s="204" t="s">
        <v>165</v>
      </c>
      <c r="L286" s="38"/>
      <c r="M286" s="209" t="s">
        <v>1</v>
      </c>
      <c r="N286" s="210" t="s">
        <v>41</v>
      </c>
      <c r="O286" s="70"/>
      <c r="P286" s="211">
        <f>O286*H286</f>
        <v>0</v>
      </c>
      <c r="Q286" s="211">
        <v>2.8089400000000002</v>
      </c>
      <c r="R286" s="211">
        <f>Q286*H286</f>
        <v>25.179338160000004</v>
      </c>
      <c r="S286" s="211">
        <v>0</v>
      </c>
      <c r="T286" s="21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13" t="s">
        <v>166</v>
      </c>
      <c r="AT286" s="213" t="s">
        <v>161</v>
      </c>
      <c r="AU286" s="213" t="s">
        <v>87</v>
      </c>
      <c r="AY286" s="16" t="s">
        <v>159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6" t="s">
        <v>84</v>
      </c>
      <c r="BK286" s="214">
        <f>ROUND(I286*H286,2)</f>
        <v>0</v>
      </c>
      <c r="BL286" s="16" t="s">
        <v>166</v>
      </c>
      <c r="BM286" s="213" t="s">
        <v>451</v>
      </c>
    </row>
    <row r="287" spans="1:65" s="2" customFormat="1" ht="29.25" x14ac:dyDescent="0.2">
      <c r="A287" s="33"/>
      <c r="B287" s="34"/>
      <c r="C287" s="35"/>
      <c r="D287" s="215" t="s">
        <v>168</v>
      </c>
      <c r="E287" s="35"/>
      <c r="F287" s="216" t="s">
        <v>452</v>
      </c>
      <c r="G287" s="35"/>
      <c r="H287" s="35"/>
      <c r="I287" s="114"/>
      <c r="J287" s="35"/>
      <c r="K287" s="35"/>
      <c r="L287" s="38"/>
      <c r="M287" s="217"/>
      <c r="N287" s="218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168</v>
      </c>
      <c r="AU287" s="16" t="s">
        <v>87</v>
      </c>
    </row>
    <row r="288" spans="1:65" s="13" customFormat="1" x14ac:dyDescent="0.2">
      <c r="B288" s="219"/>
      <c r="C288" s="220"/>
      <c r="D288" s="215" t="s">
        <v>170</v>
      </c>
      <c r="E288" s="221" t="s">
        <v>1</v>
      </c>
      <c r="F288" s="222" t="s">
        <v>453</v>
      </c>
      <c r="G288" s="220"/>
      <c r="H288" s="223">
        <v>2.64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170</v>
      </c>
      <c r="AU288" s="229" t="s">
        <v>87</v>
      </c>
      <c r="AV288" s="13" t="s">
        <v>87</v>
      </c>
      <c r="AW288" s="13" t="s">
        <v>32</v>
      </c>
      <c r="AX288" s="13" t="s">
        <v>76</v>
      </c>
      <c r="AY288" s="229" t="s">
        <v>159</v>
      </c>
    </row>
    <row r="289" spans="1:65" s="13" customFormat="1" x14ac:dyDescent="0.2">
      <c r="B289" s="219"/>
      <c r="C289" s="220"/>
      <c r="D289" s="215" t="s">
        <v>170</v>
      </c>
      <c r="E289" s="221" t="s">
        <v>1</v>
      </c>
      <c r="F289" s="222" t="s">
        <v>454</v>
      </c>
      <c r="G289" s="220"/>
      <c r="H289" s="223">
        <v>2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170</v>
      </c>
      <c r="AU289" s="229" t="s">
        <v>87</v>
      </c>
      <c r="AV289" s="13" t="s">
        <v>87</v>
      </c>
      <c r="AW289" s="13" t="s">
        <v>32</v>
      </c>
      <c r="AX289" s="13" t="s">
        <v>76</v>
      </c>
      <c r="AY289" s="229" t="s">
        <v>159</v>
      </c>
    </row>
    <row r="290" spans="1:65" s="13" customFormat="1" x14ac:dyDescent="0.2">
      <c r="B290" s="219"/>
      <c r="C290" s="220"/>
      <c r="D290" s="215" t="s">
        <v>170</v>
      </c>
      <c r="E290" s="221" t="s">
        <v>1</v>
      </c>
      <c r="F290" s="222" t="s">
        <v>455</v>
      </c>
      <c r="G290" s="220"/>
      <c r="H290" s="223">
        <v>0.41299999999999998</v>
      </c>
      <c r="I290" s="224"/>
      <c r="J290" s="220"/>
      <c r="K290" s="220"/>
      <c r="L290" s="225"/>
      <c r="M290" s="226"/>
      <c r="N290" s="227"/>
      <c r="O290" s="227"/>
      <c r="P290" s="227"/>
      <c r="Q290" s="227"/>
      <c r="R290" s="227"/>
      <c r="S290" s="227"/>
      <c r="T290" s="228"/>
      <c r="AT290" s="229" t="s">
        <v>170</v>
      </c>
      <c r="AU290" s="229" t="s">
        <v>87</v>
      </c>
      <c r="AV290" s="13" t="s">
        <v>87</v>
      </c>
      <c r="AW290" s="13" t="s">
        <v>32</v>
      </c>
      <c r="AX290" s="13" t="s">
        <v>76</v>
      </c>
      <c r="AY290" s="229" t="s">
        <v>159</v>
      </c>
    </row>
    <row r="291" spans="1:65" s="13" customFormat="1" x14ac:dyDescent="0.2">
      <c r="B291" s="219"/>
      <c r="C291" s="220"/>
      <c r="D291" s="215" t="s">
        <v>170</v>
      </c>
      <c r="E291" s="221" t="s">
        <v>1</v>
      </c>
      <c r="F291" s="222" t="s">
        <v>456</v>
      </c>
      <c r="G291" s="220"/>
      <c r="H291" s="223">
        <v>0.30499999999999999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170</v>
      </c>
      <c r="AU291" s="229" t="s">
        <v>87</v>
      </c>
      <c r="AV291" s="13" t="s">
        <v>87</v>
      </c>
      <c r="AW291" s="13" t="s">
        <v>32</v>
      </c>
      <c r="AX291" s="13" t="s">
        <v>76</v>
      </c>
      <c r="AY291" s="229" t="s">
        <v>159</v>
      </c>
    </row>
    <row r="292" spans="1:65" s="13" customFormat="1" x14ac:dyDescent="0.2">
      <c r="B292" s="219"/>
      <c r="C292" s="220"/>
      <c r="D292" s="215" t="s">
        <v>170</v>
      </c>
      <c r="E292" s="221" t="s">
        <v>1</v>
      </c>
      <c r="F292" s="222" t="s">
        <v>457</v>
      </c>
      <c r="G292" s="220"/>
      <c r="H292" s="223">
        <v>3.6059999999999999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170</v>
      </c>
      <c r="AU292" s="229" t="s">
        <v>87</v>
      </c>
      <c r="AV292" s="13" t="s">
        <v>87</v>
      </c>
      <c r="AW292" s="13" t="s">
        <v>32</v>
      </c>
      <c r="AX292" s="13" t="s">
        <v>76</v>
      </c>
      <c r="AY292" s="229" t="s">
        <v>159</v>
      </c>
    </row>
    <row r="293" spans="1:65" s="2" customFormat="1" ht="14.45" customHeight="1" x14ac:dyDescent="0.2">
      <c r="A293" s="33"/>
      <c r="B293" s="34"/>
      <c r="C293" s="202" t="s">
        <v>458</v>
      </c>
      <c r="D293" s="202" t="s">
        <v>161</v>
      </c>
      <c r="E293" s="203" t="s">
        <v>459</v>
      </c>
      <c r="F293" s="204" t="s">
        <v>460</v>
      </c>
      <c r="G293" s="205" t="s">
        <v>236</v>
      </c>
      <c r="H293" s="206">
        <v>45.954000000000001</v>
      </c>
      <c r="I293" s="207"/>
      <c r="J293" s="208">
        <f>ROUND(I293*H293,2)</f>
        <v>0</v>
      </c>
      <c r="K293" s="204" t="s">
        <v>165</v>
      </c>
      <c r="L293" s="38"/>
      <c r="M293" s="209" t="s">
        <v>1</v>
      </c>
      <c r="N293" s="210" t="s">
        <v>41</v>
      </c>
      <c r="O293" s="70"/>
      <c r="P293" s="211">
        <f>O293*H293</f>
        <v>0</v>
      </c>
      <c r="Q293" s="211">
        <v>7.26E-3</v>
      </c>
      <c r="R293" s="211">
        <f>Q293*H293</f>
        <v>0.33362604000000001</v>
      </c>
      <c r="S293" s="211">
        <v>0</v>
      </c>
      <c r="T293" s="21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3" t="s">
        <v>166</v>
      </c>
      <c r="AT293" s="213" t="s">
        <v>161</v>
      </c>
      <c r="AU293" s="213" t="s">
        <v>87</v>
      </c>
      <c r="AY293" s="16" t="s">
        <v>159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6" t="s">
        <v>84</v>
      </c>
      <c r="BK293" s="214">
        <f>ROUND(I293*H293,2)</f>
        <v>0</v>
      </c>
      <c r="BL293" s="16" t="s">
        <v>166</v>
      </c>
      <c r="BM293" s="213" t="s">
        <v>461</v>
      </c>
    </row>
    <row r="294" spans="1:65" s="2" customFormat="1" ht="29.25" x14ac:dyDescent="0.2">
      <c r="A294" s="33"/>
      <c r="B294" s="34"/>
      <c r="C294" s="35"/>
      <c r="D294" s="215" t="s">
        <v>168</v>
      </c>
      <c r="E294" s="35"/>
      <c r="F294" s="216" t="s">
        <v>462</v>
      </c>
      <c r="G294" s="35"/>
      <c r="H294" s="35"/>
      <c r="I294" s="114"/>
      <c r="J294" s="35"/>
      <c r="K294" s="35"/>
      <c r="L294" s="38"/>
      <c r="M294" s="217"/>
      <c r="N294" s="218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168</v>
      </c>
      <c r="AU294" s="16" t="s">
        <v>87</v>
      </c>
    </row>
    <row r="295" spans="1:65" s="13" customFormat="1" x14ac:dyDescent="0.2">
      <c r="B295" s="219"/>
      <c r="C295" s="220"/>
      <c r="D295" s="215" t="s">
        <v>170</v>
      </c>
      <c r="E295" s="221" t="s">
        <v>1</v>
      </c>
      <c r="F295" s="222" t="s">
        <v>463</v>
      </c>
      <c r="G295" s="220"/>
      <c r="H295" s="223">
        <v>13.74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170</v>
      </c>
      <c r="AU295" s="229" t="s">
        <v>87</v>
      </c>
      <c r="AV295" s="13" t="s">
        <v>87</v>
      </c>
      <c r="AW295" s="13" t="s">
        <v>32</v>
      </c>
      <c r="AX295" s="13" t="s">
        <v>76</v>
      </c>
      <c r="AY295" s="229" t="s">
        <v>159</v>
      </c>
    </row>
    <row r="296" spans="1:65" s="13" customFormat="1" x14ac:dyDescent="0.2">
      <c r="B296" s="219"/>
      <c r="C296" s="220"/>
      <c r="D296" s="215" t="s">
        <v>170</v>
      </c>
      <c r="E296" s="221" t="s">
        <v>1</v>
      </c>
      <c r="F296" s="222" t="s">
        <v>464</v>
      </c>
      <c r="G296" s="220"/>
      <c r="H296" s="223">
        <v>11.2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170</v>
      </c>
      <c r="AU296" s="229" t="s">
        <v>87</v>
      </c>
      <c r="AV296" s="13" t="s">
        <v>87</v>
      </c>
      <c r="AW296" s="13" t="s">
        <v>32</v>
      </c>
      <c r="AX296" s="13" t="s">
        <v>76</v>
      </c>
      <c r="AY296" s="229" t="s">
        <v>159</v>
      </c>
    </row>
    <row r="297" spans="1:65" s="13" customFormat="1" x14ac:dyDescent="0.2">
      <c r="B297" s="219"/>
      <c r="C297" s="220"/>
      <c r="D297" s="215" t="s">
        <v>170</v>
      </c>
      <c r="E297" s="221" t="s">
        <v>1</v>
      </c>
      <c r="F297" s="222" t="s">
        <v>465</v>
      </c>
      <c r="G297" s="220"/>
      <c r="H297" s="223">
        <v>1.754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170</v>
      </c>
      <c r="AU297" s="229" t="s">
        <v>87</v>
      </c>
      <c r="AV297" s="13" t="s">
        <v>87</v>
      </c>
      <c r="AW297" s="13" t="s">
        <v>32</v>
      </c>
      <c r="AX297" s="13" t="s">
        <v>76</v>
      </c>
      <c r="AY297" s="229" t="s">
        <v>159</v>
      </c>
    </row>
    <row r="298" spans="1:65" s="13" customFormat="1" x14ac:dyDescent="0.2">
      <c r="B298" s="219"/>
      <c r="C298" s="220"/>
      <c r="D298" s="215" t="s">
        <v>170</v>
      </c>
      <c r="E298" s="221" t="s">
        <v>1</v>
      </c>
      <c r="F298" s="222" t="s">
        <v>466</v>
      </c>
      <c r="G298" s="220"/>
      <c r="H298" s="223">
        <v>1.26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170</v>
      </c>
      <c r="AU298" s="229" t="s">
        <v>87</v>
      </c>
      <c r="AV298" s="13" t="s">
        <v>87</v>
      </c>
      <c r="AW298" s="13" t="s">
        <v>32</v>
      </c>
      <c r="AX298" s="13" t="s">
        <v>76</v>
      </c>
      <c r="AY298" s="229" t="s">
        <v>159</v>
      </c>
    </row>
    <row r="299" spans="1:65" s="13" customFormat="1" x14ac:dyDescent="0.2">
      <c r="B299" s="219"/>
      <c r="C299" s="220"/>
      <c r="D299" s="215" t="s">
        <v>170</v>
      </c>
      <c r="E299" s="221" t="s">
        <v>1</v>
      </c>
      <c r="F299" s="222" t="s">
        <v>467</v>
      </c>
      <c r="G299" s="220"/>
      <c r="H299" s="223">
        <v>18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170</v>
      </c>
      <c r="AU299" s="229" t="s">
        <v>87</v>
      </c>
      <c r="AV299" s="13" t="s">
        <v>87</v>
      </c>
      <c r="AW299" s="13" t="s">
        <v>32</v>
      </c>
      <c r="AX299" s="13" t="s">
        <v>76</v>
      </c>
      <c r="AY299" s="229" t="s">
        <v>159</v>
      </c>
    </row>
    <row r="300" spans="1:65" s="2" customFormat="1" ht="14.45" customHeight="1" x14ac:dyDescent="0.2">
      <c r="A300" s="33"/>
      <c r="B300" s="34"/>
      <c r="C300" s="202" t="s">
        <v>468</v>
      </c>
      <c r="D300" s="202" t="s">
        <v>161</v>
      </c>
      <c r="E300" s="203" t="s">
        <v>469</v>
      </c>
      <c r="F300" s="204" t="s">
        <v>470</v>
      </c>
      <c r="G300" s="205" t="s">
        <v>236</v>
      </c>
      <c r="H300" s="206">
        <v>45.95</v>
      </c>
      <c r="I300" s="207"/>
      <c r="J300" s="208">
        <f>ROUND(I300*H300,2)</f>
        <v>0</v>
      </c>
      <c r="K300" s="204" t="s">
        <v>165</v>
      </c>
      <c r="L300" s="38"/>
      <c r="M300" s="209" t="s">
        <v>1</v>
      </c>
      <c r="N300" s="210" t="s">
        <v>41</v>
      </c>
      <c r="O300" s="70"/>
      <c r="P300" s="211">
        <f>O300*H300</f>
        <v>0</v>
      </c>
      <c r="Q300" s="211">
        <v>8.5999999999999998E-4</v>
      </c>
      <c r="R300" s="211">
        <f>Q300*H300</f>
        <v>3.9517000000000004E-2</v>
      </c>
      <c r="S300" s="211">
        <v>0</v>
      </c>
      <c r="T300" s="21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13" t="s">
        <v>166</v>
      </c>
      <c r="AT300" s="213" t="s">
        <v>161</v>
      </c>
      <c r="AU300" s="213" t="s">
        <v>87</v>
      </c>
      <c r="AY300" s="16" t="s">
        <v>159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6" t="s">
        <v>84</v>
      </c>
      <c r="BK300" s="214">
        <f>ROUND(I300*H300,2)</f>
        <v>0</v>
      </c>
      <c r="BL300" s="16" t="s">
        <v>166</v>
      </c>
      <c r="BM300" s="213" t="s">
        <v>471</v>
      </c>
    </row>
    <row r="301" spans="1:65" s="2" customFormat="1" ht="29.25" x14ac:dyDescent="0.2">
      <c r="A301" s="33"/>
      <c r="B301" s="34"/>
      <c r="C301" s="35"/>
      <c r="D301" s="215" t="s">
        <v>168</v>
      </c>
      <c r="E301" s="35"/>
      <c r="F301" s="216" t="s">
        <v>472</v>
      </c>
      <c r="G301" s="35"/>
      <c r="H301" s="35"/>
      <c r="I301" s="114"/>
      <c r="J301" s="35"/>
      <c r="K301" s="35"/>
      <c r="L301" s="38"/>
      <c r="M301" s="217"/>
      <c r="N301" s="218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168</v>
      </c>
      <c r="AU301" s="16" t="s">
        <v>87</v>
      </c>
    </row>
    <row r="302" spans="1:65" s="2" customFormat="1" ht="14.45" customHeight="1" x14ac:dyDescent="0.2">
      <c r="A302" s="33"/>
      <c r="B302" s="34"/>
      <c r="C302" s="202" t="s">
        <v>473</v>
      </c>
      <c r="D302" s="202" t="s">
        <v>161</v>
      </c>
      <c r="E302" s="203" t="s">
        <v>474</v>
      </c>
      <c r="F302" s="204" t="s">
        <v>475</v>
      </c>
      <c r="G302" s="205" t="s">
        <v>250</v>
      </c>
      <c r="H302" s="206">
        <v>8.4000000000000005E-2</v>
      </c>
      <c r="I302" s="207"/>
      <c r="J302" s="208">
        <f>ROUND(I302*H302,2)</f>
        <v>0</v>
      </c>
      <c r="K302" s="204" t="s">
        <v>165</v>
      </c>
      <c r="L302" s="38"/>
      <c r="M302" s="209" t="s">
        <v>1</v>
      </c>
      <c r="N302" s="210" t="s">
        <v>41</v>
      </c>
      <c r="O302" s="70"/>
      <c r="P302" s="211">
        <f>O302*H302</f>
        <v>0</v>
      </c>
      <c r="Q302" s="211">
        <v>1.0958000000000001</v>
      </c>
      <c r="R302" s="211">
        <f>Q302*H302</f>
        <v>9.204720000000001E-2</v>
      </c>
      <c r="S302" s="211">
        <v>0</v>
      </c>
      <c r="T302" s="21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13" t="s">
        <v>166</v>
      </c>
      <c r="AT302" s="213" t="s">
        <v>161</v>
      </c>
      <c r="AU302" s="213" t="s">
        <v>87</v>
      </c>
      <c r="AY302" s="16" t="s">
        <v>159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6" t="s">
        <v>84</v>
      </c>
      <c r="BK302" s="214">
        <f>ROUND(I302*H302,2)</f>
        <v>0</v>
      </c>
      <c r="BL302" s="16" t="s">
        <v>166</v>
      </c>
      <c r="BM302" s="213" t="s">
        <v>476</v>
      </c>
    </row>
    <row r="303" spans="1:65" s="2" customFormat="1" ht="29.25" x14ac:dyDescent="0.2">
      <c r="A303" s="33"/>
      <c r="B303" s="34"/>
      <c r="C303" s="35"/>
      <c r="D303" s="215" t="s">
        <v>168</v>
      </c>
      <c r="E303" s="35"/>
      <c r="F303" s="216" t="s">
        <v>477</v>
      </c>
      <c r="G303" s="35"/>
      <c r="H303" s="35"/>
      <c r="I303" s="114"/>
      <c r="J303" s="35"/>
      <c r="K303" s="35"/>
      <c r="L303" s="38"/>
      <c r="M303" s="217"/>
      <c r="N303" s="218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168</v>
      </c>
      <c r="AU303" s="16" t="s">
        <v>87</v>
      </c>
    </row>
    <row r="304" spans="1:65" s="13" customFormat="1" x14ac:dyDescent="0.2">
      <c r="B304" s="219"/>
      <c r="C304" s="220"/>
      <c r="D304" s="215" t="s">
        <v>170</v>
      </c>
      <c r="E304" s="221" t="s">
        <v>1</v>
      </c>
      <c r="F304" s="222" t="s">
        <v>478</v>
      </c>
      <c r="G304" s="220"/>
      <c r="H304" s="223">
        <v>1.6E-2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170</v>
      </c>
      <c r="AU304" s="229" t="s">
        <v>87</v>
      </c>
      <c r="AV304" s="13" t="s">
        <v>87</v>
      </c>
      <c r="AW304" s="13" t="s">
        <v>32</v>
      </c>
      <c r="AX304" s="13" t="s">
        <v>76</v>
      </c>
      <c r="AY304" s="229" t="s">
        <v>159</v>
      </c>
    </row>
    <row r="305" spans="1:65" s="13" customFormat="1" x14ac:dyDescent="0.2">
      <c r="B305" s="219"/>
      <c r="C305" s="220"/>
      <c r="D305" s="215" t="s">
        <v>170</v>
      </c>
      <c r="E305" s="221" t="s">
        <v>1</v>
      </c>
      <c r="F305" s="222" t="s">
        <v>479</v>
      </c>
      <c r="G305" s="220"/>
      <c r="H305" s="223">
        <v>4.9000000000000002E-2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170</v>
      </c>
      <c r="AU305" s="229" t="s">
        <v>87</v>
      </c>
      <c r="AV305" s="13" t="s">
        <v>87</v>
      </c>
      <c r="AW305" s="13" t="s">
        <v>32</v>
      </c>
      <c r="AX305" s="13" t="s">
        <v>76</v>
      </c>
      <c r="AY305" s="229" t="s">
        <v>159</v>
      </c>
    </row>
    <row r="306" spans="1:65" s="13" customFormat="1" x14ac:dyDescent="0.2">
      <c r="B306" s="219"/>
      <c r="C306" s="220"/>
      <c r="D306" s="215" t="s">
        <v>170</v>
      </c>
      <c r="E306" s="221" t="s">
        <v>1</v>
      </c>
      <c r="F306" s="222" t="s">
        <v>480</v>
      </c>
      <c r="G306" s="220"/>
      <c r="H306" s="223">
        <v>1.9E-2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170</v>
      </c>
      <c r="AU306" s="229" t="s">
        <v>87</v>
      </c>
      <c r="AV306" s="13" t="s">
        <v>87</v>
      </c>
      <c r="AW306" s="13" t="s">
        <v>32</v>
      </c>
      <c r="AX306" s="13" t="s">
        <v>76</v>
      </c>
      <c r="AY306" s="229" t="s">
        <v>159</v>
      </c>
    </row>
    <row r="307" spans="1:65" s="2" customFormat="1" ht="14.45" customHeight="1" x14ac:dyDescent="0.2">
      <c r="A307" s="33"/>
      <c r="B307" s="34"/>
      <c r="C307" s="202" t="s">
        <v>481</v>
      </c>
      <c r="D307" s="202" t="s">
        <v>161</v>
      </c>
      <c r="E307" s="203" t="s">
        <v>482</v>
      </c>
      <c r="F307" s="204" t="s">
        <v>483</v>
      </c>
      <c r="G307" s="205" t="s">
        <v>250</v>
      </c>
      <c r="H307" s="206">
        <v>0.19600000000000001</v>
      </c>
      <c r="I307" s="207"/>
      <c r="J307" s="208">
        <f>ROUND(I307*H307,2)</f>
        <v>0</v>
      </c>
      <c r="K307" s="204" t="s">
        <v>165</v>
      </c>
      <c r="L307" s="38"/>
      <c r="M307" s="209" t="s">
        <v>1</v>
      </c>
      <c r="N307" s="210" t="s">
        <v>41</v>
      </c>
      <c r="O307" s="70"/>
      <c r="P307" s="211">
        <f>O307*H307</f>
        <v>0</v>
      </c>
      <c r="Q307" s="211">
        <v>1.0395099999999999</v>
      </c>
      <c r="R307" s="211">
        <f>Q307*H307</f>
        <v>0.20374396</v>
      </c>
      <c r="S307" s="211">
        <v>0</v>
      </c>
      <c r="T307" s="21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3" t="s">
        <v>166</v>
      </c>
      <c r="AT307" s="213" t="s">
        <v>161</v>
      </c>
      <c r="AU307" s="213" t="s">
        <v>87</v>
      </c>
      <c r="AY307" s="16" t="s">
        <v>159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16" t="s">
        <v>84</v>
      </c>
      <c r="BK307" s="214">
        <f>ROUND(I307*H307,2)</f>
        <v>0</v>
      </c>
      <c r="BL307" s="16" t="s">
        <v>166</v>
      </c>
      <c r="BM307" s="213" t="s">
        <v>484</v>
      </c>
    </row>
    <row r="308" spans="1:65" s="2" customFormat="1" ht="29.25" x14ac:dyDescent="0.2">
      <c r="A308" s="33"/>
      <c r="B308" s="34"/>
      <c r="C308" s="35"/>
      <c r="D308" s="215" t="s">
        <v>168</v>
      </c>
      <c r="E308" s="35"/>
      <c r="F308" s="216" t="s">
        <v>485</v>
      </c>
      <c r="G308" s="35"/>
      <c r="H308" s="35"/>
      <c r="I308" s="114"/>
      <c r="J308" s="35"/>
      <c r="K308" s="35"/>
      <c r="L308" s="38"/>
      <c r="M308" s="217"/>
      <c r="N308" s="218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168</v>
      </c>
      <c r="AU308" s="16" t="s">
        <v>87</v>
      </c>
    </row>
    <row r="309" spans="1:65" s="13" customFormat="1" x14ac:dyDescent="0.2">
      <c r="B309" s="219"/>
      <c r="C309" s="220"/>
      <c r="D309" s="215" t="s">
        <v>170</v>
      </c>
      <c r="E309" s="221" t="s">
        <v>1</v>
      </c>
      <c r="F309" s="222" t="s">
        <v>486</v>
      </c>
      <c r="G309" s="220"/>
      <c r="H309" s="223">
        <v>0.152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170</v>
      </c>
      <c r="AU309" s="229" t="s">
        <v>87</v>
      </c>
      <c r="AV309" s="13" t="s">
        <v>87</v>
      </c>
      <c r="AW309" s="13" t="s">
        <v>32</v>
      </c>
      <c r="AX309" s="13" t="s">
        <v>76</v>
      </c>
      <c r="AY309" s="229" t="s">
        <v>159</v>
      </c>
    </row>
    <row r="310" spans="1:65" s="13" customFormat="1" x14ac:dyDescent="0.2">
      <c r="B310" s="219"/>
      <c r="C310" s="220"/>
      <c r="D310" s="215" t="s">
        <v>170</v>
      </c>
      <c r="E310" s="221" t="s">
        <v>1</v>
      </c>
      <c r="F310" s="222" t="s">
        <v>487</v>
      </c>
      <c r="G310" s="220"/>
      <c r="H310" s="223">
        <v>2.5000000000000001E-2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170</v>
      </c>
      <c r="AU310" s="229" t="s">
        <v>87</v>
      </c>
      <c r="AV310" s="13" t="s">
        <v>87</v>
      </c>
      <c r="AW310" s="13" t="s">
        <v>32</v>
      </c>
      <c r="AX310" s="13" t="s">
        <v>76</v>
      </c>
      <c r="AY310" s="229" t="s">
        <v>159</v>
      </c>
    </row>
    <row r="311" spans="1:65" s="13" customFormat="1" x14ac:dyDescent="0.2">
      <c r="B311" s="219"/>
      <c r="C311" s="220"/>
      <c r="D311" s="215" t="s">
        <v>170</v>
      </c>
      <c r="E311" s="221" t="s">
        <v>1</v>
      </c>
      <c r="F311" s="222" t="s">
        <v>488</v>
      </c>
      <c r="G311" s="220"/>
      <c r="H311" s="223">
        <v>1.9E-2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170</v>
      </c>
      <c r="AU311" s="229" t="s">
        <v>87</v>
      </c>
      <c r="AV311" s="13" t="s">
        <v>87</v>
      </c>
      <c r="AW311" s="13" t="s">
        <v>32</v>
      </c>
      <c r="AX311" s="13" t="s">
        <v>76</v>
      </c>
      <c r="AY311" s="229" t="s">
        <v>159</v>
      </c>
    </row>
    <row r="312" spans="1:65" s="2" customFormat="1" ht="14.45" customHeight="1" x14ac:dyDescent="0.2">
      <c r="A312" s="33"/>
      <c r="B312" s="34"/>
      <c r="C312" s="202" t="s">
        <v>489</v>
      </c>
      <c r="D312" s="202" t="s">
        <v>161</v>
      </c>
      <c r="E312" s="203" t="s">
        <v>490</v>
      </c>
      <c r="F312" s="204" t="s">
        <v>491</v>
      </c>
      <c r="G312" s="205" t="s">
        <v>185</v>
      </c>
      <c r="H312" s="206">
        <v>1</v>
      </c>
      <c r="I312" s="207"/>
      <c r="J312" s="208">
        <f>ROUND(I312*H312,2)</f>
        <v>0</v>
      </c>
      <c r="K312" s="204" t="s">
        <v>165</v>
      </c>
      <c r="L312" s="38"/>
      <c r="M312" s="209" t="s">
        <v>1</v>
      </c>
      <c r="N312" s="210" t="s">
        <v>41</v>
      </c>
      <c r="O312" s="70"/>
      <c r="P312" s="211">
        <f>O312*H312</f>
        <v>0</v>
      </c>
      <c r="Q312" s="211">
        <v>1.3310000000000001E-2</v>
      </c>
      <c r="R312" s="211">
        <f>Q312*H312</f>
        <v>1.3310000000000001E-2</v>
      </c>
      <c r="S312" s="211">
        <v>0</v>
      </c>
      <c r="T312" s="21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13" t="s">
        <v>166</v>
      </c>
      <c r="AT312" s="213" t="s">
        <v>161</v>
      </c>
      <c r="AU312" s="213" t="s">
        <v>87</v>
      </c>
      <c r="AY312" s="16" t="s">
        <v>159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6" t="s">
        <v>84</v>
      </c>
      <c r="BK312" s="214">
        <f>ROUND(I312*H312,2)</f>
        <v>0</v>
      </c>
      <c r="BL312" s="16" t="s">
        <v>166</v>
      </c>
      <c r="BM312" s="213" t="s">
        <v>492</v>
      </c>
    </row>
    <row r="313" spans="1:65" s="2" customFormat="1" x14ac:dyDescent="0.2">
      <c r="A313" s="33"/>
      <c r="B313" s="34"/>
      <c r="C313" s="35"/>
      <c r="D313" s="215" t="s">
        <v>168</v>
      </c>
      <c r="E313" s="35"/>
      <c r="F313" s="216" t="s">
        <v>493</v>
      </c>
      <c r="G313" s="35"/>
      <c r="H313" s="35"/>
      <c r="I313" s="114"/>
      <c r="J313" s="35"/>
      <c r="K313" s="35"/>
      <c r="L313" s="38"/>
      <c r="M313" s="217"/>
      <c r="N313" s="218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168</v>
      </c>
      <c r="AU313" s="16" t="s">
        <v>87</v>
      </c>
    </row>
    <row r="314" spans="1:65" s="13" customFormat="1" x14ac:dyDescent="0.2">
      <c r="B314" s="219"/>
      <c r="C314" s="220"/>
      <c r="D314" s="215" t="s">
        <v>170</v>
      </c>
      <c r="E314" s="221" t="s">
        <v>1</v>
      </c>
      <c r="F314" s="222" t="s">
        <v>494</v>
      </c>
      <c r="G314" s="220"/>
      <c r="H314" s="223">
        <v>0.5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170</v>
      </c>
      <c r="AU314" s="229" t="s">
        <v>87</v>
      </c>
      <c r="AV314" s="13" t="s">
        <v>87</v>
      </c>
      <c r="AW314" s="13" t="s">
        <v>32</v>
      </c>
      <c r="AX314" s="13" t="s">
        <v>76</v>
      </c>
      <c r="AY314" s="229" t="s">
        <v>159</v>
      </c>
    </row>
    <row r="315" spans="1:65" s="13" customFormat="1" x14ac:dyDescent="0.2">
      <c r="B315" s="219"/>
      <c r="C315" s="220"/>
      <c r="D315" s="215" t="s">
        <v>170</v>
      </c>
      <c r="E315" s="221" t="s">
        <v>1</v>
      </c>
      <c r="F315" s="222" t="s">
        <v>495</v>
      </c>
      <c r="G315" s="220"/>
      <c r="H315" s="223">
        <v>0.5</v>
      </c>
      <c r="I315" s="224"/>
      <c r="J315" s="220"/>
      <c r="K315" s="220"/>
      <c r="L315" s="225"/>
      <c r="M315" s="226"/>
      <c r="N315" s="227"/>
      <c r="O315" s="227"/>
      <c r="P315" s="227"/>
      <c r="Q315" s="227"/>
      <c r="R315" s="227"/>
      <c r="S315" s="227"/>
      <c r="T315" s="228"/>
      <c r="AT315" s="229" t="s">
        <v>170</v>
      </c>
      <c r="AU315" s="229" t="s">
        <v>87</v>
      </c>
      <c r="AV315" s="13" t="s">
        <v>87</v>
      </c>
      <c r="AW315" s="13" t="s">
        <v>32</v>
      </c>
      <c r="AX315" s="13" t="s">
        <v>76</v>
      </c>
      <c r="AY315" s="229" t="s">
        <v>159</v>
      </c>
    </row>
    <row r="316" spans="1:65" s="12" customFormat="1" ht="22.9" customHeight="1" x14ac:dyDescent="0.2">
      <c r="B316" s="186"/>
      <c r="C316" s="187"/>
      <c r="D316" s="188" t="s">
        <v>75</v>
      </c>
      <c r="E316" s="200" t="s">
        <v>166</v>
      </c>
      <c r="F316" s="200" t="s">
        <v>496</v>
      </c>
      <c r="G316" s="187"/>
      <c r="H316" s="187"/>
      <c r="I316" s="190"/>
      <c r="J316" s="201">
        <f>BK316</f>
        <v>0</v>
      </c>
      <c r="K316" s="187"/>
      <c r="L316" s="192"/>
      <c r="M316" s="193"/>
      <c r="N316" s="194"/>
      <c r="O316" s="194"/>
      <c r="P316" s="195">
        <f>SUM(P317:P366)</f>
        <v>0</v>
      </c>
      <c r="Q316" s="194"/>
      <c r="R316" s="195">
        <f>SUM(R317:R366)</f>
        <v>35.635952319999994</v>
      </c>
      <c r="S316" s="194"/>
      <c r="T316" s="196">
        <f>SUM(T317:T366)</f>
        <v>0</v>
      </c>
      <c r="AR316" s="197" t="s">
        <v>84</v>
      </c>
      <c r="AT316" s="198" t="s">
        <v>75</v>
      </c>
      <c r="AU316" s="198" t="s">
        <v>84</v>
      </c>
      <c r="AY316" s="197" t="s">
        <v>159</v>
      </c>
      <c r="BK316" s="199">
        <f>SUM(BK317:BK366)</f>
        <v>0</v>
      </c>
    </row>
    <row r="317" spans="1:65" s="2" customFormat="1" ht="14.45" customHeight="1" x14ac:dyDescent="0.2">
      <c r="A317" s="33"/>
      <c r="B317" s="34"/>
      <c r="C317" s="202" t="s">
        <v>497</v>
      </c>
      <c r="D317" s="202" t="s">
        <v>161</v>
      </c>
      <c r="E317" s="203" t="s">
        <v>498</v>
      </c>
      <c r="F317" s="204" t="s">
        <v>499</v>
      </c>
      <c r="G317" s="205" t="s">
        <v>250</v>
      </c>
      <c r="H317" s="206">
        <v>0.19800000000000001</v>
      </c>
      <c r="I317" s="207"/>
      <c r="J317" s="208">
        <f>ROUND(I317*H317,2)</f>
        <v>0</v>
      </c>
      <c r="K317" s="204" t="s">
        <v>165</v>
      </c>
      <c r="L317" s="38"/>
      <c r="M317" s="209" t="s">
        <v>1</v>
      </c>
      <c r="N317" s="210" t="s">
        <v>41</v>
      </c>
      <c r="O317" s="70"/>
      <c r="P317" s="211">
        <f>O317*H317</f>
        <v>0</v>
      </c>
      <c r="Q317" s="211">
        <v>1.9539999999999998E-2</v>
      </c>
      <c r="R317" s="211">
        <f>Q317*H317</f>
        <v>3.8689199999999997E-3</v>
      </c>
      <c r="S317" s="211">
        <v>0</v>
      </c>
      <c r="T317" s="21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3" t="s">
        <v>166</v>
      </c>
      <c r="AT317" s="213" t="s">
        <v>161</v>
      </c>
      <c r="AU317" s="213" t="s">
        <v>87</v>
      </c>
      <c r="AY317" s="16" t="s">
        <v>159</v>
      </c>
      <c r="BE317" s="214">
        <f>IF(N317="základní",J317,0)</f>
        <v>0</v>
      </c>
      <c r="BF317" s="214">
        <f>IF(N317="snížená",J317,0)</f>
        <v>0</v>
      </c>
      <c r="BG317" s="214">
        <f>IF(N317="zákl. přenesená",J317,0)</f>
        <v>0</v>
      </c>
      <c r="BH317" s="214">
        <f>IF(N317="sníž. přenesená",J317,0)</f>
        <v>0</v>
      </c>
      <c r="BI317" s="214">
        <f>IF(N317="nulová",J317,0)</f>
        <v>0</v>
      </c>
      <c r="BJ317" s="16" t="s">
        <v>84</v>
      </c>
      <c r="BK317" s="214">
        <f>ROUND(I317*H317,2)</f>
        <v>0</v>
      </c>
      <c r="BL317" s="16" t="s">
        <v>166</v>
      </c>
      <c r="BM317" s="213" t="s">
        <v>500</v>
      </c>
    </row>
    <row r="318" spans="1:65" s="2" customFormat="1" ht="19.5" x14ac:dyDescent="0.2">
      <c r="A318" s="33"/>
      <c r="B318" s="34"/>
      <c r="C318" s="35"/>
      <c r="D318" s="215" t="s">
        <v>168</v>
      </c>
      <c r="E318" s="35"/>
      <c r="F318" s="216" t="s">
        <v>501</v>
      </c>
      <c r="G318" s="35"/>
      <c r="H318" s="35"/>
      <c r="I318" s="114"/>
      <c r="J318" s="35"/>
      <c r="K318" s="35"/>
      <c r="L318" s="38"/>
      <c r="M318" s="217"/>
      <c r="N318" s="218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168</v>
      </c>
      <c r="AU318" s="16" t="s">
        <v>87</v>
      </c>
    </row>
    <row r="319" spans="1:65" s="13" customFormat="1" x14ac:dyDescent="0.2">
      <c r="B319" s="219"/>
      <c r="C319" s="220"/>
      <c r="D319" s="215" t="s">
        <v>170</v>
      </c>
      <c r="E319" s="221" t="s">
        <v>1</v>
      </c>
      <c r="F319" s="222" t="s">
        <v>502</v>
      </c>
      <c r="G319" s="220"/>
      <c r="H319" s="223">
        <v>0.19800000000000001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170</v>
      </c>
      <c r="AU319" s="229" t="s">
        <v>87</v>
      </c>
      <c r="AV319" s="13" t="s">
        <v>87</v>
      </c>
      <c r="AW319" s="13" t="s">
        <v>32</v>
      </c>
      <c r="AX319" s="13" t="s">
        <v>84</v>
      </c>
      <c r="AY319" s="229" t="s">
        <v>159</v>
      </c>
    </row>
    <row r="320" spans="1:65" s="2" customFormat="1" ht="14.45" customHeight="1" x14ac:dyDescent="0.2">
      <c r="A320" s="33"/>
      <c r="B320" s="34"/>
      <c r="C320" s="230" t="s">
        <v>503</v>
      </c>
      <c r="D320" s="230" t="s">
        <v>247</v>
      </c>
      <c r="E320" s="231" t="s">
        <v>504</v>
      </c>
      <c r="F320" s="232" t="s">
        <v>505</v>
      </c>
      <c r="G320" s="233" t="s">
        <v>250</v>
      </c>
      <c r="H320" s="234">
        <v>0.214</v>
      </c>
      <c r="I320" s="235"/>
      <c r="J320" s="236">
        <f>ROUND(I320*H320,2)</f>
        <v>0</v>
      </c>
      <c r="K320" s="232" t="s">
        <v>165</v>
      </c>
      <c r="L320" s="237"/>
      <c r="M320" s="238" t="s">
        <v>1</v>
      </c>
      <c r="N320" s="239" t="s">
        <v>41</v>
      </c>
      <c r="O320" s="70"/>
      <c r="P320" s="211">
        <f>O320*H320</f>
        <v>0</v>
      </c>
      <c r="Q320" s="211">
        <v>1</v>
      </c>
      <c r="R320" s="211">
        <f>Q320*H320</f>
        <v>0.214</v>
      </c>
      <c r="S320" s="211">
        <v>0</v>
      </c>
      <c r="T320" s="21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13" t="s">
        <v>208</v>
      </c>
      <c r="AT320" s="213" t="s">
        <v>247</v>
      </c>
      <c r="AU320" s="213" t="s">
        <v>87</v>
      </c>
      <c r="AY320" s="16" t="s">
        <v>159</v>
      </c>
      <c r="BE320" s="214">
        <f>IF(N320="základní",J320,0)</f>
        <v>0</v>
      </c>
      <c r="BF320" s="214">
        <f>IF(N320="snížená",J320,0)</f>
        <v>0</v>
      </c>
      <c r="BG320" s="214">
        <f>IF(N320="zákl. přenesená",J320,0)</f>
        <v>0</v>
      </c>
      <c r="BH320" s="214">
        <f>IF(N320="sníž. přenesená",J320,0)</f>
        <v>0</v>
      </c>
      <c r="BI320" s="214">
        <f>IF(N320="nulová",J320,0)</f>
        <v>0</v>
      </c>
      <c r="BJ320" s="16" t="s">
        <v>84</v>
      </c>
      <c r="BK320" s="214">
        <f>ROUND(I320*H320,2)</f>
        <v>0</v>
      </c>
      <c r="BL320" s="16" t="s">
        <v>166</v>
      </c>
      <c r="BM320" s="213" t="s">
        <v>506</v>
      </c>
    </row>
    <row r="321" spans="1:65" s="2" customFormat="1" x14ac:dyDescent="0.2">
      <c r="A321" s="33"/>
      <c r="B321" s="34"/>
      <c r="C321" s="35"/>
      <c r="D321" s="215" t="s">
        <v>168</v>
      </c>
      <c r="E321" s="35"/>
      <c r="F321" s="216" t="s">
        <v>505</v>
      </c>
      <c r="G321" s="35"/>
      <c r="H321" s="35"/>
      <c r="I321" s="114"/>
      <c r="J321" s="35"/>
      <c r="K321" s="35"/>
      <c r="L321" s="38"/>
      <c r="M321" s="217"/>
      <c r="N321" s="218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168</v>
      </c>
      <c r="AU321" s="16" t="s">
        <v>87</v>
      </c>
    </row>
    <row r="322" spans="1:65" s="13" customFormat="1" x14ac:dyDescent="0.2">
      <c r="B322" s="219"/>
      <c r="C322" s="220"/>
      <c r="D322" s="215" t="s">
        <v>170</v>
      </c>
      <c r="E322" s="221" t="s">
        <v>1</v>
      </c>
      <c r="F322" s="222" t="s">
        <v>507</v>
      </c>
      <c r="G322" s="220"/>
      <c r="H322" s="223">
        <v>0.214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170</v>
      </c>
      <c r="AU322" s="229" t="s">
        <v>87</v>
      </c>
      <c r="AV322" s="13" t="s">
        <v>87</v>
      </c>
      <c r="AW322" s="13" t="s">
        <v>32</v>
      </c>
      <c r="AX322" s="13" t="s">
        <v>84</v>
      </c>
      <c r="AY322" s="229" t="s">
        <v>159</v>
      </c>
    </row>
    <row r="323" spans="1:65" s="2" customFormat="1" ht="19.899999999999999" customHeight="1" x14ac:dyDescent="0.2">
      <c r="A323" s="33"/>
      <c r="B323" s="34"/>
      <c r="C323" s="202" t="s">
        <v>508</v>
      </c>
      <c r="D323" s="202" t="s">
        <v>161</v>
      </c>
      <c r="E323" s="203" t="s">
        <v>509</v>
      </c>
      <c r="F323" s="204" t="s">
        <v>510</v>
      </c>
      <c r="G323" s="205" t="s">
        <v>185</v>
      </c>
      <c r="H323" s="206">
        <v>8</v>
      </c>
      <c r="I323" s="207"/>
      <c r="J323" s="208">
        <f>ROUND(I323*H323,2)</f>
        <v>0</v>
      </c>
      <c r="K323" s="204" t="s">
        <v>165</v>
      </c>
      <c r="L323" s="38"/>
      <c r="M323" s="209" t="s">
        <v>1</v>
      </c>
      <c r="N323" s="210" t="s">
        <v>41</v>
      </c>
      <c r="O323" s="70"/>
      <c r="P323" s="211">
        <f>O323*H323</f>
        <v>0</v>
      </c>
      <c r="Q323" s="211">
        <v>1.8280000000000001E-2</v>
      </c>
      <c r="R323" s="211">
        <f>Q323*H323</f>
        <v>0.14624000000000001</v>
      </c>
      <c r="S323" s="211">
        <v>0</v>
      </c>
      <c r="T323" s="21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3" t="s">
        <v>166</v>
      </c>
      <c r="AT323" s="213" t="s">
        <v>161</v>
      </c>
      <c r="AU323" s="213" t="s">
        <v>87</v>
      </c>
      <c r="AY323" s="16" t="s">
        <v>159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6" t="s">
        <v>84</v>
      </c>
      <c r="BK323" s="214">
        <f>ROUND(I323*H323,2)</f>
        <v>0</v>
      </c>
      <c r="BL323" s="16" t="s">
        <v>166</v>
      </c>
      <c r="BM323" s="213" t="s">
        <v>511</v>
      </c>
    </row>
    <row r="324" spans="1:65" s="2" customFormat="1" ht="19.5" x14ac:dyDescent="0.2">
      <c r="A324" s="33"/>
      <c r="B324" s="34"/>
      <c r="C324" s="35"/>
      <c r="D324" s="215" t="s">
        <v>168</v>
      </c>
      <c r="E324" s="35"/>
      <c r="F324" s="216" t="s">
        <v>512</v>
      </c>
      <c r="G324" s="35"/>
      <c r="H324" s="35"/>
      <c r="I324" s="114"/>
      <c r="J324" s="35"/>
      <c r="K324" s="35"/>
      <c r="L324" s="38"/>
      <c r="M324" s="217"/>
      <c r="N324" s="218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168</v>
      </c>
      <c r="AU324" s="16" t="s">
        <v>87</v>
      </c>
    </row>
    <row r="325" spans="1:65" s="13" customFormat="1" x14ac:dyDescent="0.2">
      <c r="B325" s="219"/>
      <c r="C325" s="220"/>
      <c r="D325" s="215" t="s">
        <v>170</v>
      </c>
      <c r="E325" s="221" t="s">
        <v>1</v>
      </c>
      <c r="F325" s="222" t="s">
        <v>513</v>
      </c>
      <c r="G325" s="220"/>
      <c r="H325" s="223">
        <v>8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170</v>
      </c>
      <c r="AU325" s="229" t="s">
        <v>87</v>
      </c>
      <c r="AV325" s="13" t="s">
        <v>87</v>
      </c>
      <c r="AW325" s="13" t="s">
        <v>32</v>
      </c>
      <c r="AX325" s="13" t="s">
        <v>84</v>
      </c>
      <c r="AY325" s="229" t="s">
        <v>159</v>
      </c>
    </row>
    <row r="326" spans="1:65" s="2" customFormat="1" ht="14.45" customHeight="1" x14ac:dyDescent="0.2">
      <c r="A326" s="33"/>
      <c r="B326" s="34"/>
      <c r="C326" s="202" t="s">
        <v>514</v>
      </c>
      <c r="D326" s="202" t="s">
        <v>161</v>
      </c>
      <c r="E326" s="203" t="s">
        <v>515</v>
      </c>
      <c r="F326" s="204" t="s">
        <v>516</v>
      </c>
      <c r="G326" s="205" t="s">
        <v>164</v>
      </c>
      <c r="H326" s="206">
        <v>1.038</v>
      </c>
      <c r="I326" s="207"/>
      <c r="J326" s="208">
        <f>ROUND(I326*H326,2)</f>
        <v>0</v>
      </c>
      <c r="K326" s="204" t="s">
        <v>165</v>
      </c>
      <c r="L326" s="38"/>
      <c r="M326" s="209" t="s">
        <v>1</v>
      </c>
      <c r="N326" s="210" t="s">
        <v>41</v>
      </c>
      <c r="O326" s="70"/>
      <c r="P326" s="211">
        <f>O326*H326</f>
        <v>0</v>
      </c>
      <c r="Q326" s="211">
        <v>2.4533999999999998</v>
      </c>
      <c r="R326" s="211">
        <f>Q326*H326</f>
        <v>2.5466291999999999</v>
      </c>
      <c r="S326" s="211">
        <v>0</v>
      </c>
      <c r="T326" s="21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3" t="s">
        <v>166</v>
      </c>
      <c r="AT326" s="213" t="s">
        <v>161</v>
      </c>
      <c r="AU326" s="213" t="s">
        <v>87</v>
      </c>
      <c r="AY326" s="16" t="s">
        <v>159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6" t="s">
        <v>84</v>
      </c>
      <c r="BK326" s="214">
        <f>ROUND(I326*H326,2)</f>
        <v>0</v>
      </c>
      <c r="BL326" s="16" t="s">
        <v>166</v>
      </c>
      <c r="BM326" s="213" t="s">
        <v>517</v>
      </c>
    </row>
    <row r="327" spans="1:65" s="2" customFormat="1" x14ac:dyDescent="0.2">
      <c r="A327" s="33"/>
      <c r="B327" s="34"/>
      <c r="C327" s="35"/>
      <c r="D327" s="215" t="s">
        <v>168</v>
      </c>
      <c r="E327" s="35"/>
      <c r="F327" s="216" t="s">
        <v>518</v>
      </c>
      <c r="G327" s="35"/>
      <c r="H327" s="35"/>
      <c r="I327" s="114"/>
      <c r="J327" s="35"/>
      <c r="K327" s="35"/>
      <c r="L327" s="38"/>
      <c r="M327" s="217"/>
      <c r="N327" s="218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168</v>
      </c>
      <c r="AU327" s="16" t="s">
        <v>87</v>
      </c>
    </row>
    <row r="328" spans="1:65" s="13" customFormat="1" x14ac:dyDescent="0.2">
      <c r="B328" s="219"/>
      <c r="C328" s="220"/>
      <c r="D328" s="215" t="s">
        <v>170</v>
      </c>
      <c r="E328" s="221" t="s">
        <v>1</v>
      </c>
      <c r="F328" s="222" t="s">
        <v>519</v>
      </c>
      <c r="G328" s="220"/>
      <c r="H328" s="223">
        <v>1.038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170</v>
      </c>
      <c r="AU328" s="229" t="s">
        <v>87</v>
      </c>
      <c r="AV328" s="13" t="s">
        <v>87</v>
      </c>
      <c r="AW328" s="13" t="s">
        <v>32</v>
      </c>
      <c r="AX328" s="13" t="s">
        <v>84</v>
      </c>
      <c r="AY328" s="229" t="s">
        <v>159</v>
      </c>
    </row>
    <row r="329" spans="1:65" s="2" customFormat="1" ht="14.45" customHeight="1" x14ac:dyDescent="0.2">
      <c r="A329" s="33"/>
      <c r="B329" s="34"/>
      <c r="C329" s="202" t="s">
        <v>520</v>
      </c>
      <c r="D329" s="202" t="s">
        <v>161</v>
      </c>
      <c r="E329" s="203" t="s">
        <v>521</v>
      </c>
      <c r="F329" s="204" t="s">
        <v>522</v>
      </c>
      <c r="G329" s="205" t="s">
        <v>236</v>
      </c>
      <c r="H329" s="206">
        <v>8.3000000000000007</v>
      </c>
      <c r="I329" s="207"/>
      <c r="J329" s="208">
        <f>ROUND(I329*H329,2)</f>
        <v>0</v>
      </c>
      <c r="K329" s="204" t="s">
        <v>165</v>
      </c>
      <c r="L329" s="38"/>
      <c r="M329" s="209" t="s">
        <v>1</v>
      </c>
      <c r="N329" s="210" t="s">
        <v>41</v>
      </c>
      <c r="O329" s="70"/>
      <c r="P329" s="211">
        <f>O329*H329</f>
        <v>0</v>
      </c>
      <c r="Q329" s="211">
        <v>5.7600000000000004E-3</v>
      </c>
      <c r="R329" s="211">
        <f>Q329*H329</f>
        <v>4.780800000000001E-2</v>
      </c>
      <c r="S329" s="211">
        <v>0</v>
      </c>
      <c r="T329" s="21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13" t="s">
        <v>166</v>
      </c>
      <c r="AT329" s="213" t="s">
        <v>161</v>
      </c>
      <c r="AU329" s="213" t="s">
        <v>87</v>
      </c>
      <c r="AY329" s="16" t="s">
        <v>159</v>
      </c>
      <c r="BE329" s="214">
        <f>IF(N329="základní",J329,0)</f>
        <v>0</v>
      </c>
      <c r="BF329" s="214">
        <f>IF(N329="snížená",J329,0)</f>
        <v>0</v>
      </c>
      <c r="BG329" s="214">
        <f>IF(N329="zákl. přenesená",J329,0)</f>
        <v>0</v>
      </c>
      <c r="BH329" s="214">
        <f>IF(N329="sníž. přenesená",J329,0)</f>
        <v>0</v>
      </c>
      <c r="BI329" s="214">
        <f>IF(N329="nulová",J329,0)</f>
        <v>0</v>
      </c>
      <c r="BJ329" s="16" t="s">
        <v>84</v>
      </c>
      <c r="BK329" s="214">
        <f>ROUND(I329*H329,2)</f>
        <v>0</v>
      </c>
      <c r="BL329" s="16" t="s">
        <v>166</v>
      </c>
      <c r="BM329" s="213" t="s">
        <v>523</v>
      </c>
    </row>
    <row r="330" spans="1:65" s="2" customFormat="1" x14ac:dyDescent="0.2">
      <c r="A330" s="33"/>
      <c r="B330" s="34"/>
      <c r="C330" s="35"/>
      <c r="D330" s="215" t="s">
        <v>168</v>
      </c>
      <c r="E330" s="35"/>
      <c r="F330" s="216" t="s">
        <v>524</v>
      </c>
      <c r="G330" s="35"/>
      <c r="H330" s="35"/>
      <c r="I330" s="114"/>
      <c r="J330" s="35"/>
      <c r="K330" s="35"/>
      <c r="L330" s="38"/>
      <c r="M330" s="217"/>
      <c r="N330" s="218"/>
      <c r="O330" s="70"/>
      <c r="P330" s="70"/>
      <c r="Q330" s="70"/>
      <c r="R330" s="70"/>
      <c r="S330" s="70"/>
      <c r="T330" s="71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6" t="s">
        <v>168</v>
      </c>
      <c r="AU330" s="16" t="s">
        <v>87</v>
      </c>
    </row>
    <row r="331" spans="1:65" s="13" customFormat="1" x14ac:dyDescent="0.2">
      <c r="B331" s="219"/>
      <c r="C331" s="220"/>
      <c r="D331" s="215" t="s">
        <v>170</v>
      </c>
      <c r="E331" s="221" t="s">
        <v>1</v>
      </c>
      <c r="F331" s="222" t="s">
        <v>525</v>
      </c>
      <c r="G331" s="220"/>
      <c r="H331" s="223">
        <v>8.3000000000000007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170</v>
      </c>
      <c r="AU331" s="229" t="s">
        <v>87</v>
      </c>
      <c r="AV331" s="13" t="s">
        <v>87</v>
      </c>
      <c r="AW331" s="13" t="s">
        <v>32</v>
      </c>
      <c r="AX331" s="13" t="s">
        <v>84</v>
      </c>
      <c r="AY331" s="229" t="s">
        <v>159</v>
      </c>
    </row>
    <row r="332" spans="1:65" s="2" customFormat="1" ht="14.45" customHeight="1" x14ac:dyDescent="0.2">
      <c r="A332" s="33"/>
      <c r="B332" s="34"/>
      <c r="C332" s="202" t="s">
        <v>526</v>
      </c>
      <c r="D332" s="202" t="s">
        <v>161</v>
      </c>
      <c r="E332" s="203" t="s">
        <v>527</v>
      </c>
      <c r="F332" s="204" t="s">
        <v>528</v>
      </c>
      <c r="G332" s="205" t="s">
        <v>236</v>
      </c>
      <c r="H332" s="206">
        <v>8.3000000000000007</v>
      </c>
      <c r="I332" s="207"/>
      <c r="J332" s="208">
        <f>ROUND(I332*H332,2)</f>
        <v>0</v>
      </c>
      <c r="K332" s="204" t="s">
        <v>165</v>
      </c>
      <c r="L332" s="38"/>
      <c r="M332" s="209" t="s">
        <v>1</v>
      </c>
      <c r="N332" s="210" t="s">
        <v>41</v>
      </c>
      <c r="O332" s="70"/>
      <c r="P332" s="211">
        <f>O332*H332</f>
        <v>0</v>
      </c>
      <c r="Q332" s="211">
        <v>0</v>
      </c>
      <c r="R332" s="211">
        <f>Q332*H332</f>
        <v>0</v>
      </c>
      <c r="S332" s="211">
        <v>0</v>
      </c>
      <c r="T332" s="21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13" t="s">
        <v>166</v>
      </c>
      <c r="AT332" s="213" t="s">
        <v>161</v>
      </c>
      <c r="AU332" s="213" t="s">
        <v>87</v>
      </c>
      <c r="AY332" s="16" t="s">
        <v>159</v>
      </c>
      <c r="BE332" s="214">
        <f>IF(N332="základní",J332,0)</f>
        <v>0</v>
      </c>
      <c r="BF332" s="214">
        <f>IF(N332="snížená",J332,0)</f>
        <v>0</v>
      </c>
      <c r="BG332" s="214">
        <f>IF(N332="zákl. přenesená",J332,0)</f>
        <v>0</v>
      </c>
      <c r="BH332" s="214">
        <f>IF(N332="sníž. přenesená",J332,0)</f>
        <v>0</v>
      </c>
      <c r="BI332" s="214">
        <f>IF(N332="nulová",J332,0)</f>
        <v>0</v>
      </c>
      <c r="BJ332" s="16" t="s">
        <v>84</v>
      </c>
      <c r="BK332" s="214">
        <f>ROUND(I332*H332,2)</f>
        <v>0</v>
      </c>
      <c r="BL332" s="16" t="s">
        <v>166</v>
      </c>
      <c r="BM332" s="213" t="s">
        <v>529</v>
      </c>
    </row>
    <row r="333" spans="1:65" s="2" customFormat="1" x14ac:dyDescent="0.2">
      <c r="A333" s="33"/>
      <c r="B333" s="34"/>
      <c r="C333" s="35"/>
      <c r="D333" s="215" t="s">
        <v>168</v>
      </c>
      <c r="E333" s="35"/>
      <c r="F333" s="216" t="s">
        <v>530</v>
      </c>
      <c r="G333" s="35"/>
      <c r="H333" s="35"/>
      <c r="I333" s="114"/>
      <c r="J333" s="35"/>
      <c r="K333" s="35"/>
      <c r="L333" s="38"/>
      <c r="M333" s="217"/>
      <c r="N333" s="218"/>
      <c r="O333" s="70"/>
      <c r="P333" s="70"/>
      <c r="Q333" s="70"/>
      <c r="R333" s="70"/>
      <c r="S333" s="70"/>
      <c r="T333" s="71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168</v>
      </c>
      <c r="AU333" s="16" t="s">
        <v>87</v>
      </c>
    </row>
    <row r="334" spans="1:65" s="2" customFormat="1" ht="14.45" customHeight="1" x14ac:dyDescent="0.2">
      <c r="A334" s="33"/>
      <c r="B334" s="34"/>
      <c r="C334" s="202" t="s">
        <v>531</v>
      </c>
      <c r="D334" s="202" t="s">
        <v>161</v>
      </c>
      <c r="E334" s="203" t="s">
        <v>532</v>
      </c>
      <c r="F334" s="204" t="s">
        <v>533</v>
      </c>
      <c r="G334" s="205" t="s">
        <v>250</v>
      </c>
      <c r="H334" s="206">
        <v>0.115</v>
      </c>
      <c r="I334" s="207"/>
      <c r="J334" s="208">
        <f>ROUND(I334*H334,2)</f>
        <v>0</v>
      </c>
      <c r="K334" s="204" t="s">
        <v>165</v>
      </c>
      <c r="L334" s="38"/>
      <c r="M334" s="209" t="s">
        <v>1</v>
      </c>
      <c r="N334" s="210" t="s">
        <v>41</v>
      </c>
      <c r="O334" s="70"/>
      <c r="P334" s="211">
        <f>O334*H334</f>
        <v>0</v>
      </c>
      <c r="Q334" s="211">
        <v>1.0525599999999999</v>
      </c>
      <c r="R334" s="211">
        <f>Q334*H334</f>
        <v>0.1210444</v>
      </c>
      <c r="S334" s="211">
        <v>0</v>
      </c>
      <c r="T334" s="21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13" t="s">
        <v>166</v>
      </c>
      <c r="AT334" s="213" t="s">
        <v>161</v>
      </c>
      <c r="AU334" s="213" t="s">
        <v>87</v>
      </c>
      <c r="AY334" s="16" t="s">
        <v>159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6" t="s">
        <v>84</v>
      </c>
      <c r="BK334" s="214">
        <f>ROUND(I334*H334,2)</f>
        <v>0</v>
      </c>
      <c r="BL334" s="16" t="s">
        <v>166</v>
      </c>
      <c r="BM334" s="213" t="s">
        <v>534</v>
      </c>
    </row>
    <row r="335" spans="1:65" s="2" customFormat="1" x14ac:dyDescent="0.2">
      <c r="A335" s="33"/>
      <c r="B335" s="34"/>
      <c r="C335" s="35"/>
      <c r="D335" s="215" t="s">
        <v>168</v>
      </c>
      <c r="E335" s="35"/>
      <c r="F335" s="216" t="s">
        <v>535</v>
      </c>
      <c r="G335" s="35"/>
      <c r="H335" s="35"/>
      <c r="I335" s="114"/>
      <c r="J335" s="35"/>
      <c r="K335" s="35"/>
      <c r="L335" s="38"/>
      <c r="M335" s="217"/>
      <c r="N335" s="218"/>
      <c r="O335" s="70"/>
      <c r="P335" s="70"/>
      <c r="Q335" s="70"/>
      <c r="R335" s="70"/>
      <c r="S335" s="70"/>
      <c r="T335" s="71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168</v>
      </c>
      <c r="AU335" s="16" t="s">
        <v>87</v>
      </c>
    </row>
    <row r="336" spans="1:65" s="13" customFormat="1" x14ac:dyDescent="0.2">
      <c r="B336" s="219"/>
      <c r="C336" s="220"/>
      <c r="D336" s="215" t="s">
        <v>170</v>
      </c>
      <c r="E336" s="221" t="s">
        <v>1</v>
      </c>
      <c r="F336" s="222" t="s">
        <v>536</v>
      </c>
      <c r="G336" s="220"/>
      <c r="H336" s="223">
        <v>0.115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170</v>
      </c>
      <c r="AU336" s="229" t="s">
        <v>87</v>
      </c>
      <c r="AV336" s="13" t="s">
        <v>87</v>
      </c>
      <c r="AW336" s="13" t="s">
        <v>32</v>
      </c>
      <c r="AX336" s="13" t="s">
        <v>84</v>
      </c>
      <c r="AY336" s="229" t="s">
        <v>159</v>
      </c>
    </row>
    <row r="337" spans="1:65" s="2" customFormat="1" ht="19.899999999999999" customHeight="1" x14ac:dyDescent="0.2">
      <c r="A337" s="33"/>
      <c r="B337" s="34"/>
      <c r="C337" s="202" t="s">
        <v>537</v>
      </c>
      <c r="D337" s="202" t="s">
        <v>161</v>
      </c>
      <c r="E337" s="203" t="s">
        <v>538</v>
      </c>
      <c r="F337" s="204" t="s">
        <v>539</v>
      </c>
      <c r="G337" s="205" t="s">
        <v>236</v>
      </c>
      <c r="H337" s="206">
        <v>31</v>
      </c>
      <c r="I337" s="207"/>
      <c r="J337" s="208">
        <f>ROUND(I337*H337,2)</f>
        <v>0</v>
      </c>
      <c r="K337" s="204" t="s">
        <v>165</v>
      </c>
      <c r="L337" s="38"/>
      <c r="M337" s="209" t="s">
        <v>1</v>
      </c>
      <c r="N337" s="210" t="s">
        <v>41</v>
      </c>
      <c r="O337" s="70"/>
      <c r="P337" s="211">
        <f>O337*H337</f>
        <v>0</v>
      </c>
      <c r="Q337" s="211">
        <v>0.36435000000000001</v>
      </c>
      <c r="R337" s="211">
        <f>Q337*H337</f>
        <v>11.29485</v>
      </c>
      <c r="S337" s="211">
        <v>0</v>
      </c>
      <c r="T337" s="21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3" t="s">
        <v>166</v>
      </c>
      <c r="AT337" s="213" t="s">
        <v>161</v>
      </c>
      <c r="AU337" s="213" t="s">
        <v>87</v>
      </c>
      <c r="AY337" s="16" t="s">
        <v>159</v>
      </c>
      <c r="BE337" s="214">
        <f>IF(N337="základní",J337,0)</f>
        <v>0</v>
      </c>
      <c r="BF337" s="214">
        <f>IF(N337="snížená",J337,0)</f>
        <v>0</v>
      </c>
      <c r="BG337" s="214">
        <f>IF(N337="zákl. přenesená",J337,0)</f>
        <v>0</v>
      </c>
      <c r="BH337" s="214">
        <f>IF(N337="sníž. přenesená",J337,0)</f>
        <v>0</v>
      </c>
      <c r="BI337" s="214">
        <f>IF(N337="nulová",J337,0)</f>
        <v>0</v>
      </c>
      <c r="BJ337" s="16" t="s">
        <v>84</v>
      </c>
      <c r="BK337" s="214">
        <f>ROUND(I337*H337,2)</f>
        <v>0</v>
      </c>
      <c r="BL337" s="16" t="s">
        <v>166</v>
      </c>
      <c r="BM337" s="213" t="s">
        <v>540</v>
      </c>
    </row>
    <row r="338" spans="1:65" s="2" customFormat="1" x14ac:dyDescent="0.2">
      <c r="A338" s="33"/>
      <c r="B338" s="34"/>
      <c r="C338" s="35"/>
      <c r="D338" s="215" t="s">
        <v>168</v>
      </c>
      <c r="E338" s="35"/>
      <c r="F338" s="216" t="s">
        <v>541</v>
      </c>
      <c r="G338" s="35"/>
      <c r="H338" s="35"/>
      <c r="I338" s="114"/>
      <c r="J338" s="35"/>
      <c r="K338" s="35"/>
      <c r="L338" s="38"/>
      <c r="M338" s="217"/>
      <c r="N338" s="218"/>
      <c r="O338" s="70"/>
      <c r="P338" s="70"/>
      <c r="Q338" s="70"/>
      <c r="R338" s="70"/>
      <c r="S338" s="70"/>
      <c r="T338" s="71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6" t="s">
        <v>168</v>
      </c>
      <c r="AU338" s="16" t="s">
        <v>87</v>
      </c>
    </row>
    <row r="339" spans="1:65" s="2" customFormat="1" ht="19.5" x14ac:dyDescent="0.2">
      <c r="A339" s="33"/>
      <c r="B339" s="34"/>
      <c r="C339" s="35"/>
      <c r="D339" s="215" t="s">
        <v>542</v>
      </c>
      <c r="E339" s="35"/>
      <c r="F339" s="240" t="s">
        <v>543</v>
      </c>
      <c r="G339" s="35"/>
      <c r="H339" s="35"/>
      <c r="I339" s="114"/>
      <c r="J339" s="35"/>
      <c r="K339" s="35"/>
      <c r="L339" s="38"/>
      <c r="M339" s="217"/>
      <c r="N339" s="218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542</v>
      </c>
      <c r="AU339" s="16" t="s">
        <v>87</v>
      </c>
    </row>
    <row r="340" spans="1:65" s="13" customFormat="1" x14ac:dyDescent="0.2">
      <c r="B340" s="219"/>
      <c r="C340" s="220"/>
      <c r="D340" s="215" t="s">
        <v>170</v>
      </c>
      <c r="E340" s="221" t="s">
        <v>1</v>
      </c>
      <c r="F340" s="222" t="s">
        <v>544</v>
      </c>
      <c r="G340" s="220"/>
      <c r="H340" s="223">
        <v>5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170</v>
      </c>
      <c r="AU340" s="229" t="s">
        <v>87</v>
      </c>
      <c r="AV340" s="13" t="s">
        <v>87</v>
      </c>
      <c r="AW340" s="13" t="s">
        <v>32</v>
      </c>
      <c r="AX340" s="13" t="s">
        <v>76</v>
      </c>
      <c r="AY340" s="229" t="s">
        <v>159</v>
      </c>
    </row>
    <row r="341" spans="1:65" s="13" customFormat="1" x14ac:dyDescent="0.2">
      <c r="B341" s="219"/>
      <c r="C341" s="220"/>
      <c r="D341" s="215" t="s">
        <v>170</v>
      </c>
      <c r="E341" s="221" t="s">
        <v>1</v>
      </c>
      <c r="F341" s="222" t="s">
        <v>545</v>
      </c>
      <c r="G341" s="220"/>
      <c r="H341" s="223">
        <v>26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170</v>
      </c>
      <c r="AU341" s="229" t="s">
        <v>87</v>
      </c>
      <c r="AV341" s="13" t="s">
        <v>87</v>
      </c>
      <c r="AW341" s="13" t="s">
        <v>32</v>
      </c>
      <c r="AX341" s="13" t="s">
        <v>76</v>
      </c>
      <c r="AY341" s="229" t="s">
        <v>159</v>
      </c>
    </row>
    <row r="342" spans="1:65" s="2" customFormat="1" ht="14.45" customHeight="1" x14ac:dyDescent="0.2">
      <c r="A342" s="33"/>
      <c r="B342" s="34"/>
      <c r="C342" s="202" t="s">
        <v>546</v>
      </c>
      <c r="D342" s="202" t="s">
        <v>161</v>
      </c>
      <c r="E342" s="203" t="s">
        <v>547</v>
      </c>
      <c r="F342" s="204" t="s">
        <v>548</v>
      </c>
      <c r="G342" s="205" t="s">
        <v>164</v>
      </c>
      <c r="H342" s="206">
        <v>0.20399999999999999</v>
      </c>
      <c r="I342" s="207"/>
      <c r="J342" s="208">
        <f>ROUND(I342*H342,2)</f>
        <v>0</v>
      </c>
      <c r="K342" s="204" t="s">
        <v>165</v>
      </c>
      <c r="L342" s="38"/>
      <c r="M342" s="209" t="s">
        <v>1</v>
      </c>
      <c r="N342" s="210" t="s">
        <v>41</v>
      </c>
      <c r="O342" s="70"/>
      <c r="P342" s="211">
        <f>O342*H342</f>
        <v>0</v>
      </c>
      <c r="Q342" s="211">
        <v>2.234</v>
      </c>
      <c r="R342" s="211">
        <f>Q342*H342</f>
        <v>0.45573599999999997</v>
      </c>
      <c r="S342" s="211">
        <v>0</v>
      </c>
      <c r="T342" s="21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13" t="s">
        <v>166</v>
      </c>
      <c r="AT342" s="213" t="s">
        <v>161</v>
      </c>
      <c r="AU342" s="213" t="s">
        <v>87</v>
      </c>
      <c r="AY342" s="16" t="s">
        <v>159</v>
      </c>
      <c r="BE342" s="214">
        <f>IF(N342="základní",J342,0)</f>
        <v>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6" t="s">
        <v>84</v>
      </c>
      <c r="BK342" s="214">
        <f>ROUND(I342*H342,2)</f>
        <v>0</v>
      </c>
      <c r="BL342" s="16" t="s">
        <v>166</v>
      </c>
      <c r="BM342" s="213" t="s">
        <v>549</v>
      </c>
    </row>
    <row r="343" spans="1:65" s="2" customFormat="1" ht="19.5" x14ac:dyDescent="0.2">
      <c r="A343" s="33"/>
      <c r="B343" s="34"/>
      <c r="C343" s="35"/>
      <c r="D343" s="215" t="s">
        <v>168</v>
      </c>
      <c r="E343" s="35"/>
      <c r="F343" s="216" t="s">
        <v>550</v>
      </c>
      <c r="G343" s="35"/>
      <c r="H343" s="35"/>
      <c r="I343" s="114"/>
      <c r="J343" s="35"/>
      <c r="K343" s="35"/>
      <c r="L343" s="38"/>
      <c r="M343" s="217"/>
      <c r="N343" s="218"/>
      <c r="O343" s="70"/>
      <c r="P343" s="70"/>
      <c r="Q343" s="70"/>
      <c r="R343" s="70"/>
      <c r="S343" s="70"/>
      <c r="T343" s="71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168</v>
      </c>
      <c r="AU343" s="16" t="s">
        <v>87</v>
      </c>
    </row>
    <row r="344" spans="1:65" s="13" customFormat="1" x14ac:dyDescent="0.2">
      <c r="B344" s="219"/>
      <c r="C344" s="220"/>
      <c r="D344" s="215" t="s">
        <v>170</v>
      </c>
      <c r="E344" s="221" t="s">
        <v>1</v>
      </c>
      <c r="F344" s="222" t="s">
        <v>551</v>
      </c>
      <c r="G344" s="220"/>
      <c r="H344" s="223">
        <v>0.20399999999999999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170</v>
      </c>
      <c r="AU344" s="229" t="s">
        <v>87</v>
      </c>
      <c r="AV344" s="13" t="s">
        <v>87</v>
      </c>
      <c r="AW344" s="13" t="s">
        <v>32</v>
      </c>
      <c r="AX344" s="13" t="s">
        <v>84</v>
      </c>
      <c r="AY344" s="229" t="s">
        <v>159</v>
      </c>
    </row>
    <row r="345" spans="1:65" s="2" customFormat="1" ht="14.45" customHeight="1" x14ac:dyDescent="0.2">
      <c r="A345" s="33"/>
      <c r="B345" s="34"/>
      <c r="C345" s="202" t="s">
        <v>552</v>
      </c>
      <c r="D345" s="202" t="s">
        <v>161</v>
      </c>
      <c r="E345" s="203" t="s">
        <v>553</v>
      </c>
      <c r="F345" s="204" t="s">
        <v>554</v>
      </c>
      <c r="G345" s="205" t="s">
        <v>236</v>
      </c>
      <c r="H345" s="206">
        <v>0.24</v>
      </c>
      <c r="I345" s="207"/>
      <c r="J345" s="208">
        <f>ROUND(I345*H345,2)</f>
        <v>0</v>
      </c>
      <c r="K345" s="204" t="s">
        <v>165</v>
      </c>
      <c r="L345" s="38"/>
      <c r="M345" s="209" t="s">
        <v>1</v>
      </c>
      <c r="N345" s="210" t="s">
        <v>41</v>
      </c>
      <c r="O345" s="70"/>
      <c r="P345" s="211">
        <f>O345*H345</f>
        <v>0</v>
      </c>
      <c r="Q345" s="211">
        <v>6.3200000000000001E-3</v>
      </c>
      <c r="R345" s="211">
        <f>Q345*H345</f>
        <v>1.5168E-3</v>
      </c>
      <c r="S345" s="211">
        <v>0</v>
      </c>
      <c r="T345" s="21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13" t="s">
        <v>166</v>
      </c>
      <c r="AT345" s="213" t="s">
        <v>161</v>
      </c>
      <c r="AU345" s="213" t="s">
        <v>87</v>
      </c>
      <c r="AY345" s="16" t="s">
        <v>159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16" t="s">
        <v>84</v>
      </c>
      <c r="BK345" s="214">
        <f>ROUND(I345*H345,2)</f>
        <v>0</v>
      </c>
      <c r="BL345" s="16" t="s">
        <v>166</v>
      </c>
      <c r="BM345" s="213" t="s">
        <v>555</v>
      </c>
    </row>
    <row r="346" spans="1:65" s="2" customFormat="1" ht="19.5" x14ac:dyDescent="0.2">
      <c r="A346" s="33"/>
      <c r="B346" s="34"/>
      <c r="C346" s="35"/>
      <c r="D346" s="215" t="s">
        <v>168</v>
      </c>
      <c r="E346" s="35"/>
      <c r="F346" s="216" t="s">
        <v>556</v>
      </c>
      <c r="G346" s="35"/>
      <c r="H346" s="35"/>
      <c r="I346" s="114"/>
      <c r="J346" s="35"/>
      <c r="K346" s="35"/>
      <c r="L346" s="38"/>
      <c r="M346" s="217"/>
      <c r="N346" s="218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168</v>
      </c>
      <c r="AU346" s="16" t="s">
        <v>87</v>
      </c>
    </row>
    <row r="347" spans="1:65" s="13" customFormat="1" x14ac:dyDescent="0.2">
      <c r="B347" s="219"/>
      <c r="C347" s="220"/>
      <c r="D347" s="215" t="s">
        <v>170</v>
      </c>
      <c r="E347" s="221" t="s">
        <v>1</v>
      </c>
      <c r="F347" s="222" t="s">
        <v>557</v>
      </c>
      <c r="G347" s="220"/>
      <c r="H347" s="223">
        <v>0.24</v>
      </c>
      <c r="I347" s="224"/>
      <c r="J347" s="220"/>
      <c r="K347" s="220"/>
      <c r="L347" s="225"/>
      <c r="M347" s="226"/>
      <c r="N347" s="227"/>
      <c r="O347" s="227"/>
      <c r="P347" s="227"/>
      <c r="Q347" s="227"/>
      <c r="R347" s="227"/>
      <c r="S347" s="227"/>
      <c r="T347" s="228"/>
      <c r="AT347" s="229" t="s">
        <v>170</v>
      </c>
      <c r="AU347" s="229" t="s">
        <v>87</v>
      </c>
      <c r="AV347" s="13" t="s">
        <v>87</v>
      </c>
      <c r="AW347" s="13" t="s">
        <v>32</v>
      </c>
      <c r="AX347" s="13" t="s">
        <v>84</v>
      </c>
      <c r="AY347" s="229" t="s">
        <v>159</v>
      </c>
    </row>
    <row r="348" spans="1:65" s="2" customFormat="1" ht="14.45" customHeight="1" x14ac:dyDescent="0.2">
      <c r="A348" s="33"/>
      <c r="B348" s="34"/>
      <c r="C348" s="202" t="s">
        <v>558</v>
      </c>
      <c r="D348" s="202" t="s">
        <v>161</v>
      </c>
      <c r="E348" s="203" t="s">
        <v>559</v>
      </c>
      <c r="F348" s="204" t="s">
        <v>560</v>
      </c>
      <c r="G348" s="205" t="s">
        <v>164</v>
      </c>
      <c r="H348" s="206">
        <v>0.995</v>
      </c>
      <c r="I348" s="207"/>
      <c r="J348" s="208">
        <f>ROUND(I348*H348,2)</f>
        <v>0</v>
      </c>
      <c r="K348" s="204" t="s">
        <v>165</v>
      </c>
      <c r="L348" s="38"/>
      <c r="M348" s="209" t="s">
        <v>1</v>
      </c>
      <c r="N348" s="210" t="s">
        <v>41</v>
      </c>
      <c r="O348" s="70"/>
      <c r="P348" s="211">
        <f>O348*H348</f>
        <v>0</v>
      </c>
      <c r="Q348" s="211">
        <v>2.13408</v>
      </c>
      <c r="R348" s="211">
        <f>Q348*H348</f>
        <v>2.1234096</v>
      </c>
      <c r="S348" s="211">
        <v>0</v>
      </c>
      <c r="T348" s="21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13" t="s">
        <v>166</v>
      </c>
      <c r="AT348" s="213" t="s">
        <v>161</v>
      </c>
      <c r="AU348" s="213" t="s">
        <v>87</v>
      </c>
      <c r="AY348" s="16" t="s">
        <v>159</v>
      </c>
      <c r="BE348" s="214">
        <f>IF(N348="základní",J348,0)</f>
        <v>0</v>
      </c>
      <c r="BF348" s="214">
        <f>IF(N348="snížená",J348,0)</f>
        <v>0</v>
      </c>
      <c r="BG348" s="214">
        <f>IF(N348="zákl. přenesená",J348,0)</f>
        <v>0</v>
      </c>
      <c r="BH348" s="214">
        <f>IF(N348="sníž. přenesená",J348,0)</f>
        <v>0</v>
      </c>
      <c r="BI348" s="214">
        <f>IF(N348="nulová",J348,0)</f>
        <v>0</v>
      </c>
      <c r="BJ348" s="16" t="s">
        <v>84</v>
      </c>
      <c r="BK348" s="214">
        <f>ROUND(I348*H348,2)</f>
        <v>0</v>
      </c>
      <c r="BL348" s="16" t="s">
        <v>166</v>
      </c>
      <c r="BM348" s="213" t="s">
        <v>561</v>
      </c>
    </row>
    <row r="349" spans="1:65" s="2" customFormat="1" ht="19.5" x14ac:dyDescent="0.2">
      <c r="A349" s="33"/>
      <c r="B349" s="34"/>
      <c r="C349" s="35"/>
      <c r="D349" s="215" t="s">
        <v>168</v>
      </c>
      <c r="E349" s="35"/>
      <c r="F349" s="216" t="s">
        <v>562</v>
      </c>
      <c r="G349" s="35"/>
      <c r="H349" s="35"/>
      <c r="I349" s="114"/>
      <c r="J349" s="35"/>
      <c r="K349" s="35"/>
      <c r="L349" s="38"/>
      <c r="M349" s="217"/>
      <c r="N349" s="218"/>
      <c r="O349" s="70"/>
      <c r="P349" s="70"/>
      <c r="Q349" s="70"/>
      <c r="R349" s="70"/>
      <c r="S349" s="70"/>
      <c r="T349" s="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6" t="s">
        <v>168</v>
      </c>
      <c r="AU349" s="16" t="s">
        <v>87</v>
      </c>
    </row>
    <row r="350" spans="1:65" s="13" customFormat="1" x14ac:dyDescent="0.2">
      <c r="B350" s="219"/>
      <c r="C350" s="220"/>
      <c r="D350" s="215" t="s">
        <v>170</v>
      </c>
      <c r="E350" s="221" t="s">
        <v>1</v>
      </c>
      <c r="F350" s="222" t="s">
        <v>563</v>
      </c>
      <c r="G350" s="220"/>
      <c r="H350" s="223">
        <v>0.995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170</v>
      </c>
      <c r="AU350" s="229" t="s">
        <v>87</v>
      </c>
      <c r="AV350" s="13" t="s">
        <v>87</v>
      </c>
      <c r="AW350" s="13" t="s">
        <v>32</v>
      </c>
      <c r="AX350" s="13" t="s">
        <v>84</v>
      </c>
      <c r="AY350" s="229" t="s">
        <v>159</v>
      </c>
    </row>
    <row r="351" spans="1:65" s="2" customFormat="1" ht="14.45" customHeight="1" x14ac:dyDescent="0.2">
      <c r="A351" s="33"/>
      <c r="B351" s="34"/>
      <c r="C351" s="202" t="s">
        <v>564</v>
      </c>
      <c r="D351" s="202" t="s">
        <v>161</v>
      </c>
      <c r="E351" s="203" t="s">
        <v>565</v>
      </c>
      <c r="F351" s="204" t="s">
        <v>566</v>
      </c>
      <c r="G351" s="205" t="s">
        <v>236</v>
      </c>
      <c r="H351" s="206">
        <v>1.53</v>
      </c>
      <c r="I351" s="207"/>
      <c r="J351" s="208">
        <f>ROUND(I351*H351,2)</f>
        <v>0</v>
      </c>
      <c r="K351" s="204" t="s">
        <v>165</v>
      </c>
      <c r="L351" s="38"/>
      <c r="M351" s="209" t="s">
        <v>1</v>
      </c>
      <c r="N351" s="210" t="s">
        <v>41</v>
      </c>
      <c r="O351" s="70"/>
      <c r="P351" s="211">
        <f>O351*H351</f>
        <v>0</v>
      </c>
      <c r="Q351" s="211">
        <v>0</v>
      </c>
      <c r="R351" s="211">
        <f>Q351*H351</f>
        <v>0</v>
      </c>
      <c r="S351" s="211">
        <v>0</v>
      </c>
      <c r="T351" s="21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13" t="s">
        <v>166</v>
      </c>
      <c r="AT351" s="213" t="s">
        <v>161</v>
      </c>
      <c r="AU351" s="213" t="s">
        <v>87</v>
      </c>
      <c r="AY351" s="16" t="s">
        <v>159</v>
      </c>
      <c r="BE351" s="214">
        <f>IF(N351="základní",J351,0)</f>
        <v>0</v>
      </c>
      <c r="BF351" s="214">
        <f>IF(N351="snížená",J351,0)</f>
        <v>0</v>
      </c>
      <c r="BG351" s="214">
        <f>IF(N351="zákl. přenesená",J351,0)</f>
        <v>0</v>
      </c>
      <c r="BH351" s="214">
        <f>IF(N351="sníž. přenesená",J351,0)</f>
        <v>0</v>
      </c>
      <c r="BI351" s="214">
        <f>IF(N351="nulová",J351,0)</f>
        <v>0</v>
      </c>
      <c r="BJ351" s="16" t="s">
        <v>84</v>
      </c>
      <c r="BK351" s="214">
        <f>ROUND(I351*H351,2)</f>
        <v>0</v>
      </c>
      <c r="BL351" s="16" t="s">
        <v>166</v>
      </c>
      <c r="BM351" s="213" t="s">
        <v>567</v>
      </c>
    </row>
    <row r="352" spans="1:65" s="2" customFormat="1" ht="19.5" x14ac:dyDescent="0.2">
      <c r="A352" s="33"/>
      <c r="B352" s="34"/>
      <c r="C352" s="35"/>
      <c r="D352" s="215" t="s">
        <v>168</v>
      </c>
      <c r="E352" s="35"/>
      <c r="F352" s="216" t="s">
        <v>568</v>
      </c>
      <c r="G352" s="35"/>
      <c r="H352" s="35"/>
      <c r="I352" s="114"/>
      <c r="J352" s="35"/>
      <c r="K352" s="35"/>
      <c r="L352" s="38"/>
      <c r="M352" s="217"/>
      <c r="N352" s="218"/>
      <c r="O352" s="70"/>
      <c r="P352" s="70"/>
      <c r="Q352" s="70"/>
      <c r="R352" s="70"/>
      <c r="S352" s="70"/>
      <c r="T352" s="71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168</v>
      </c>
      <c r="AU352" s="16" t="s">
        <v>87</v>
      </c>
    </row>
    <row r="353" spans="1:65" s="13" customFormat="1" x14ac:dyDescent="0.2">
      <c r="B353" s="219"/>
      <c r="C353" s="220"/>
      <c r="D353" s="215" t="s">
        <v>170</v>
      </c>
      <c r="E353" s="221" t="s">
        <v>1</v>
      </c>
      <c r="F353" s="222" t="s">
        <v>569</v>
      </c>
      <c r="G353" s="220"/>
      <c r="H353" s="223">
        <v>1.53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170</v>
      </c>
      <c r="AU353" s="229" t="s">
        <v>87</v>
      </c>
      <c r="AV353" s="13" t="s">
        <v>87</v>
      </c>
      <c r="AW353" s="13" t="s">
        <v>32</v>
      </c>
      <c r="AX353" s="13" t="s">
        <v>84</v>
      </c>
      <c r="AY353" s="229" t="s">
        <v>159</v>
      </c>
    </row>
    <row r="354" spans="1:65" s="2" customFormat="1" ht="14.45" customHeight="1" x14ac:dyDescent="0.2">
      <c r="A354" s="33"/>
      <c r="B354" s="34"/>
      <c r="C354" s="202" t="s">
        <v>570</v>
      </c>
      <c r="D354" s="202" t="s">
        <v>161</v>
      </c>
      <c r="E354" s="203" t="s">
        <v>571</v>
      </c>
      <c r="F354" s="204" t="s">
        <v>572</v>
      </c>
      <c r="G354" s="205" t="s">
        <v>236</v>
      </c>
      <c r="H354" s="206">
        <v>15.6</v>
      </c>
      <c r="I354" s="207"/>
      <c r="J354" s="208">
        <f>ROUND(I354*H354,2)</f>
        <v>0</v>
      </c>
      <c r="K354" s="204" t="s">
        <v>1</v>
      </c>
      <c r="L354" s="38"/>
      <c r="M354" s="209" t="s">
        <v>1</v>
      </c>
      <c r="N354" s="210" t="s">
        <v>41</v>
      </c>
      <c r="O354" s="70"/>
      <c r="P354" s="211">
        <f>O354*H354</f>
        <v>0</v>
      </c>
      <c r="Q354" s="211">
        <v>0</v>
      </c>
      <c r="R354" s="211">
        <f>Q354*H354</f>
        <v>0</v>
      </c>
      <c r="S354" s="211">
        <v>0</v>
      </c>
      <c r="T354" s="21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13" t="s">
        <v>166</v>
      </c>
      <c r="AT354" s="213" t="s">
        <v>161</v>
      </c>
      <c r="AU354" s="213" t="s">
        <v>87</v>
      </c>
      <c r="AY354" s="16" t="s">
        <v>159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16" t="s">
        <v>84</v>
      </c>
      <c r="BK354" s="214">
        <f>ROUND(I354*H354,2)</f>
        <v>0</v>
      </c>
      <c r="BL354" s="16" t="s">
        <v>166</v>
      </c>
      <c r="BM354" s="213" t="s">
        <v>573</v>
      </c>
    </row>
    <row r="355" spans="1:65" s="2" customFormat="1" x14ac:dyDescent="0.2">
      <c r="A355" s="33"/>
      <c r="B355" s="34"/>
      <c r="C355" s="35"/>
      <c r="D355" s="215" t="s">
        <v>168</v>
      </c>
      <c r="E355" s="35"/>
      <c r="F355" s="216" t="s">
        <v>572</v>
      </c>
      <c r="G355" s="35"/>
      <c r="H355" s="35"/>
      <c r="I355" s="114"/>
      <c r="J355" s="35"/>
      <c r="K355" s="35"/>
      <c r="L355" s="38"/>
      <c r="M355" s="217"/>
      <c r="N355" s="218"/>
      <c r="O355" s="70"/>
      <c r="P355" s="70"/>
      <c r="Q355" s="70"/>
      <c r="R355" s="70"/>
      <c r="S355" s="70"/>
      <c r="T355" s="71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168</v>
      </c>
      <c r="AU355" s="16" t="s">
        <v>87</v>
      </c>
    </row>
    <row r="356" spans="1:65" s="13" customFormat="1" x14ac:dyDescent="0.2">
      <c r="B356" s="219"/>
      <c r="C356" s="220"/>
      <c r="D356" s="215" t="s">
        <v>170</v>
      </c>
      <c r="E356" s="221" t="s">
        <v>1</v>
      </c>
      <c r="F356" s="222" t="s">
        <v>574</v>
      </c>
      <c r="G356" s="220"/>
      <c r="H356" s="223">
        <v>15.6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170</v>
      </c>
      <c r="AU356" s="229" t="s">
        <v>87</v>
      </c>
      <c r="AV356" s="13" t="s">
        <v>87</v>
      </c>
      <c r="AW356" s="13" t="s">
        <v>32</v>
      </c>
      <c r="AX356" s="13" t="s">
        <v>84</v>
      </c>
      <c r="AY356" s="229" t="s">
        <v>159</v>
      </c>
    </row>
    <row r="357" spans="1:65" s="2" customFormat="1" ht="14.45" customHeight="1" x14ac:dyDescent="0.2">
      <c r="A357" s="33"/>
      <c r="B357" s="34"/>
      <c r="C357" s="202" t="s">
        <v>575</v>
      </c>
      <c r="D357" s="202" t="s">
        <v>161</v>
      </c>
      <c r="E357" s="203" t="s">
        <v>576</v>
      </c>
      <c r="F357" s="204" t="s">
        <v>577</v>
      </c>
      <c r="G357" s="205" t="s">
        <v>236</v>
      </c>
      <c r="H357" s="206">
        <v>3.54</v>
      </c>
      <c r="I357" s="207"/>
      <c r="J357" s="208">
        <f>ROUND(I357*H357,2)</f>
        <v>0</v>
      </c>
      <c r="K357" s="204" t="s">
        <v>165</v>
      </c>
      <c r="L357" s="38"/>
      <c r="M357" s="209" t="s">
        <v>1</v>
      </c>
      <c r="N357" s="210" t="s">
        <v>41</v>
      </c>
      <c r="O357" s="70"/>
      <c r="P357" s="211">
        <f>O357*H357</f>
        <v>0</v>
      </c>
      <c r="Q357" s="211">
        <v>0.78741000000000005</v>
      </c>
      <c r="R357" s="211">
        <f>Q357*H357</f>
        <v>2.7874314</v>
      </c>
      <c r="S357" s="211">
        <v>0</v>
      </c>
      <c r="T357" s="21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13" t="s">
        <v>166</v>
      </c>
      <c r="AT357" s="213" t="s">
        <v>161</v>
      </c>
      <c r="AU357" s="213" t="s">
        <v>87</v>
      </c>
      <c r="AY357" s="16" t="s">
        <v>159</v>
      </c>
      <c r="BE357" s="214">
        <f>IF(N357="základní",J357,0)</f>
        <v>0</v>
      </c>
      <c r="BF357" s="214">
        <f>IF(N357="snížená",J357,0)</f>
        <v>0</v>
      </c>
      <c r="BG357" s="214">
        <f>IF(N357="zákl. přenesená",J357,0)</f>
        <v>0</v>
      </c>
      <c r="BH357" s="214">
        <f>IF(N357="sníž. přenesená",J357,0)</f>
        <v>0</v>
      </c>
      <c r="BI357" s="214">
        <f>IF(N357="nulová",J357,0)</f>
        <v>0</v>
      </c>
      <c r="BJ357" s="16" t="s">
        <v>84</v>
      </c>
      <c r="BK357" s="214">
        <f>ROUND(I357*H357,2)</f>
        <v>0</v>
      </c>
      <c r="BL357" s="16" t="s">
        <v>166</v>
      </c>
      <c r="BM357" s="213" t="s">
        <v>578</v>
      </c>
    </row>
    <row r="358" spans="1:65" s="2" customFormat="1" ht="19.5" x14ac:dyDescent="0.2">
      <c r="A358" s="33"/>
      <c r="B358" s="34"/>
      <c r="C358" s="35"/>
      <c r="D358" s="215" t="s">
        <v>168</v>
      </c>
      <c r="E358" s="35"/>
      <c r="F358" s="216" t="s">
        <v>579</v>
      </c>
      <c r="G358" s="35"/>
      <c r="H358" s="35"/>
      <c r="I358" s="114"/>
      <c r="J358" s="35"/>
      <c r="K358" s="35"/>
      <c r="L358" s="38"/>
      <c r="M358" s="217"/>
      <c r="N358" s="218"/>
      <c r="O358" s="70"/>
      <c r="P358" s="70"/>
      <c r="Q358" s="70"/>
      <c r="R358" s="70"/>
      <c r="S358" s="70"/>
      <c r="T358" s="71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6" t="s">
        <v>168</v>
      </c>
      <c r="AU358" s="16" t="s">
        <v>87</v>
      </c>
    </row>
    <row r="359" spans="1:65" s="13" customFormat="1" x14ac:dyDescent="0.2">
      <c r="B359" s="219"/>
      <c r="C359" s="220"/>
      <c r="D359" s="215" t="s">
        <v>170</v>
      </c>
      <c r="E359" s="221" t="s">
        <v>1</v>
      </c>
      <c r="F359" s="222" t="s">
        <v>580</v>
      </c>
      <c r="G359" s="220"/>
      <c r="H359" s="223">
        <v>2.04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170</v>
      </c>
      <c r="AU359" s="229" t="s">
        <v>87</v>
      </c>
      <c r="AV359" s="13" t="s">
        <v>87</v>
      </c>
      <c r="AW359" s="13" t="s">
        <v>32</v>
      </c>
      <c r="AX359" s="13" t="s">
        <v>76</v>
      </c>
      <c r="AY359" s="229" t="s">
        <v>159</v>
      </c>
    </row>
    <row r="360" spans="1:65" s="13" customFormat="1" x14ac:dyDescent="0.2">
      <c r="B360" s="219"/>
      <c r="C360" s="220"/>
      <c r="D360" s="215" t="s">
        <v>170</v>
      </c>
      <c r="E360" s="221" t="s">
        <v>1</v>
      </c>
      <c r="F360" s="222" t="s">
        <v>581</v>
      </c>
      <c r="G360" s="220"/>
      <c r="H360" s="223">
        <v>1.5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170</v>
      </c>
      <c r="AU360" s="229" t="s">
        <v>87</v>
      </c>
      <c r="AV360" s="13" t="s">
        <v>87</v>
      </c>
      <c r="AW360" s="13" t="s">
        <v>32</v>
      </c>
      <c r="AX360" s="13" t="s">
        <v>76</v>
      </c>
      <c r="AY360" s="229" t="s">
        <v>159</v>
      </c>
    </row>
    <row r="361" spans="1:65" s="2" customFormat="1" ht="19.899999999999999" customHeight="1" x14ac:dyDescent="0.2">
      <c r="A361" s="33"/>
      <c r="B361" s="34"/>
      <c r="C361" s="202" t="s">
        <v>582</v>
      </c>
      <c r="D361" s="202" t="s">
        <v>161</v>
      </c>
      <c r="E361" s="203" t="s">
        <v>583</v>
      </c>
      <c r="F361" s="204" t="s">
        <v>584</v>
      </c>
      <c r="G361" s="205" t="s">
        <v>236</v>
      </c>
      <c r="H361" s="206">
        <v>5</v>
      </c>
      <c r="I361" s="207"/>
      <c r="J361" s="208">
        <f>ROUND(I361*H361,2)</f>
        <v>0</v>
      </c>
      <c r="K361" s="204" t="s">
        <v>165</v>
      </c>
      <c r="L361" s="38"/>
      <c r="M361" s="209" t="s">
        <v>1</v>
      </c>
      <c r="N361" s="210" t="s">
        <v>41</v>
      </c>
      <c r="O361" s="70"/>
      <c r="P361" s="211">
        <f>O361*H361</f>
        <v>0</v>
      </c>
      <c r="Q361" s="211">
        <v>0.97231999999999996</v>
      </c>
      <c r="R361" s="211">
        <f>Q361*H361</f>
        <v>4.8616000000000001</v>
      </c>
      <c r="S361" s="211">
        <v>0</v>
      </c>
      <c r="T361" s="21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13" t="s">
        <v>166</v>
      </c>
      <c r="AT361" s="213" t="s">
        <v>161</v>
      </c>
      <c r="AU361" s="213" t="s">
        <v>87</v>
      </c>
      <c r="AY361" s="16" t="s">
        <v>159</v>
      </c>
      <c r="BE361" s="214">
        <f>IF(N361="základní",J361,0)</f>
        <v>0</v>
      </c>
      <c r="BF361" s="214">
        <f>IF(N361="snížená",J361,0)</f>
        <v>0</v>
      </c>
      <c r="BG361" s="214">
        <f>IF(N361="zákl. přenesená",J361,0)</f>
        <v>0</v>
      </c>
      <c r="BH361" s="214">
        <f>IF(N361="sníž. přenesená",J361,0)</f>
        <v>0</v>
      </c>
      <c r="BI361" s="214">
        <f>IF(N361="nulová",J361,0)</f>
        <v>0</v>
      </c>
      <c r="BJ361" s="16" t="s">
        <v>84</v>
      </c>
      <c r="BK361" s="214">
        <f>ROUND(I361*H361,2)</f>
        <v>0</v>
      </c>
      <c r="BL361" s="16" t="s">
        <v>166</v>
      </c>
      <c r="BM361" s="213" t="s">
        <v>585</v>
      </c>
    </row>
    <row r="362" spans="1:65" s="2" customFormat="1" ht="19.5" x14ac:dyDescent="0.2">
      <c r="A362" s="33"/>
      <c r="B362" s="34"/>
      <c r="C362" s="35"/>
      <c r="D362" s="215" t="s">
        <v>168</v>
      </c>
      <c r="E362" s="35"/>
      <c r="F362" s="216" t="s">
        <v>586</v>
      </c>
      <c r="G362" s="35"/>
      <c r="H362" s="35"/>
      <c r="I362" s="114"/>
      <c r="J362" s="35"/>
      <c r="K362" s="35"/>
      <c r="L362" s="38"/>
      <c r="M362" s="217"/>
      <c r="N362" s="218"/>
      <c r="O362" s="70"/>
      <c r="P362" s="70"/>
      <c r="Q362" s="70"/>
      <c r="R362" s="70"/>
      <c r="S362" s="70"/>
      <c r="T362" s="71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6" t="s">
        <v>168</v>
      </c>
      <c r="AU362" s="16" t="s">
        <v>87</v>
      </c>
    </row>
    <row r="363" spans="1:65" s="13" customFormat="1" x14ac:dyDescent="0.2">
      <c r="B363" s="219"/>
      <c r="C363" s="220"/>
      <c r="D363" s="215" t="s">
        <v>170</v>
      </c>
      <c r="E363" s="221" t="s">
        <v>1</v>
      </c>
      <c r="F363" s="222" t="s">
        <v>587</v>
      </c>
      <c r="G363" s="220"/>
      <c r="H363" s="223">
        <v>5</v>
      </c>
      <c r="I363" s="224"/>
      <c r="J363" s="220"/>
      <c r="K363" s="220"/>
      <c r="L363" s="225"/>
      <c r="M363" s="226"/>
      <c r="N363" s="227"/>
      <c r="O363" s="227"/>
      <c r="P363" s="227"/>
      <c r="Q363" s="227"/>
      <c r="R363" s="227"/>
      <c r="S363" s="227"/>
      <c r="T363" s="228"/>
      <c r="AT363" s="229" t="s">
        <v>170</v>
      </c>
      <c r="AU363" s="229" t="s">
        <v>87</v>
      </c>
      <c r="AV363" s="13" t="s">
        <v>87</v>
      </c>
      <c r="AW363" s="13" t="s">
        <v>32</v>
      </c>
      <c r="AX363" s="13" t="s">
        <v>84</v>
      </c>
      <c r="AY363" s="229" t="s">
        <v>159</v>
      </c>
    </row>
    <row r="364" spans="1:65" s="2" customFormat="1" ht="19.899999999999999" customHeight="1" x14ac:dyDescent="0.2">
      <c r="A364" s="33"/>
      <c r="B364" s="34"/>
      <c r="C364" s="202" t="s">
        <v>588</v>
      </c>
      <c r="D364" s="202" t="s">
        <v>161</v>
      </c>
      <c r="E364" s="203" t="s">
        <v>589</v>
      </c>
      <c r="F364" s="204" t="s">
        <v>590</v>
      </c>
      <c r="G364" s="205" t="s">
        <v>236</v>
      </c>
      <c r="H364" s="206">
        <v>13.4</v>
      </c>
      <c r="I364" s="207"/>
      <c r="J364" s="208">
        <f>ROUND(I364*H364,2)</f>
        <v>0</v>
      </c>
      <c r="K364" s="204" t="s">
        <v>165</v>
      </c>
      <c r="L364" s="38"/>
      <c r="M364" s="209" t="s">
        <v>1</v>
      </c>
      <c r="N364" s="210" t="s">
        <v>41</v>
      </c>
      <c r="O364" s="70"/>
      <c r="P364" s="211">
        <f>O364*H364</f>
        <v>0</v>
      </c>
      <c r="Q364" s="211">
        <v>0.82326999999999995</v>
      </c>
      <c r="R364" s="211">
        <f>Q364*H364</f>
        <v>11.031817999999999</v>
      </c>
      <c r="S364" s="211">
        <v>0</v>
      </c>
      <c r="T364" s="212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13" t="s">
        <v>166</v>
      </c>
      <c r="AT364" s="213" t="s">
        <v>161</v>
      </c>
      <c r="AU364" s="213" t="s">
        <v>87</v>
      </c>
      <c r="AY364" s="16" t="s">
        <v>159</v>
      </c>
      <c r="BE364" s="214">
        <f>IF(N364="základní",J364,0)</f>
        <v>0</v>
      </c>
      <c r="BF364" s="214">
        <f>IF(N364="snížená",J364,0)</f>
        <v>0</v>
      </c>
      <c r="BG364" s="214">
        <f>IF(N364="zákl. přenesená",J364,0)</f>
        <v>0</v>
      </c>
      <c r="BH364" s="214">
        <f>IF(N364="sníž. přenesená",J364,0)</f>
        <v>0</v>
      </c>
      <c r="BI364" s="214">
        <f>IF(N364="nulová",J364,0)</f>
        <v>0</v>
      </c>
      <c r="BJ364" s="16" t="s">
        <v>84</v>
      </c>
      <c r="BK364" s="214">
        <f>ROUND(I364*H364,2)</f>
        <v>0</v>
      </c>
      <c r="BL364" s="16" t="s">
        <v>166</v>
      </c>
      <c r="BM364" s="213" t="s">
        <v>591</v>
      </c>
    </row>
    <row r="365" spans="1:65" s="2" customFormat="1" ht="19.5" x14ac:dyDescent="0.2">
      <c r="A365" s="33"/>
      <c r="B365" s="34"/>
      <c r="C365" s="35"/>
      <c r="D365" s="215" t="s">
        <v>168</v>
      </c>
      <c r="E365" s="35"/>
      <c r="F365" s="216" t="s">
        <v>592</v>
      </c>
      <c r="G365" s="35"/>
      <c r="H365" s="35"/>
      <c r="I365" s="114"/>
      <c r="J365" s="35"/>
      <c r="K365" s="35"/>
      <c r="L365" s="38"/>
      <c r="M365" s="217"/>
      <c r="N365" s="218"/>
      <c r="O365" s="70"/>
      <c r="P365" s="70"/>
      <c r="Q365" s="70"/>
      <c r="R365" s="70"/>
      <c r="S365" s="70"/>
      <c r="T365" s="71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6" t="s">
        <v>168</v>
      </c>
      <c r="AU365" s="16" t="s">
        <v>87</v>
      </c>
    </row>
    <row r="366" spans="1:65" s="13" customFormat="1" x14ac:dyDescent="0.2">
      <c r="B366" s="219"/>
      <c r="C366" s="220"/>
      <c r="D366" s="215" t="s">
        <v>170</v>
      </c>
      <c r="E366" s="221" t="s">
        <v>1</v>
      </c>
      <c r="F366" s="222" t="s">
        <v>593</v>
      </c>
      <c r="G366" s="220"/>
      <c r="H366" s="223">
        <v>13.4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170</v>
      </c>
      <c r="AU366" s="229" t="s">
        <v>87</v>
      </c>
      <c r="AV366" s="13" t="s">
        <v>87</v>
      </c>
      <c r="AW366" s="13" t="s">
        <v>32</v>
      </c>
      <c r="AX366" s="13" t="s">
        <v>84</v>
      </c>
      <c r="AY366" s="229" t="s">
        <v>159</v>
      </c>
    </row>
    <row r="367" spans="1:65" s="12" customFormat="1" ht="22.9" customHeight="1" x14ac:dyDescent="0.2">
      <c r="B367" s="186"/>
      <c r="C367" s="187"/>
      <c r="D367" s="188" t="s">
        <v>75</v>
      </c>
      <c r="E367" s="200" t="s">
        <v>188</v>
      </c>
      <c r="F367" s="200" t="s">
        <v>594</v>
      </c>
      <c r="G367" s="187"/>
      <c r="H367" s="187"/>
      <c r="I367" s="190"/>
      <c r="J367" s="201">
        <f>BK367</f>
        <v>0</v>
      </c>
      <c r="K367" s="187"/>
      <c r="L367" s="192"/>
      <c r="M367" s="193"/>
      <c r="N367" s="194"/>
      <c r="O367" s="194"/>
      <c r="P367" s="195">
        <f>SUM(P368:P376)</f>
        <v>0</v>
      </c>
      <c r="Q367" s="194"/>
      <c r="R367" s="195">
        <f>SUM(R368:R376)</f>
        <v>2.9086120000000002</v>
      </c>
      <c r="S367" s="194"/>
      <c r="T367" s="196">
        <f>SUM(T368:T376)</f>
        <v>0</v>
      </c>
      <c r="AR367" s="197" t="s">
        <v>84</v>
      </c>
      <c r="AT367" s="198" t="s">
        <v>75</v>
      </c>
      <c r="AU367" s="198" t="s">
        <v>84</v>
      </c>
      <c r="AY367" s="197" t="s">
        <v>159</v>
      </c>
      <c r="BK367" s="199">
        <f>SUM(BK368:BK376)</f>
        <v>0</v>
      </c>
    </row>
    <row r="368" spans="1:65" s="2" customFormat="1" ht="14.45" customHeight="1" x14ac:dyDescent="0.2">
      <c r="A368" s="33"/>
      <c r="B368" s="34"/>
      <c r="C368" s="202" t="s">
        <v>595</v>
      </c>
      <c r="D368" s="202" t="s">
        <v>161</v>
      </c>
      <c r="E368" s="203" t="s">
        <v>596</v>
      </c>
      <c r="F368" s="204" t="s">
        <v>597</v>
      </c>
      <c r="G368" s="205" t="s">
        <v>236</v>
      </c>
      <c r="H368" s="206">
        <v>6.2779999999999996</v>
      </c>
      <c r="I368" s="207"/>
      <c r="J368" s="208">
        <f>ROUND(I368*H368,2)</f>
        <v>0</v>
      </c>
      <c r="K368" s="204" t="s">
        <v>165</v>
      </c>
      <c r="L368" s="38"/>
      <c r="M368" s="209" t="s">
        <v>1</v>
      </c>
      <c r="N368" s="210" t="s">
        <v>41</v>
      </c>
      <c r="O368" s="70"/>
      <c r="P368" s="211">
        <f>O368*H368</f>
        <v>0</v>
      </c>
      <c r="Q368" s="211">
        <v>0.23</v>
      </c>
      <c r="R368" s="211">
        <f>Q368*H368</f>
        <v>1.44394</v>
      </c>
      <c r="S368" s="211">
        <v>0</v>
      </c>
      <c r="T368" s="21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13" t="s">
        <v>166</v>
      </c>
      <c r="AT368" s="213" t="s">
        <v>161</v>
      </c>
      <c r="AU368" s="213" t="s">
        <v>87</v>
      </c>
      <c r="AY368" s="16" t="s">
        <v>159</v>
      </c>
      <c r="BE368" s="214">
        <f>IF(N368="základní",J368,0)</f>
        <v>0</v>
      </c>
      <c r="BF368" s="214">
        <f>IF(N368="snížená",J368,0)</f>
        <v>0</v>
      </c>
      <c r="BG368" s="214">
        <f>IF(N368="zákl. přenesená",J368,0)</f>
        <v>0</v>
      </c>
      <c r="BH368" s="214">
        <f>IF(N368="sníž. přenesená",J368,0)</f>
        <v>0</v>
      </c>
      <c r="BI368" s="214">
        <f>IF(N368="nulová",J368,0)</f>
        <v>0</v>
      </c>
      <c r="BJ368" s="16" t="s">
        <v>84</v>
      </c>
      <c r="BK368" s="214">
        <f>ROUND(I368*H368,2)</f>
        <v>0</v>
      </c>
      <c r="BL368" s="16" t="s">
        <v>166</v>
      </c>
      <c r="BM368" s="213" t="s">
        <v>598</v>
      </c>
    </row>
    <row r="369" spans="1:65" s="2" customFormat="1" x14ac:dyDescent="0.2">
      <c r="A369" s="33"/>
      <c r="B369" s="34"/>
      <c r="C369" s="35"/>
      <c r="D369" s="215" t="s">
        <v>168</v>
      </c>
      <c r="E369" s="35"/>
      <c r="F369" s="216" t="s">
        <v>599</v>
      </c>
      <c r="G369" s="35"/>
      <c r="H369" s="35"/>
      <c r="I369" s="114"/>
      <c r="J369" s="35"/>
      <c r="K369" s="35"/>
      <c r="L369" s="38"/>
      <c r="M369" s="217"/>
      <c r="N369" s="218"/>
      <c r="O369" s="70"/>
      <c r="P369" s="70"/>
      <c r="Q369" s="70"/>
      <c r="R369" s="70"/>
      <c r="S369" s="70"/>
      <c r="T369" s="71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6" t="s">
        <v>168</v>
      </c>
      <c r="AU369" s="16" t="s">
        <v>87</v>
      </c>
    </row>
    <row r="370" spans="1:65" s="13" customFormat="1" x14ac:dyDescent="0.2">
      <c r="B370" s="219"/>
      <c r="C370" s="220"/>
      <c r="D370" s="215" t="s">
        <v>170</v>
      </c>
      <c r="E370" s="221" t="s">
        <v>1</v>
      </c>
      <c r="F370" s="222" t="s">
        <v>600</v>
      </c>
      <c r="G370" s="220"/>
      <c r="H370" s="223">
        <v>6.2779999999999996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AT370" s="229" t="s">
        <v>170</v>
      </c>
      <c r="AU370" s="229" t="s">
        <v>87</v>
      </c>
      <c r="AV370" s="13" t="s">
        <v>87</v>
      </c>
      <c r="AW370" s="13" t="s">
        <v>32</v>
      </c>
      <c r="AX370" s="13" t="s">
        <v>84</v>
      </c>
      <c r="AY370" s="229" t="s">
        <v>159</v>
      </c>
    </row>
    <row r="371" spans="1:65" s="2" customFormat="1" ht="14.45" customHeight="1" x14ac:dyDescent="0.2">
      <c r="A371" s="33"/>
      <c r="B371" s="34"/>
      <c r="C371" s="202" t="s">
        <v>601</v>
      </c>
      <c r="D371" s="202" t="s">
        <v>161</v>
      </c>
      <c r="E371" s="203" t="s">
        <v>602</v>
      </c>
      <c r="F371" s="204" t="s">
        <v>603</v>
      </c>
      <c r="G371" s="205" t="s">
        <v>236</v>
      </c>
      <c r="H371" s="206">
        <v>7.3</v>
      </c>
      <c r="I371" s="207"/>
      <c r="J371" s="208">
        <f>ROUND(I371*H371,2)</f>
        <v>0</v>
      </c>
      <c r="K371" s="204" t="s">
        <v>165</v>
      </c>
      <c r="L371" s="38"/>
      <c r="M371" s="209" t="s">
        <v>1</v>
      </c>
      <c r="N371" s="210" t="s">
        <v>41</v>
      </c>
      <c r="O371" s="70"/>
      <c r="P371" s="211">
        <f>O371*H371</f>
        <v>0</v>
      </c>
      <c r="Q371" s="211">
        <v>8.4250000000000005E-2</v>
      </c>
      <c r="R371" s="211">
        <f>Q371*H371</f>
        <v>0.61502500000000004</v>
      </c>
      <c r="S371" s="211">
        <v>0</v>
      </c>
      <c r="T371" s="21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213" t="s">
        <v>166</v>
      </c>
      <c r="AT371" s="213" t="s">
        <v>161</v>
      </c>
      <c r="AU371" s="213" t="s">
        <v>87</v>
      </c>
      <c r="AY371" s="16" t="s">
        <v>159</v>
      </c>
      <c r="BE371" s="214">
        <f>IF(N371="základní",J371,0)</f>
        <v>0</v>
      </c>
      <c r="BF371" s="214">
        <f>IF(N371="snížená",J371,0)</f>
        <v>0</v>
      </c>
      <c r="BG371" s="214">
        <f>IF(N371="zákl. přenesená",J371,0)</f>
        <v>0</v>
      </c>
      <c r="BH371" s="214">
        <f>IF(N371="sníž. přenesená",J371,0)</f>
        <v>0</v>
      </c>
      <c r="BI371" s="214">
        <f>IF(N371="nulová",J371,0)</f>
        <v>0</v>
      </c>
      <c r="BJ371" s="16" t="s">
        <v>84</v>
      </c>
      <c r="BK371" s="214">
        <f>ROUND(I371*H371,2)</f>
        <v>0</v>
      </c>
      <c r="BL371" s="16" t="s">
        <v>166</v>
      </c>
      <c r="BM371" s="213" t="s">
        <v>604</v>
      </c>
    </row>
    <row r="372" spans="1:65" s="2" customFormat="1" ht="29.25" x14ac:dyDescent="0.2">
      <c r="A372" s="33"/>
      <c r="B372" s="34"/>
      <c r="C372" s="35"/>
      <c r="D372" s="215" t="s">
        <v>168</v>
      </c>
      <c r="E372" s="35"/>
      <c r="F372" s="216" t="s">
        <v>605</v>
      </c>
      <c r="G372" s="35"/>
      <c r="H372" s="35"/>
      <c r="I372" s="114"/>
      <c r="J372" s="35"/>
      <c r="K372" s="35"/>
      <c r="L372" s="38"/>
      <c r="M372" s="217"/>
      <c r="N372" s="218"/>
      <c r="O372" s="70"/>
      <c r="P372" s="70"/>
      <c r="Q372" s="70"/>
      <c r="R372" s="70"/>
      <c r="S372" s="70"/>
      <c r="T372" s="71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168</v>
      </c>
      <c r="AU372" s="16" t="s">
        <v>87</v>
      </c>
    </row>
    <row r="373" spans="1:65" s="13" customFormat="1" x14ac:dyDescent="0.2">
      <c r="B373" s="219"/>
      <c r="C373" s="220"/>
      <c r="D373" s="215" t="s">
        <v>170</v>
      </c>
      <c r="E373" s="221" t="s">
        <v>1</v>
      </c>
      <c r="F373" s="222" t="s">
        <v>606</v>
      </c>
      <c r="G373" s="220"/>
      <c r="H373" s="223">
        <v>7.3</v>
      </c>
      <c r="I373" s="224"/>
      <c r="J373" s="220"/>
      <c r="K373" s="220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170</v>
      </c>
      <c r="AU373" s="229" t="s">
        <v>87</v>
      </c>
      <c r="AV373" s="13" t="s">
        <v>87</v>
      </c>
      <c r="AW373" s="13" t="s">
        <v>32</v>
      </c>
      <c r="AX373" s="13" t="s">
        <v>84</v>
      </c>
      <c r="AY373" s="229" t="s">
        <v>159</v>
      </c>
    </row>
    <row r="374" spans="1:65" s="2" customFormat="1" ht="14.45" customHeight="1" x14ac:dyDescent="0.2">
      <c r="A374" s="33"/>
      <c r="B374" s="34"/>
      <c r="C374" s="230" t="s">
        <v>607</v>
      </c>
      <c r="D374" s="230" t="s">
        <v>247</v>
      </c>
      <c r="E374" s="231" t="s">
        <v>608</v>
      </c>
      <c r="F374" s="232" t="s">
        <v>609</v>
      </c>
      <c r="G374" s="233" t="s">
        <v>236</v>
      </c>
      <c r="H374" s="234">
        <v>7.5190000000000001</v>
      </c>
      <c r="I374" s="235"/>
      <c r="J374" s="236">
        <f>ROUND(I374*H374,2)</f>
        <v>0</v>
      </c>
      <c r="K374" s="232" t="s">
        <v>165</v>
      </c>
      <c r="L374" s="237"/>
      <c r="M374" s="238" t="s">
        <v>1</v>
      </c>
      <c r="N374" s="239" t="s">
        <v>41</v>
      </c>
      <c r="O374" s="70"/>
      <c r="P374" s="211">
        <f>O374*H374</f>
        <v>0</v>
      </c>
      <c r="Q374" s="211">
        <v>0.113</v>
      </c>
      <c r="R374" s="211">
        <f>Q374*H374</f>
        <v>0.84964700000000004</v>
      </c>
      <c r="S374" s="211">
        <v>0</v>
      </c>
      <c r="T374" s="21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13" t="s">
        <v>208</v>
      </c>
      <c r="AT374" s="213" t="s">
        <v>247</v>
      </c>
      <c r="AU374" s="213" t="s">
        <v>87</v>
      </c>
      <c r="AY374" s="16" t="s">
        <v>159</v>
      </c>
      <c r="BE374" s="214">
        <f>IF(N374="základní",J374,0)</f>
        <v>0</v>
      </c>
      <c r="BF374" s="214">
        <f>IF(N374="snížená",J374,0)</f>
        <v>0</v>
      </c>
      <c r="BG374" s="214">
        <f>IF(N374="zákl. přenesená",J374,0)</f>
        <v>0</v>
      </c>
      <c r="BH374" s="214">
        <f>IF(N374="sníž. přenesená",J374,0)</f>
        <v>0</v>
      </c>
      <c r="BI374" s="214">
        <f>IF(N374="nulová",J374,0)</f>
        <v>0</v>
      </c>
      <c r="BJ374" s="16" t="s">
        <v>84</v>
      </c>
      <c r="BK374" s="214">
        <f>ROUND(I374*H374,2)</f>
        <v>0</v>
      </c>
      <c r="BL374" s="16" t="s">
        <v>166</v>
      </c>
      <c r="BM374" s="213" t="s">
        <v>610</v>
      </c>
    </row>
    <row r="375" spans="1:65" s="2" customFormat="1" x14ac:dyDescent="0.2">
      <c r="A375" s="33"/>
      <c r="B375" s="34"/>
      <c r="C375" s="35"/>
      <c r="D375" s="215" t="s">
        <v>168</v>
      </c>
      <c r="E375" s="35"/>
      <c r="F375" s="216" t="s">
        <v>609</v>
      </c>
      <c r="G375" s="35"/>
      <c r="H375" s="35"/>
      <c r="I375" s="114"/>
      <c r="J375" s="35"/>
      <c r="K375" s="35"/>
      <c r="L375" s="38"/>
      <c r="M375" s="217"/>
      <c r="N375" s="218"/>
      <c r="O375" s="70"/>
      <c r="P375" s="70"/>
      <c r="Q375" s="70"/>
      <c r="R375" s="70"/>
      <c r="S375" s="70"/>
      <c r="T375" s="71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168</v>
      </c>
      <c r="AU375" s="16" t="s">
        <v>87</v>
      </c>
    </row>
    <row r="376" spans="1:65" s="13" customFormat="1" x14ac:dyDescent="0.2">
      <c r="B376" s="219"/>
      <c r="C376" s="220"/>
      <c r="D376" s="215" t="s">
        <v>170</v>
      </c>
      <c r="E376" s="221" t="s">
        <v>1</v>
      </c>
      <c r="F376" s="222" t="s">
        <v>611</v>
      </c>
      <c r="G376" s="220"/>
      <c r="H376" s="223">
        <v>7.5190000000000001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170</v>
      </c>
      <c r="AU376" s="229" t="s">
        <v>87</v>
      </c>
      <c r="AV376" s="13" t="s">
        <v>87</v>
      </c>
      <c r="AW376" s="13" t="s">
        <v>32</v>
      </c>
      <c r="AX376" s="13" t="s">
        <v>84</v>
      </c>
      <c r="AY376" s="229" t="s">
        <v>159</v>
      </c>
    </row>
    <row r="377" spans="1:65" s="12" customFormat="1" ht="22.9" customHeight="1" x14ac:dyDescent="0.2">
      <c r="B377" s="186"/>
      <c r="C377" s="187"/>
      <c r="D377" s="188" t="s">
        <v>75</v>
      </c>
      <c r="E377" s="200" t="s">
        <v>194</v>
      </c>
      <c r="F377" s="200" t="s">
        <v>612</v>
      </c>
      <c r="G377" s="187"/>
      <c r="H377" s="187"/>
      <c r="I377" s="190"/>
      <c r="J377" s="201">
        <f>BK377</f>
        <v>0</v>
      </c>
      <c r="K377" s="187"/>
      <c r="L377" s="192"/>
      <c r="M377" s="193"/>
      <c r="N377" s="194"/>
      <c r="O377" s="194"/>
      <c r="P377" s="195">
        <f>SUM(P378:P419)</f>
        <v>0</v>
      </c>
      <c r="Q377" s="194"/>
      <c r="R377" s="195">
        <f>SUM(R378:R419)</f>
        <v>6.3803444000000002</v>
      </c>
      <c r="S377" s="194"/>
      <c r="T377" s="196">
        <f>SUM(T378:T419)</f>
        <v>0</v>
      </c>
      <c r="AR377" s="197" t="s">
        <v>84</v>
      </c>
      <c r="AT377" s="198" t="s">
        <v>75</v>
      </c>
      <c r="AU377" s="198" t="s">
        <v>84</v>
      </c>
      <c r="AY377" s="197" t="s">
        <v>159</v>
      </c>
      <c r="BK377" s="199">
        <f>SUM(BK378:BK419)</f>
        <v>0</v>
      </c>
    </row>
    <row r="378" spans="1:65" s="2" customFormat="1" ht="14.45" customHeight="1" x14ac:dyDescent="0.2">
      <c r="A378" s="33"/>
      <c r="B378" s="34"/>
      <c r="C378" s="202" t="s">
        <v>613</v>
      </c>
      <c r="D378" s="202" t="s">
        <v>161</v>
      </c>
      <c r="E378" s="203" t="s">
        <v>614</v>
      </c>
      <c r="F378" s="204" t="s">
        <v>615</v>
      </c>
      <c r="G378" s="205" t="s">
        <v>236</v>
      </c>
      <c r="H378" s="206">
        <v>49</v>
      </c>
      <c r="I378" s="207"/>
      <c r="J378" s="208">
        <f>ROUND(I378*H378,2)</f>
        <v>0</v>
      </c>
      <c r="K378" s="204" t="s">
        <v>165</v>
      </c>
      <c r="L378" s="38"/>
      <c r="M378" s="209" t="s">
        <v>1</v>
      </c>
      <c r="N378" s="210" t="s">
        <v>41</v>
      </c>
      <c r="O378" s="70"/>
      <c r="P378" s="211">
        <f>O378*H378</f>
        <v>0</v>
      </c>
      <c r="Q378" s="211">
        <v>7.3499999999999998E-3</v>
      </c>
      <c r="R378" s="211">
        <f>Q378*H378</f>
        <v>0.36014999999999997</v>
      </c>
      <c r="S378" s="211">
        <v>0</v>
      </c>
      <c r="T378" s="21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13" t="s">
        <v>166</v>
      </c>
      <c r="AT378" s="213" t="s">
        <v>161</v>
      </c>
      <c r="AU378" s="213" t="s">
        <v>87</v>
      </c>
      <c r="AY378" s="16" t="s">
        <v>159</v>
      </c>
      <c r="BE378" s="214">
        <f>IF(N378="základní",J378,0)</f>
        <v>0</v>
      </c>
      <c r="BF378" s="214">
        <f>IF(N378="snížená",J378,0)</f>
        <v>0</v>
      </c>
      <c r="BG378" s="214">
        <f>IF(N378="zákl. přenesená",J378,0)</f>
        <v>0</v>
      </c>
      <c r="BH378" s="214">
        <f>IF(N378="sníž. přenesená",J378,0)</f>
        <v>0</v>
      </c>
      <c r="BI378" s="214">
        <f>IF(N378="nulová",J378,0)</f>
        <v>0</v>
      </c>
      <c r="BJ378" s="16" t="s">
        <v>84</v>
      </c>
      <c r="BK378" s="214">
        <f>ROUND(I378*H378,2)</f>
        <v>0</v>
      </c>
      <c r="BL378" s="16" t="s">
        <v>166</v>
      </c>
      <c r="BM378" s="213" t="s">
        <v>616</v>
      </c>
    </row>
    <row r="379" spans="1:65" s="2" customFormat="1" x14ac:dyDescent="0.2">
      <c r="A379" s="33"/>
      <c r="B379" s="34"/>
      <c r="C379" s="35"/>
      <c r="D379" s="215" t="s">
        <v>168</v>
      </c>
      <c r="E379" s="35"/>
      <c r="F379" s="216" t="s">
        <v>617</v>
      </c>
      <c r="G379" s="35"/>
      <c r="H379" s="35"/>
      <c r="I379" s="114"/>
      <c r="J379" s="35"/>
      <c r="K379" s="35"/>
      <c r="L379" s="38"/>
      <c r="M379" s="217"/>
      <c r="N379" s="218"/>
      <c r="O379" s="70"/>
      <c r="P379" s="70"/>
      <c r="Q379" s="70"/>
      <c r="R379" s="70"/>
      <c r="S379" s="70"/>
      <c r="T379" s="71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168</v>
      </c>
      <c r="AU379" s="16" t="s">
        <v>87</v>
      </c>
    </row>
    <row r="380" spans="1:65" s="13" customFormat="1" x14ac:dyDescent="0.2">
      <c r="B380" s="219"/>
      <c r="C380" s="220"/>
      <c r="D380" s="215" t="s">
        <v>170</v>
      </c>
      <c r="E380" s="221" t="s">
        <v>1</v>
      </c>
      <c r="F380" s="222" t="s">
        <v>618</v>
      </c>
      <c r="G380" s="220"/>
      <c r="H380" s="223">
        <v>49</v>
      </c>
      <c r="I380" s="224"/>
      <c r="J380" s="220"/>
      <c r="K380" s="220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170</v>
      </c>
      <c r="AU380" s="229" t="s">
        <v>87</v>
      </c>
      <c r="AV380" s="13" t="s">
        <v>87</v>
      </c>
      <c r="AW380" s="13" t="s">
        <v>32</v>
      </c>
      <c r="AX380" s="13" t="s">
        <v>84</v>
      </c>
      <c r="AY380" s="229" t="s">
        <v>159</v>
      </c>
    </row>
    <row r="381" spans="1:65" s="2" customFormat="1" ht="14.45" customHeight="1" x14ac:dyDescent="0.2">
      <c r="A381" s="33"/>
      <c r="B381" s="34"/>
      <c r="C381" s="202" t="s">
        <v>619</v>
      </c>
      <c r="D381" s="202" t="s">
        <v>161</v>
      </c>
      <c r="E381" s="203" t="s">
        <v>620</v>
      </c>
      <c r="F381" s="204" t="s">
        <v>621</v>
      </c>
      <c r="G381" s="205" t="s">
        <v>236</v>
      </c>
      <c r="H381" s="206">
        <v>49</v>
      </c>
      <c r="I381" s="207"/>
      <c r="J381" s="208">
        <f>ROUND(I381*H381,2)</f>
        <v>0</v>
      </c>
      <c r="K381" s="204" t="s">
        <v>165</v>
      </c>
      <c r="L381" s="38"/>
      <c r="M381" s="209" t="s">
        <v>1</v>
      </c>
      <c r="N381" s="210" t="s">
        <v>41</v>
      </c>
      <c r="O381" s="70"/>
      <c r="P381" s="211">
        <f>O381*H381</f>
        <v>0</v>
      </c>
      <c r="Q381" s="211">
        <v>1.8380000000000001E-2</v>
      </c>
      <c r="R381" s="211">
        <f>Q381*H381</f>
        <v>0.90061999999999998</v>
      </c>
      <c r="S381" s="211">
        <v>0</v>
      </c>
      <c r="T381" s="21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213" t="s">
        <v>166</v>
      </c>
      <c r="AT381" s="213" t="s">
        <v>161</v>
      </c>
      <c r="AU381" s="213" t="s">
        <v>87</v>
      </c>
      <c r="AY381" s="16" t="s">
        <v>159</v>
      </c>
      <c r="BE381" s="214">
        <f>IF(N381="základní",J381,0)</f>
        <v>0</v>
      </c>
      <c r="BF381" s="214">
        <f>IF(N381="snížená",J381,0)</f>
        <v>0</v>
      </c>
      <c r="BG381" s="214">
        <f>IF(N381="zákl. přenesená",J381,0)</f>
        <v>0</v>
      </c>
      <c r="BH381" s="214">
        <f>IF(N381="sníž. přenesená",J381,0)</f>
        <v>0</v>
      </c>
      <c r="BI381" s="214">
        <f>IF(N381="nulová",J381,0)</f>
        <v>0</v>
      </c>
      <c r="BJ381" s="16" t="s">
        <v>84</v>
      </c>
      <c r="BK381" s="214">
        <f>ROUND(I381*H381,2)</f>
        <v>0</v>
      </c>
      <c r="BL381" s="16" t="s">
        <v>166</v>
      </c>
      <c r="BM381" s="213" t="s">
        <v>622</v>
      </c>
    </row>
    <row r="382" spans="1:65" s="2" customFormat="1" ht="19.5" x14ac:dyDescent="0.2">
      <c r="A382" s="33"/>
      <c r="B382" s="34"/>
      <c r="C382" s="35"/>
      <c r="D382" s="215" t="s">
        <v>168</v>
      </c>
      <c r="E382" s="35"/>
      <c r="F382" s="216" t="s">
        <v>623</v>
      </c>
      <c r="G382" s="35"/>
      <c r="H382" s="35"/>
      <c r="I382" s="114"/>
      <c r="J382" s="35"/>
      <c r="K382" s="35"/>
      <c r="L382" s="38"/>
      <c r="M382" s="217"/>
      <c r="N382" s="218"/>
      <c r="O382" s="70"/>
      <c r="P382" s="70"/>
      <c r="Q382" s="70"/>
      <c r="R382" s="70"/>
      <c r="S382" s="70"/>
      <c r="T382" s="71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6" t="s">
        <v>168</v>
      </c>
      <c r="AU382" s="16" t="s">
        <v>87</v>
      </c>
    </row>
    <row r="383" spans="1:65" s="13" customFormat="1" x14ac:dyDescent="0.2">
      <c r="B383" s="219"/>
      <c r="C383" s="220"/>
      <c r="D383" s="215" t="s">
        <v>170</v>
      </c>
      <c r="E383" s="221" t="s">
        <v>1</v>
      </c>
      <c r="F383" s="222" t="s">
        <v>624</v>
      </c>
      <c r="G383" s="220"/>
      <c r="H383" s="223">
        <v>49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170</v>
      </c>
      <c r="AU383" s="229" t="s">
        <v>87</v>
      </c>
      <c r="AV383" s="13" t="s">
        <v>87</v>
      </c>
      <c r="AW383" s="13" t="s">
        <v>32</v>
      </c>
      <c r="AX383" s="13" t="s">
        <v>84</v>
      </c>
      <c r="AY383" s="229" t="s">
        <v>159</v>
      </c>
    </row>
    <row r="384" spans="1:65" s="2" customFormat="1" ht="14.45" customHeight="1" x14ac:dyDescent="0.2">
      <c r="A384" s="33"/>
      <c r="B384" s="34"/>
      <c r="C384" s="202" t="s">
        <v>625</v>
      </c>
      <c r="D384" s="202" t="s">
        <v>161</v>
      </c>
      <c r="E384" s="203" t="s">
        <v>626</v>
      </c>
      <c r="F384" s="204" t="s">
        <v>627</v>
      </c>
      <c r="G384" s="205" t="s">
        <v>236</v>
      </c>
      <c r="H384" s="206">
        <v>38</v>
      </c>
      <c r="I384" s="207"/>
      <c r="J384" s="208">
        <f>ROUND(I384*H384,2)</f>
        <v>0</v>
      </c>
      <c r="K384" s="204" t="s">
        <v>1</v>
      </c>
      <c r="L384" s="38"/>
      <c r="M384" s="209" t="s">
        <v>1</v>
      </c>
      <c r="N384" s="210" t="s">
        <v>41</v>
      </c>
      <c r="O384" s="70"/>
      <c r="P384" s="211">
        <f>O384*H384</f>
        <v>0</v>
      </c>
      <c r="Q384" s="211">
        <v>0</v>
      </c>
      <c r="R384" s="211">
        <f>Q384*H384</f>
        <v>0</v>
      </c>
      <c r="S384" s="211">
        <v>0</v>
      </c>
      <c r="T384" s="21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13" t="s">
        <v>166</v>
      </c>
      <c r="AT384" s="213" t="s">
        <v>161</v>
      </c>
      <c r="AU384" s="213" t="s">
        <v>87</v>
      </c>
      <c r="AY384" s="16" t="s">
        <v>159</v>
      </c>
      <c r="BE384" s="214">
        <f>IF(N384="základní",J384,0)</f>
        <v>0</v>
      </c>
      <c r="BF384" s="214">
        <f>IF(N384="snížená",J384,0)</f>
        <v>0</v>
      </c>
      <c r="BG384" s="214">
        <f>IF(N384="zákl. přenesená",J384,0)</f>
        <v>0</v>
      </c>
      <c r="BH384" s="214">
        <f>IF(N384="sníž. přenesená",J384,0)</f>
        <v>0</v>
      </c>
      <c r="BI384" s="214">
        <f>IF(N384="nulová",J384,0)</f>
        <v>0</v>
      </c>
      <c r="BJ384" s="16" t="s">
        <v>84</v>
      </c>
      <c r="BK384" s="214">
        <f>ROUND(I384*H384,2)</f>
        <v>0</v>
      </c>
      <c r="BL384" s="16" t="s">
        <v>166</v>
      </c>
      <c r="BM384" s="213" t="s">
        <v>628</v>
      </c>
    </row>
    <row r="385" spans="1:65" s="13" customFormat="1" x14ac:dyDescent="0.2">
      <c r="B385" s="219"/>
      <c r="C385" s="220"/>
      <c r="D385" s="215" t="s">
        <v>170</v>
      </c>
      <c r="E385" s="221" t="s">
        <v>1</v>
      </c>
      <c r="F385" s="222" t="s">
        <v>629</v>
      </c>
      <c r="G385" s="220"/>
      <c r="H385" s="223">
        <v>38</v>
      </c>
      <c r="I385" s="224"/>
      <c r="J385" s="220"/>
      <c r="K385" s="220"/>
      <c r="L385" s="225"/>
      <c r="M385" s="226"/>
      <c r="N385" s="227"/>
      <c r="O385" s="227"/>
      <c r="P385" s="227"/>
      <c r="Q385" s="227"/>
      <c r="R385" s="227"/>
      <c r="S385" s="227"/>
      <c r="T385" s="228"/>
      <c r="AT385" s="229" t="s">
        <v>170</v>
      </c>
      <c r="AU385" s="229" t="s">
        <v>87</v>
      </c>
      <c r="AV385" s="13" t="s">
        <v>87</v>
      </c>
      <c r="AW385" s="13" t="s">
        <v>32</v>
      </c>
      <c r="AX385" s="13" t="s">
        <v>84</v>
      </c>
      <c r="AY385" s="229" t="s">
        <v>159</v>
      </c>
    </row>
    <row r="386" spans="1:65" s="2" customFormat="1" ht="14.45" customHeight="1" x14ac:dyDescent="0.2">
      <c r="A386" s="33"/>
      <c r="B386" s="34"/>
      <c r="C386" s="202" t="s">
        <v>630</v>
      </c>
      <c r="D386" s="202" t="s">
        <v>161</v>
      </c>
      <c r="E386" s="203" t="s">
        <v>631</v>
      </c>
      <c r="F386" s="204" t="s">
        <v>632</v>
      </c>
      <c r="G386" s="205" t="s">
        <v>236</v>
      </c>
      <c r="H386" s="206">
        <v>46</v>
      </c>
      <c r="I386" s="207"/>
      <c r="J386" s="208">
        <f>ROUND(I386*H386,2)</f>
        <v>0</v>
      </c>
      <c r="K386" s="204" t="s">
        <v>1</v>
      </c>
      <c r="L386" s="38"/>
      <c r="M386" s="209" t="s">
        <v>1</v>
      </c>
      <c r="N386" s="210" t="s">
        <v>41</v>
      </c>
      <c r="O386" s="70"/>
      <c r="P386" s="211">
        <f>O386*H386</f>
        <v>0</v>
      </c>
      <c r="Q386" s="211">
        <v>6.0000000000000001E-3</v>
      </c>
      <c r="R386" s="211">
        <f>Q386*H386</f>
        <v>0.27600000000000002</v>
      </c>
      <c r="S386" s="211">
        <v>0</v>
      </c>
      <c r="T386" s="212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13" t="s">
        <v>166</v>
      </c>
      <c r="AT386" s="213" t="s">
        <v>161</v>
      </c>
      <c r="AU386" s="213" t="s">
        <v>87</v>
      </c>
      <c r="AY386" s="16" t="s">
        <v>159</v>
      </c>
      <c r="BE386" s="214">
        <f>IF(N386="základní",J386,0)</f>
        <v>0</v>
      </c>
      <c r="BF386" s="214">
        <f>IF(N386="snížená",J386,0)</f>
        <v>0</v>
      </c>
      <c r="BG386" s="214">
        <f>IF(N386="zákl. přenesená",J386,0)</f>
        <v>0</v>
      </c>
      <c r="BH386" s="214">
        <f>IF(N386="sníž. přenesená",J386,0)</f>
        <v>0</v>
      </c>
      <c r="BI386" s="214">
        <f>IF(N386="nulová",J386,0)</f>
        <v>0</v>
      </c>
      <c r="BJ386" s="16" t="s">
        <v>84</v>
      </c>
      <c r="BK386" s="214">
        <f>ROUND(I386*H386,2)</f>
        <v>0</v>
      </c>
      <c r="BL386" s="16" t="s">
        <v>166</v>
      </c>
      <c r="BM386" s="213" t="s">
        <v>633</v>
      </c>
    </row>
    <row r="387" spans="1:65" s="2" customFormat="1" x14ac:dyDescent="0.2">
      <c r="A387" s="33"/>
      <c r="B387" s="34"/>
      <c r="C387" s="35"/>
      <c r="D387" s="215" t="s">
        <v>168</v>
      </c>
      <c r="E387" s="35"/>
      <c r="F387" s="216" t="s">
        <v>632</v>
      </c>
      <c r="G387" s="35"/>
      <c r="H387" s="35"/>
      <c r="I387" s="114"/>
      <c r="J387" s="35"/>
      <c r="K387" s="35"/>
      <c r="L387" s="38"/>
      <c r="M387" s="217"/>
      <c r="N387" s="218"/>
      <c r="O387" s="70"/>
      <c r="P387" s="70"/>
      <c r="Q387" s="70"/>
      <c r="R387" s="70"/>
      <c r="S387" s="70"/>
      <c r="T387" s="71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168</v>
      </c>
      <c r="AU387" s="16" t="s">
        <v>87</v>
      </c>
    </row>
    <row r="388" spans="1:65" s="2" customFormat="1" ht="19.5" x14ac:dyDescent="0.2">
      <c r="A388" s="33"/>
      <c r="B388" s="34"/>
      <c r="C388" s="35"/>
      <c r="D388" s="215" t="s">
        <v>542</v>
      </c>
      <c r="E388" s="35"/>
      <c r="F388" s="240" t="s">
        <v>634</v>
      </c>
      <c r="G388" s="35"/>
      <c r="H388" s="35"/>
      <c r="I388" s="114"/>
      <c r="J388" s="35"/>
      <c r="K388" s="35"/>
      <c r="L388" s="38"/>
      <c r="M388" s="217"/>
      <c r="N388" s="218"/>
      <c r="O388" s="70"/>
      <c r="P388" s="70"/>
      <c r="Q388" s="70"/>
      <c r="R388" s="70"/>
      <c r="S388" s="70"/>
      <c r="T388" s="71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542</v>
      </c>
      <c r="AU388" s="16" t="s">
        <v>87</v>
      </c>
    </row>
    <row r="389" spans="1:65" s="13" customFormat="1" x14ac:dyDescent="0.2">
      <c r="B389" s="219"/>
      <c r="C389" s="220"/>
      <c r="D389" s="215" t="s">
        <v>170</v>
      </c>
      <c r="E389" s="221" t="s">
        <v>1</v>
      </c>
      <c r="F389" s="222" t="s">
        <v>635</v>
      </c>
      <c r="G389" s="220"/>
      <c r="H389" s="223">
        <v>46</v>
      </c>
      <c r="I389" s="224"/>
      <c r="J389" s="220"/>
      <c r="K389" s="220"/>
      <c r="L389" s="225"/>
      <c r="M389" s="226"/>
      <c r="N389" s="227"/>
      <c r="O389" s="227"/>
      <c r="P389" s="227"/>
      <c r="Q389" s="227"/>
      <c r="R389" s="227"/>
      <c r="S389" s="227"/>
      <c r="T389" s="228"/>
      <c r="AT389" s="229" t="s">
        <v>170</v>
      </c>
      <c r="AU389" s="229" t="s">
        <v>87</v>
      </c>
      <c r="AV389" s="13" t="s">
        <v>87</v>
      </c>
      <c r="AW389" s="13" t="s">
        <v>32</v>
      </c>
      <c r="AX389" s="13" t="s">
        <v>84</v>
      </c>
      <c r="AY389" s="229" t="s">
        <v>159</v>
      </c>
    </row>
    <row r="390" spans="1:65" s="2" customFormat="1" ht="14.45" customHeight="1" x14ac:dyDescent="0.2">
      <c r="A390" s="33"/>
      <c r="B390" s="34"/>
      <c r="C390" s="202" t="s">
        <v>636</v>
      </c>
      <c r="D390" s="202" t="s">
        <v>161</v>
      </c>
      <c r="E390" s="203" t="s">
        <v>637</v>
      </c>
      <c r="F390" s="204" t="s">
        <v>638</v>
      </c>
      <c r="G390" s="205" t="s">
        <v>236</v>
      </c>
      <c r="H390" s="206">
        <v>56</v>
      </c>
      <c r="I390" s="207"/>
      <c r="J390" s="208">
        <f>ROUND(I390*H390,2)</f>
        <v>0</v>
      </c>
      <c r="K390" s="204" t="s">
        <v>165</v>
      </c>
      <c r="L390" s="38"/>
      <c r="M390" s="209" t="s">
        <v>1</v>
      </c>
      <c r="N390" s="210" t="s">
        <v>41</v>
      </c>
      <c r="O390" s="70"/>
      <c r="P390" s="211">
        <f>O390*H390</f>
        <v>0</v>
      </c>
      <c r="Q390" s="211">
        <v>7.3499999999999998E-3</v>
      </c>
      <c r="R390" s="211">
        <f>Q390*H390</f>
        <v>0.41159999999999997</v>
      </c>
      <c r="S390" s="211">
        <v>0</v>
      </c>
      <c r="T390" s="21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13" t="s">
        <v>166</v>
      </c>
      <c r="AT390" s="213" t="s">
        <v>161</v>
      </c>
      <c r="AU390" s="213" t="s">
        <v>87</v>
      </c>
      <c r="AY390" s="16" t="s">
        <v>159</v>
      </c>
      <c r="BE390" s="214">
        <f>IF(N390="základní",J390,0)</f>
        <v>0</v>
      </c>
      <c r="BF390" s="214">
        <f>IF(N390="snížená",J390,0)</f>
        <v>0</v>
      </c>
      <c r="BG390" s="214">
        <f>IF(N390="zákl. přenesená",J390,0)</f>
        <v>0</v>
      </c>
      <c r="BH390" s="214">
        <f>IF(N390="sníž. přenesená",J390,0)</f>
        <v>0</v>
      </c>
      <c r="BI390" s="214">
        <f>IF(N390="nulová",J390,0)</f>
        <v>0</v>
      </c>
      <c r="BJ390" s="16" t="s">
        <v>84</v>
      </c>
      <c r="BK390" s="214">
        <f>ROUND(I390*H390,2)</f>
        <v>0</v>
      </c>
      <c r="BL390" s="16" t="s">
        <v>166</v>
      </c>
      <c r="BM390" s="213" t="s">
        <v>639</v>
      </c>
    </row>
    <row r="391" spans="1:65" s="2" customFormat="1" x14ac:dyDescent="0.2">
      <c r="A391" s="33"/>
      <c r="B391" s="34"/>
      <c r="C391" s="35"/>
      <c r="D391" s="215" t="s">
        <v>168</v>
      </c>
      <c r="E391" s="35"/>
      <c r="F391" s="216" t="s">
        <v>640</v>
      </c>
      <c r="G391" s="35"/>
      <c r="H391" s="35"/>
      <c r="I391" s="114"/>
      <c r="J391" s="35"/>
      <c r="K391" s="35"/>
      <c r="L391" s="38"/>
      <c r="M391" s="217"/>
      <c r="N391" s="218"/>
      <c r="O391" s="70"/>
      <c r="P391" s="70"/>
      <c r="Q391" s="70"/>
      <c r="R391" s="70"/>
      <c r="S391" s="70"/>
      <c r="T391" s="71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168</v>
      </c>
      <c r="AU391" s="16" t="s">
        <v>87</v>
      </c>
    </row>
    <row r="392" spans="1:65" s="13" customFormat="1" x14ac:dyDescent="0.2">
      <c r="B392" s="219"/>
      <c r="C392" s="220"/>
      <c r="D392" s="215" t="s">
        <v>170</v>
      </c>
      <c r="E392" s="221" t="s">
        <v>1</v>
      </c>
      <c r="F392" s="222" t="s">
        <v>641</v>
      </c>
      <c r="G392" s="220"/>
      <c r="H392" s="223">
        <v>56</v>
      </c>
      <c r="I392" s="224"/>
      <c r="J392" s="220"/>
      <c r="K392" s="220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170</v>
      </c>
      <c r="AU392" s="229" t="s">
        <v>87</v>
      </c>
      <c r="AV392" s="13" t="s">
        <v>87</v>
      </c>
      <c r="AW392" s="13" t="s">
        <v>32</v>
      </c>
      <c r="AX392" s="13" t="s">
        <v>84</v>
      </c>
      <c r="AY392" s="229" t="s">
        <v>159</v>
      </c>
    </row>
    <row r="393" spans="1:65" s="2" customFormat="1" ht="14.45" customHeight="1" x14ac:dyDescent="0.2">
      <c r="A393" s="33"/>
      <c r="B393" s="34"/>
      <c r="C393" s="202" t="s">
        <v>642</v>
      </c>
      <c r="D393" s="202" t="s">
        <v>161</v>
      </c>
      <c r="E393" s="203" t="s">
        <v>643</v>
      </c>
      <c r="F393" s="204" t="s">
        <v>644</v>
      </c>
      <c r="G393" s="205" t="s">
        <v>185</v>
      </c>
      <c r="H393" s="206">
        <v>17.32</v>
      </c>
      <c r="I393" s="207"/>
      <c r="J393" s="208">
        <f>ROUND(I393*H393,2)</f>
        <v>0</v>
      </c>
      <c r="K393" s="204" t="s">
        <v>165</v>
      </c>
      <c r="L393" s="38"/>
      <c r="M393" s="209" t="s">
        <v>1</v>
      </c>
      <c r="N393" s="210" t="s">
        <v>41</v>
      </c>
      <c r="O393" s="70"/>
      <c r="P393" s="211">
        <f>O393*H393</f>
        <v>0</v>
      </c>
      <c r="Q393" s="211">
        <v>0</v>
      </c>
      <c r="R393" s="211">
        <f>Q393*H393</f>
        <v>0</v>
      </c>
      <c r="S393" s="211">
        <v>0</v>
      </c>
      <c r="T393" s="212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213" t="s">
        <v>166</v>
      </c>
      <c r="AT393" s="213" t="s">
        <v>161</v>
      </c>
      <c r="AU393" s="213" t="s">
        <v>87</v>
      </c>
      <c r="AY393" s="16" t="s">
        <v>159</v>
      </c>
      <c r="BE393" s="214">
        <f>IF(N393="základní",J393,0)</f>
        <v>0</v>
      </c>
      <c r="BF393" s="214">
        <f>IF(N393="snížená",J393,0)</f>
        <v>0</v>
      </c>
      <c r="BG393" s="214">
        <f>IF(N393="zákl. přenesená",J393,0)</f>
        <v>0</v>
      </c>
      <c r="BH393" s="214">
        <f>IF(N393="sníž. přenesená",J393,0)</f>
        <v>0</v>
      </c>
      <c r="BI393" s="214">
        <f>IF(N393="nulová",J393,0)</f>
        <v>0</v>
      </c>
      <c r="BJ393" s="16" t="s">
        <v>84</v>
      </c>
      <c r="BK393" s="214">
        <f>ROUND(I393*H393,2)</f>
        <v>0</v>
      </c>
      <c r="BL393" s="16" t="s">
        <v>166</v>
      </c>
      <c r="BM393" s="213" t="s">
        <v>645</v>
      </c>
    </row>
    <row r="394" spans="1:65" s="2" customFormat="1" ht="19.5" x14ac:dyDescent="0.2">
      <c r="A394" s="33"/>
      <c r="B394" s="34"/>
      <c r="C394" s="35"/>
      <c r="D394" s="215" t="s">
        <v>168</v>
      </c>
      <c r="E394" s="35"/>
      <c r="F394" s="216" t="s">
        <v>646</v>
      </c>
      <c r="G394" s="35"/>
      <c r="H394" s="35"/>
      <c r="I394" s="114"/>
      <c r="J394" s="35"/>
      <c r="K394" s="35"/>
      <c r="L394" s="38"/>
      <c r="M394" s="217"/>
      <c r="N394" s="218"/>
      <c r="O394" s="70"/>
      <c r="P394" s="70"/>
      <c r="Q394" s="70"/>
      <c r="R394" s="70"/>
      <c r="S394" s="70"/>
      <c r="T394" s="71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6" t="s">
        <v>168</v>
      </c>
      <c r="AU394" s="16" t="s">
        <v>87</v>
      </c>
    </row>
    <row r="395" spans="1:65" s="13" customFormat="1" x14ac:dyDescent="0.2">
      <c r="B395" s="219"/>
      <c r="C395" s="220"/>
      <c r="D395" s="215" t="s">
        <v>170</v>
      </c>
      <c r="E395" s="221" t="s">
        <v>1</v>
      </c>
      <c r="F395" s="222" t="s">
        <v>647</v>
      </c>
      <c r="G395" s="220"/>
      <c r="H395" s="223">
        <v>7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170</v>
      </c>
      <c r="AU395" s="229" t="s">
        <v>87</v>
      </c>
      <c r="AV395" s="13" t="s">
        <v>87</v>
      </c>
      <c r="AW395" s="13" t="s">
        <v>32</v>
      </c>
      <c r="AX395" s="13" t="s">
        <v>76</v>
      </c>
      <c r="AY395" s="229" t="s">
        <v>159</v>
      </c>
    </row>
    <row r="396" spans="1:65" s="13" customFormat="1" x14ac:dyDescent="0.2">
      <c r="B396" s="219"/>
      <c r="C396" s="220"/>
      <c r="D396" s="215" t="s">
        <v>170</v>
      </c>
      <c r="E396" s="221" t="s">
        <v>1</v>
      </c>
      <c r="F396" s="222" t="s">
        <v>648</v>
      </c>
      <c r="G396" s="220"/>
      <c r="H396" s="223">
        <v>10.32</v>
      </c>
      <c r="I396" s="224"/>
      <c r="J396" s="220"/>
      <c r="K396" s="220"/>
      <c r="L396" s="225"/>
      <c r="M396" s="226"/>
      <c r="N396" s="227"/>
      <c r="O396" s="227"/>
      <c r="P396" s="227"/>
      <c r="Q396" s="227"/>
      <c r="R396" s="227"/>
      <c r="S396" s="227"/>
      <c r="T396" s="228"/>
      <c r="AT396" s="229" t="s">
        <v>170</v>
      </c>
      <c r="AU396" s="229" t="s">
        <v>87</v>
      </c>
      <c r="AV396" s="13" t="s">
        <v>87</v>
      </c>
      <c r="AW396" s="13" t="s">
        <v>32</v>
      </c>
      <c r="AX396" s="13" t="s">
        <v>76</v>
      </c>
      <c r="AY396" s="229" t="s">
        <v>159</v>
      </c>
    </row>
    <row r="397" spans="1:65" s="2" customFormat="1" ht="14.45" customHeight="1" x14ac:dyDescent="0.2">
      <c r="A397" s="33"/>
      <c r="B397" s="34"/>
      <c r="C397" s="230" t="s">
        <v>649</v>
      </c>
      <c r="D397" s="230" t="s">
        <v>247</v>
      </c>
      <c r="E397" s="231" t="s">
        <v>650</v>
      </c>
      <c r="F397" s="232" t="s">
        <v>651</v>
      </c>
      <c r="G397" s="233" t="s">
        <v>185</v>
      </c>
      <c r="H397" s="234">
        <v>18.186</v>
      </c>
      <c r="I397" s="235"/>
      <c r="J397" s="236">
        <f>ROUND(I397*H397,2)</f>
        <v>0</v>
      </c>
      <c r="K397" s="232" t="s">
        <v>165</v>
      </c>
      <c r="L397" s="237"/>
      <c r="M397" s="238" t="s">
        <v>1</v>
      </c>
      <c r="N397" s="239" t="s">
        <v>41</v>
      </c>
      <c r="O397" s="70"/>
      <c r="P397" s="211">
        <f>O397*H397</f>
        <v>0</v>
      </c>
      <c r="Q397" s="211">
        <v>2.9999999999999997E-4</v>
      </c>
      <c r="R397" s="211">
        <f>Q397*H397</f>
        <v>5.4557999999999994E-3</v>
      </c>
      <c r="S397" s="211">
        <v>0</v>
      </c>
      <c r="T397" s="21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213" t="s">
        <v>208</v>
      </c>
      <c r="AT397" s="213" t="s">
        <v>247</v>
      </c>
      <c r="AU397" s="213" t="s">
        <v>87</v>
      </c>
      <c r="AY397" s="16" t="s">
        <v>159</v>
      </c>
      <c r="BE397" s="214">
        <f>IF(N397="základní",J397,0)</f>
        <v>0</v>
      </c>
      <c r="BF397" s="214">
        <f>IF(N397="snížená",J397,0)</f>
        <v>0</v>
      </c>
      <c r="BG397" s="214">
        <f>IF(N397="zákl. přenesená",J397,0)</f>
        <v>0</v>
      </c>
      <c r="BH397" s="214">
        <f>IF(N397="sníž. přenesená",J397,0)</f>
        <v>0</v>
      </c>
      <c r="BI397" s="214">
        <f>IF(N397="nulová",J397,0)</f>
        <v>0</v>
      </c>
      <c r="BJ397" s="16" t="s">
        <v>84</v>
      </c>
      <c r="BK397" s="214">
        <f>ROUND(I397*H397,2)</f>
        <v>0</v>
      </c>
      <c r="BL397" s="16" t="s">
        <v>166</v>
      </c>
      <c r="BM397" s="213" t="s">
        <v>652</v>
      </c>
    </row>
    <row r="398" spans="1:65" s="2" customFormat="1" x14ac:dyDescent="0.2">
      <c r="A398" s="33"/>
      <c r="B398" s="34"/>
      <c r="C398" s="35"/>
      <c r="D398" s="215" t="s">
        <v>168</v>
      </c>
      <c r="E398" s="35"/>
      <c r="F398" s="216" t="s">
        <v>651</v>
      </c>
      <c r="G398" s="35"/>
      <c r="H398" s="35"/>
      <c r="I398" s="114"/>
      <c r="J398" s="35"/>
      <c r="K398" s="35"/>
      <c r="L398" s="38"/>
      <c r="M398" s="217"/>
      <c r="N398" s="218"/>
      <c r="O398" s="70"/>
      <c r="P398" s="70"/>
      <c r="Q398" s="70"/>
      <c r="R398" s="70"/>
      <c r="S398" s="70"/>
      <c r="T398" s="71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6" t="s">
        <v>168</v>
      </c>
      <c r="AU398" s="16" t="s">
        <v>87</v>
      </c>
    </row>
    <row r="399" spans="1:65" s="13" customFormat="1" x14ac:dyDescent="0.2">
      <c r="B399" s="219"/>
      <c r="C399" s="220"/>
      <c r="D399" s="215" t="s">
        <v>170</v>
      </c>
      <c r="E399" s="221" t="s">
        <v>1</v>
      </c>
      <c r="F399" s="222" t="s">
        <v>653</v>
      </c>
      <c r="G399" s="220"/>
      <c r="H399" s="223">
        <v>18.186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170</v>
      </c>
      <c r="AU399" s="229" t="s">
        <v>87</v>
      </c>
      <c r="AV399" s="13" t="s">
        <v>87</v>
      </c>
      <c r="AW399" s="13" t="s">
        <v>32</v>
      </c>
      <c r="AX399" s="13" t="s">
        <v>84</v>
      </c>
      <c r="AY399" s="229" t="s">
        <v>159</v>
      </c>
    </row>
    <row r="400" spans="1:65" s="2" customFormat="1" ht="14.45" customHeight="1" x14ac:dyDescent="0.2">
      <c r="A400" s="33"/>
      <c r="B400" s="34"/>
      <c r="C400" s="202" t="s">
        <v>654</v>
      </c>
      <c r="D400" s="202" t="s">
        <v>161</v>
      </c>
      <c r="E400" s="203" t="s">
        <v>655</v>
      </c>
      <c r="F400" s="204" t="s">
        <v>656</v>
      </c>
      <c r="G400" s="205" t="s">
        <v>185</v>
      </c>
      <c r="H400" s="206">
        <v>67.2</v>
      </c>
      <c r="I400" s="207"/>
      <c r="J400" s="208">
        <f>ROUND(I400*H400,2)</f>
        <v>0</v>
      </c>
      <c r="K400" s="204" t="s">
        <v>165</v>
      </c>
      <c r="L400" s="38"/>
      <c r="M400" s="209" t="s">
        <v>1</v>
      </c>
      <c r="N400" s="210" t="s">
        <v>41</v>
      </c>
      <c r="O400" s="70"/>
      <c r="P400" s="211">
        <f>O400*H400</f>
        <v>0</v>
      </c>
      <c r="Q400" s="211">
        <v>0</v>
      </c>
      <c r="R400" s="211">
        <f>Q400*H400</f>
        <v>0</v>
      </c>
      <c r="S400" s="211">
        <v>0</v>
      </c>
      <c r="T400" s="212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213" t="s">
        <v>166</v>
      </c>
      <c r="AT400" s="213" t="s">
        <v>161</v>
      </c>
      <c r="AU400" s="213" t="s">
        <v>87</v>
      </c>
      <c r="AY400" s="16" t="s">
        <v>159</v>
      </c>
      <c r="BE400" s="214">
        <f>IF(N400="základní",J400,0)</f>
        <v>0</v>
      </c>
      <c r="BF400" s="214">
        <f>IF(N400="snížená",J400,0)</f>
        <v>0</v>
      </c>
      <c r="BG400" s="214">
        <f>IF(N400="zákl. přenesená",J400,0)</f>
        <v>0</v>
      </c>
      <c r="BH400" s="214">
        <f>IF(N400="sníž. přenesená",J400,0)</f>
        <v>0</v>
      </c>
      <c r="BI400" s="214">
        <f>IF(N400="nulová",J400,0)</f>
        <v>0</v>
      </c>
      <c r="BJ400" s="16" t="s">
        <v>84</v>
      </c>
      <c r="BK400" s="214">
        <f>ROUND(I400*H400,2)</f>
        <v>0</v>
      </c>
      <c r="BL400" s="16" t="s">
        <v>166</v>
      </c>
      <c r="BM400" s="213" t="s">
        <v>657</v>
      </c>
    </row>
    <row r="401" spans="1:65" s="2" customFormat="1" ht="19.5" x14ac:dyDescent="0.2">
      <c r="A401" s="33"/>
      <c r="B401" s="34"/>
      <c r="C401" s="35"/>
      <c r="D401" s="215" t="s">
        <v>168</v>
      </c>
      <c r="E401" s="35"/>
      <c r="F401" s="216" t="s">
        <v>658</v>
      </c>
      <c r="G401" s="35"/>
      <c r="H401" s="35"/>
      <c r="I401" s="114"/>
      <c r="J401" s="35"/>
      <c r="K401" s="35"/>
      <c r="L401" s="38"/>
      <c r="M401" s="217"/>
      <c r="N401" s="218"/>
      <c r="O401" s="70"/>
      <c r="P401" s="70"/>
      <c r="Q401" s="70"/>
      <c r="R401" s="70"/>
      <c r="S401" s="70"/>
      <c r="T401" s="71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6" t="s">
        <v>168</v>
      </c>
      <c r="AU401" s="16" t="s">
        <v>87</v>
      </c>
    </row>
    <row r="402" spans="1:65" s="13" customFormat="1" x14ac:dyDescent="0.2">
      <c r="B402" s="219"/>
      <c r="C402" s="220"/>
      <c r="D402" s="215" t="s">
        <v>170</v>
      </c>
      <c r="E402" s="221" t="s">
        <v>1</v>
      </c>
      <c r="F402" s="222" t="s">
        <v>659</v>
      </c>
      <c r="G402" s="220"/>
      <c r="H402" s="223">
        <v>33.9</v>
      </c>
      <c r="I402" s="224"/>
      <c r="J402" s="220"/>
      <c r="K402" s="220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170</v>
      </c>
      <c r="AU402" s="229" t="s">
        <v>87</v>
      </c>
      <c r="AV402" s="13" t="s">
        <v>87</v>
      </c>
      <c r="AW402" s="13" t="s">
        <v>32</v>
      </c>
      <c r="AX402" s="13" t="s">
        <v>76</v>
      </c>
      <c r="AY402" s="229" t="s">
        <v>159</v>
      </c>
    </row>
    <row r="403" spans="1:65" s="13" customFormat="1" x14ac:dyDescent="0.2">
      <c r="B403" s="219"/>
      <c r="C403" s="220"/>
      <c r="D403" s="215" t="s">
        <v>170</v>
      </c>
      <c r="E403" s="221" t="s">
        <v>1</v>
      </c>
      <c r="F403" s="222" t="s">
        <v>660</v>
      </c>
      <c r="G403" s="220"/>
      <c r="H403" s="223">
        <v>33.299999999999997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AT403" s="229" t="s">
        <v>170</v>
      </c>
      <c r="AU403" s="229" t="s">
        <v>87</v>
      </c>
      <c r="AV403" s="13" t="s">
        <v>87</v>
      </c>
      <c r="AW403" s="13" t="s">
        <v>32</v>
      </c>
      <c r="AX403" s="13" t="s">
        <v>76</v>
      </c>
      <c r="AY403" s="229" t="s">
        <v>159</v>
      </c>
    </row>
    <row r="404" spans="1:65" s="2" customFormat="1" ht="14.45" customHeight="1" x14ac:dyDescent="0.2">
      <c r="A404" s="33"/>
      <c r="B404" s="34"/>
      <c r="C404" s="230" t="s">
        <v>661</v>
      </c>
      <c r="D404" s="230" t="s">
        <v>247</v>
      </c>
      <c r="E404" s="231" t="s">
        <v>662</v>
      </c>
      <c r="F404" s="232" t="s">
        <v>663</v>
      </c>
      <c r="G404" s="233" t="s">
        <v>185</v>
      </c>
      <c r="H404" s="234">
        <v>70.56</v>
      </c>
      <c r="I404" s="235"/>
      <c r="J404" s="236">
        <f>ROUND(I404*H404,2)</f>
        <v>0</v>
      </c>
      <c r="K404" s="232" t="s">
        <v>165</v>
      </c>
      <c r="L404" s="237"/>
      <c r="M404" s="238" t="s">
        <v>1</v>
      </c>
      <c r="N404" s="239" t="s">
        <v>41</v>
      </c>
      <c r="O404" s="70"/>
      <c r="P404" s="211">
        <f>O404*H404</f>
        <v>0</v>
      </c>
      <c r="Q404" s="211">
        <v>5.0000000000000002E-5</v>
      </c>
      <c r="R404" s="211">
        <f>Q404*H404</f>
        <v>3.5280000000000003E-3</v>
      </c>
      <c r="S404" s="211">
        <v>0</v>
      </c>
      <c r="T404" s="21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213" t="s">
        <v>208</v>
      </c>
      <c r="AT404" s="213" t="s">
        <v>247</v>
      </c>
      <c r="AU404" s="213" t="s">
        <v>87</v>
      </c>
      <c r="AY404" s="16" t="s">
        <v>159</v>
      </c>
      <c r="BE404" s="214">
        <f>IF(N404="základní",J404,0)</f>
        <v>0</v>
      </c>
      <c r="BF404" s="214">
        <f>IF(N404="snížená",J404,0)</f>
        <v>0</v>
      </c>
      <c r="BG404" s="214">
        <f>IF(N404="zákl. přenesená",J404,0)</f>
        <v>0</v>
      </c>
      <c r="BH404" s="214">
        <f>IF(N404="sníž. přenesená",J404,0)</f>
        <v>0</v>
      </c>
      <c r="BI404" s="214">
        <f>IF(N404="nulová",J404,0)</f>
        <v>0</v>
      </c>
      <c r="BJ404" s="16" t="s">
        <v>84</v>
      </c>
      <c r="BK404" s="214">
        <f>ROUND(I404*H404,2)</f>
        <v>0</v>
      </c>
      <c r="BL404" s="16" t="s">
        <v>166</v>
      </c>
      <c r="BM404" s="213" t="s">
        <v>664</v>
      </c>
    </row>
    <row r="405" spans="1:65" s="2" customFormat="1" x14ac:dyDescent="0.2">
      <c r="A405" s="33"/>
      <c r="B405" s="34"/>
      <c r="C405" s="35"/>
      <c r="D405" s="215" t="s">
        <v>168</v>
      </c>
      <c r="E405" s="35"/>
      <c r="F405" s="216" t="s">
        <v>663</v>
      </c>
      <c r="G405" s="35"/>
      <c r="H405" s="35"/>
      <c r="I405" s="114"/>
      <c r="J405" s="35"/>
      <c r="K405" s="35"/>
      <c r="L405" s="38"/>
      <c r="M405" s="217"/>
      <c r="N405" s="218"/>
      <c r="O405" s="70"/>
      <c r="P405" s="70"/>
      <c r="Q405" s="70"/>
      <c r="R405" s="70"/>
      <c r="S405" s="70"/>
      <c r="T405" s="71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6" t="s">
        <v>168</v>
      </c>
      <c r="AU405" s="16" t="s">
        <v>87</v>
      </c>
    </row>
    <row r="406" spans="1:65" s="13" customFormat="1" x14ac:dyDescent="0.2">
      <c r="B406" s="219"/>
      <c r="C406" s="220"/>
      <c r="D406" s="215" t="s">
        <v>170</v>
      </c>
      <c r="E406" s="221" t="s">
        <v>1</v>
      </c>
      <c r="F406" s="222" t="s">
        <v>665</v>
      </c>
      <c r="G406" s="220"/>
      <c r="H406" s="223">
        <v>70.56</v>
      </c>
      <c r="I406" s="224"/>
      <c r="J406" s="220"/>
      <c r="K406" s="220"/>
      <c r="L406" s="225"/>
      <c r="M406" s="226"/>
      <c r="N406" s="227"/>
      <c r="O406" s="227"/>
      <c r="P406" s="227"/>
      <c r="Q406" s="227"/>
      <c r="R406" s="227"/>
      <c r="S406" s="227"/>
      <c r="T406" s="228"/>
      <c r="AT406" s="229" t="s">
        <v>170</v>
      </c>
      <c r="AU406" s="229" t="s">
        <v>87</v>
      </c>
      <c r="AV406" s="13" t="s">
        <v>87</v>
      </c>
      <c r="AW406" s="13" t="s">
        <v>32</v>
      </c>
      <c r="AX406" s="13" t="s">
        <v>84</v>
      </c>
      <c r="AY406" s="229" t="s">
        <v>159</v>
      </c>
    </row>
    <row r="407" spans="1:65" s="2" customFormat="1" ht="14.45" customHeight="1" x14ac:dyDescent="0.2">
      <c r="A407" s="33"/>
      <c r="B407" s="34"/>
      <c r="C407" s="202" t="s">
        <v>666</v>
      </c>
      <c r="D407" s="202" t="s">
        <v>161</v>
      </c>
      <c r="E407" s="203" t="s">
        <v>667</v>
      </c>
      <c r="F407" s="204" t="s">
        <v>668</v>
      </c>
      <c r="G407" s="205" t="s">
        <v>236</v>
      </c>
      <c r="H407" s="206">
        <v>56</v>
      </c>
      <c r="I407" s="207"/>
      <c r="J407" s="208">
        <f>ROUND(I407*H407,2)</f>
        <v>0</v>
      </c>
      <c r="K407" s="204" t="s">
        <v>165</v>
      </c>
      <c r="L407" s="38"/>
      <c r="M407" s="209" t="s">
        <v>1</v>
      </c>
      <c r="N407" s="210" t="s">
        <v>41</v>
      </c>
      <c r="O407" s="70"/>
      <c r="P407" s="211">
        <f>O407*H407</f>
        <v>0</v>
      </c>
      <c r="Q407" s="211">
        <v>2.6360000000000001E-2</v>
      </c>
      <c r="R407" s="211">
        <f>Q407*H407</f>
        <v>1.4761600000000001</v>
      </c>
      <c r="S407" s="211">
        <v>0</v>
      </c>
      <c r="T407" s="212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213" t="s">
        <v>166</v>
      </c>
      <c r="AT407" s="213" t="s">
        <v>161</v>
      </c>
      <c r="AU407" s="213" t="s">
        <v>87</v>
      </c>
      <c r="AY407" s="16" t="s">
        <v>159</v>
      </c>
      <c r="BE407" s="214">
        <f>IF(N407="základní",J407,0)</f>
        <v>0</v>
      </c>
      <c r="BF407" s="214">
        <f>IF(N407="snížená",J407,0)</f>
        <v>0</v>
      </c>
      <c r="BG407" s="214">
        <f>IF(N407="zákl. přenesená",J407,0)</f>
        <v>0</v>
      </c>
      <c r="BH407" s="214">
        <f>IF(N407="sníž. přenesená",J407,0)</f>
        <v>0</v>
      </c>
      <c r="BI407" s="214">
        <f>IF(N407="nulová",J407,0)</f>
        <v>0</v>
      </c>
      <c r="BJ407" s="16" t="s">
        <v>84</v>
      </c>
      <c r="BK407" s="214">
        <f>ROUND(I407*H407,2)</f>
        <v>0</v>
      </c>
      <c r="BL407" s="16" t="s">
        <v>166</v>
      </c>
      <c r="BM407" s="213" t="s">
        <v>669</v>
      </c>
    </row>
    <row r="408" spans="1:65" s="2" customFormat="1" ht="19.5" x14ac:dyDescent="0.2">
      <c r="A408" s="33"/>
      <c r="B408" s="34"/>
      <c r="C408" s="35"/>
      <c r="D408" s="215" t="s">
        <v>168</v>
      </c>
      <c r="E408" s="35"/>
      <c r="F408" s="216" t="s">
        <v>670</v>
      </c>
      <c r="G408" s="35"/>
      <c r="H408" s="35"/>
      <c r="I408" s="114"/>
      <c r="J408" s="35"/>
      <c r="K408" s="35"/>
      <c r="L408" s="38"/>
      <c r="M408" s="217"/>
      <c r="N408" s="218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168</v>
      </c>
      <c r="AU408" s="16" t="s">
        <v>87</v>
      </c>
    </row>
    <row r="409" spans="1:65" s="13" customFormat="1" x14ac:dyDescent="0.2">
      <c r="B409" s="219"/>
      <c r="C409" s="220"/>
      <c r="D409" s="215" t="s">
        <v>170</v>
      </c>
      <c r="E409" s="221" t="s">
        <v>1</v>
      </c>
      <c r="F409" s="222" t="s">
        <v>641</v>
      </c>
      <c r="G409" s="220"/>
      <c r="H409" s="223">
        <v>56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AT409" s="229" t="s">
        <v>170</v>
      </c>
      <c r="AU409" s="229" t="s">
        <v>87</v>
      </c>
      <c r="AV409" s="13" t="s">
        <v>87</v>
      </c>
      <c r="AW409" s="13" t="s">
        <v>32</v>
      </c>
      <c r="AX409" s="13" t="s">
        <v>84</v>
      </c>
      <c r="AY409" s="229" t="s">
        <v>159</v>
      </c>
    </row>
    <row r="410" spans="1:65" s="2" customFormat="1" ht="14.45" customHeight="1" x14ac:dyDescent="0.2">
      <c r="A410" s="33"/>
      <c r="B410" s="34"/>
      <c r="C410" s="202" t="s">
        <v>671</v>
      </c>
      <c r="D410" s="202" t="s">
        <v>161</v>
      </c>
      <c r="E410" s="203" t="s">
        <v>672</v>
      </c>
      <c r="F410" s="204" t="s">
        <v>673</v>
      </c>
      <c r="G410" s="205" t="s">
        <v>236</v>
      </c>
      <c r="H410" s="206">
        <v>56</v>
      </c>
      <c r="I410" s="207"/>
      <c r="J410" s="208">
        <f>ROUND(I410*H410,2)</f>
        <v>0</v>
      </c>
      <c r="K410" s="204" t="s">
        <v>165</v>
      </c>
      <c r="L410" s="38"/>
      <c r="M410" s="209" t="s">
        <v>1</v>
      </c>
      <c r="N410" s="210" t="s">
        <v>41</v>
      </c>
      <c r="O410" s="70"/>
      <c r="P410" s="211">
        <f>O410*H410</f>
        <v>0</v>
      </c>
      <c r="Q410" s="211">
        <v>2.6800000000000001E-3</v>
      </c>
      <c r="R410" s="211">
        <f>Q410*H410</f>
        <v>0.15007999999999999</v>
      </c>
      <c r="S410" s="211">
        <v>0</v>
      </c>
      <c r="T410" s="212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13" t="s">
        <v>166</v>
      </c>
      <c r="AT410" s="213" t="s">
        <v>161</v>
      </c>
      <c r="AU410" s="213" t="s">
        <v>87</v>
      </c>
      <c r="AY410" s="16" t="s">
        <v>159</v>
      </c>
      <c r="BE410" s="214">
        <f>IF(N410="základní",J410,0)</f>
        <v>0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16" t="s">
        <v>84</v>
      </c>
      <c r="BK410" s="214">
        <f>ROUND(I410*H410,2)</f>
        <v>0</v>
      </c>
      <c r="BL410" s="16" t="s">
        <v>166</v>
      </c>
      <c r="BM410" s="213" t="s">
        <v>674</v>
      </c>
    </row>
    <row r="411" spans="1:65" s="2" customFormat="1" x14ac:dyDescent="0.2">
      <c r="A411" s="33"/>
      <c r="B411" s="34"/>
      <c r="C411" s="35"/>
      <c r="D411" s="215" t="s">
        <v>168</v>
      </c>
      <c r="E411" s="35"/>
      <c r="F411" s="216" t="s">
        <v>675</v>
      </c>
      <c r="G411" s="35"/>
      <c r="H411" s="35"/>
      <c r="I411" s="114"/>
      <c r="J411" s="35"/>
      <c r="K411" s="35"/>
      <c r="L411" s="38"/>
      <c r="M411" s="217"/>
      <c r="N411" s="218"/>
      <c r="O411" s="70"/>
      <c r="P411" s="70"/>
      <c r="Q411" s="70"/>
      <c r="R411" s="70"/>
      <c r="S411" s="70"/>
      <c r="T411" s="71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6" t="s">
        <v>168</v>
      </c>
      <c r="AU411" s="16" t="s">
        <v>87</v>
      </c>
    </row>
    <row r="412" spans="1:65" s="13" customFormat="1" x14ac:dyDescent="0.2">
      <c r="B412" s="219"/>
      <c r="C412" s="220"/>
      <c r="D412" s="215" t="s">
        <v>170</v>
      </c>
      <c r="E412" s="221" t="s">
        <v>1</v>
      </c>
      <c r="F412" s="222" t="s">
        <v>641</v>
      </c>
      <c r="G412" s="220"/>
      <c r="H412" s="223">
        <v>56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170</v>
      </c>
      <c r="AU412" s="229" t="s">
        <v>87</v>
      </c>
      <c r="AV412" s="13" t="s">
        <v>87</v>
      </c>
      <c r="AW412" s="13" t="s">
        <v>32</v>
      </c>
      <c r="AX412" s="13" t="s">
        <v>84</v>
      </c>
      <c r="AY412" s="229" t="s">
        <v>159</v>
      </c>
    </row>
    <row r="413" spans="1:65" s="2" customFormat="1" ht="14.45" customHeight="1" x14ac:dyDescent="0.2">
      <c r="A413" s="33"/>
      <c r="B413" s="34"/>
      <c r="C413" s="202" t="s">
        <v>676</v>
      </c>
      <c r="D413" s="202" t="s">
        <v>161</v>
      </c>
      <c r="E413" s="203" t="s">
        <v>677</v>
      </c>
      <c r="F413" s="204" t="s">
        <v>678</v>
      </c>
      <c r="G413" s="205" t="s">
        <v>236</v>
      </c>
      <c r="H413" s="206">
        <v>7.3460000000000001</v>
      </c>
      <c r="I413" s="207"/>
      <c r="J413" s="208">
        <f>ROUND(I413*H413,2)</f>
        <v>0</v>
      </c>
      <c r="K413" s="204" t="s">
        <v>165</v>
      </c>
      <c r="L413" s="38"/>
      <c r="M413" s="209" t="s">
        <v>1</v>
      </c>
      <c r="N413" s="210" t="s">
        <v>41</v>
      </c>
      <c r="O413" s="70"/>
      <c r="P413" s="211">
        <f>O413*H413</f>
        <v>0</v>
      </c>
      <c r="Q413" s="211">
        <v>0</v>
      </c>
      <c r="R413" s="211">
        <f>Q413*H413</f>
        <v>0</v>
      </c>
      <c r="S413" s="211">
        <v>0</v>
      </c>
      <c r="T413" s="212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13" t="s">
        <v>166</v>
      </c>
      <c r="AT413" s="213" t="s">
        <v>161</v>
      </c>
      <c r="AU413" s="213" t="s">
        <v>87</v>
      </c>
      <c r="AY413" s="16" t="s">
        <v>159</v>
      </c>
      <c r="BE413" s="214">
        <f>IF(N413="základní",J413,0)</f>
        <v>0</v>
      </c>
      <c r="BF413" s="214">
        <f>IF(N413="snížená",J413,0)</f>
        <v>0</v>
      </c>
      <c r="BG413" s="214">
        <f>IF(N413="zákl. přenesená",J413,0)</f>
        <v>0</v>
      </c>
      <c r="BH413" s="214">
        <f>IF(N413="sníž. přenesená",J413,0)</f>
        <v>0</v>
      </c>
      <c r="BI413" s="214">
        <f>IF(N413="nulová",J413,0)</f>
        <v>0</v>
      </c>
      <c r="BJ413" s="16" t="s">
        <v>84</v>
      </c>
      <c r="BK413" s="214">
        <f>ROUND(I413*H413,2)</f>
        <v>0</v>
      </c>
      <c r="BL413" s="16" t="s">
        <v>166</v>
      </c>
      <c r="BM413" s="213" t="s">
        <v>679</v>
      </c>
    </row>
    <row r="414" spans="1:65" s="2" customFormat="1" ht="19.5" x14ac:dyDescent="0.2">
      <c r="A414" s="33"/>
      <c r="B414" s="34"/>
      <c r="C414" s="35"/>
      <c r="D414" s="215" t="s">
        <v>168</v>
      </c>
      <c r="E414" s="35"/>
      <c r="F414" s="216" t="s">
        <v>680</v>
      </c>
      <c r="G414" s="35"/>
      <c r="H414" s="35"/>
      <c r="I414" s="114"/>
      <c r="J414" s="35"/>
      <c r="K414" s="35"/>
      <c r="L414" s="38"/>
      <c r="M414" s="217"/>
      <c r="N414" s="218"/>
      <c r="O414" s="70"/>
      <c r="P414" s="70"/>
      <c r="Q414" s="70"/>
      <c r="R414" s="70"/>
      <c r="S414" s="70"/>
      <c r="T414" s="71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6" t="s">
        <v>168</v>
      </c>
      <c r="AU414" s="16" t="s">
        <v>87</v>
      </c>
    </row>
    <row r="415" spans="1:65" s="13" customFormat="1" x14ac:dyDescent="0.2">
      <c r="B415" s="219"/>
      <c r="C415" s="220"/>
      <c r="D415" s="215" t="s">
        <v>170</v>
      </c>
      <c r="E415" s="221" t="s">
        <v>1</v>
      </c>
      <c r="F415" s="222" t="s">
        <v>681</v>
      </c>
      <c r="G415" s="220"/>
      <c r="H415" s="223">
        <v>3</v>
      </c>
      <c r="I415" s="224"/>
      <c r="J415" s="220"/>
      <c r="K415" s="220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170</v>
      </c>
      <c r="AU415" s="229" t="s">
        <v>87</v>
      </c>
      <c r="AV415" s="13" t="s">
        <v>87</v>
      </c>
      <c r="AW415" s="13" t="s">
        <v>32</v>
      </c>
      <c r="AX415" s="13" t="s">
        <v>76</v>
      </c>
      <c r="AY415" s="229" t="s">
        <v>159</v>
      </c>
    </row>
    <row r="416" spans="1:65" s="13" customFormat="1" x14ac:dyDescent="0.2">
      <c r="B416" s="219"/>
      <c r="C416" s="220"/>
      <c r="D416" s="215" t="s">
        <v>170</v>
      </c>
      <c r="E416" s="221" t="s">
        <v>1</v>
      </c>
      <c r="F416" s="222" t="s">
        <v>682</v>
      </c>
      <c r="G416" s="220"/>
      <c r="H416" s="223">
        <v>4.3460000000000001</v>
      </c>
      <c r="I416" s="224"/>
      <c r="J416" s="220"/>
      <c r="K416" s="220"/>
      <c r="L416" s="225"/>
      <c r="M416" s="226"/>
      <c r="N416" s="227"/>
      <c r="O416" s="227"/>
      <c r="P416" s="227"/>
      <c r="Q416" s="227"/>
      <c r="R416" s="227"/>
      <c r="S416" s="227"/>
      <c r="T416" s="228"/>
      <c r="AT416" s="229" t="s">
        <v>170</v>
      </c>
      <c r="AU416" s="229" t="s">
        <v>87</v>
      </c>
      <c r="AV416" s="13" t="s">
        <v>87</v>
      </c>
      <c r="AW416" s="13" t="s">
        <v>32</v>
      </c>
      <c r="AX416" s="13" t="s">
        <v>76</v>
      </c>
      <c r="AY416" s="229" t="s">
        <v>159</v>
      </c>
    </row>
    <row r="417" spans="1:65" s="2" customFormat="1" ht="14.45" customHeight="1" x14ac:dyDescent="0.2">
      <c r="A417" s="33"/>
      <c r="B417" s="34"/>
      <c r="C417" s="202" t="s">
        <v>683</v>
      </c>
      <c r="D417" s="202" t="s">
        <v>161</v>
      </c>
      <c r="E417" s="203" t="s">
        <v>684</v>
      </c>
      <c r="F417" s="204" t="s">
        <v>685</v>
      </c>
      <c r="G417" s="205" t="s">
        <v>164</v>
      </c>
      <c r="H417" s="206">
        <v>1.1399999999999999</v>
      </c>
      <c r="I417" s="207"/>
      <c r="J417" s="208">
        <f>ROUND(I417*H417,2)</f>
        <v>0</v>
      </c>
      <c r="K417" s="204" t="s">
        <v>165</v>
      </c>
      <c r="L417" s="38"/>
      <c r="M417" s="209" t="s">
        <v>1</v>
      </c>
      <c r="N417" s="210" t="s">
        <v>41</v>
      </c>
      <c r="O417" s="70"/>
      <c r="P417" s="211">
        <f>O417*H417</f>
        <v>0</v>
      </c>
      <c r="Q417" s="211">
        <v>2.45329</v>
      </c>
      <c r="R417" s="211">
        <f>Q417*H417</f>
        <v>2.7967505999999998</v>
      </c>
      <c r="S417" s="211">
        <v>0</v>
      </c>
      <c r="T417" s="212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13" t="s">
        <v>166</v>
      </c>
      <c r="AT417" s="213" t="s">
        <v>161</v>
      </c>
      <c r="AU417" s="213" t="s">
        <v>87</v>
      </c>
      <c r="AY417" s="16" t="s">
        <v>159</v>
      </c>
      <c r="BE417" s="214">
        <f>IF(N417="základní",J417,0)</f>
        <v>0</v>
      </c>
      <c r="BF417" s="214">
        <f>IF(N417="snížená",J417,0)</f>
        <v>0</v>
      </c>
      <c r="BG417" s="214">
        <f>IF(N417="zákl. přenesená",J417,0)</f>
        <v>0</v>
      </c>
      <c r="BH417" s="214">
        <f>IF(N417="sníž. přenesená",J417,0)</f>
        <v>0</v>
      </c>
      <c r="BI417" s="214">
        <f>IF(N417="nulová",J417,0)</f>
        <v>0</v>
      </c>
      <c r="BJ417" s="16" t="s">
        <v>84</v>
      </c>
      <c r="BK417" s="214">
        <f>ROUND(I417*H417,2)</f>
        <v>0</v>
      </c>
      <c r="BL417" s="16" t="s">
        <v>166</v>
      </c>
      <c r="BM417" s="213" t="s">
        <v>686</v>
      </c>
    </row>
    <row r="418" spans="1:65" s="2" customFormat="1" x14ac:dyDescent="0.2">
      <c r="A418" s="33"/>
      <c r="B418" s="34"/>
      <c r="C418" s="35"/>
      <c r="D418" s="215" t="s">
        <v>168</v>
      </c>
      <c r="E418" s="35"/>
      <c r="F418" s="216" t="s">
        <v>687</v>
      </c>
      <c r="G418" s="35"/>
      <c r="H418" s="35"/>
      <c r="I418" s="114"/>
      <c r="J418" s="35"/>
      <c r="K418" s="35"/>
      <c r="L418" s="38"/>
      <c r="M418" s="217"/>
      <c r="N418" s="218"/>
      <c r="O418" s="70"/>
      <c r="P418" s="70"/>
      <c r="Q418" s="70"/>
      <c r="R418" s="70"/>
      <c r="S418" s="70"/>
      <c r="T418" s="71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6" t="s">
        <v>168</v>
      </c>
      <c r="AU418" s="16" t="s">
        <v>87</v>
      </c>
    </row>
    <row r="419" spans="1:65" s="13" customFormat="1" x14ac:dyDescent="0.2">
      <c r="B419" s="219"/>
      <c r="C419" s="220"/>
      <c r="D419" s="215" t="s">
        <v>170</v>
      </c>
      <c r="E419" s="221" t="s">
        <v>1</v>
      </c>
      <c r="F419" s="222" t="s">
        <v>688</v>
      </c>
      <c r="G419" s="220"/>
      <c r="H419" s="223">
        <v>1.1399999999999999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AT419" s="229" t="s">
        <v>170</v>
      </c>
      <c r="AU419" s="229" t="s">
        <v>87</v>
      </c>
      <c r="AV419" s="13" t="s">
        <v>87</v>
      </c>
      <c r="AW419" s="13" t="s">
        <v>32</v>
      </c>
      <c r="AX419" s="13" t="s">
        <v>84</v>
      </c>
      <c r="AY419" s="229" t="s">
        <v>159</v>
      </c>
    </row>
    <row r="420" spans="1:65" s="12" customFormat="1" ht="22.9" customHeight="1" x14ac:dyDescent="0.2">
      <c r="B420" s="186"/>
      <c r="C420" s="187"/>
      <c r="D420" s="188" t="s">
        <v>75</v>
      </c>
      <c r="E420" s="200" t="s">
        <v>208</v>
      </c>
      <c r="F420" s="200" t="s">
        <v>689</v>
      </c>
      <c r="G420" s="187"/>
      <c r="H420" s="187"/>
      <c r="I420" s="190"/>
      <c r="J420" s="201">
        <f>BK420</f>
        <v>0</v>
      </c>
      <c r="K420" s="187"/>
      <c r="L420" s="192"/>
      <c r="M420" s="193"/>
      <c r="N420" s="194"/>
      <c r="O420" s="194"/>
      <c r="P420" s="195">
        <f>SUM(P421:P492)</f>
        <v>0</v>
      </c>
      <c r="Q420" s="194"/>
      <c r="R420" s="195">
        <f>SUM(R421:R492)</f>
        <v>3.6834920400000004</v>
      </c>
      <c r="S420" s="194"/>
      <c r="T420" s="196">
        <f>SUM(T421:T492)</f>
        <v>0.2298</v>
      </c>
      <c r="AR420" s="197" t="s">
        <v>84</v>
      </c>
      <c r="AT420" s="198" t="s">
        <v>75</v>
      </c>
      <c r="AU420" s="198" t="s">
        <v>84</v>
      </c>
      <c r="AY420" s="197" t="s">
        <v>159</v>
      </c>
      <c r="BK420" s="199">
        <f>SUM(BK421:BK492)</f>
        <v>0</v>
      </c>
    </row>
    <row r="421" spans="1:65" s="2" customFormat="1" ht="14.45" customHeight="1" x14ac:dyDescent="0.2">
      <c r="A421" s="33"/>
      <c r="B421" s="34"/>
      <c r="C421" s="202" t="s">
        <v>690</v>
      </c>
      <c r="D421" s="202" t="s">
        <v>161</v>
      </c>
      <c r="E421" s="203" t="s">
        <v>691</v>
      </c>
      <c r="F421" s="204" t="s">
        <v>692</v>
      </c>
      <c r="G421" s="205" t="s">
        <v>185</v>
      </c>
      <c r="H421" s="206">
        <v>5</v>
      </c>
      <c r="I421" s="207"/>
      <c r="J421" s="208">
        <f>ROUND(I421*H421,2)</f>
        <v>0</v>
      </c>
      <c r="K421" s="204" t="s">
        <v>165</v>
      </c>
      <c r="L421" s="38"/>
      <c r="M421" s="209" t="s">
        <v>1</v>
      </c>
      <c r="N421" s="210" t="s">
        <v>41</v>
      </c>
      <c r="O421" s="70"/>
      <c r="P421" s="211">
        <f>O421*H421</f>
        <v>0</v>
      </c>
      <c r="Q421" s="211">
        <v>0</v>
      </c>
      <c r="R421" s="211">
        <f>Q421*H421</f>
        <v>0</v>
      </c>
      <c r="S421" s="211">
        <v>0</v>
      </c>
      <c r="T421" s="21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213" t="s">
        <v>166</v>
      </c>
      <c r="AT421" s="213" t="s">
        <v>161</v>
      </c>
      <c r="AU421" s="213" t="s">
        <v>87</v>
      </c>
      <c r="AY421" s="16" t="s">
        <v>159</v>
      </c>
      <c r="BE421" s="214">
        <f>IF(N421="základní",J421,0)</f>
        <v>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16" t="s">
        <v>84</v>
      </c>
      <c r="BK421" s="214">
        <f>ROUND(I421*H421,2)</f>
        <v>0</v>
      </c>
      <c r="BL421" s="16" t="s">
        <v>166</v>
      </c>
      <c r="BM421" s="213" t="s">
        <v>693</v>
      </c>
    </row>
    <row r="422" spans="1:65" s="2" customFormat="1" x14ac:dyDescent="0.2">
      <c r="A422" s="33"/>
      <c r="B422" s="34"/>
      <c r="C422" s="35"/>
      <c r="D422" s="215" t="s">
        <v>168</v>
      </c>
      <c r="E422" s="35"/>
      <c r="F422" s="216" t="s">
        <v>694</v>
      </c>
      <c r="G422" s="35"/>
      <c r="H422" s="35"/>
      <c r="I422" s="114"/>
      <c r="J422" s="35"/>
      <c r="K422" s="35"/>
      <c r="L422" s="38"/>
      <c r="M422" s="217"/>
      <c r="N422" s="218"/>
      <c r="O422" s="70"/>
      <c r="P422" s="70"/>
      <c r="Q422" s="70"/>
      <c r="R422" s="70"/>
      <c r="S422" s="70"/>
      <c r="T422" s="71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168</v>
      </c>
      <c r="AU422" s="16" t="s">
        <v>87</v>
      </c>
    </row>
    <row r="423" spans="1:65" s="13" customFormat="1" x14ac:dyDescent="0.2">
      <c r="B423" s="219"/>
      <c r="C423" s="220"/>
      <c r="D423" s="215" t="s">
        <v>170</v>
      </c>
      <c r="E423" s="221" t="s">
        <v>1</v>
      </c>
      <c r="F423" s="222" t="s">
        <v>695</v>
      </c>
      <c r="G423" s="220"/>
      <c r="H423" s="223">
        <v>5</v>
      </c>
      <c r="I423" s="224"/>
      <c r="J423" s="220"/>
      <c r="K423" s="220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170</v>
      </c>
      <c r="AU423" s="229" t="s">
        <v>87</v>
      </c>
      <c r="AV423" s="13" t="s">
        <v>87</v>
      </c>
      <c r="AW423" s="13" t="s">
        <v>32</v>
      </c>
      <c r="AX423" s="13" t="s">
        <v>84</v>
      </c>
      <c r="AY423" s="229" t="s">
        <v>159</v>
      </c>
    </row>
    <row r="424" spans="1:65" s="2" customFormat="1" ht="19.899999999999999" customHeight="1" x14ac:dyDescent="0.2">
      <c r="A424" s="33"/>
      <c r="B424" s="34"/>
      <c r="C424" s="230" t="s">
        <v>696</v>
      </c>
      <c r="D424" s="230" t="s">
        <v>247</v>
      </c>
      <c r="E424" s="231" t="s">
        <v>697</v>
      </c>
      <c r="F424" s="232" t="s">
        <v>698</v>
      </c>
      <c r="G424" s="233" t="s">
        <v>185</v>
      </c>
      <c r="H424" s="234">
        <v>5.05</v>
      </c>
      <c r="I424" s="235"/>
      <c r="J424" s="236">
        <f>ROUND(I424*H424,2)</f>
        <v>0</v>
      </c>
      <c r="K424" s="232" t="s">
        <v>165</v>
      </c>
      <c r="L424" s="237"/>
      <c r="M424" s="238" t="s">
        <v>1</v>
      </c>
      <c r="N424" s="239" t="s">
        <v>41</v>
      </c>
      <c r="O424" s="70"/>
      <c r="P424" s="211">
        <f>O424*H424</f>
        <v>0</v>
      </c>
      <c r="Q424" s="211">
        <v>4.8000000000000001E-4</v>
      </c>
      <c r="R424" s="211">
        <f>Q424*H424</f>
        <v>2.4239999999999999E-3</v>
      </c>
      <c r="S424" s="211">
        <v>0</v>
      </c>
      <c r="T424" s="212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213" t="s">
        <v>208</v>
      </c>
      <c r="AT424" s="213" t="s">
        <v>247</v>
      </c>
      <c r="AU424" s="213" t="s">
        <v>87</v>
      </c>
      <c r="AY424" s="16" t="s">
        <v>159</v>
      </c>
      <c r="BE424" s="214">
        <f>IF(N424="základní",J424,0)</f>
        <v>0</v>
      </c>
      <c r="BF424" s="214">
        <f>IF(N424="snížená",J424,0)</f>
        <v>0</v>
      </c>
      <c r="BG424" s="214">
        <f>IF(N424="zákl. přenesená",J424,0)</f>
        <v>0</v>
      </c>
      <c r="BH424" s="214">
        <f>IF(N424="sníž. přenesená",J424,0)</f>
        <v>0</v>
      </c>
      <c r="BI424" s="214">
        <f>IF(N424="nulová",J424,0)</f>
        <v>0</v>
      </c>
      <c r="BJ424" s="16" t="s">
        <v>84</v>
      </c>
      <c r="BK424" s="214">
        <f>ROUND(I424*H424,2)</f>
        <v>0</v>
      </c>
      <c r="BL424" s="16" t="s">
        <v>166</v>
      </c>
      <c r="BM424" s="213" t="s">
        <v>699</v>
      </c>
    </row>
    <row r="425" spans="1:65" s="2" customFormat="1" x14ac:dyDescent="0.2">
      <c r="A425" s="33"/>
      <c r="B425" s="34"/>
      <c r="C425" s="35"/>
      <c r="D425" s="215" t="s">
        <v>168</v>
      </c>
      <c r="E425" s="35"/>
      <c r="F425" s="216" t="s">
        <v>698</v>
      </c>
      <c r="G425" s="35"/>
      <c r="H425" s="35"/>
      <c r="I425" s="114"/>
      <c r="J425" s="35"/>
      <c r="K425" s="35"/>
      <c r="L425" s="38"/>
      <c r="M425" s="217"/>
      <c r="N425" s="218"/>
      <c r="O425" s="70"/>
      <c r="P425" s="70"/>
      <c r="Q425" s="70"/>
      <c r="R425" s="70"/>
      <c r="S425" s="70"/>
      <c r="T425" s="71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6" t="s">
        <v>168</v>
      </c>
      <c r="AU425" s="16" t="s">
        <v>87</v>
      </c>
    </row>
    <row r="426" spans="1:65" s="13" customFormat="1" x14ac:dyDescent="0.2">
      <c r="B426" s="219"/>
      <c r="C426" s="220"/>
      <c r="D426" s="215" t="s">
        <v>170</v>
      </c>
      <c r="E426" s="221" t="s">
        <v>1</v>
      </c>
      <c r="F426" s="222" t="s">
        <v>700</v>
      </c>
      <c r="G426" s="220"/>
      <c r="H426" s="223">
        <v>5.05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170</v>
      </c>
      <c r="AU426" s="229" t="s">
        <v>87</v>
      </c>
      <c r="AV426" s="13" t="s">
        <v>87</v>
      </c>
      <c r="AW426" s="13" t="s">
        <v>32</v>
      </c>
      <c r="AX426" s="13" t="s">
        <v>84</v>
      </c>
      <c r="AY426" s="229" t="s">
        <v>159</v>
      </c>
    </row>
    <row r="427" spans="1:65" s="2" customFormat="1" ht="19.899999999999999" customHeight="1" x14ac:dyDescent="0.2">
      <c r="A427" s="33"/>
      <c r="B427" s="34"/>
      <c r="C427" s="202" t="s">
        <v>701</v>
      </c>
      <c r="D427" s="202" t="s">
        <v>161</v>
      </c>
      <c r="E427" s="203" t="s">
        <v>702</v>
      </c>
      <c r="F427" s="204" t="s">
        <v>703</v>
      </c>
      <c r="G427" s="205" t="s">
        <v>185</v>
      </c>
      <c r="H427" s="206">
        <v>5.0999999999999996</v>
      </c>
      <c r="I427" s="207"/>
      <c r="J427" s="208">
        <f>ROUND(I427*H427,2)</f>
        <v>0</v>
      </c>
      <c r="K427" s="204" t="s">
        <v>165</v>
      </c>
      <c r="L427" s="38"/>
      <c r="M427" s="209" t="s">
        <v>1</v>
      </c>
      <c r="N427" s="210" t="s">
        <v>41</v>
      </c>
      <c r="O427" s="70"/>
      <c r="P427" s="211">
        <f>O427*H427</f>
        <v>0</v>
      </c>
      <c r="Q427" s="211">
        <v>1.0000000000000001E-5</v>
      </c>
      <c r="R427" s="211">
        <f>Q427*H427</f>
        <v>5.1E-5</v>
      </c>
      <c r="S427" s="211">
        <v>0</v>
      </c>
      <c r="T427" s="21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213" t="s">
        <v>166</v>
      </c>
      <c r="AT427" s="213" t="s">
        <v>161</v>
      </c>
      <c r="AU427" s="213" t="s">
        <v>87</v>
      </c>
      <c r="AY427" s="16" t="s">
        <v>159</v>
      </c>
      <c r="BE427" s="214">
        <f>IF(N427="základní",J427,0)</f>
        <v>0</v>
      </c>
      <c r="BF427" s="214">
        <f>IF(N427="snížená",J427,0)</f>
        <v>0</v>
      </c>
      <c r="BG427" s="214">
        <f>IF(N427="zákl. přenesená",J427,0)</f>
        <v>0</v>
      </c>
      <c r="BH427" s="214">
        <f>IF(N427="sníž. přenesená",J427,0)</f>
        <v>0</v>
      </c>
      <c r="BI427" s="214">
        <f>IF(N427="nulová",J427,0)</f>
        <v>0</v>
      </c>
      <c r="BJ427" s="16" t="s">
        <v>84</v>
      </c>
      <c r="BK427" s="214">
        <f>ROUND(I427*H427,2)</f>
        <v>0</v>
      </c>
      <c r="BL427" s="16" t="s">
        <v>166</v>
      </c>
      <c r="BM427" s="213" t="s">
        <v>704</v>
      </c>
    </row>
    <row r="428" spans="1:65" s="2" customFormat="1" ht="19.5" x14ac:dyDescent="0.2">
      <c r="A428" s="33"/>
      <c r="B428" s="34"/>
      <c r="C428" s="35"/>
      <c r="D428" s="215" t="s">
        <v>168</v>
      </c>
      <c r="E428" s="35"/>
      <c r="F428" s="216" t="s">
        <v>705</v>
      </c>
      <c r="G428" s="35"/>
      <c r="H428" s="35"/>
      <c r="I428" s="114"/>
      <c r="J428" s="35"/>
      <c r="K428" s="35"/>
      <c r="L428" s="38"/>
      <c r="M428" s="217"/>
      <c r="N428" s="218"/>
      <c r="O428" s="70"/>
      <c r="P428" s="70"/>
      <c r="Q428" s="70"/>
      <c r="R428" s="70"/>
      <c r="S428" s="70"/>
      <c r="T428" s="71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6" t="s">
        <v>168</v>
      </c>
      <c r="AU428" s="16" t="s">
        <v>87</v>
      </c>
    </row>
    <row r="429" spans="1:65" s="13" customFormat="1" x14ac:dyDescent="0.2">
      <c r="B429" s="219"/>
      <c r="C429" s="220"/>
      <c r="D429" s="215" t="s">
        <v>170</v>
      </c>
      <c r="E429" s="221" t="s">
        <v>1</v>
      </c>
      <c r="F429" s="222" t="s">
        <v>706</v>
      </c>
      <c r="G429" s="220"/>
      <c r="H429" s="223">
        <v>0.6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170</v>
      </c>
      <c r="AU429" s="229" t="s">
        <v>87</v>
      </c>
      <c r="AV429" s="13" t="s">
        <v>87</v>
      </c>
      <c r="AW429" s="13" t="s">
        <v>32</v>
      </c>
      <c r="AX429" s="13" t="s">
        <v>76</v>
      </c>
      <c r="AY429" s="229" t="s">
        <v>159</v>
      </c>
    </row>
    <row r="430" spans="1:65" s="13" customFormat="1" x14ac:dyDescent="0.2">
      <c r="B430" s="219"/>
      <c r="C430" s="220"/>
      <c r="D430" s="215" t="s">
        <v>170</v>
      </c>
      <c r="E430" s="221" t="s">
        <v>1</v>
      </c>
      <c r="F430" s="222" t="s">
        <v>707</v>
      </c>
      <c r="G430" s="220"/>
      <c r="H430" s="223">
        <v>4.5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170</v>
      </c>
      <c r="AU430" s="229" t="s">
        <v>87</v>
      </c>
      <c r="AV430" s="13" t="s">
        <v>87</v>
      </c>
      <c r="AW430" s="13" t="s">
        <v>32</v>
      </c>
      <c r="AX430" s="13" t="s">
        <v>76</v>
      </c>
      <c r="AY430" s="229" t="s">
        <v>159</v>
      </c>
    </row>
    <row r="431" spans="1:65" s="2" customFormat="1" ht="14.45" customHeight="1" x14ac:dyDescent="0.2">
      <c r="A431" s="33"/>
      <c r="B431" s="34"/>
      <c r="C431" s="230" t="s">
        <v>708</v>
      </c>
      <c r="D431" s="230" t="s">
        <v>247</v>
      </c>
      <c r="E431" s="231" t="s">
        <v>709</v>
      </c>
      <c r="F431" s="232" t="s">
        <v>710</v>
      </c>
      <c r="G431" s="233" t="s">
        <v>185</v>
      </c>
      <c r="H431" s="234">
        <v>0.61799999999999999</v>
      </c>
      <c r="I431" s="235"/>
      <c r="J431" s="236">
        <f>ROUND(I431*H431,2)</f>
        <v>0</v>
      </c>
      <c r="K431" s="232" t="s">
        <v>165</v>
      </c>
      <c r="L431" s="237"/>
      <c r="M431" s="238" t="s">
        <v>1</v>
      </c>
      <c r="N431" s="239" t="s">
        <v>41</v>
      </c>
      <c r="O431" s="70"/>
      <c r="P431" s="211">
        <f>O431*H431</f>
        <v>0</v>
      </c>
      <c r="Q431" s="211">
        <v>1.4E-3</v>
      </c>
      <c r="R431" s="211">
        <f>Q431*H431</f>
        <v>8.652E-4</v>
      </c>
      <c r="S431" s="211">
        <v>0</v>
      </c>
      <c r="T431" s="21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13" t="s">
        <v>208</v>
      </c>
      <c r="AT431" s="213" t="s">
        <v>247</v>
      </c>
      <c r="AU431" s="213" t="s">
        <v>87</v>
      </c>
      <c r="AY431" s="16" t="s">
        <v>159</v>
      </c>
      <c r="BE431" s="214">
        <f>IF(N431="základní",J431,0)</f>
        <v>0</v>
      </c>
      <c r="BF431" s="214">
        <f>IF(N431="snížená",J431,0)</f>
        <v>0</v>
      </c>
      <c r="BG431" s="214">
        <f>IF(N431="zákl. přenesená",J431,0)</f>
        <v>0</v>
      </c>
      <c r="BH431" s="214">
        <f>IF(N431="sníž. přenesená",J431,0)</f>
        <v>0</v>
      </c>
      <c r="BI431" s="214">
        <f>IF(N431="nulová",J431,0)</f>
        <v>0</v>
      </c>
      <c r="BJ431" s="16" t="s">
        <v>84</v>
      </c>
      <c r="BK431" s="214">
        <f>ROUND(I431*H431,2)</f>
        <v>0</v>
      </c>
      <c r="BL431" s="16" t="s">
        <v>166</v>
      </c>
      <c r="BM431" s="213" t="s">
        <v>711</v>
      </c>
    </row>
    <row r="432" spans="1:65" s="2" customFormat="1" x14ac:dyDescent="0.2">
      <c r="A432" s="33"/>
      <c r="B432" s="34"/>
      <c r="C432" s="35"/>
      <c r="D432" s="215" t="s">
        <v>168</v>
      </c>
      <c r="E432" s="35"/>
      <c r="F432" s="216" t="s">
        <v>710</v>
      </c>
      <c r="G432" s="35"/>
      <c r="H432" s="35"/>
      <c r="I432" s="114"/>
      <c r="J432" s="35"/>
      <c r="K432" s="35"/>
      <c r="L432" s="38"/>
      <c r="M432" s="217"/>
      <c r="N432" s="218"/>
      <c r="O432" s="70"/>
      <c r="P432" s="70"/>
      <c r="Q432" s="70"/>
      <c r="R432" s="70"/>
      <c r="S432" s="70"/>
      <c r="T432" s="71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6" t="s">
        <v>168</v>
      </c>
      <c r="AU432" s="16" t="s">
        <v>87</v>
      </c>
    </row>
    <row r="433" spans="1:65" s="13" customFormat="1" x14ac:dyDescent="0.2">
      <c r="B433" s="219"/>
      <c r="C433" s="220"/>
      <c r="D433" s="215" t="s">
        <v>170</v>
      </c>
      <c r="E433" s="221" t="s">
        <v>1</v>
      </c>
      <c r="F433" s="222" t="s">
        <v>712</v>
      </c>
      <c r="G433" s="220"/>
      <c r="H433" s="223">
        <v>0.61799999999999999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170</v>
      </c>
      <c r="AU433" s="229" t="s">
        <v>87</v>
      </c>
      <c r="AV433" s="13" t="s">
        <v>87</v>
      </c>
      <c r="AW433" s="13" t="s">
        <v>32</v>
      </c>
      <c r="AX433" s="13" t="s">
        <v>84</v>
      </c>
      <c r="AY433" s="229" t="s">
        <v>159</v>
      </c>
    </row>
    <row r="434" spans="1:65" s="2" customFormat="1" ht="14.45" customHeight="1" x14ac:dyDescent="0.2">
      <c r="A434" s="33"/>
      <c r="B434" s="34"/>
      <c r="C434" s="230" t="s">
        <v>713</v>
      </c>
      <c r="D434" s="230" t="s">
        <v>247</v>
      </c>
      <c r="E434" s="231" t="s">
        <v>714</v>
      </c>
      <c r="F434" s="232" t="s">
        <v>715</v>
      </c>
      <c r="G434" s="233" t="s">
        <v>185</v>
      </c>
      <c r="H434" s="234">
        <v>4.6349999999999998</v>
      </c>
      <c r="I434" s="235"/>
      <c r="J434" s="236">
        <f>ROUND(I434*H434,2)</f>
        <v>0</v>
      </c>
      <c r="K434" s="232" t="s">
        <v>165</v>
      </c>
      <c r="L434" s="237"/>
      <c r="M434" s="238" t="s">
        <v>1</v>
      </c>
      <c r="N434" s="239" t="s">
        <v>41</v>
      </c>
      <c r="O434" s="70"/>
      <c r="P434" s="211">
        <f>O434*H434</f>
        <v>0</v>
      </c>
      <c r="Q434" s="211">
        <v>7.2399999999999999E-3</v>
      </c>
      <c r="R434" s="211">
        <f>Q434*H434</f>
        <v>3.3557400000000001E-2</v>
      </c>
      <c r="S434" s="211">
        <v>0</v>
      </c>
      <c r="T434" s="212">
        <f>S434*H434</f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213" t="s">
        <v>208</v>
      </c>
      <c r="AT434" s="213" t="s">
        <v>247</v>
      </c>
      <c r="AU434" s="213" t="s">
        <v>87</v>
      </c>
      <c r="AY434" s="16" t="s">
        <v>159</v>
      </c>
      <c r="BE434" s="214">
        <f>IF(N434="základní",J434,0)</f>
        <v>0</v>
      </c>
      <c r="BF434" s="214">
        <f>IF(N434="snížená",J434,0)</f>
        <v>0</v>
      </c>
      <c r="BG434" s="214">
        <f>IF(N434="zákl. přenesená",J434,0)</f>
        <v>0</v>
      </c>
      <c r="BH434" s="214">
        <f>IF(N434="sníž. přenesená",J434,0)</f>
        <v>0</v>
      </c>
      <c r="BI434" s="214">
        <f>IF(N434="nulová",J434,0)</f>
        <v>0</v>
      </c>
      <c r="BJ434" s="16" t="s">
        <v>84</v>
      </c>
      <c r="BK434" s="214">
        <f>ROUND(I434*H434,2)</f>
        <v>0</v>
      </c>
      <c r="BL434" s="16" t="s">
        <v>166</v>
      </c>
      <c r="BM434" s="213" t="s">
        <v>716</v>
      </c>
    </row>
    <row r="435" spans="1:65" s="2" customFormat="1" x14ac:dyDescent="0.2">
      <c r="A435" s="33"/>
      <c r="B435" s="34"/>
      <c r="C435" s="35"/>
      <c r="D435" s="215" t="s">
        <v>168</v>
      </c>
      <c r="E435" s="35"/>
      <c r="F435" s="216" t="s">
        <v>715</v>
      </c>
      <c r="G435" s="35"/>
      <c r="H435" s="35"/>
      <c r="I435" s="114"/>
      <c r="J435" s="35"/>
      <c r="K435" s="35"/>
      <c r="L435" s="38"/>
      <c r="M435" s="217"/>
      <c r="N435" s="218"/>
      <c r="O435" s="70"/>
      <c r="P435" s="70"/>
      <c r="Q435" s="70"/>
      <c r="R435" s="70"/>
      <c r="S435" s="70"/>
      <c r="T435" s="71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168</v>
      </c>
      <c r="AU435" s="16" t="s">
        <v>87</v>
      </c>
    </row>
    <row r="436" spans="1:65" s="13" customFormat="1" x14ac:dyDescent="0.2">
      <c r="B436" s="219"/>
      <c r="C436" s="220"/>
      <c r="D436" s="215" t="s">
        <v>170</v>
      </c>
      <c r="E436" s="221" t="s">
        <v>1</v>
      </c>
      <c r="F436" s="222" t="s">
        <v>717</v>
      </c>
      <c r="G436" s="220"/>
      <c r="H436" s="223">
        <v>4.6349999999999998</v>
      </c>
      <c r="I436" s="224"/>
      <c r="J436" s="220"/>
      <c r="K436" s="220"/>
      <c r="L436" s="225"/>
      <c r="M436" s="226"/>
      <c r="N436" s="227"/>
      <c r="O436" s="227"/>
      <c r="P436" s="227"/>
      <c r="Q436" s="227"/>
      <c r="R436" s="227"/>
      <c r="S436" s="227"/>
      <c r="T436" s="228"/>
      <c r="AT436" s="229" t="s">
        <v>170</v>
      </c>
      <c r="AU436" s="229" t="s">
        <v>87</v>
      </c>
      <c r="AV436" s="13" t="s">
        <v>87</v>
      </c>
      <c r="AW436" s="13" t="s">
        <v>32</v>
      </c>
      <c r="AX436" s="13" t="s">
        <v>84</v>
      </c>
      <c r="AY436" s="229" t="s">
        <v>159</v>
      </c>
    </row>
    <row r="437" spans="1:65" s="2" customFormat="1" ht="14.45" customHeight="1" x14ac:dyDescent="0.2">
      <c r="A437" s="33"/>
      <c r="B437" s="34"/>
      <c r="C437" s="230" t="s">
        <v>718</v>
      </c>
      <c r="D437" s="230" t="s">
        <v>247</v>
      </c>
      <c r="E437" s="231" t="s">
        <v>719</v>
      </c>
      <c r="F437" s="232" t="s">
        <v>720</v>
      </c>
      <c r="G437" s="233" t="s">
        <v>438</v>
      </c>
      <c r="H437" s="234">
        <v>3.09</v>
      </c>
      <c r="I437" s="235"/>
      <c r="J437" s="236">
        <f>ROUND(I437*H437,2)</f>
        <v>0</v>
      </c>
      <c r="K437" s="232" t="s">
        <v>165</v>
      </c>
      <c r="L437" s="237"/>
      <c r="M437" s="238" t="s">
        <v>1</v>
      </c>
      <c r="N437" s="239" t="s">
        <v>41</v>
      </c>
      <c r="O437" s="70"/>
      <c r="P437" s="211">
        <f>O437*H437</f>
        <v>0</v>
      </c>
      <c r="Q437" s="211">
        <v>3.5E-4</v>
      </c>
      <c r="R437" s="211">
        <f>Q437*H437</f>
        <v>1.0815E-3</v>
      </c>
      <c r="S437" s="211">
        <v>0</v>
      </c>
      <c r="T437" s="212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213" t="s">
        <v>208</v>
      </c>
      <c r="AT437" s="213" t="s">
        <v>247</v>
      </c>
      <c r="AU437" s="213" t="s">
        <v>87</v>
      </c>
      <c r="AY437" s="16" t="s">
        <v>159</v>
      </c>
      <c r="BE437" s="214">
        <f>IF(N437="základní",J437,0)</f>
        <v>0</v>
      </c>
      <c r="BF437" s="214">
        <f>IF(N437="snížená",J437,0)</f>
        <v>0</v>
      </c>
      <c r="BG437" s="214">
        <f>IF(N437="zákl. přenesená",J437,0)</f>
        <v>0</v>
      </c>
      <c r="BH437" s="214">
        <f>IF(N437="sníž. přenesená",J437,0)</f>
        <v>0</v>
      </c>
      <c r="BI437" s="214">
        <f>IF(N437="nulová",J437,0)</f>
        <v>0</v>
      </c>
      <c r="BJ437" s="16" t="s">
        <v>84</v>
      </c>
      <c r="BK437" s="214">
        <f>ROUND(I437*H437,2)</f>
        <v>0</v>
      </c>
      <c r="BL437" s="16" t="s">
        <v>166</v>
      </c>
      <c r="BM437" s="213" t="s">
        <v>721</v>
      </c>
    </row>
    <row r="438" spans="1:65" s="2" customFormat="1" x14ac:dyDescent="0.2">
      <c r="A438" s="33"/>
      <c r="B438" s="34"/>
      <c r="C438" s="35"/>
      <c r="D438" s="215" t="s">
        <v>168</v>
      </c>
      <c r="E438" s="35"/>
      <c r="F438" s="216" t="s">
        <v>720</v>
      </c>
      <c r="G438" s="35"/>
      <c r="H438" s="35"/>
      <c r="I438" s="114"/>
      <c r="J438" s="35"/>
      <c r="K438" s="35"/>
      <c r="L438" s="38"/>
      <c r="M438" s="217"/>
      <c r="N438" s="218"/>
      <c r="O438" s="70"/>
      <c r="P438" s="70"/>
      <c r="Q438" s="70"/>
      <c r="R438" s="70"/>
      <c r="S438" s="70"/>
      <c r="T438" s="71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6" t="s">
        <v>168</v>
      </c>
      <c r="AU438" s="16" t="s">
        <v>87</v>
      </c>
    </row>
    <row r="439" spans="1:65" s="13" customFormat="1" x14ac:dyDescent="0.2">
      <c r="B439" s="219"/>
      <c r="C439" s="220"/>
      <c r="D439" s="215" t="s">
        <v>170</v>
      </c>
      <c r="E439" s="221" t="s">
        <v>1</v>
      </c>
      <c r="F439" s="222" t="s">
        <v>722</v>
      </c>
      <c r="G439" s="220"/>
      <c r="H439" s="223">
        <v>3.09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170</v>
      </c>
      <c r="AU439" s="229" t="s">
        <v>87</v>
      </c>
      <c r="AV439" s="13" t="s">
        <v>87</v>
      </c>
      <c r="AW439" s="13" t="s">
        <v>32</v>
      </c>
      <c r="AX439" s="13" t="s">
        <v>84</v>
      </c>
      <c r="AY439" s="229" t="s">
        <v>159</v>
      </c>
    </row>
    <row r="440" spans="1:65" s="2" customFormat="1" ht="14.45" customHeight="1" x14ac:dyDescent="0.2">
      <c r="A440" s="33"/>
      <c r="B440" s="34"/>
      <c r="C440" s="202" t="s">
        <v>723</v>
      </c>
      <c r="D440" s="202" t="s">
        <v>161</v>
      </c>
      <c r="E440" s="203" t="s">
        <v>724</v>
      </c>
      <c r="F440" s="204" t="s">
        <v>725</v>
      </c>
      <c r="G440" s="205" t="s">
        <v>438</v>
      </c>
      <c r="H440" s="206">
        <v>2</v>
      </c>
      <c r="I440" s="207"/>
      <c r="J440" s="208">
        <f>ROUND(I440*H440,2)</f>
        <v>0</v>
      </c>
      <c r="K440" s="204" t="s">
        <v>165</v>
      </c>
      <c r="L440" s="38"/>
      <c r="M440" s="209" t="s">
        <v>1</v>
      </c>
      <c r="N440" s="210" t="s">
        <v>41</v>
      </c>
      <c r="O440" s="70"/>
      <c r="P440" s="211">
        <f>O440*H440</f>
        <v>0</v>
      </c>
      <c r="Q440" s="211">
        <v>1.65E-3</v>
      </c>
      <c r="R440" s="211">
        <f>Q440*H440</f>
        <v>3.3E-3</v>
      </c>
      <c r="S440" s="211">
        <v>0</v>
      </c>
      <c r="T440" s="212">
        <f>S440*H440</f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213" t="s">
        <v>166</v>
      </c>
      <c r="AT440" s="213" t="s">
        <v>161</v>
      </c>
      <c r="AU440" s="213" t="s">
        <v>87</v>
      </c>
      <c r="AY440" s="16" t="s">
        <v>159</v>
      </c>
      <c r="BE440" s="214">
        <f>IF(N440="základní",J440,0)</f>
        <v>0</v>
      </c>
      <c r="BF440" s="214">
        <f>IF(N440="snížená",J440,0)</f>
        <v>0</v>
      </c>
      <c r="BG440" s="214">
        <f>IF(N440="zákl. přenesená",J440,0)</f>
        <v>0</v>
      </c>
      <c r="BH440" s="214">
        <f>IF(N440="sníž. přenesená",J440,0)</f>
        <v>0</v>
      </c>
      <c r="BI440" s="214">
        <f>IF(N440="nulová",J440,0)</f>
        <v>0</v>
      </c>
      <c r="BJ440" s="16" t="s">
        <v>84</v>
      </c>
      <c r="BK440" s="214">
        <f>ROUND(I440*H440,2)</f>
        <v>0</v>
      </c>
      <c r="BL440" s="16" t="s">
        <v>166</v>
      </c>
      <c r="BM440" s="213" t="s">
        <v>726</v>
      </c>
    </row>
    <row r="441" spans="1:65" s="2" customFormat="1" ht="19.5" x14ac:dyDescent="0.2">
      <c r="A441" s="33"/>
      <c r="B441" s="34"/>
      <c r="C441" s="35"/>
      <c r="D441" s="215" t="s">
        <v>168</v>
      </c>
      <c r="E441" s="35"/>
      <c r="F441" s="216" t="s">
        <v>727</v>
      </c>
      <c r="G441" s="35"/>
      <c r="H441" s="35"/>
      <c r="I441" s="114"/>
      <c r="J441" s="35"/>
      <c r="K441" s="35"/>
      <c r="L441" s="38"/>
      <c r="M441" s="217"/>
      <c r="N441" s="218"/>
      <c r="O441" s="70"/>
      <c r="P441" s="70"/>
      <c r="Q441" s="70"/>
      <c r="R441" s="70"/>
      <c r="S441" s="70"/>
      <c r="T441" s="71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T441" s="16" t="s">
        <v>168</v>
      </c>
      <c r="AU441" s="16" t="s">
        <v>87</v>
      </c>
    </row>
    <row r="442" spans="1:65" s="13" customFormat="1" x14ac:dyDescent="0.2">
      <c r="B442" s="219"/>
      <c r="C442" s="220"/>
      <c r="D442" s="215" t="s">
        <v>170</v>
      </c>
      <c r="E442" s="221" t="s">
        <v>1</v>
      </c>
      <c r="F442" s="222" t="s">
        <v>728</v>
      </c>
      <c r="G442" s="220"/>
      <c r="H442" s="223">
        <v>2</v>
      </c>
      <c r="I442" s="224"/>
      <c r="J442" s="220"/>
      <c r="K442" s="220"/>
      <c r="L442" s="225"/>
      <c r="M442" s="226"/>
      <c r="N442" s="227"/>
      <c r="O442" s="227"/>
      <c r="P442" s="227"/>
      <c r="Q442" s="227"/>
      <c r="R442" s="227"/>
      <c r="S442" s="227"/>
      <c r="T442" s="228"/>
      <c r="AT442" s="229" t="s">
        <v>170</v>
      </c>
      <c r="AU442" s="229" t="s">
        <v>87</v>
      </c>
      <c r="AV442" s="13" t="s">
        <v>87</v>
      </c>
      <c r="AW442" s="13" t="s">
        <v>32</v>
      </c>
      <c r="AX442" s="13" t="s">
        <v>84</v>
      </c>
      <c r="AY442" s="229" t="s">
        <v>159</v>
      </c>
    </row>
    <row r="443" spans="1:65" s="2" customFormat="1" ht="14.45" customHeight="1" x14ac:dyDescent="0.2">
      <c r="A443" s="33"/>
      <c r="B443" s="34"/>
      <c r="C443" s="230" t="s">
        <v>729</v>
      </c>
      <c r="D443" s="230" t="s">
        <v>247</v>
      </c>
      <c r="E443" s="231" t="s">
        <v>730</v>
      </c>
      <c r="F443" s="232" t="s">
        <v>731</v>
      </c>
      <c r="G443" s="233" t="s">
        <v>438</v>
      </c>
      <c r="H443" s="234">
        <v>2</v>
      </c>
      <c r="I443" s="235"/>
      <c r="J443" s="236">
        <f>ROUND(I443*H443,2)</f>
        <v>0</v>
      </c>
      <c r="K443" s="232" t="s">
        <v>165</v>
      </c>
      <c r="L443" s="237"/>
      <c r="M443" s="238" t="s">
        <v>1</v>
      </c>
      <c r="N443" s="239" t="s">
        <v>41</v>
      </c>
      <c r="O443" s="70"/>
      <c r="P443" s="211">
        <f>O443*H443</f>
        <v>0</v>
      </c>
      <c r="Q443" s="211">
        <v>3.7999999999999999E-2</v>
      </c>
      <c r="R443" s="211">
        <f>Q443*H443</f>
        <v>7.5999999999999998E-2</v>
      </c>
      <c r="S443" s="211">
        <v>0</v>
      </c>
      <c r="T443" s="212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213" t="s">
        <v>208</v>
      </c>
      <c r="AT443" s="213" t="s">
        <v>247</v>
      </c>
      <c r="AU443" s="213" t="s">
        <v>87</v>
      </c>
      <c r="AY443" s="16" t="s">
        <v>159</v>
      </c>
      <c r="BE443" s="214">
        <f>IF(N443="základní",J443,0)</f>
        <v>0</v>
      </c>
      <c r="BF443" s="214">
        <f>IF(N443="snížená",J443,0)</f>
        <v>0</v>
      </c>
      <c r="BG443" s="214">
        <f>IF(N443="zákl. přenesená",J443,0)</f>
        <v>0</v>
      </c>
      <c r="BH443" s="214">
        <f>IF(N443="sníž. přenesená",J443,0)</f>
        <v>0</v>
      </c>
      <c r="BI443" s="214">
        <f>IF(N443="nulová",J443,0)</f>
        <v>0</v>
      </c>
      <c r="BJ443" s="16" t="s">
        <v>84</v>
      </c>
      <c r="BK443" s="214">
        <f>ROUND(I443*H443,2)</f>
        <v>0</v>
      </c>
      <c r="BL443" s="16" t="s">
        <v>166</v>
      </c>
      <c r="BM443" s="213" t="s">
        <v>732</v>
      </c>
    </row>
    <row r="444" spans="1:65" s="2" customFormat="1" x14ac:dyDescent="0.2">
      <c r="A444" s="33"/>
      <c r="B444" s="34"/>
      <c r="C444" s="35"/>
      <c r="D444" s="215" t="s">
        <v>168</v>
      </c>
      <c r="E444" s="35"/>
      <c r="F444" s="216" t="s">
        <v>731</v>
      </c>
      <c r="G444" s="35"/>
      <c r="H444" s="35"/>
      <c r="I444" s="114"/>
      <c r="J444" s="35"/>
      <c r="K444" s="35"/>
      <c r="L444" s="38"/>
      <c r="M444" s="217"/>
      <c r="N444" s="218"/>
      <c r="O444" s="70"/>
      <c r="P444" s="70"/>
      <c r="Q444" s="70"/>
      <c r="R444" s="70"/>
      <c r="S444" s="70"/>
      <c r="T444" s="71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6" t="s">
        <v>168</v>
      </c>
      <c r="AU444" s="16" t="s">
        <v>87</v>
      </c>
    </row>
    <row r="445" spans="1:65" s="2" customFormat="1" ht="19.5" x14ac:dyDescent="0.2">
      <c r="A445" s="33"/>
      <c r="B445" s="34"/>
      <c r="C445" s="35"/>
      <c r="D445" s="215" t="s">
        <v>542</v>
      </c>
      <c r="E445" s="35"/>
      <c r="F445" s="240" t="s">
        <v>733</v>
      </c>
      <c r="G445" s="35"/>
      <c r="H445" s="35"/>
      <c r="I445" s="114"/>
      <c r="J445" s="35"/>
      <c r="K445" s="35"/>
      <c r="L445" s="38"/>
      <c r="M445" s="217"/>
      <c r="N445" s="218"/>
      <c r="O445" s="70"/>
      <c r="P445" s="70"/>
      <c r="Q445" s="70"/>
      <c r="R445" s="70"/>
      <c r="S445" s="70"/>
      <c r="T445" s="71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T445" s="16" t="s">
        <v>542</v>
      </c>
      <c r="AU445" s="16" t="s">
        <v>87</v>
      </c>
    </row>
    <row r="446" spans="1:65" s="2" customFormat="1" ht="14.45" customHeight="1" x14ac:dyDescent="0.2">
      <c r="A446" s="33"/>
      <c r="B446" s="34"/>
      <c r="C446" s="202" t="s">
        <v>734</v>
      </c>
      <c r="D446" s="202" t="s">
        <v>161</v>
      </c>
      <c r="E446" s="203" t="s">
        <v>735</v>
      </c>
      <c r="F446" s="204" t="s">
        <v>736</v>
      </c>
      <c r="G446" s="205" t="s">
        <v>438</v>
      </c>
      <c r="H446" s="206">
        <v>2</v>
      </c>
      <c r="I446" s="207"/>
      <c r="J446" s="208">
        <f>ROUND(I446*H446,2)</f>
        <v>0</v>
      </c>
      <c r="K446" s="204" t="s">
        <v>165</v>
      </c>
      <c r="L446" s="38"/>
      <c r="M446" s="209" t="s">
        <v>1</v>
      </c>
      <c r="N446" s="210" t="s">
        <v>41</v>
      </c>
      <c r="O446" s="70"/>
      <c r="P446" s="211">
        <f>O446*H446</f>
        <v>0</v>
      </c>
      <c r="Q446" s="211">
        <v>1.6000000000000001E-3</v>
      </c>
      <c r="R446" s="211">
        <f>Q446*H446</f>
        <v>3.2000000000000002E-3</v>
      </c>
      <c r="S446" s="211">
        <v>0</v>
      </c>
      <c r="T446" s="212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213" t="s">
        <v>166</v>
      </c>
      <c r="AT446" s="213" t="s">
        <v>161</v>
      </c>
      <c r="AU446" s="213" t="s">
        <v>87</v>
      </c>
      <c r="AY446" s="16" t="s">
        <v>159</v>
      </c>
      <c r="BE446" s="214">
        <f>IF(N446="základní",J446,0)</f>
        <v>0</v>
      </c>
      <c r="BF446" s="214">
        <f>IF(N446="snížená",J446,0)</f>
        <v>0</v>
      </c>
      <c r="BG446" s="214">
        <f>IF(N446="zákl. přenesená",J446,0)</f>
        <v>0</v>
      </c>
      <c r="BH446" s="214">
        <f>IF(N446="sníž. přenesená",J446,0)</f>
        <v>0</v>
      </c>
      <c r="BI446" s="214">
        <f>IF(N446="nulová",J446,0)</f>
        <v>0</v>
      </c>
      <c r="BJ446" s="16" t="s">
        <v>84</v>
      </c>
      <c r="BK446" s="214">
        <f>ROUND(I446*H446,2)</f>
        <v>0</v>
      </c>
      <c r="BL446" s="16" t="s">
        <v>166</v>
      </c>
      <c r="BM446" s="213" t="s">
        <v>737</v>
      </c>
    </row>
    <row r="447" spans="1:65" s="2" customFormat="1" x14ac:dyDescent="0.2">
      <c r="A447" s="33"/>
      <c r="B447" s="34"/>
      <c r="C447" s="35"/>
      <c r="D447" s="215" t="s">
        <v>168</v>
      </c>
      <c r="E447" s="35"/>
      <c r="F447" s="216" t="s">
        <v>738</v>
      </c>
      <c r="G447" s="35"/>
      <c r="H447" s="35"/>
      <c r="I447" s="114"/>
      <c r="J447" s="35"/>
      <c r="K447" s="35"/>
      <c r="L447" s="38"/>
      <c r="M447" s="217"/>
      <c r="N447" s="218"/>
      <c r="O447" s="70"/>
      <c r="P447" s="70"/>
      <c r="Q447" s="70"/>
      <c r="R447" s="70"/>
      <c r="S447" s="70"/>
      <c r="T447" s="71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6" t="s">
        <v>168</v>
      </c>
      <c r="AU447" s="16" t="s">
        <v>87</v>
      </c>
    </row>
    <row r="448" spans="1:65" s="13" customFormat="1" x14ac:dyDescent="0.2">
      <c r="B448" s="219"/>
      <c r="C448" s="220"/>
      <c r="D448" s="215" t="s">
        <v>170</v>
      </c>
      <c r="E448" s="221" t="s">
        <v>1</v>
      </c>
      <c r="F448" s="222" t="s">
        <v>739</v>
      </c>
      <c r="G448" s="220"/>
      <c r="H448" s="223">
        <v>2</v>
      </c>
      <c r="I448" s="224"/>
      <c r="J448" s="220"/>
      <c r="K448" s="220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170</v>
      </c>
      <c r="AU448" s="229" t="s">
        <v>87</v>
      </c>
      <c r="AV448" s="13" t="s">
        <v>87</v>
      </c>
      <c r="AW448" s="13" t="s">
        <v>32</v>
      </c>
      <c r="AX448" s="13" t="s">
        <v>84</v>
      </c>
      <c r="AY448" s="229" t="s">
        <v>159</v>
      </c>
    </row>
    <row r="449" spans="1:65" s="2" customFormat="1" ht="14.45" customHeight="1" x14ac:dyDescent="0.2">
      <c r="A449" s="33"/>
      <c r="B449" s="34"/>
      <c r="C449" s="230" t="s">
        <v>740</v>
      </c>
      <c r="D449" s="230" t="s">
        <v>247</v>
      </c>
      <c r="E449" s="231" t="s">
        <v>741</v>
      </c>
      <c r="F449" s="232" t="s">
        <v>742</v>
      </c>
      <c r="G449" s="233" t="s">
        <v>438</v>
      </c>
      <c r="H449" s="234">
        <v>2</v>
      </c>
      <c r="I449" s="235"/>
      <c r="J449" s="236">
        <f>ROUND(I449*H449,2)</f>
        <v>0</v>
      </c>
      <c r="K449" s="232" t="s">
        <v>1</v>
      </c>
      <c r="L449" s="237"/>
      <c r="M449" s="238" t="s">
        <v>1</v>
      </c>
      <c r="N449" s="239" t="s">
        <v>41</v>
      </c>
      <c r="O449" s="70"/>
      <c r="P449" s="211">
        <f>O449*H449</f>
        <v>0</v>
      </c>
      <c r="Q449" s="211">
        <v>1.9E-2</v>
      </c>
      <c r="R449" s="211">
        <f>Q449*H449</f>
        <v>3.7999999999999999E-2</v>
      </c>
      <c r="S449" s="211">
        <v>0</v>
      </c>
      <c r="T449" s="212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213" t="s">
        <v>208</v>
      </c>
      <c r="AT449" s="213" t="s">
        <v>247</v>
      </c>
      <c r="AU449" s="213" t="s">
        <v>87</v>
      </c>
      <c r="AY449" s="16" t="s">
        <v>159</v>
      </c>
      <c r="BE449" s="214">
        <f>IF(N449="základní",J449,0)</f>
        <v>0</v>
      </c>
      <c r="BF449" s="214">
        <f>IF(N449="snížená",J449,0)</f>
        <v>0</v>
      </c>
      <c r="BG449" s="214">
        <f>IF(N449="zákl. přenesená",J449,0)</f>
        <v>0</v>
      </c>
      <c r="BH449" s="214">
        <f>IF(N449="sníž. přenesená",J449,0)</f>
        <v>0</v>
      </c>
      <c r="BI449" s="214">
        <f>IF(N449="nulová",J449,0)</f>
        <v>0</v>
      </c>
      <c r="BJ449" s="16" t="s">
        <v>84</v>
      </c>
      <c r="BK449" s="214">
        <f>ROUND(I449*H449,2)</f>
        <v>0</v>
      </c>
      <c r="BL449" s="16" t="s">
        <v>166</v>
      </c>
      <c r="BM449" s="213" t="s">
        <v>743</v>
      </c>
    </row>
    <row r="450" spans="1:65" s="2" customFormat="1" x14ac:dyDescent="0.2">
      <c r="A450" s="33"/>
      <c r="B450" s="34"/>
      <c r="C450" s="35"/>
      <c r="D450" s="215" t="s">
        <v>168</v>
      </c>
      <c r="E450" s="35"/>
      <c r="F450" s="216" t="s">
        <v>742</v>
      </c>
      <c r="G450" s="35"/>
      <c r="H450" s="35"/>
      <c r="I450" s="114"/>
      <c r="J450" s="35"/>
      <c r="K450" s="35"/>
      <c r="L450" s="38"/>
      <c r="M450" s="217"/>
      <c r="N450" s="218"/>
      <c r="O450" s="70"/>
      <c r="P450" s="70"/>
      <c r="Q450" s="70"/>
      <c r="R450" s="70"/>
      <c r="S450" s="70"/>
      <c r="T450" s="71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6" t="s">
        <v>168</v>
      </c>
      <c r="AU450" s="16" t="s">
        <v>87</v>
      </c>
    </row>
    <row r="451" spans="1:65" s="2" customFormat="1" ht="14.45" customHeight="1" x14ac:dyDescent="0.2">
      <c r="A451" s="33"/>
      <c r="B451" s="34"/>
      <c r="C451" s="202" t="s">
        <v>744</v>
      </c>
      <c r="D451" s="202" t="s">
        <v>161</v>
      </c>
      <c r="E451" s="203" t="s">
        <v>745</v>
      </c>
      <c r="F451" s="204" t="s">
        <v>746</v>
      </c>
      <c r="G451" s="205" t="s">
        <v>438</v>
      </c>
      <c r="H451" s="206">
        <v>1</v>
      </c>
      <c r="I451" s="207"/>
      <c r="J451" s="208">
        <f>ROUND(I451*H451,2)</f>
        <v>0</v>
      </c>
      <c r="K451" s="204" t="s">
        <v>165</v>
      </c>
      <c r="L451" s="38"/>
      <c r="M451" s="209" t="s">
        <v>1</v>
      </c>
      <c r="N451" s="210" t="s">
        <v>41</v>
      </c>
      <c r="O451" s="70"/>
      <c r="P451" s="211">
        <f>O451*H451</f>
        <v>0</v>
      </c>
      <c r="Q451" s="211">
        <v>1.6000000000000001E-3</v>
      </c>
      <c r="R451" s="211">
        <f>Q451*H451</f>
        <v>1.6000000000000001E-3</v>
      </c>
      <c r="S451" s="211">
        <v>0</v>
      </c>
      <c r="T451" s="212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213" t="s">
        <v>166</v>
      </c>
      <c r="AT451" s="213" t="s">
        <v>161</v>
      </c>
      <c r="AU451" s="213" t="s">
        <v>87</v>
      </c>
      <c r="AY451" s="16" t="s">
        <v>159</v>
      </c>
      <c r="BE451" s="214">
        <f>IF(N451="základní",J451,0)</f>
        <v>0</v>
      </c>
      <c r="BF451" s="214">
        <f>IF(N451="snížená",J451,0)</f>
        <v>0</v>
      </c>
      <c r="BG451" s="214">
        <f>IF(N451="zákl. přenesená",J451,0)</f>
        <v>0</v>
      </c>
      <c r="BH451" s="214">
        <f>IF(N451="sníž. přenesená",J451,0)</f>
        <v>0</v>
      </c>
      <c r="BI451" s="214">
        <f>IF(N451="nulová",J451,0)</f>
        <v>0</v>
      </c>
      <c r="BJ451" s="16" t="s">
        <v>84</v>
      </c>
      <c r="BK451" s="214">
        <f>ROUND(I451*H451,2)</f>
        <v>0</v>
      </c>
      <c r="BL451" s="16" t="s">
        <v>166</v>
      </c>
      <c r="BM451" s="213" t="s">
        <v>747</v>
      </c>
    </row>
    <row r="452" spans="1:65" s="2" customFormat="1" x14ac:dyDescent="0.2">
      <c r="A452" s="33"/>
      <c r="B452" s="34"/>
      <c r="C452" s="35"/>
      <c r="D452" s="215" t="s">
        <v>168</v>
      </c>
      <c r="E452" s="35"/>
      <c r="F452" s="216" t="s">
        <v>748</v>
      </c>
      <c r="G452" s="35"/>
      <c r="H452" s="35"/>
      <c r="I452" s="114"/>
      <c r="J452" s="35"/>
      <c r="K452" s="35"/>
      <c r="L452" s="38"/>
      <c r="M452" s="217"/>
      <c r="N452" s="218"/>
      <c r="O452" s="70"/>
      <c r="P452" s="70"/>
      <c r="Q452" s="70"/>
      <c r="R452" s="70"/>
      <c r="S452" s="70"/>
      <c r="T452" s="71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6" t="s">
        <v>168</v>
      </c>
      <c r="AU452" s="16" t="s">
        <v>87</v>
      </c>
    </row>
    <row r="453" spans="1:65" s="13" customFormat="1" x14ac:dyDescent="0.2">
      <c r="B453" s="219"/>
      <c r="C453" s="220"/>
      <c r="D453" s="215" t="s">
        <v>170</v>
      </c>
      <c r="E453" s="221" t="s">
        <v>1</v>
      </c>
      <c r="F453" s="222" t="s">
        <v>749</v>
      </c>
      <c r="G453" s="220"/>
      <c r="H453" s="223">
        <v>1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170</v>
      </c>
      <c r="AU453" s="229" t="s">
        <v>87</v>
      </c>
      <c r="AV453" s="13" t="s">
        <v>87</v>
      </c>
      <c r="AW453" s="13" t="s">
        <v>32</v>
      </c>
      <c r="AX453" s="13" t="s">
        <v>84</v>
      </c>
      <c r="AY453" s="229" t="s">
        <v>159</v>
      </c>
    </row>
    <row r="454" spans="1:65" s="2" customFormat="1" ht="14.45" customHeight="1" x14ac:dyDescent="0.2">
      <c r="A454" s="33"/>
      <c r="B454" s="34"/>
      <c r="C454" s="230" t="s">
        <v>750</v>
      </c>
      <c r="D454" s="230" t="s">
        <v>247</v>
      </c>
      <c r="E454" s="231" t="s">
        <v>751</v>
      </c>
      <c r="F454" s="232" t="s">
        <v>752</v>
      </c>
      <c r="G454" s="233" t="s">
        <v>438</v>
      </c>
      <c r="H454" s="234">
        <v>1</v>
      </c>
      <c r="I454" s="235"/>
      <c r="J454" s="236">
        <f>ROUND(I454*H454,2)</f>
        <v>0</v>
      </c>
      <c r="K454" s="232" t="s">
        <v>165</v>
      </c>
      <c r="L454" s="237"/>
      <c r="M454" s="238" t="s">
        <v>1</v>
      </c>
      <c r="N454" s="239" t="s">
        <v>41</v>
      </c>
      <c r="O454" s="70"/>
      <c r="P454" s="211">
        <f>O454*H454</f>
        <v>0</v>
      </c>
      <c r="Q454" s="211">
        <v>4.0000000000000001E-3</v>
      </c>
      <c r="R454" s="211">
        <f>Q454*H454</f>
        <v>4.0000000000000001E-3</v>
      </c>
      <c r="S454" s="211">
        <v>0</v>
      </c>
      <c r="T454" s="212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213" t="s">
        <v>208</v>
      </c>
      <c r="AT454" s="213" t="s">
        <v>247</v>
      </c>
      <c r="AU454" s="213" t="s">
        <v>87</v>
      </c>
      <c r="AY454" s="16" t="s">
        <v>159</v>
      </c>
      <c r="BE454" s="214">
        <f>IF(N454="základní",J454,0)</f>
        <v>0</v>
      </c>
      <c r="BF454" s="214">
        <f>IF(N454="snížená",J454,0)</f>
        <v>0</v>
      </c>
      <c r="BG454" s="214">
        <f>IF(N454="zákl. přenesená",J454,0)</f>
        <v>0</v>
      </c>
      <c r="BH454" s="214">
        <f>IF(N454="sníž. přenesená",J454,0)</f>
        <v>0</v>
      </c>
      <c r="BI454" s="214">
        <f>IF(N454="nulová",J454,0)</f>
        <v>0</v>
      </c>
      <c r="BJ454" s="16" t="s">
        <v>84</v>
      </c>
      <c r="BK454" s="214">
        <f>ROUND(I454*H454,2)</f>
        <v>0</v>
      </c>
      <c r="BL454" s="16" t="s">
        <v>166</v>
      </c>
      <c r="BM454" s="213" t="s">
        <v>753</v>
      </c>
    </row>
    <row r="455" spans="1:65" s="2" customFormat="1" x14ac:dyDescent="0.2">
      <c r="A455" s="33"/>
      <c r="B455" s="34"/>
      <c r="C455" s="35"/>
      <c r="D455" s="215" t="s">
        <v>168</v>
      </c>
      <c r="E455" s="35"/>
      <c r="F455" s="216" t="s">
        <v>752</v>
      </c>
      <c r="G455" s="35"/>
      <c r="H455" s="35"/>
      <c r="I455" s="114"/>
      <c r="J455" s="35"/>
      <c r="K455" s="35"/>
      <c r="L455" s="38"/>
      <c r="M455" s="217"/>
      <c r="N455" s="218"/>
      <c r="O455" s="70"/>
      <c r="P455" s="70"/>
      <c r="Q455" s="70"/>
      <c r="R455" s="70"/>
      <c r="S455" s="70"/>
      <c r="T455" s="71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6" t="s">
        <v>168</v>
      </c>
      <c r="AU455" s="16" t="s">
        <v>87</v>
      </c>
    </row>
    <row r="456" spans="1:65" s="2" customFormat="1" ht="14.45" customHeight="1" x14ac:dyDescent="0.2">
      <c r="A456" s="33"/>
      <c r="B456" s="34"/>
      <c r="C456" s="202" t="s">
        <v>754</v>
      </c>
      <c r="D456" s="202" t="s">
        <v>161</v>
      </c>
      <c r="E456" s="203" t="s">
        <v>755</v>
      </c>
      <c r="F456" s="204" t="s">
        <v>756</v>
      </c>
      <c r="G456" s="205" t="s">
        <v>438</v>
      </c>
      <c r="H456" s="206">
        <v>2</v>
      </c>
      <c r="I456" s="207"/>
      <c r="J456" s="208">
        <f>ROUND(I456*H456,2)</f>
        <v>0</v>
      </c>
      <c r="K456" s="204" t="s">
        <v>165</v>
      </c>
      <c r="L456" s="38"/>
      <c r="M456" s="209" t="s">
        <v>1</v>
      </c>
      <c r="N456" s="210" t="s">
        <v>41</v>
      </c>
      <c r="O456" s="70"/>
      <c r="P456" s="211">
        <f>O456*H456</f>
        <v>0</v>
      </c>
      <c r="Q456" s="211">
        <v>0</v>
      </c>
      <c r="R456" s="211">
        <f>Q456*H456</f>
        <v>0</v>
      </c>
      <c r="S456" s="211">
        <v>0.1149</v>
      </c>
      <c r="T456" s="212">
        <f>S456*H456</f>
        <v>0.2298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213" t="s">
        <v>166</v>
      </c>
      <c r="AT456" s="213" t="s">
        <v>161</v>
      </c>
      <c r="AU456" s="213" t="s">
        <v>87</v>
      </c>
      <c r="AY456" s="16" t="s">
        <v>159</v>
      </c>
      <c r="BE456" s="214">
        <f>IF(N456="základní",J456,0)</f>
        <v>0</v>
      </c>
      <c r="BF456" s="214">
        <f>IF(N456="snížená",J456,0)</f>
        <v>0</v>
      </c>
      <c r="BG456" s="214">
        <f>IF(N456="zákl. přenesená",J456,0)</f>
        <v>0</v>
      </c>
      <c r="BH456" s="214">
        <f>IF(N456="sníž. přenesená",J456,0)</f>
        <v>0</v>
      </c>
      <c r="BI456" s="214">
        <f>IF(N456="nulová",J456,0)</f>
        <v>0</v>
      </c>
      <c r="BJ456" s="16" t="s">
        <v>84</v>
      </c>
      <c r="BK456" s="214">
        <f>ROUND(I456*H456,2)</f>
        <v>0</v>
      </c>
      <c r="BL456" s="16" t="s">
        <v>166</v>
      </c>
      <c r="BM456" s="213" t="s">
        <v>757</v>
      </c>
    </row>
    <row r="457" spans="1:65" s="2" customFormat="1" x14ac:dyDescent="0.2">
      <c r="A457" s="33"/>
      <c r="B457" s="34"/>
      <c r="C457" s="35"/>
      <c r="D457" s="215" t="s">
        <v>168</v>
      </c>
      <c r="E457" s="35"/>
      <c r="F457" s="216" t="s">
        <v>758</v>
      </c>
      <c r="G457" s="35"/>
      <c r="H457" s="35"/>
      <c r="I457" s="114"/>
      <c r="J457" s="35"/>
      <c r="K457" s="35"/>
      <c r="L457" s="38"/>
      <c r="M457" s="217"/>
      <c r="N457" s="218"/>
      <c r="O457" s="70"/>
      <c r="P457" s="70"/>
      <c r="Q457" s="70"/>
      <c r="R457" s="70"/>
      <c r="S457" s="70"/>
      <c r="T457" s="71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6" t="s">
        <v>168</v>
      </c>
      <c r="AU457" s="16" t="s">
        <v>87</v>
      </c>
    </row>
    <row r="458" spans="1:65" s="13" customFormat="1" x14ac:dyDescent="0.2">
      <c r="B458" s="219"/>
      <c r="C458" s="220"/>
      <c r="D458" s="215" t="s">
        <v>170</v>
      </c>
      <c r="E458" s="221" t="s">
        <v>1</v>
      </c>
      <c r="F458" s="222" t="s">
        <v>759</v>
      </c>
      <c r="G458" s="220"/>
      <c r="H458" s="223">
        <v>2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170</v>
      </c>
      <c r="AU458" s="229" t="s">
        <v>87</v>
      </c>
      <c r="AV458" s="13" t="s">
        <v>87</v>
      </c>
      <c r="AW458" s="13" t="s">
        <v>32</v>
      </c>
      <c r="AX458" s="13" t="s">
        <v>84</v>
      </c>
      <c r="AY458" s="229" t="s">
        <v>159</v>
      </c>
    </row>
    <row r="459" spans="1:65" s="2" customFormat="1" ht="14.45" customHeight="1" x14ac:dyDescent="0.2">
      <c r="A459" s="33"/>
      <c r="B459" s="34"/>
      <c r="C459" s="202" t="s">
        <v>760</v>
      </c>
      <c r="D459" s="202" t="s">
        <v>161</v>
      </c>
      <c r="E459" s="203" t="s">
        <v>761</v>
      </c>
      <c r="F459" s="204" t="s">
        <v>762</v>
      </c>
      <c r="G459" s="205" t="s">
        <v>438</v>
      </c>
      <c r="H459" s="206">
        <v>4</v>
      </c>
      <c r="I459" s="207"/>
      <c r="J459" s="208">
        <f>ROUND(I459*H459,2)</f>
        <v>0</v>
      </c>
      <c r="K459" s="204" t="s">
        <v>165</v>
      </c>
      <c r="L459" s="38"/>
      <c r="M459" s="209" t="s">
        <v>1</v>
      </c>
      <c r="N459" s="210" t="s">
        <v>41</v>
      </c>
      <c r="O459" s="70"/>
      <c r="P459" s="211">
        <f>O459*H459</f>
        <v>0</v>
      </c>
      <c r="Q459" s="211">
        <v>5.45E-3</v>
      </c>
      <c r="R459" s="211">
        <f>Q459*H459</f>
        <v>2.18E-2</v>
      </c>
      <c r="S459" s="211">
        <v>0</v>
      </c>
      <c r="T459" s="21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213" t="s">
        <v>166</v>
      </c>
      <c r="AT459" s="213" t="s">
        <v>161</v>
      </c>
      <c r="AU459" s="213" t="s">
        <v>87</v>
      </c>
      <c r="AY459" s="16" t="s">
        <v>159</v>
      </c>
      <c r="BE459" s="214">
        <f>IF(N459="základní",J459,0)</f>
        <v>0</v>
      </c>
      <c r="BF459" s="214">
        <f>IF(N459="snížená",J459,0)</f>
        <v>0</v>
      </c>
      <c r="BG459" s="214">
        <f>IF(N459="zákl. přenesená",J459,0)</f>
        <v>0</v>
      </c>
      <c r="BH459" s="214">
        <f>IF(N459="sníž. přenesená",J459,0)</f>
        <v>0</v>
      </c>
      <c r="BI459" s="214">
        <f>IF(N459="nulová",J459,0)</f>
        <v>0</v>
      </c>
      <c r="BJ459" s="16" t="s">
        <v>84</v>
      </c>
      <c r="BK459" s="214">
        <f>ROUND(I459*H459,2)</f>
        <v>0</v>
      </c>
      <c r="BL459" s="16" t="s">
        <v>166</v>
      </c>
      <c r="BM459" s="213" t="s">
        <v>763</v>
      </c>
    </row>
    <row r="460" spans="1:65" s="2" customFormat="1" ht="19.5" x14ac:dyDescent="0.2">
      <c r="A460" s="33"/>
      <c r="B460" s="34"/>
      <c r="C460" s="35"/>
      <c r="D460" s="215" t="s">
        <v>168</v>
      </c>
      <c r="E460" s="35"/>
      <c r="F460" s="216" t="s">
        <v>764</v>
      </c>
      <c r="G460" s="35"/>
      <c r="H460" s="35"/>
      <c r="I460" s="114"/>
      <c r="J460" s="35"/>
      <c r="K460" s="35"/>
      <c r="L460" s="38"/>
      <c r="M460" s="217"/>
      <c r="N460" s="218"/>
      <c r="O460" s="70"/>
      <c r="P460" s="70"/>
      <c r="Q460" s="70"/>
      <c r="R460" s="70"/>
      <c r="S460" s="70"/>
      <c r="T460" s="71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T460" s="16" t="s">
        <v>168</v>
      </c>
      <c r="AU460" s="16" t="s">
        <v>87</v>
      </c>
    </row>
    <row r="461" spans="1:65" s="13" customFormat="1" x14ac:dyDescent="0.2">
      <c r="B461" s="219"/>
      <c r="C461" s="220"/>
      <c r="D461" s="215" t="s">
        <v>170</v>
      </c>
      <c r="E461" s="221" t="s">
        <v>1</v>
      </c>
      <c r="F461" s="222" t="s">
        <v>765</v>
      </c>
      <c r="G461" s="220"/>
      <c r="H461" s="223">
        <v>4</v>
      </c>
      <c r="I461" s="224"/>
      <c r="J461" s="220"/>
      <c r="K461" s="220"/>
      <c r="L461" s="225"/>
      <c r="M461" s="226"/>
      <c r="N461" s="227"/>
      <c r="O461" s="227"/>
      <c r="P461" s="227"/>
      <c r="Q461" s="227"/>
      <c r="R461" s="227"/>
      <c r="S461" s="227"/>
      <c r="T461" s="228"/>
      <c r="AT461" s="229" t="s">
        <v>170</v>
      </c>
      <c r="AU461" s="229" t="s">
        <v>87</v>
      </c>
      <c r="AV461" s="13" t="s">
        <v>87</v>
      </c>
      <c r="AW461" s="13" t="s">
        <v>32</v>
      </c>
      <c r="AX461" s="13" t="s">
        <v>84</v>
      </c>
      <c r="AY461" s="229" t="s">
        <v>159</v>
      </c>
    </row>
    <row r="462" spans="1:65" s="2" customFormat="1" ht="14.45" customHeight="1" x14ac:dyDescent="0.2">
      <c r="A462" s="33"/>
      <c r="B462" s="34"/>
      <c r="C462" s="230" t="s">
        <v>766</v>
      </c>
      <c r="D462" s="230" t="s">
        <v>247</v>
      </c>
      <c r="E462" s="231" t="s">
        <v>767</v>
      </c>
      <c r="F462" s="232" t="s">
        <v>768</v>
      </c>
      <c r="G462" s="233" t="s">
        <v>438</v>
      </c>
      <c r="H462" s="234">
        <v>4</v>
      </c>
      <c r="I462" s="235"/>
      <c r="J462" s="236">
        <f>ROUND(I462*H462,2)</f>
        <v>0</v>
      </c>
      <c r="K462" s="232" t="s">
        <v>1</v>
      </c>
      <c r="L462" s="237"/>
      <c r="M462" s="238" t="s">
        <v>1</v>
      </c>
      <c r="N462" s="239" t="s">
        <v>41</v>
      </c>
      <c r="O462" s="70"/>
      <c r="P462" s="211">
        <f>O462*H462</f>
        <v>0</v>
      </c>
      <c r="Q462" s="211">
        <v>0.21</v>
      </c>
      <c r="R462" s="211">
        <f>Q462*H462</f>
        <v>0.84</v>
      </c>
      <c r="S462" s="211">
        <v>0</v>
      </c>
      <c r="T462" s="212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213" t="s">
        <v>208</v>
      </c>
      <c r="AT462" s="213" t="s">
        <v>247</v>
      </c>
      <c r="AU462" s="213" t="s">
        <v>87</v>
      </c>
      <c r="AY462" s="16" t="s">
        <v>159</v>
      </c>
      <c r="BE462" s="214">
        <f>IF(N462="základní",J462,0)</f>
        <v>0</v>
      </c>
      <c r="BF462" s="214">
        <f>IF(N462="snížená",J462,0)</f>
        <v>0</v>
      </c>
      <c r="BG462" s="214">
        <f>IF(N462="zákl. přenesená",J462,0)</f>
        <v>0</v>
      </c>
      <c r="BH462" s="214">
        <f>IF(N462="sníž. přenesená",J462,0)</f>
        <v>0</v>
      </c>
      <c r="BI462" s="214">
        <f>IF(N462="nulová",J462,0)</f>
        <v>0</v>
      </c>
      <c r="BJ462" s="16" t="s">
        <v>84</v>
      </c>
      <c r="BK462" s="214">
        <f>ROUND(I462*H462,2)</f>
        <v>0</v>
      </c>
      <c r="BL462" s="16" t="s">
        <v>166</v>
      </c>
      <c r="BM462" s="213" t="s">
        <v>769</v>
      </c>
    </row>
    <row r="463" spans="1:65" s="2" customFormat="1" x14ac:dyDescent="0.2">
      <c r="A463" s="33"/>
      <c r="B463" s="34"/>
      <c r="C463" s="35"/>
      <c r="D463" s="215" t="s">
        <v>168</v>
      </c>
      <c r="E463" s="35"/>
      <c r="F463" s="216" t="s">
        <v>768</v>
      </c>
      <c r="G463" s="35"/>
      <c r="H463" s="35"/>
      <c r="I463" s="114"/>
      <c r="J463" s="35"/>
      <c r="K463" s="35"/>
      <c r="L463" s="38"/>
      <c r="M463" s="217"/>
      <c r="N463" s="218"/>
      <c r="O463" s="70"/>
      <c r="P463" s="70"/>
      <c r="Q463" s="70"/>
      <c r="R463" s="70"/>
      <c r="S463" s="70"/>
      <c r="T463" s="71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6" t="s">
        <v>168</v>
      </c>
      <c r="AU463" s="16" t="s">
        <v>87</v>
      </c>
    </row>
    <row r="464" spans="1:65" s="2" customFormat="1" ht="19.5" x14ac:dyDescent="0.2">
      <c r="A464" s="33"/>
      <c r="B464" s="34"/>
      <c r="C464" s="35"/>
      <c r="D464" s="215" t="s">
        <v>542</v>
      </c>
      <c r="E464" s="35"/>
      <c r="F464" s="240" t="s">
        <v>733</v>
      </c>
      <c r="G464" s="35"/>
      <c r="H464" s="35"/>
      <c r="I464" s="114"/>
      <c r="J464" s="35"/>
      <c r="K464" s="35"/>
      <c r="L464" s="38"/>
      <c r="M464" s="217"/>
      <c r="N464" s="218"/>
      <c r="O464" s="70"/>
      <c r="P464" s="70"/>
      <c r="Q464" s="70"/>
      <c r="R464" s="70"/>
      <c r="S464" s="70"/>
      <c r="T464" s="71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6" t="s">
        <v>542</v>
      </c>
      <c r="AU464" s="16" t="s">
        <v>87</v>
      </c>
    </row>
    <row r="465" spans="1:65" s="2" customFormat="1" ht="14.45" customHeight="1" x14ac:dyDescent="0.2">
      <c r="A465" s="33"/>
      <c r="B465" s="34"/>
      <c r="C465" s="202" t="s">
        <v>770</v>
      </c>
      <c r="D465" s="202" t="s">
        <v>161</v>
      </c>
      <c r="E465" s="203" t="s">
        <v>771</v>
      </c>
      <c r="F465" s="204" t="s">
        <v>772</v>
      </c>
      <c r="G465" s="205" t="s">
        <v>438</v>
      </c>
      <c r="H465" s="206">
        <v>4</v>
      </c>
      <c r="I465" s="207"/>
      <c r="J465" s="208">
        <f>ROUND(I465*H465,2)</f>
        <v>0</v>
      </c>
      <c r="K465" s="204" t="s">
        <v>165</v>
      </c>
      <c r="L465" s="38"/>
      <c r="M465" s="209" t="s">
        <v>1</v>
      </c>
      <c r="N465" s="210" t="s">
        <v>41</v>
      </c>
      <c r="O465" s="70"/>
      <c r="P465" s="211">
        <f>O465*H465</f>
        <v>0</v>
      </c>
      <c r="Q465" s="211">
        <v>4.9199999999999999E-3</v>
      </c>
      <c r="R465" s="211">
        <f>Q465*H465</f>
        <v>1.968E-2</v>
      </c>
      <c r="S465" s="211">
        <v>0</v>
      </c>
      <c r="T465" s="212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213" t="s">
        <v>166</v>
      </c>
      <c r="AT465" s="213" t="s">
        <v>161</v>
      </c>
      <c r="AU465" s="213" t="s">
        <v>87</v>
      </c>
      <c r="AY465" s="16" t="s">
        <v>159</v>
      </c>
      <c r="BE465" s="214">
        <f>IF(N465="základní",J465,0)</f>
        <v>0</v>
      </c>
      <c r="BF465" s="214">
        <f>IF(N465="snížená",J465,0)</f>
        <v>0</v>
      </c>
      <c r="BG465" s="214">
        <f>IF(N465="zákl. přenesená",J465,0)</f>
        <v>0</v>
      </c>
      <c r="BH465" s="214">
        <f>IF(N465="sníž. přenesená",J465,0)</f>
        <v>0</v>
      </c>
      <c r="BI465" s="214">
        <f>IF(N465="nulová",J465,0)</f>
        <v>0</v>
      </c>
      <c r="BJ465" s="16" t="s">
        <v>84</v>
      </c>
      <c r="BK465" s="214">
        <f>ROUND(I465*H465,2)</f>
        <v>0</v>
      </c>
      <c r="BL465" s="16" t="s">
        <v>166</v>
      </c>
      <c r="BM465" s="213" t="s">
        <v>773</v>
      </c>
    </row>
    <row r="466" spans="1:65" s="2" customFormat="1" x14ac:dyDescent="0.2">
      <c r="A466" s="33"/>
      <c r="B466" s="34"/>
      <c r="C466" s="35"/>
      <c r="D466" s="215" t="s">
        <v>168</v>
      </c>
      <c r="E466" s="35"/>
      <c r="F466" s="216" t="s">
        <v>774</v>
      </c>
      <c r="G466" s="35"/>
      <c r="H466" s="35"/>
      <c r="I466" s="114"/>
      <c r="J466" s="35"/>
      <c r="K466" s="35"/>
      <c r="L466" s="38"/>
      <c r="M466" s="217"/>
      <c r="N466" s="218"/>
      <c r="O466" s="70"/>
      <c r="P466" s="70"/>
      <c r="Q466" s="70"/>
      <c r="R466" s="70"/>
      <c r="S466" s="70"/>
      <c r="T466" s="71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6" t="s">
        <v>168</v>
      </c>
      <c r="AU466" s="16" t="s">
        <v>87</v>
      </c>
    </row>
    <row r="467" spans="1:65" s="13" customFormat="1" x14ac:dyDescent="0.2">
      <c r="B467" s="219"/>
      <c r="C467" s="220"/>
      <c r="D467" s="215" t="s">
        <v>170</v>
      </c>
      <c r="E467" s="221" t="s">
        <v>1</v>
      </c>
      <c r="F467" s="222" t="s">
        <v>775</v>
      </c>
      <c r="G467" s="220"/>
      <c r="H467" s="223">
        <v>4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170</v>
      </c>
      <c r="AU467" s="229" t="s">
        <v>87</v>
      </c>
      <c r="AV467" s="13" t="s">
        <v>87</v>
      </c>
      <c r="AW467" s="13" t="s">
        <v>32</v>
      </c>
      <c r="AX467" s="13" t="s">
        <v>84</v>
      </c>
      <c r="AY467" s="229" t="s">
        <v>159</v>
      </c>
    </row>
    <row r="468" spans="1:65" s="2" customFormat="1" ht="14.45" customHeight="1" x14ac:dyDescent="0.2">
      <c r="A468" s="33"/>
      <c r="B468" s="34"/>
      <c r="C468" s="230" t="s">
        <v>776</v>
      </c>
      <c r="D468" s="230" t="s">
        <v>247</v>
      </c>
      <c r="E468" s="231" t="s">
        <v>777</v>
      </c>
      <c r="F468" s="232" t="s">
        <v>778</v>
      </c>
      <c r="G468" s="233" t="s">
        <v>438</v>
      </c>
      <c r="H468" s="234">
        <v>4</v>
      </c>
      <c r="I468" s="235"/>
      <c r="J468" s="236">
        <f>ROUND(I468*H468,2)</f>
        <v>0</v>
      </c>
      <c r="K468" s="232" t="s">
        <v>1</v>
      </c>
      <c r="L468" s="237"/>
      <c r="M468" s="238" t="s">
        <v>1</v>
      </c>
      <c r="N468" s="239" t="s">
        <v>41</v>
      </c>
      <c r="O468" s="70"/>
      <c r="P468" s="211">
        <f>O468*H468</f>
        <v>0</v>
      </c>
      <c r="Q468" s="211">
        <v>5.5E-2</v>
      </c>
      <c r="R468" s="211">
        <f>Q468*H468</f>
        <v>0.22</v>
      </c>
      <c r="S468" s="211">
        <v>0</v>
      </c>
      <c r="T468" s="212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13" t="s">
        <v>208</v>
      </c>
      <c r="AT468" s="213" t="s">
        <v>247</v>
      </c>
      <c r="AU468" s="213" t="s">
        <v>87</v>
      </c>
      <c r="AY468" s="16" t="s">
        <v>159</v>
      </c>
      <c r="BE468" s="214">
        <f>IF(N468="základní",J468,0)</f>
        <v>0</v>
      </c>
      <c r="BF468" s="214">
        <f>IF(N468="snížená",J468,0)</f>
        <v>0</v>
      </c>
      <c r="BG468" s="214">
        <f>IF(N468="zákl. přenesená",J468,0)</f>
        <v>0</v>
      </c>
      <c r="BH468" s="214">
        <f>IF(N468="sníž. přenesená",J468,0)</f>
        <v>0</v>
      </c>
      <c r="BI468" s="214">
        <f>IF(N468="nulová",J468,0)</f>
        <v>0</v>
      </c>
      <c r="BJ468" s="16" t="s">
        <v>84</v>
      </c>
      <c r="BK468" s="214">
        <f>ROUND(I468*H468,2)</f>
        <v>0</v>
      </c>
      <c r="BL468" s="16" t="s">
        <v>166</v>
      </c>
      <c r="BM468" s="213" t="s">
        <v>779</v>
      </c>
    </row>
    <row r="469" spans="1:65" s="2" customFormat="1" x14ac:dyDescent="0.2">
      <c r="A469" s="33"/>
      <c r="B469" s="34"/>
      <c r="C469" s="35"/>
      <c r="D469" s="215" t="s">
        <v>168</v>
      </c>
      <c r="E469" s="35"/>
      <c r="F469" s="216" t="s">
        <v>778</v>
      </c>
      <c r="G469" s="35"/>
      <c r="H469" s="35"/>
      <c r="I469" s="114"/>
      <c r="J469" s="35"/>
      <c r="K469" s="35"/>
      <c r="L469" s="38"/>
      <c r="M469" s="217"/>
      <c r="N469" s="218"/>
      <c r="O469" s="70"/>
      <c r="P469" s="70"/>
      <c r="Q469" s="70"/>
      <c r="R469" s="70"/>
      <c r="S469" s="70"/>
      <c r="T469" s="71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T469" s="16" t="s">
        <v>168</v>
      </c>
      <c r="AU469" s="16" t="s">
        <v>87</v>
      </c>
    </row>
    <row r="470" spans="1:65" s="2" customFormat="1" ht="14.45" customHeight="1" x14ac:dyDescent="0.2">
      <c r="A470" s="33"/>
      <c r="B470" s="34"/>
      <c r="C470" s="202" t="s">
        <v>780</v>
      </c>
      <c r="D470" s="202" t="s">
        <v>161</v>
      </c>
      <c r="E470" s="203" t="s">
        <v>781</v>
      </c>
      <c r="F470" s="204" t="s">
        <v>782</v>
      </c>
      <c r="G470" s="205" t="s">
        <v>438</v>
      </c>
      <c r="H470" s="206">
        <v>1</v>
      </c>
      <c r="I470" s="207"/>
      <c r="J470" s="208">
        <f>ROUND(I470*H470,2)</f>
        <v>0</v>
      </c>
      <c r="K470" s="204" t="s">
        <v>1</v>
      </c>
      <c r="L470" s="38"/>
      <c r="M470" s="209" t="s">
        <v>1</v>
      </c>
      <c r="N470" s="210" t="s">
        <v>41</v>
      </c>
      <c r="O470" s="70"/>
      <c r="P470" s="211">
        <f>O470*H470</f>
        <v>0</v>
      </c>
      <c r="Q470" s="211">
        <v>5.8029999999999998E-2</v>
      </c>
      <c r="R470" s="211">
        <f>Q470*H470</f>
        <v>5.8029999999999998E-2</v>
      </c>
      <c r="S470" s="211">
        <v>0</v>
      </c>
      <c r="T470" s="212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213" t="s">
        <v>166</v>
      </c>
      <c r="AT470" s="213" t="s">
        <v>161</v>
      </c>
      <c r="AU470" s="213" t="s">
        <v>87</v>
      </c>
      <c r="AY470" s="16" t="s">
        <v>159</v>
      </c>
      <c r="BE470" s="214">
        <f>IF(N470="základní",J470,0)</f>
        <v>0</v>
      </c>
      <c r="BF470" s="214">
        <f>IF(N470="snížená",J470,0)</f>
        <v>0</v>
      </c>
      <c r="BG470" s="214">
        <f>IF(N470="zákl. přenesená",J470,0)</f>
        <v>0</v>
      </c>
      <c r="BH470" s="214">
        <f>IF(N470="sníž. přenesená",J470,0)</f>
        <v>0</v>
      </c>
      <c r="BI470" s="214">
        <f>IF(N470="nulová",J470,0)</f>
        <v>0</v>
      </c>
      <c r="BJ470" s="16" t="s">
        <v>84</v>
      </c>
      <c r="BK470" s="214">
        <f>ROUND(I470*H470,2)</f>
        <v>0</v>
      </c>
      <c r="BL470" s="16" t="s">
        <v>166</v>
      </c>
      <c r="BM470" s="213" t="s">
        <v>783</v>
      </c>
    </row>
    <row r="471" spans="1:65" s="2" customFormat="1" ht="19.5" x14ac:dyDescent="0.2">
      <c r="A471" s="33"/>
      <c r="B471" s="34"/>
      <c r="C471" s="35"/>
      <c r="D471" s="215" t="s">
        <v>168</v>
      </c>
      <c r="E471" s="35"/>
      <c r="F471" s="216" t="s">
        <v>784</v>
      </c>
      <c r="G471" s="35"/>
      <c r="H471" s="35"/>
      <c r="I471" s="114"/>
      <c r="J471" s="35"/>
      <c r="K471" s="35"/>
      <c r="L471" s="38"/>
      <c r="M471" s="217"/>
      <c r="N471" s="218"/>
      <c r="O471" s="70"/>
      <c r="P471" s="70"/>
      <c r="Q471" s="70"/>
      <c r="R471" s="70"/>
      <c r="S471" s="70"/>
      <c r="T471" s="71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T471" s="16" t="s">
        <v>168</v>
      </c>
      <c r="AU471" s="16" t="s">
        <v>87</v>
      </c>
    </row>
    <row r="472" spans="1:65" s="13" customFormat="1" x14ac:dyDescent="0.2">
      <c r="B472" s="219"/>
      <c r="C472" s="220"/>
      <c r="D472" s="215" t="s">
        <v>170</v>
      </c>
      <c r="E472" s="221" t="s">
        <v>1</v>
      </c>
      <c r="F472" s="222" t="s">
        <v>785</v>
      </c>
      <c r="G472" s="220"/>
      <c r="H472" s="223">
        <v>1</v>
      </c>
      <c r="I472" s="224"/>
      <c r="J472" s="220"/>
      <c r="K472" s="220"/>
      <c r="L472" s="225"/>
      <c r="M472" s="226"/>
      <c r="N472" s="227"/>
      <c r="O472" s="227"/>
      <c r="P472" s="227"/>
      <c r="Q472" s="227"/>
      <c r="R472" s="227"/>
      <c r="S472" s="227"/>
      <c r="T472" s="228"/>
      <c r="AT472" s="229" t="s">
        <v>170</v>
      </c>
      <c r="AU472" s="229" t="s">
        <v>87</v>
      </c>
      <c r="AV472" s="13" t="s">
        <v>87</v>
      </c>
      <c r="AW472" s="13" t="s">
        <v>32</v>
      </c>
      <c r="AX472" s="13" t="s">
        <v>84</v>
      </c>
      <c r="AY472" s="229" t="s">
        <v>159</v>
      </c>
    </row>
    <row r="473" spans="1:65" s="2" customFormat="1" ht="19.899999999999999" customHeight="1" x14ac:dyDescent="0.2">
      <c r="A473" s="33"/>
      <c r="B473" s="34"/>
      <c r="C473" s="202" t="s">
        <v>786</v>
      </c>
      <c r="D473" s="202" t="s">
        <v>161</v>
      </c>
      <c r="E473" s="203" t="s">
        <v>787</v>
      </c>
      <c r="F473" s="204" t="s">
        <v>788</v>
      </c>
      <c r="G473" s="205" t="s">
        <v>438</v>
      </c>
      <c r="H473" s="206">
        <v>1</v>
      </c>
      <c r="I473" s="207"/>
      <c r="J473" s="208">
        <f>ROUND(I473*H473,2)</f>
        <v>0</v>
      </c>
      <c r="K473" s="204" t="s">
        <v>165</v>
      </c>
      <c r="L473" s="38"/>
      <c r="M473" s="209" t="s">
        <v>1</v>
      </c>
      <c r="N473" s="210" t="s">
        <v>41</v>
      </c>
      <c r="O473" s="70"/>
      <c r="P473" s="211">
        <f>O473*H473</f>
        <v>0</v>
      </c>
      <c r="Q473" s="211">
        <v>1.136E-2</v>
      </c>
      <c r="R473" s="211">
        <f>Q473*H473</f>
        <v>1.136E-2</v>
      </c>
      <c r="S473" s="211">
        <v>0</v>
      </c>
      <c r="T473" s="212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13" t="s">
        <v>166</v>
      </c>
      <c r="AT473" s="213" t="s">
        <v>161</v>
      </c>
      <c r="AU473" s="213" t="s">
        <v>87</v>
      </c>
      <c r="AY473" s="16" t="s">
        <v>159</v>
      </c>
      <c r="BE473" s="214">
        <f>IF(N473="základní",J473,0)</f>
        <v>0</v>
      </c>
      <c r="BF473" s="214">
        <f>IF(N473="snížená",J473,0)</f>
        <v>0</v>
      </c>
      <c r="BG473" s="214">
        <f>IF(N473="zákl. přenesená",J473,0)</f>
        <v>0</v>
      </c>
      <c r="BH473" s="214">
        <f>IF(N473="sníž. přenesená",J473,0)</f>
        <v>0</v>
      </c>
      <c r="BI473" s="214">
        <f>IF(N473="nulová",J473,0)</f>
        <v>0</v>
      </c>
      <c r="BJ473" s="16" t="s">
        <v>84</v>
      </c>
      <c r="BK473" s="214">
        <f>ROUND(I473*H473,2)</f>
        <v>0</v>
      </c>
      <c r="BL473" s="16" t="s">
        <v>166</v>
      </c>
      <c r="BM473" s="213" t="s">
        <v>789</v>
      </c>
    </row>
    <row r="474" spans="1:65" s="2" customFormat="1" ht="19.5" x14ac:dyDescent="0.2">
      <c r="A474" s="33"/>
      <c r="B474" s="34"/>
      <c r="C474" s="35"/>
      <c r="D474" s="215" t="s">
        <v>168</v>
      </c>
      <c r="E474" s="35"/>
      <c r="F474" s="216" t="s">
        <v>790</v>
      </c>
      <c r="G474" s="35"/>
      <c r="H474" s="35"/>
      <c r="I474" s="114"/>
      <c r="J474" s="35"/>
      <c r="K474" s="35"/>
      <c r="L474" s="38"/>
      <c r="M474" s="217"/>
      <c r="N474" s="218"/>
      <c r="O474" s="70"/>
      <c r="P474" s="70"/>
      <c r="Q474" s="70"/>
      <c r="R474" s="70"/>
      <c r="S474" s="70"/>
      <c r="T474" s="71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6" t="s">
        <v>168</v>
      </c>
      <c r="AU474" s="16" t="s">
        <v>87</v>
      </c>
    </row>
    <row r="475" spans="1:65" s="2" customFormat="1" ht="14.45" customHeight="1" x14ac:dyDescent="0.2">
      <c r="A475" s="33"/>
      <c r="B475" s="34"/>
      <c r="C475" s="202" t="s">
        <v>791</v>
      </c>
      <c r="D475" s="202" t="s">
        <v>161</v>
      </c>
      <c r="E475" s="203" t="s">
        <v>792</v>
      </c>
      <c r="F475" s="204" t="s">
        <v>793</v>
      </c>
      <c r="G475" s="205" t="s">
        <v>438</v>
      </c>
      <c r="H475" s="206">
        <v>1</v>
      </c>
      <c r="I475" s="207"/>
      <c r="J475" s="208">
        <f>ROUND(I475*H475,2)</f>
        <v>0</v>
      </c>
      <c r="K475" s="204" t="s">
        <v>165</v>
      </c>
      <c r="L475" s="38"/>
      <c r="M475" s="209" t="s">
        <v>1</v>
      </c>
      <c r="N475" s="210" t="s">
        <v>41</v>
      </c>
      <c r="O475" s="70"/>
      <c r="P475" s="211">
        <f>O475*H475</f>
        <v>0</v>
      </c>
      <c r="Q475" s="211">
        <v>2.6800000000000001E-3</v>
      </c>
      <c r="R475" s="211">
        <f>Q475*H475</f>
        <v>2.6800000000000001E-3</v>
      </c>
      <c r="S475" s="211">
        <v>0</v>
      </c>
      <c r="T475" s="212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213" t="s">
        <v>166</v>
      </c>
      <c r="AT475" s="213" t="s">
        <v>161</v>
      </c>
      <c r="AU475" s="213" t="s">
        <v>87</v>
      </c>
      <c r="AY475" s="16" t="s">
        <v>159</v>
      </c>
      <c r="BE475" s="214">
        <f>IF(N475="základní",J475,0)</f>
        <v>0</v>
      </c>
      <c r="BF475" s="214">
        <f>IF(N475="snížená",J475,0)</f>
        <v>0</v>
      </c>
      <c r="BG475" s="214">
        <f>IF(N475="zákl. přenesená",J475,0)</f>
        <v>0</v>
      </c>
      <c r="BH475" s="214">
        <f>IF(N475="sníž. přenesená",J475,0)</f>
        <v>0</v>
      </c>
      <c r="BI475" s="214">
        <f>IF(N475="nulová",J475,0)</f>
        <v>0</v>
      </c>
      <c r="BJ475" s="16" t="s">
        <v>84</v>
      </c>
      <c r="BK475" s="214">
        <f>ROUND(I475*H475,2)</f>
        <v>0</v>
      </c>
      <c r="BL475" s="16" t="s">
        <v>166</v>
      </c>
      <c r="BM475" s="213" t="s">
        <v>794</v>
      </c>
    </row>
    <row r="476" spans="1:65" s="2" customFormat="1" ht="19.5" x14ac:dyDescent="0.2">
      <c r="A476" s="33"/>
      <c r="B476" s="34"/>
      <c r="C476" s="35"/>
      <c r="D476" s="215" t="s">
        <v>168</v>
      </c>
      <c r="E476" s="35"/>
      <c r="F476" s="216" t="s">
        <v>795</v>
      </c>
      <c r="G476" s="35"/>
      <c r="H476" s="35"/>
      <c r="I476" s="114"/>
      <c r="J476" s="35"/>
      <c r="K476" s="35"/>
      <c r="L476" s="38"/>
      <c r="M476" s="217"/>
      <c r="N476" s="218"/>
      <c r="O476" s="70"/>
      <c r="P476" s="70"/>
      <c r="Q476" s="70"/>
      <c r="R476" s="70"/>
      <c r="S476" s="70"/>
      <c r="T476" s="71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6" t="s">
        <v>168</v>
      </c>
      <c r="AU476" s="16" t="s">
        <v>87</v>
      </c>
    </row>
    <row r="477" spans="1:65" s="2" customFormat="1" ht="14.45" customHeight="1" x14ac:dyDescent="0.2">
      <c r="A477" s="33"/>
      <c r="B477" s="34"/>
      <c r="C477" s="202" t="s">
        <v>796</v>
      </c>
      <c r="D477" s="202" t="s">
        <v>161</v>
      </c>
      <c r="E477" s="203" t="s">
        <v>797</v>
      </c>
      <c r="F477" s="204" t="s">
        <v>798</v>
      </c>
      <c r="G477" s="205" t="s">
        <v>438</v>
      </c>
      <c r="H477" s="206">
        <v>1</v>
      </c>
      <c r="I477" s="207"/>
      <c r="J477" s="208">
        <f>ROUND(I477*H477,2)</f>
        <v>0</v>
      </c>
      <c r="K477" s="204" t="s">
        <v>1</v>
      </c>
      <c r="L477" s="38"/>
      <c r="M477" s="209" t="s">
        <v>1</v>
      </c>
      <c r="N477" s="210" t="s">
        <v>41</v>
      </c>
      <c r="O477" s="70"/>
      <c r="P477" s="211">
        <f>O477*H477</f>
        <v>0</v>
      </c>
      <c r="Q477" s="211">
        <v>0</v>
      </c>
      <c r="R477" s="211">
        <f>Q477*H477</f>
        <v>0</v>
      </c>
      <c r="S477" s="211">
        <v>0</v>
      </c>
      <c r="T477" s="212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13" t="s">
        <v>166</v>
      </c>
      <c r="AT477" s="213" t="s">
        <v>161</v>
      </c>
      <c r="AU477" s="213" t="s">
        <v>87</v>
      </c>
      <c r="AY477" s="16" t="s">
        <v>159</v>
      </c>
      <c r="BE477" s="214">
        <f>IF(N477="základní",J477,0)</f>
        <v>0</v>
      </c>
      <c r="BF477" s="214">
        <f>IF(N477="snížená",J477,0)</f>
        <v>0</v>
      </c>
      <c r="BG477" s="214">
        <f>IF(N477="zákl. přenesená",J477,0)</f>
        <v>0</v>
      </c>
      <c r="BH477" s="214">
        <f>IF(N477="sníž. přenesená",J477,0)</f>
        <v>0</v>
      </c>
      <c r="BI477" s="214">
        <f>IF(N477="nulová",J477,0)</f>
        <v>0</v>
      </c>
      <c r="BJ477" s="16" t="s">
        <v>84</v>
      </c>
      <c r="BK477" s="214">
        <f>ROUND(I477*H477,2)</f>
        <v>0</v>
      </c>
      <c r="BL477" s="16" t="s">
        <v>166</v>
      </c>
      <c r="BM477" s="213" t="s">
        <v>799</v>
      </c>
    </row>
    <row r="478" spans="1:65" s="2" customFormat="1" x14ac:dyDescent="0.2">
      <c r="A478" s="33"/>
      <c r="B478" s="34"/>
      <c r="C478" s="35"/>
      <c r="D478" s="215" t="s">
        <v>168</v>
      </c>
      <c r="E478" s="35"/>
      <c r="F478" s="216" t="s">
        <v>798</v>
      </c>
      <c r="G478" s="35"/>
      <c r="H478" s="35"/>
      <c r="I478" s="114"/>
      <c r="J478" s="35"/>
      <c r="K478" s="35"/>
      <c r="L478" s="38"/>
      <c r="M478" s="217"/>
      <c r="N478" s="218"/>
      <c r="O478" s="70"/>
      <c r="P478" s="70"/>
      <c r="Q478" s="70"/>
      <c r="R478" s="70"/>
      <c r="S478" s="70"/>
      <c r="T478" s="71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6" t="s">
        <v>168</v>
      </c>
      <c r="AU478" s="16" t="s">
        <v>87</v>
      </c>
    </row>
    <row r="479" spans="1:65" s="13" customFormat="1" x14ac:dyDescent="0.2">
      <c r="B479" s="219"/>
      <c r="C479" s="220"/>
      <c r="D479" s="215" t="s">
        <v>170</v>
      </c>
      <c r="E479" s="221" t="s">
        <v>1</v>
      </c>
      <c r="F479" s="222" t="s">
        <v>785</v>
      </c>
      <c r="G479" s="220"/>
      <c r="H479" s="223">
        <v>1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170</v>
      </c>
      <c r="AU479" s="229" t="s">
        <v>87</v>
      </c>
      <c r="AV479" s="13" t="s">
        <v>87</v>
      </c>
      <c r="AW479" s="13" t="s">
        <v>32</v>
      </c>
      <c r="AX479" s="13" t="s">
        <v>84</v>
      </c>
      <c r="AY479" s="229" t="s">
        <v>159</v>
      </c>
    </row>
    <row r="480" spans="1:65" s="2" customFormat="1" ht="14.45" customHeight="1" x14ac:dyDescent="0.2">
      <c r="A480" s="33"/>
      <c r="B480" s="34"/>
      <c r="C480" s="202" t="s">
        <v>800</v>
      </c>
      <c r="D480" s="202" t="s">
        <v>161</v>
      </c>
      <c r="E480" s="203" t="s">
        <v>801</v>
      </c>
      <c r="F480" s="204" t="s">
        <v>802</v>
      </c>
      <c r="G480" s="205" t="s">
        <v>185</v>
      </c>
      <c r="H480" s="206">
        <v>2</v>
      </c>
      <c r="I480" s="207"/>
      <c r="J480" s="208">
        <f>ROUND(I480*H480,2)</f>
        <v>0</v>
      </c>
      <c r="K480" s="204" t="s">
        <v>1</v>
      </c>
      <c r="L480" s="38"/>
      <c r="M480" s="209" t="s">
        <v>1</v>
      </c>
      <c r="N480" s="210" t="s">
        <v>41</v>
      </c>
      <c r="O480" s="70"/>
      <c r="P480" s="211">
        <f>O480*H480</f>
        <v>0</v>
      </c>
      <c r="Q480" s="211">
        <v>7.85E-2</v>
      </c>
      <c r="R480" s="211">
        <f>Q480*H480</f>
        <v>0.157</v>
      </c>
      <c r="S480" s="211">
        <v>0</v>
      </c>
      <c r="T480" s="212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213" t="s">
        <v>166</v>
      </c>
      <c r="AT480" s="213" t="s">
        <v>161</v>
      </c>
      <c r="AU480" s="213" t="s">
        <v>87</v>
      </c>
      <c r="AY480" s="16" t="s">
        <v>159</v>
      </c>
      <c r="BE480" s="214">
        <f>IF(N480="základní",J480,0)</f>
        <v>0</v>
      </c>
      <c r="BF480" s="214">
        <f>IF(N480="snížená",J480,0)</f>
        <v>0</v>
      </c>
      <c r="BG480" s="214">
        <f>IF(N480="zákl. přenesená",J480,0)</f>
        <v>0</v>
      </c>
      <c r="BH480" s="214">
        <f>IF(N480="sníž. přenesená",J480,0)</f>
        <v>0</v>
      </c>
      <c r="BI480" s="214">
        <f>IF(N480="nulová",J480,0)</f>
        <v>0</v>
      </c>
      <c r="BJ480" s="16" t="s">
        <v>84</v>
      </c>
      <c r="BK480" s="214">
        <f>ROUND(I480*H480,2)</f>
        <v>0</v>
      </c>
      <c r="BL480" s="16" t="s">
        <v>166</v>
      </c>
      <c r="BM480" s="213" t="s">
        <v>803</v>
      </c>
    </row>
    <row r="481" spans="1:65" s="2" customFormat="1" x14ac:dyDescent="0.2">
      <c r="A481" s="33"/>
      <c r="B481" s="34"/>
      <c r="C481" s="35"/>
      <c r="D481" s="215" t="s">
        <v>168</v>
      </c>
      <c r="E481" s="35"/>
      <c r="F481" s="216" t="s">
        <v>804</v>
      </c>
      <c r="G481" s="35"/>
      <c r="H481" s="35"/>
      <c r="I481" s="114"/>
      <c r="J481" s="35"/>
      <c r="K481" s="35"/>
      <c r="L481" s="38"/>
      <c r="M481" s="217"/>
      <c r="N481" s="218"/>
      <c r="O481" s="70"/>
      <c r="P481" s="70"/>
      <c r="Q481" s="70"/>
      <c r="R481" s="70"/>
      <c r="S481" s="70"/>
      <c r="T481" s="71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T481" s="16" t="s">
        <v>168</v>
      </c>
      <c r="AU481" s="16" t="s">
        <v>87</v>
      </c>
    </row>
    <row r="482" spans="1:65" s="2" customFormat="1" ht="19.5" x14ac:dyDescent="0.2">
      <c r="A482" s="33"/>
      <c r="B482" s="34"/>
      <c r="C482" s="35"/>
      <c r="D482" s="215" t="s">
        <v>542</v>
      </c>
      <c r="E482" s="35"/>
      <c r="F482" s="240" t="s">
        <v>805</v>
      </c>
      <c r="G482" s="35"/>
      <c r="H482" s="35"/>
      <c r="I482" s="114"/>
      <c r="J482" s="35"/>
      <c r="K482" s="35"/>
      <c r="L482" s="38"/>
      <c r="M482" s="217"/>
      <c r="N482" s="218"/>
      <c r="O482" s="70"/>
      <c r="P482" s="70"/>
      <c r="Q482" s="70"/>
      <c r="R482" s="70"/>
      <c r="S482" s="70"/>
      <c r="T482" s="71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6" t="s">
        <v>542</v>
      </c>
      <c r="AU482" s="16" t="s">
        <v>87</v>
      </c>
    </row>
    <row r="483" spans="1:65" s="13" customFormat="1" x14ac:dyDescent="0.2">
      <c r="B483" s="219"/>
      <c r="C483" s="220"/>
      <c r="D483" s="215" t="s">
        <v>170</v>
      </c>
      <c r="E483" s="221" t="s">
        <v>1</v>
      </c>
      <c r="F483" s="222" t="s">
        <v>806</v>
      </c>
      <c r="G483" s="220"/>
      <c r="H483" s="223">
        <v>2</v>
      </c>
      <c r="I483" s="224"/>
      <c r="J483" s="220"/>
      <c r="K483" s="220"/>
      <c r="L483" s="225"/>
      <c r="M483" s="226"/>
      <c r="N483" s="227"/>
      <c r="O483" s="227"/>
      <c r="P483" s="227"/>
      <c r="Q483" s="227"/>
      <c r="R483" s="227"/>
      <c r="S483" s="227"/>
      <c r="T483" s="228"/>
      <c r="AT483" s="229" t="s">
        <v>170</v>
      </c>
      <c r="AU483" s="229" t="s">
        <v>87</v>
      </c>
      <c r="AV483" s="13" t="s">
        <v>87</v>
      </c>
      <c r="AW483" s="13" t="s">
        <v>32</v>
      </c>
      <c r="AX483" s="13" t="s">
        <v>84</v>
      </c>
      <c r="AY483" s="229" t="s">
        <v>159</v>
      </c>
    </row>
    <row r="484" spans="1:65" s="2" customFormat="1" ht="14.45" customHeight="1" x14ac:dyDescent="0.2">
      <c r="A484" s="33"/>
      <c r="B484" s="34"/>
      <c r="C484" s="202" t="s">
        <v>807</v>
      </c>
      <c r="D484" s="202" t="s">
        <v>161</v>
      </c>
      <c r="E484" s="203" t="s">
        <v>808</v>
      </c>
      <c r="F484" s="204" t="s">
        <v>809</v>
      </c>
      <c r="G484" s="205" t="s">
        <v>185</v>
      </c>
      <c r="H484" s="206">
        <v>1</v>
      </c>
      <c r="I484" s="207"/>
      <c r="J484" s="208">
        <f>ROUND(I484*H484,2)</f>
        <v>0</v>
      </c>
      <c r="K484" s="204" t="s">
        <v>1</v>
      </c>
      <c r="L484" s="38"/>
      <c r="M484" s="209" t="s">
        <v>1</v>
      </c>
      <c r="N484" s="210" t="s">
        <v>41</v>
      </c>
      <c r="O484" s="70"/>
      <c r="P484" s="211">
        <f>O484*H484</f>
        <v>0</v>
      </c>
      <c r="Q484" s="211">
        <v>5.5999999999999999E-3</v>
      </c>
      <c r="R484" s="211">
        <f>Q484*H484</f>
        <v>5.5999999999999999E-3</v>
      </c>
      <c r="S484" s="211">
        <v>0</v>
      </c>
      <c r="T484" s="212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13" t="s">
        <v>166</v>
      </c>
      <c r="AT484" s="213" t="s">
        <v>161</v>
      </c>
      <c r="AU484" s="213" t="s">
        <v>87</v>
      </c>
      <c r="AY484" s="16" t="s">
        <v>159</v>
      </c>
      <c r="BE484" s="214">
        <f>IF(N484="základní",J484,0)</f>
        <v>0</v>
      </c>
      <c r="BF484" s="214">
        <f>IF(N484="snížená",J484,0)</f>
        <v>0</v>
      </c>
      <c r="BG484" s="214">
        <f>IF(N484="zákl. přenesená",J484,0)</f>
        <v>0</v>
      </c>
      <c r="BH484" s="214">
        <f>IF(N484="sníž. přenesená",J484,0)</f>
        <v>0</v>
      </c>
      <c r="BI484" s="214">
        <f>IF(N484="nulová",J484,0)</f>
        <v>0</v>
      </c>
      <c r="BJ484" s="16" t="s">
        <v>84</v>
      </c>
      <c r="BK484" s="214">
        <f>ROUND(I484*H484,2)</f>
        <v>0</v>
      </c>
      <c r="BL484" s="16" t="s">
        <v>166</v>
      </c>
      <c r="BM484" s="213" t="s">
        <v>810</v>
      </c>
    </row>
    <row r="485" spans="1:65" s="2" customFormat="1" x14ac:dyDescent="0.2">
      <c r="A485" s="33"/>
      <c r="B485" s="34"/>
      <c r="C485" s="35"/>
      <c r="D485" s="215" t="s">
        <v>168</v>
      </c>
      <c r="E485" s="35"/>
      <c r="F485" s="216" t="s">
        <v>809</v>
      </c>
      <c r="G485" s="35"/>
      <c r="H485" s="35"/>
      <c r="I485" s="114"/>
      <c r="J485" s="35"/>
      <c r="K485" s="35"/>
      <c r="L485" s="38"/>
      <c r="M485" s="217"/>
      <c r="N485" s="218"/>
      <c r="O485" s="70"/>
      <c r="P485" s="70"/>
      <c r="Q485" s="70"/>
      <c r="R485" s="70"/>
      <c r="S485" s="70"/>
      <c r="T485" s="71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T485" s="16" t="s">
        <v>168</v>
      </c>
      <c r="AU485" s="16" t="s">
        <v>87</v>
      </c>
    </row>
    <row r="486" spans="1:65" s="13" customFormat="1" x14ac:dyDescent="0.2">
      <c r="B486" s="219"/>
      <c r="C486" s="220"/>
      <c r="D486" s="215" t="s">
        <v>170</v>
      </c>
      <c r="E486" s="221" t="s">
        <v>1</v>
      </c>
      <c r="F486" s="222" t="s">
        <v>785</v>
      </c>
      <c r="G486" s="220"/>
      <c r="H486" s="223">
        <v>1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170</v>
      </c>
      <c r="AU486" s="229" t="s">
        <v>87</v>
      </c>
      <c r="AV486" s="13" t="s">
        <v>87</v>
      </c>
      <c r="AW486" s="13" t="s">
        <v>32</v>
      </c>
      <c r="AX486" s="13" t="s">
        <v>84</v>
      </c>
      <c r="AY486" s="229" t="s">
        <v>159</v>
      </c>
    </row>
    <row r="487" spans="1:65" s="2" customFormat="1" ht="14.45" customHeight="1" x14ac:dyDescent="0.2">
      <c r="A487" s="33"/>
      <c r="B487" s="34"/>
      <c r="C487" s="202" t="s">
        <v>811</v>
      </c>
      <c r="D487" s="202" t="s">
        <v>161</v>
      </c>
      <c r="E487" s="203" t="s">
        <v>812</v>
      </c>
      <c r="F487" s="204" t="s">
        <v>813</v>
      </c>
      <c r="G487" s="205" t="s">
        <v>164</v>
      </c>
      <c r="H487" s="206">
        <v>0.88600000000000001</v>
      </c>
      <c r="I487" s="207"/>
      <c r="J487" s="208">
        <f>ROUND(I487*H487,2)</f>
        <v>0</v>
      </c>
      <c r="K487" s="204" t="s">
        <v>165</v>
      </c>
      <c r="L487" s="38"/>
      <c r="M487" s="209" t="s">
        <v>1</v>
      </c>
      <c r="N487" s="210" t="s">
        <v>41</v>
      </c>
      <c r="O487" s="70"/>
      <c r="P487" s="211">
        <f>O487*H487</f>
        <v>0</v>
      </c>
      <c r="Q487" s="211">
        <v>2.45329</v>
      </c>
      <c r="R487" s="211">
        <f>Q487*H487</f>
        <v>2.1736149400000002</v>
      </c>
      <c r="S487" s="211">
        <v>0</v>
      </c>
      <c r="T487" s="212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213" t="s">
        <v>166</v>
      </c>
      <c r="AT487" s="213" t="s">
        <v>161</v>
      </c>
      <c r="AU487" s="213" t="s">
        <v>87</v>
      </c>
      <c r="AY487" s="16" t="s">
        <v>159</v>
      </c>
      <c r="BE487" s="214">
        <f>IF(N487="základní",J487,0)</f>
        <v>0</v>
      </c>
      <c r="BF487" s="214">
        <f>IF(N487="snížená",J487,0)</f>
        <v>0</v>
      </c>
      <c r="BG487" s="214">
        <f>IF(N487="zákl. přenesená",J487,0)</f>
        <v>0</v>
      </c>
      <c r="BH487" s="214">
        <f>IF(N487="sníž. přenesená",J487,0)</f>
        <v>0</v>
      </c>
      <c r="BI487" s="214">
        <f>IF(N487="nulová",J487,0)</f>
        <v>0</v>
      </c>
      <c r="BJ487" s="16" t="s">
        <v>84</v>
      </c>
      <c r="BK487" s="214">
        <f>ROUND(I487*H487,2)</f>
        <v>0</v>
      </c>
      <c r="BL487" s="16" t="s">
        <v>166</v>
      </c>
      <c r="BM487" s="213" t="s">
        <v>814</v>
      </c>
    </row>
    <row r="488" spans="1:65" s="2" customFormat="1" x14ac:dyDescent="0.2">
      <c r="A488" s="33"/>
      <c r="B488" s="34"/>
      <c r="C488" s="35"/>
      <c r="D488" s="215" t="s">
        <v>168</v>
      </c>
      <c r="E488" s="35"/>
      <c r="F488" s="216" t="s">
        <v>815</v>
      </c>
      <c r="G488" s="35"/>
      <c r="H488" s="35"/>
      <c r="I488" s="114"/>
      <c r="J488" s="35"/>
      <c r="K488" s="35"/>
      <c r="L488" s="38"/>
      <c r="M488" s="217"/>
      <c r="N488" s="218"/>
      <c r="O488" s="70"/>
      <c r="P488" s="70"/>
      <c r="Q488" s="70"/>
      <c r="R488" s="70"/>
      <c r="S488" s="70"/>
      <c r="T488" s="71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6" t="s">
        <v>168</v>
      </c>
      <c r="AU488" s="16" t="s">
        <v>87</v>
      </c>
    </row>
    <row r="489" spans="1:65" s="13" customFormat="1" x14ac:dyDescent="0.2">
      <c r="B489" s="219"/>
      <c r="C489" s="220"/>
      <c r="D489" s="215" t="s">
        <v>170</v>
      </c>
      <c r="E489" s="221" t="s">
        <v>1</v>
      </c>
      <c r="F489" s="222" t="s">
        <v>816</v>
      </c>
      <c r="G489" s="220"/>
      <c r="H489" s="223">
        <v>0.88600000000000001</v>
      </c>
      <c r="I489" s="224"/>
      <c r="J489" s="220"/>
      <c r="K489" s="220"/>
      <c r="L489" s="225"/>
      <c r="M489" s="226"/>
      <c r="N489" s="227"/>
      <c r="O489" s="227"/>
      <c r="P489" s="227"/>
      <c r="Q489" s="227"/>
      <c r="R489" s="227"/>
      <c r="S489" s="227"/>
      <c r="T489" s="228"/>
      <c r="AT489" s="229" t="s">
        <v>170</v>
      </c>
      <c r="AU489" s="229" t="s">
        <v>87</v>
      </c>
      <c r="AV489" s="13" t="s">
        <v>87</v>
      </c>
      <c r="AW489" s="13" t="s">
        <v>32</v>
      </c>
      <c r="AX489" s="13" t="s">
        <v>84</v>
      </c>
      <c r="AY489" s="229" t="s">
        <v>159</v>
      </c>
    </row>
    <row r="490" spans="1:65" s="2" customFormat="1" ht="14.45" customHeight="1" x14ac:dyDescent="0.2">
      <c r="A490" s="33"/>
      <c r="B490" s="34"/>
      <c r="C490" s="202" t="s">
        <v>817</v>
      </c>
      <c r="D490" s="202" t="s">
        <v>161</v>
      </c>
      <c r="E490" s="203" t="s">
        <v>818</v>
      </c>
      <c r="F490" s="204" t="s">
        <v>819</v>
      </c>
      <c r="G490" s="205" t="s">
        <v>236</v>
      </c>
      <c r="H490" s="206">
        <v>2.4</v>
      </c>
      <c r="I490" s="207"/>
      <c r="J490" s="208">
        <f>ROUND(I490*H490,2)</f>
        <v>0</v>
      </c>
      <c r="K490" s="204" t="s">
        <v>165</v>
      </c>
      <c r="L490" s="38"/>
      <c r="M490" s="209" t="s">
        <v>1</v>
      </c>
      <c r="N490" s="210" t="s">
        <v>41</v>
      </c>
      <c r="O490" s="70"/>
      <c r="P490" s="211">
        <f>O490*H490</f>
        <v>0</v>
      </c>
      <c r="Q490" s="211">
        <v>4.0200000000000001E-3</v>
      </c>
      <c r="R490" s="211">
        <f>Q490*H490</f>
        <v>9.6480000000000003E-3</v>
      </c>
      <c r="S490" s="211">
        <v>0</v>
      </c>
      <c r="T490" s="212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213" t="s">
        <v>166</v>
      </c>
      <c r="AT490" s="213" t="s">
        <v>161</v>
      </c>
      <c r="AU490" s="213" t="s">
        <v>87</v>
      </c>
      <c r="AY490" s="16" t="s">
        <v>159</v>
      </c>
      <c r="BE490" s="214">
        <f>IF(N490="základní",J490,0)</f>
        <v>0</v>
      </c>
      <c r="BF490" s="214">
        <f>IF(N490="snížená",J490,0)</f>
        <v>0</v>
      </c>
      <c r="BG490" s="214">
        <f>IF(N490="zákl. přenesená",J490,0)</f>
        <v>0</v>
      </c>
      <c r="BH490" s="214">
        <f>IF(N490="sníž. přenesená",J490,0)</f>
        <v>0</v>
      </c>
      <c r="BI490" s="214">
        <f>IF(N490="nulová",J490,0)</f>
        <v>0</v>
      </c>
      <c r="BJ490" s="16" t="s">
        <v>84</v>
      </c>
      <c r="BK490" s="214">
        <f>ROUND(I490*H490,2)</f>
        <v>0</v>
      </c>
      <c r="BL490" s="16" t="s">
        <v>166</v>
      </c>
      <c r="BM490" s="213" t="s">
        <v>820</v>
      </c>
    </row>
    <row r="491" spans="1:65" s="2" customFormat="1" x14ac:dyDescent="0.2">
      <c r="A491" s="33"/>
      <c r="B491" s="34"/>
      <c r="C491" s="35"/>
      <c r="D491" s="215" t="s">
        <v>168</v>
      </c>
      <c r="E491" s="35"/>
      <c r="F491" s="216" t="s">
        <v>821</v>
      </c>
      <c r="G491" s="35"/>
      <c r="H491" s="35"/>
      <c r="I491" s="114"/>
      <c r="J491" s="35"/>
      <c r="K491" s="35"/>
      <c r="L491" s="38"/>
      <c r="M491" s="217"/>
      <c r="N491" s="218"/>
      <c r="O491" s="70"/>
      <c r="P491" s="70"/>
      <c r="Q491" s="70"/>
      <c r="R491" s="70"/>
      <c r="S491" s="70"/>
      <c r="T491" s="71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T491" s="16" t="s">
        <v>168</v>
      </c>
      <c r="AU491" s="16" t="s">
        <v>87</v>
      </c>
    </row>
    <row r="492" spans="1:65" s="13" customFormat="1" x14ac:dyDescent="0.2">
      <c r="B492" s="219"/>
      <c r="C492" s="220"/>
      <c r="D492" s="215" t="s">
        <v>170</v>
      </c>
      <c r="E492" s="221" t="s">
        <v>1</v>
      </c>
      <c r="F492" s="222" t="s">
        <v>822</v>
      </c>
      <c r="G492" s="220"/>
      <c r="H492" s="223">
        <v>2.4</v>
      </c>
      <c r="I492" s="224"/>
      <c r="J492" s="220"/>
      <c r="K492" s="220"/>
      <c r="L492" s="225"/>
      <c r="M492" s="226"/>
      <c r="N492" s="227"/>
      <c r="O492" s="227"/>
      <c r="P492" s="227"/>
      <c r="Q492" s="227"/>
      <c r="R492" s="227"/>
      <c r="S492" s="227"/>
      <c r="T492" s="228"/>
      <c r="AT492" s="229" t="s">
        <v>170</v>
      </c>
      <c r="AU492" s="229" t="s">
        <v>87</v>
      </c>
      <c r="AV492" s="13" t="s">
        <v>87</v>
      </c>
      <c r="AW492" s="13" t="s">
        <v>32</v>
      </c>
      <c r="AX492" s="13" t="s">
        <v>84</v>
      </c>
      <c r="AY492" s="229" t="s">
        <v>159</v>
      </c>
    </row>
    <row r="493" spans="1:65" s="12" customFormat="1" ht="22.9" customHeight="1" x14ac:dyDescent="0.2">
      <c r="B493" s="186"/>
      <c r="C493" s="187"/>
      <c r="D493" s="188" t="s">
        <v>75</v>
      </c>
      <c r="E493" s="200" t="s">
        <v>215</v>
      </c>
      <c r="F493" s="200" t="s">
        <v>823</v>
      </c>
      <c r="G493" s="187"/>
      <c r="H493" s="187"/>
      <c r="I493" s="190"/>
      <c r="J493" s="201">
        <f>BK493</f>
        <v>0</v>
      </c>
      <c r="K493" s="187"/>
      <c r="L493" s="192"/>
      <c r="M493" s="193"/>
      <c r="N493" s="194"/>
      <c r="O493" s="194"/>
      <c r="P493" s="195">
        <f>SUM(P494:P541)</f>
        <v>0</v>
      </c>
      <c r="Q493" s="194"/>
      <c r="R493" s="195">
        <f>SUM(R494:R541)</f>
        <v>1.97072</v>
      </c>
      <c r="S493" s="194"/>
      <c r="T493" s="196">
        <f>SUM(T494:T541)</f>
        <v>58.557436000000003</v>
      </c>
      <c r="AR493" s="197" t="s">
        <v>84</v>
      </c>
      <c r="AT493" s="198" t="s">
        <v>75</v>
      </c>
      <c r="AU493" s="198" t="s">
        <v>84</v>
      </c>
      <c r="AY493" s="197" t="s">
        <v>159</v>
      </c>
      <c r="BK493" s="199">
        <f>SUM(BK494:BK541)</f>
        <v>0</v>
      </c>
    </row>
    <row r="494" spans="1:65" s="2" customFormat="1" ht="14.45" customHeight="1" x14ac:dyDescent="0.2">
      <c r="A494" s="33"/>
      <c r="B494" s="34"/>
      <c r="C494" s="202" t="s">
        <v>824</v>
      </c>
      <c r="D494" s="202" t="s">
        <v>161</v>
      </c>
      <c r="E494" s="203" t="s">
        <v>825</v>
      </c>
      <c r="F494" s="204" t="s">
        <v>826</v>
      </c>
      <c r="G494" s="205" t="s">
        <v>185</v>
      </c>
      <c r="H494" s="206">
        <v>16</v>
      </c>
      <c r="I494" s="207"/>
      <c r="J494" s="208">
        <f>ROUND(I494*H494,2)</f>
        <v>0</v>
      </c>
      <c r="K494" s="204" t="s">
        <v>165</v>
      </c>
      <c r="L494" s="38"/>
      <c r="M494" s="209" t="s">
        <v>1</v>
      </c>
      <c r="N494" s="210" t="s">
        <v>41</v>
      </c>
      <c r="O494" s="70"/>
      <c r="P494" s="211">
        <f>O494*H494</f>
        <v>0</v>
      </c>
      <c r="Q494" s="211">
        <v>0.10095</v>
      </c>
      <c r="R494" s="211">
        <f>Q494*H494</f>
        <v>1.6152</v>
      </c>
      <c r="S494" s="211">
        <v>0</v>
      </c>
      <c r="T494" s="212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213" t="s">
        <v>166</v>
      </c>
      <c r="AT494" s="213" t="s">
        <v>161</v>
      </c>
      <c r="AU494" s="213" t="s">
        <v>87</v>
      </c>
      <c r="AY494" s="16" t="s">
        <v>159</v>
      </c>
      <c r="BE494" s="214">
        <f>IF(N494="základní",J494,0)</f>
        <v>0</v>
      </c>
      <c r="BF494" s="214">
        <f>IF(N494="snížená",J494,0)</f>
        <v>0</v>
      </c>
      <c r="BG494" s="214">
        <f>IF(N494="zákl. přenesená",J494,0)</f>
        <v>0</v>
      </c>
      <c r="BH494" s="214">
        <f>IF(N494="sníž. přenesená",J494,0)</f>
        <v>0</v>
      </c>
      <c r="BI494" s="214">
        <f>IF(N494="nulová",J494,0)</f>
        <v>0</v>
      </c>
      <c r="BJ494" s="16" t="s">
        <v>84</v>
      </c>
      <c r="BK494" s="214">
        <f>ROUND(I494*H494,2)</f>
        <v>0</v>
      </c>
      <c r="BL494" s="16" t="s">
        <v>166</v>
      </c>
      <c r="BM494" s="213" t="s">
        <v>827</v>
      </c>
    </row>
    <row r="495" spans="1:65" s="2" customFormat="1" ht="19.5" x14ac:dyDescent="0.2">
      <c r="A495" s="33"/>
      <c r="B495" s="34"/>
      <c r="C495" s="35"/>
      <c r="D495" s="215" t="s">
        <v>168</v>
      </c>
      <c r="E495" s="35"/>
      <c r="F495" s="216" t="s">
        <v>828</v>
      </c>
      <c r="G495" s="35"/>
      <c r="H495" s="35"/>
      <c r="I495" s="114"/>
      <c r="J495" s="35"/>
      <c r="K495" s="35"/>
      <c r="L495" s="38"/>
      <c r="M495" s="217"/>
      <c r="N495" s="218"/>
      <c r="O495" s="70"/>
      <c r="P495" s="70"/>
      <c r="Q495" s="70"/>
      <c r="R495" s="70"/>
      <c r="S495" s="70"/>
      <c r="T495" s="71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T495" s="16" t="s">
        <v>168</v>
      </c>
      <c r="AU495" s="16" t="s">
        <v>87</v>
      </c>
    </row>
    <row r="496" spans="1:65" s="13" customFormat="1" x14ac:dyDescent="0.2">
      <c r="B496" s="219"/>
      <c r="C496" s="220"/>
      <c r="D496" s="215" t="s">
        <v>170</v>
      </c>
      <c r="E496" s="221" t="s">
        <v>1</v>
      </c>
      <c r="F496" s="222" t="s">
        <v>829</v>
      </c>
      <c r="G496" s="220"/>
      <c r="H496" s="223">
        <v>16</v>
      </c>
      <c r="I496" s="224"/>
      <c r="J496" s="220"/>
      <c r="K496" s="220"/>
      <c r="L496" s="225"/>
      <c r="M496" s="226"/>
      <c r="N496" s="227"/>
      <c r="O496" s="227"/>
      <c r="P496" s="227"/>
      <c r="Q496" s="227"/>
      <c r="R496" s="227"/>
      <c r="S496" s="227"/>
      <c r="T496" s="228"/>
      <c r="AT496" s="229" t="s">
        <v>170</v>
      </c>
      <c r="AU496" s="229" t="s">
        <v>87</v>
      </c>
      <c r="AV496" s="13" t="s">
        <v>87</v>
      </c>
      <c r="AW496" s="13" t="s">
        <v>32</v>
      </c>
      <c r="AX496" s="13" t="s">
        <v>84</v>
      </c>
      <c r="AY496" s="229" t="s">
        <v>159</v>
      </c>
    </row>
    <row r="497" spans="1:65" s="2" customFormat="1" ht="14.45" customHeight="1" x14ac:dyDescent="0.2">
      <c r="A497" s="33"/>
      <c r="B497" s="34"/>
      <c r="C497" s="230" t="s">
        <v>830</v>
      </c>
      <c r="D497" s="230" t="s">
        <v>247</v>
      </c>
      <c r="E497" s="231" t="s">
        <v>831</v>
      </c>
      <c r="F497" s="232" t="s">
        <v>832</v>
      </c>
      <c r="G497" s="233" t="s">
        <v>185</v>
      </c>
      <c r="H497" s="234">
        <v>16.16</v>
      </c>
      <c r="I497" s="235"/>
      <c r="J497" s="236">
        <f>ROUND(I497*H497,2)</f>
        <v>0</v>
      </c>
      <c r="K497" s="232" t="s">
        <v>165</v>
      </c>
      <c r="L497" s="237"/>
      <c r="M497" s="238" t="s">
        <v>1</v>
      </c>
      <c r="N497" s="239" t="s">
        <v>41</v>
      </c>
      <c r="O497" s="70"/>
      <c r="P497" s="211">
        <f>O497*H497</f>
        <v>0</v>
      </c>
      <c r="Q497" s="211">
        <v>2.1999999999999999E-2</v>
      </c>
      <c r="R497" s="211">
        <f>Q497*H497</f>
        <v>0.35552</v>
      </c>
      <c r="S497" s="211">
        <v>0</v>
      </c>
      <c r="T497" s="212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213" t="s">
        <v>208</v>
      </c>
      <c r="AT497" s="213" t="s">
        <v>247</v>
      </c>
      <c r="AU497" s="213" t="s">
        <v>87</v>
      </c>
      <c r="AY497" s="16" t="s">
        <v>159</v>
      </c>
      <c r="BE497" s="214">
        <f>IF(N497="základní",J497,0)</f>
        <v>0</v>
      </c>
      <c r="BF497" s="214">
        <f>IF(N497="snížená",J497,0)</f>
        <v>0</v>
      </c>
      <c r="BG497" s="214">
        <f>IF(N497="zákl. přenesená",J497,0)</f>
        <v>0</v>
      </c>
      <c r="BH497" s="214">
        <f>IF(N497="sníž. přenesená",J497,0)</f>
        <v>0</v>
      </c>
      <c r="BI497" s="214">
        <f>IF(N497="nulová",J497,0)</f>
        <v>0</v>
      </c>
      <c r="BJ497" s="16" t="s">
        <v>84</v>
      </c>
      <c r="BK497" s="214">
        <f>ROUND(I497*H497,2)</f>
        <v>0</v>
      </c>
      <c r="BL497" s="16" t="s">
        <v>166</v>
      </c>
      <c r="BM497" s="213" t="s">
        <v>833</v>
      </c>
    </row>
    <row r="498" spans="1:65" s="2" customFormat="1" x14ac:dyDescent="0.2">
      <c r="A498" s="33"/>
      <c r="B498" s="34"/>
      <c r="C498" s="35"/>
      <c r="D498" s="215" t="s">
        <v>168</v>
      </c>
      <c r="E498" s="35"/>
      <c r="F498" s="216" t="s">
        <v>832</v>
      </c>
      <c r="G498" s="35"/>
      <c r="H498" s="35"/>
      <c r="I498" s="114"/>
      <c r="J498" s="35"/>
      <c r="K498" s="35"/>
      <c r="L498" s="38"/>
      <c r="M498" s="217"/>
      <c r="N498" s="218"/>
      <c r="O498" s="70"/>
      <c r="P498" s="70"/>
      <c r="Q498" s="70"/>
      <c r="R498" s="70"/>
      <c r="S498" s="70"/>
      <c r="T498" s="71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16" t="s">
        <v>168</v>
      </c>
      <c r="AU498" s="16" t="s">
        <v>87</v>
      </c>
    </row>
    <row r="499" spans="1:65" s="13" customFormat="1" x14ac:dyDescent="0.2">
      <c r="B499" s="219"/>
      <c r="C499" s="220"/>
      <c r="D499" s="215" t="s">
        <v>170</v>
      </c>
      <c r="E499" s="221" t="s">
        <v>1</v>
      </c>
      <c r="F499" s="222" t="s">
        <v>834</v>
      </c>
      <c r="G499" s="220"/>
      <c r="H499" s="223">
        <v>16.16</v>
      </c>
      <c r="I499" s="224"/>
      <c r="J499" s="220"/>
      <c r="K499" s="220"/>
      <c r="L499" s="225"/>
      <c r="M499" s="226"/>
      <c r="N499" s="227"/>
      <c r="O499" s="227"/>
      <c r="P499" s="227"/>
      <c r="Q499" s="227"/>
      <c r="R499" s="227"/>
      <c r="S499" s="227"/>
      <c r="T499" s="228"/>
      <c r="AT499" s="229" t="s">
        <v>170</v>
      </c>
      <c r="AU499" s="229" t="s">
        <v>87</v>
      </c>
      <c r="AV499" s="13" t="s">
        <v>87</v>
      </c>
      <c r="AW499" s="13" t="s">
        <v>32</v>
      </c>
      <c r="AX499" s="13" t="s">
        <v>84</v>
      </c>
      <c r="AY499" s="229" t="s">
        <v>159</v>
      </c>
    </row>
    <row r="500" spans="1:65" s="2" customFormat="1" ht="19.899999999999999" customHeight="1" x14ac:dyDescent="0.2">
      <c r="A500" s="33"/>
      <c r="B500" s="34"/>
      <c r="C500" s="202" t="s">
        <v>835</v>
      </c>
      <c r="D500" s="202" t="s">
        <v>161</v>
      </c>
      <c r="E500" s="203" t="s">
        <v>836</v>
      </c>
      <c r="F500" s="204" t="s">
        <v>837</v>
      </c>
      <c r="G500" s="205" t="s">
        <v>236</v>
      </c>
      <c r="H500" s="206">
        <v>350.68</v>
      </c>
      <c r="I500" s="207"/>
      <c r="J500" s="208">
        <f>ROUND(I500*H500,2)</f>
        <v>0</v>
      </c>
      <c r="K500" s="204" t="s">
        <v>165</v>
      </c>
      <c r="L500" s="38"/>
      <c r="M500" s="209" t="s">
        <v>1</v>
      </c>
      <c r="N500" s="210" t="s">
        <v>41</v>
      </c>
      <c r="O500" s="70"/>
      <c r="P500" s="211">
        <f>O500*H500</f>
        <v>0</v>
      </c>
      <c r="Q500" s="211">
        <v>0</v>
      </c>
      <c r="R500" s="211">
        <f>Q500*H500</f>
        <v>0</v>
      </c>
      <c r="S500" s="211">
        <v>0</v>
      </c>
      <c r="T500" s="212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213" t="s">
        <v>166</v>
      </c>
      <c r="AT500" s="213" t="s">
        <v>161</v>
      </c>
      <c r="AU500" s="213" t="s">
        <v>87</v>
      </c>
      <c r="AY500" s="16" t="s">
        <v>159</v>
      </c>
      <c r="BE500" s="214">
        <f>IF(N500="základní",J500,0)</f>
        <v>0</v>
      </c>
      <c r="BF500" s="214">
        <f>IF(N500="snížená",J500,0)</f>
        <v>0</v>
      </c>
      <c r="BG500" s="214">
        <f>IF(N500="zákl. přenesená",J500,0)</f>
        <v>0</v>
      </c>
      <c r="BH500" s="214">
        <f>IF(N500="sníž. přenesená",J500,0)</f>
        <v>0</v>
      </c>
      <c r="BI500" s="214">
        <f>IF(N500="nulová",J500,0)</f>
        <v>0</v>
      </c>
      <c r="BJ500" s="16" t="s">
        <v>84</v>
      </c>
      <c r="BK500" s="214">
        <f>ROUND(I500*H500,2)</f>
        <v>0</v>
      </c>
      <c r="BL500" s="16" t="s">
        <v>166</v>
      </c>
      <c r="BM500" s="213" t="s">
        <v>838</v>
      </c>
    </row>
    <row r="501" spans="1:65" s="2" customFormat="1" ht="19.5" x14ac:dyDescent="0.2">
      <c r="A501" s="33"/>
      <c r="B501" s="34"/>
      <c r="C501" s="35"/>
      <c r="D501" s="215" t="s">
        <v>168</v>
      </c>
      <c r="E501" s="35"/>
      <c r="F501" s="216" t="s">
        <v>839</v>
      </c>
      <c r="G501" s="35"/>
      <c r="H501" s="35"/>
      <c r="I501" s="114"/>
      <c r="J501" s="35"/>
      <c r="K501" s="35"/>
      <c r="L501" s="38"/>
      <c r="M501" s="217"/>
      <c r="N501" s="218"/>
      <c r="O501" s="70"/>
      <c r="P501" s="70"/>
      <c r="Q501" s="70"/>
      <c r="R501" s="70"/>
      <c r="S501" s="70"/>
      <c r="T501" s="71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16" t="s">
        <v>168</v>
      </c>
      <c r="AU501" s="16" t="s">
        <v>87</v>
      </c>
    </row>
    <row r="502" spans="1:65" s="13" customFormat="1" x14ac:dyDescent="0.2">
      <c r="B502" s="219"/>
      <c r="C502" s="220"/>
      <c r="D502" s="215" t="s">
        <v>170</v>
      </c>
      <c r="E502" s="221" t="s">
        <v>1</v>
      </c>
      <c r="F502" s="222" t="s">
        <v>840</v>
      </c>
      <c r="G502" s="220"/>
      <c r="H502" s="223">
        <v>174.32</v>
      </c>
      <c r="I502" s="224"/>
      <c r="J502" s="220"/>
      <c r="K502" s="220"/>
      <c r="L502" s="225"/>
      <c r="M502" s="226"/>
      <c r="N502" s="227"/>
      <c r="O502" s="227"/>
      <c r="P502" s="227"/>
      <c r="Q502" s="227"/>
      <c r="R502" s="227"/>
      <c r="S502" s="227"/>
      <c r="T502" s="228"/>
      <c r="AT502" s="229" t="s">
        <v>170</v>
      </c>
      <c r="AU502" s="229" t="s">
        <v>87</v>
      </c>
      <c r="AV502" s="13" t="s">
        <v>87</v>
      </c>
      <c r="AW502" s="13" t="s">
        <v>32</v>
      </c>
      <c r="AX502" s="13" t="s">
        <v>76</v>
      </c>
      <c r="AY502" s="229" t="s">
        <v>159</v>
      </c>
    </row>
    <row r="503" spans="1:65" s="13" customFormat="1" x14ac:dyDescent="0.2">
      <c r="B503" s="219"/>
      <c r="C503" s="220"/>
      <c r="D503" s="215" t="s">
        <v>170</v>
      </c>
      <c r="E503" s="221" t="s">
        <v>1</v>
      </c>
      <c r="F503" s="222" t="s">
        <v>841</v>
      </c>
      <c r="G503" s="220"/>
      <c r="H503" s="223">
        <v>81.16</v>
      </c>
      <c r="I503" s="224"/>
      <c r="J503" s="220"/>
      <c r="K503" s="220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170</v>
      </c>
      <c r="AU503" s="229" t="s">
        <v>87</v>
      </c>
      <c r="AV503" s="13" t="s">
        <v>87</v>
      </c>
      <c r="AW503" s="13" t="s">
        <v>32</v>
      </c>
      <c r="AX503" s="13" t="s">
        <v>76</v>
      </c>
      <c r="AY503" s="229" t="s">
        <v>159</v>
      </c>
    </row>
    <row r="504" spans="1:65" s="13" customFormat="1" x14ac:dyDescent="0.2">
      <c r="B504" s="219"/>
      <c r="C504" s="220"/>
      <c r="D504" s="215" t="s">
        <v>170</v>
      </c>
      <c r="E504" s="221" t="s">
        <v>1</v>
      </c>
      <c r="F504" s="222" t="s">
        <v>842</v>
      </c>
      <c r="G504" s="220"/>
      <c r="H504" s="223">
        <v>95.2</v>
      </c>
      <c r="I504" s="224"/>
      <c r="J504" s="220"/>
      <c r="K504" s="220"/>
      <c r="L504" s="225"/>
      <c r="M504" s="226"/>
      <c r="N504" s="227"/>
      <c r="O504" s="227"/>
      <c r="P504" s="227"/>
      <c r="Q504" s="227"/>
      <c r="R504" s="227"/>
      <c r="S504" s="227"/>
      <c r="T504" s="228"/>
      <c r="AT504" s="229" t="s">
        <v>170</v>
      </c>
      <c r="AU504" s="229" t="s">
        <v>87</v>
      </c>
      <c r="AV504" s="13" t="s">
        <v>87</v>
      </c>
      <c r="AW504" s="13" t="s">
        <v>32</v>
      </c>
      <c r="AX504" s="13" t="s">
        <v>76</v>
      </c>
      <c r="AY504" s="229" t="s">
        <v>159</v>
      </c>
    </row>
    <row r="505" spans="1:65" s="2" customFormat="1" ht="25.9" customHeight="1" x14ac:dyDescent="0.2">
      <c r="A505" s="33"/>
      <c r="B505" s="34"/>
      <c r="C505" s="202" t="s">
        <v>843</v>
      </c>
      <c r="D505" s="202" t="s">
        <v>161</v>
      </c>
      <c r="E505" s="203" t="s">
        <v>844</v>
      </c>
      <c r="F505" s="204" t="s">
        <v>845</v>
      </c>
      <c r="G505" s="205" t="s">
        <v>236</v>
      </c>
      <c r="H505" s="206">
        <v>70136</v>
      </c>
      <c r="I505" s="207"/>
      <c r="J505" s="208">
        <f>ROUND(I505*H505,2)</f>
        <v>0</v>
      </c>
      <c r="K505" s="204" t="s">
        <v>165</v>
      </c>
      <c r="L505" s="38"/>
      <c r="M505" s="209" t="s">
        <v>1</v>
      </c>
      <c r="N505" s="210" t="s">
        <v>41</v>
      </c>
      <c r="O505" s="70"/>
      <c r="P505" s="211">
        <f>O505*H505</f>
        <v>0</v>
      </c>
      <c r="Q505" s="211">
        <v>0</v>
      </c>
      <c r="R505" s="211">
        <f>Q505*H505</f>
        <v>0</v>
      </c>
      <c r="S505" s="211">
        <v>0</v>
      </c>
      <c r="T505" s="212">
        <f>S505*H505</f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213" t="s">
        <v>166</v>
      </c>
      <c r="AT505" s="213" t="s">
        <v>161</v>
      </c>
      <c r="AU505" s="213" t="s">
        <v>87</v>
      </c>
      <c r="AY505" s="16" t="s">
        <v>159</v>
      </c>
      <c r="BE505" s="214">
        <f>IF(N505="základní",J505,0)</f>
        <v>0</v>
      </c>
      <c r="BF505" s="214">
        <f>IF(N505="snížená",J505,0)</f>
        <v>0</v>
      </c>
      <c r="BG505" s="214">
        <f>IF(N505="zákl. přenesená",J505,0)</f>
        <v>0</v>
      </c>
      <c r="BH505" s="214">
        <f>IF(N505="sníž. přenesená",J505,0)</f>
        <v>0</v>
      </c>
      <c r="BI505" s="214">
        <f>IF(N505="nulová",J505,0)</f>
        <v>0</v>
      </c>
      <c r="BJ505" s="16" t="s">
        <v>84</v>
      </c>
      <c r="BK505" s="214">
        <f>ROUND(I505*H505,2)</f>
        <v>0</v>
      </c>
      <c r="BL505" s="16" t="s">
        <v>166</v>
      </c>
      <c r="BM505" s="213" t="s">
        <v>846</v>
      </c>
    </row>
    <row r="506" spans="1:65" s="2" customFormat="1" ht="19.5" x14ac:dyDescent="0.2">
      <c r="A506" s="33"/>
      <c r="B506" s="34"/>
      <c r="C506" s="35"/>
      <c r="D506" s="215" t="s">
        <v>168</v>
      </c>
      <c r="E506" s="35"/>
      <c r="F506" s="216" t="s">
        <v>847</v>
      </c>
      <c r="G506" s="35"/>
      <c r="H506" s="35"/>
      <c r="I506" s="114"/>
      <c r="J506" s="35"/>
      <c r="K506" s="35"/>
      <c r="L506" s="38"/>
      <c r="M506" s="217"/>
      <c r="N506" s="218"/>
      <c r="O506" s="70"/>
      <c r="P506" s="70"/>
      <c r="Q506" s="70"/>
      <c r="R506" s="70"/>
      <c r="S506" s="70"/>
      <c r="T506" s="71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T506" s="16" t="s">
        <v>168</v>
      </c>
      <c r="AU506" s="16" t="s">
        <v>87</v>
      </c>
    </row>
    <row r="507" spans="1:65" s="13" customFormat="1" x14ac:dyDescent="0.2">
      <c r="B507" s="219"/>
      <c r="C507" s="220"/>
      <c r="D507" s="215" t="s">
        <v>170</v>
      </c>
      <c r="E507" s="221" t="s">
        <v>1</v>
      </c>
      <c r="F507" s="222" t="s">
        <v>848</v>
      </c>
      <c r="G507" s="220"/>
      <c r="H507" s="223">
        <v>70136</v>
      </c>
      <c r="I507" s="224"/>
      <c r="J507" s="220"/>
      <c r="K507" s="220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170</v>
      </c>
      <c r="AU507" s="229" t="s">
        <v>87</v>
      </c>
      <c r="AV507" s="13" t="s">
        <v>87</v>
      </c>
      <c r="AW507" s="13" t="s">
        <v>32</v>
      </c>
      <c r="AX507" s="13" t="s">
        <v>84</v>
      </c>
      <c r="AY507" s="229" t="s">
        <v>159</v>
      </c>
    </row>
    <row r="508" spans="1:65" s="2" customFormat="1" ht="19.899999999999999" customHeight="1" x14ac:dyDescent="0.2">
      <c r="A508" s="33"/>
      <c r="B508" s="34"/>
      <c r="C508" s="202" t="s">
        <v>849</v>
      </c>
      <c r="D508" s="202" t="s">
        <v>161</v>
      </c>
      <c r="E508" s="203" t="s">
        <v>850</v>
      </c>
      <c r="F508" s="204" t="s">
        <v>851</v>
      </c>
      <c r="G508" s="205" t="s">
        <v>236</v>
      </c>
      <c r="H508" s="206">
        <v>350.68</v>
      </c>
      <c r="I508" s="207"/>
      <c r="J508" s="208">
        <f>ROUND(I508*H508,2)</f>
        <v>0</v>
      </c>
      <c r="K508" s="204" t="s">
        <v>165</v>
      </c>
      <c r="L508" s="38"/>
      <c r="M508" s="209" t="s">
        <v>1</v>
      </c>
      <c r="N508" s="210" t="s">
        <v>41</v>
      </c>
      <c r="O508" s="70"/>
      <c r="P508" s="211">
        <f>O508*H508</f>
        <v>0</v>
      </c>
      <c r="Q508" s="211">
        <v>0</v>
      </c>
      <c r="R508" s="211">
        <f>Q508*H508</f>
        <v>0</v>
      </c>
      <c r="S508" s="211">
        <v>0</v>
      </c>
      <c r="T508" s="212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213" t="s">
        <v>166</v>
      </c>
      <c r="AT508" s="213" t="s">
        <v>161</v>
      </c>
      <c r="AU508" s="213" t="s">
        <v>87</v>
      </c>
      <c r="AY508" s="16" t="s">
        <v>159</v>
      </c>
      <c r="BE508" s="214">
        <f>IF(N508="základní",J508,0)</f>
        <v>0</v>
      </c>
      <c r="BF508" s="214">
        <f>IF(N508="snížená",J508,0)</f>
        <v>0</v>
      </c>
      <c r="BG508" s="214">
        <f>IF(N508="zákl. přenesená",J508,0)</f>
        <v>0</v>
      </c>
      <c r="BH508" s="214">
        <f>IF(N508="sníž. přenesená",J508,0)</f>
        <v>0</v>
      </c>
      <c r="BI508" s="214">
        <f>IF(N508="nulová",J508,0)</f>
        <v>0</v>
      </c>
      <c r="BJ508" s="16" t="s">
        <v>84</v>
      </c>
      <c r="BK508" s="214">
        <f>ROUND(I508*H508,2)</f>
        <v>0</v>
      </c>
      <c r="BL508" s="16" t="s">
        <v>166</v>
      </c>
      <c r="BM508" s="213" t="s">
        <v>852</v>
      </c>
    </row>
    <row r="509" spans="1:65" s="2" customFormat="1" ht="19.5" x14ac:dyDescent="0.2">
      <c r="A509" s="33"/>
      <c r="B509" s="34"/>
      <c r="C509" s="35"/>
      <c r="D509" s="215" t="s">
        <v>168</v>
      </c>
      <c r="E509" s="35"/>
      <c r="F509" s="216" t="s">
        <v>853</v>
      </c>
      <c r="G509" s="35"/>
      <c r="H509" s="35"/>
      <c r="I509" s="114"/>
      <c r="J509" s="35"/>
      <c r="K509" s="35"/>
      <c r="L509" s="38"/>
      <c r="M509" s="217"/>
      <c r="N509" s="218"/>
      <c r="O509" s="70"/>
      <c r="P509" s="70"/>
      <c r="Q509" s="70"/>
      <c r="R509" s="70"/>
      <c r="S509" s="70"/>
      <c r="T509" s="71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16" t="s">
        <v>168</v>
      </c>
      <c r="AU509" s="16" t="s">
        <v>87</v>
      </c>
    </row>
    <row r="510" spans="1:65" s="2" customFormat="1" ht="14.45" customHeight="1" x14ac:dyDescent="0.2">
      <c r="A510" s="33"/>
      <c r="B510" s="34"/>
      <c r="C510" s="202" t="s">
        <v>854</v>
      </c>
      <c r="D510" s="202" t="s">
        <v>161</v>
      </c>
      <c r="E510" s="203" t="s">
        <v>855</v>
      </c>
      <c r="F510" s="204" t="s">
        <v>856</v>
      </c>
      <c r="G510" s="205" t="s">
        <v>164</v>
      </c>
      <c r="H510" s="206">
        <v>0.67600000000000005</v>
      </c>
      <c r="I510" s="207"/>
      <c r="J510" s="208">
        <f>ROUND(I510*H510,2)</f>
        <v>0</v>
      </c>
      <c r="K510" s="204" t="s">
        <v>165</v>
      </c>
      <c r="L510" s="38"/>
      <c r="M510" s="209" t="s">
        <v>1</v>
      </c>
      <c r="N510" s="210" t="s">
        <v>41</v>
      </c>
      <c r="O510" s="70"/>
      <c r="P510" s="211">
        <f>O510*H510</f>
        <v>0</v>
      </c>
      <c r="Q510" s="211">
        <v>0</v>
      </c>
      <c r="R510" s="211">
        <f>Q510*H510</f>
        <v>0</v>
      </c>
      <c r="S510" s="211">
        <v>2.5</v>
      </c>
      <c r="T510" s="212">
        <f>S510*H510</f>
        <v>1.6900000000000002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213" t="s">
        <v>166</v>
      </c>
      <c r="AT510" s="213" t="s">
        <v>161</v>
      </c>
      <c r="AU510" s="213" t="s">
        <v>87</v>
      </c>
      <c r="AY510" s="16" t="s">
        <v>159</v>
      </c>
      <c r="BE510" s="214">
        <f>IF(N510="základní",J510,0)</f>
        <v>0</v>
      </c>
      <c r="BF510" s="214">
        <f>IF(N510="snížená",J510,0)</f>
        <v>0</v>
      </c>
      <c r="BG510" s="214">
        <f>IF(N510="zákl. přenesená",J510,0)</f>
        <v>0</v>
      </c>
      <c r="BH510" s="214">
        <f>IF(N510="sníž. přenesená",J510,0)</f>
        <v>0</v>
      </c>
      <c r="BI510" s="214">
        <f>IF(N510="nulová",J510,0)</f>
        <v>0</v>
      </c>
      <c r="BJ510" s="16" t="s">
        <v>84</v>
      </c>
      <c r="BK510" s="214">
        <f>ROUND(I510*H510,2)</f>
        <v>0</v>
      </c>
      <c r="BL510" s="16" t="s">
        <v>166</v>
      </c>
      <c r="BM510" s="213" t="s">
        <v>857</v>
      </c>
    </row>
    <row r="511" spans="1:65" s="2" customFormat="1" x14ac:dyDescent="0.2">
      <c r="A511" s="33"/>
      <c r="B511" s="34"/>
      <c r="C511" s="35"/>
      <c r="D511" s="215" t="s">
        <v>168</v>
      </c>
      <c r="E511" s="35"/>
      <c r="F511" s="216" t="s">
        <v>858</v>
      </c>
      <c r="G511" s="35"/>
      <c r="H511" s="35"/>
      <c r="I511" s="114"/>
      <c r="J511" s="35"/>
      <c r="K511" s="35"/>
      <c r="L511" s="38"/>
      <c r="M511" s="217"/>
      <c r="N511" s="218"/>
      <c r="O511" s="70"/>
      <c r="P511" s="70"/>
      <c r="Q511" s="70"/>
      <c r="R511" s="70"/>
      <c r="S511" s="70"/>
      <c r="T511" s="71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6" t="s">
        <v>168</v>
      </c>
      <c r="AU511" s="16" t="s">
        <v>87</v>
      </c>
    </row>
    <row r="512" spans="1:65" s="13" customFormat="1" x14ac:dyDescent="0.2">
      <c r="B512" s="219"/>
      <c r="C512" s="220"/>
      <c r="D512" s="215" t="s">
        <v>170</v>
      </c>
      <c r="E512" s="221" t="s">
        <v>1</v>
      </c>
      <c r="F512" s="222" t="s">
        <v>859</v>
      </c>
      <c r="G512" s="220"/>
      <c r="H512" s="223">
        <v>0.67600000000000005</v>
      </c>
      <c r="I512" s="224"/>
      <c r="J512" s="220"/>
      <c r="K512" s="220"/>
      <c r="L512" s="225"/>
      <c r="M512" s="226"/>
      <c r="N512" s="227"/>
      <c r="O512" s="227"/>
      <c r="P512" s="227"/>
      <c r="Q512" s="227"/>
      <c r="R512" s="227"/>
      <c r="S512" s="227"/>
      <c r="T512" s="228"/>
      <c r="AT512" s="229" t="s">
        <v>170</v>
      </c>
      <c r="AU512" s="229" t="s">
        <v>87</v>
      </c>
      <c r="AV512" s="13" t="s">
        <v>87</v>
      </c>
      <c r="AW512" s="13" t="s">
        <v>32</v>
      </c>
      <c r="AX512" s="13" t="s">
        <v>84</v>
      </c>
      <c r="AY512" s="229" t="s">
        <v>159</v>
      </c>
    </row>
    <row r="513" spans="1:65" s="2" customFormat="1" ht="14.45" customHeight="1" x14ac:dyDescent="0.2">
      <c r="A513" s="33"/>
      <c r="B513" s="34"/>
      <c r="C513" s="202" t="s">
        <v>860</v>
      </c>
      <c r="D513" s="202" t="s">
        <v>161</v>
      </c>
      <c r="E513" s="203" t="s">
        <v>861</v>
      </c>
      <c r="F513" s="204" t="s">
        <v>862</v>
      </c>
      <c r="G513" s="205" t="s">
        <v>164</v>
      </c>
      <c r="H513" s="206">
        <v>6.0449999999999999</v>
      </c>
      <c r="I513" s="207"/>
      <c r="J513" s="208">
        <f>ROUND(I513*H513,2)</f>
        <v>0</v>
      </c>
      <c r="K513" s="204" t="s">
        <v>165</v>
      </c>
      <c r="L513" s="38"/>
      <c r="M513" s="209" t="s">
        <v>1</v>
      </c>
      <c r="N513" s="210" t="s">
        <v>41</v>
      </c>
      <c r="O513" s="70"/>
      <c r="P513" s="211">
        <f>O513*H513</f>
        <v>0</v>
      </c>
      <c r="Q513" s="211">
        <v>0</v>
      </c>
      <c r="R513" s="211">
        <f>Q513*H513</f>
        <v>0</v>
      </c>
      <c r="S513" s="211">
        <v>2.4</v>
      </c>
      <c r="T513" s="212">
        <f>S513*H513</f>
        <v>14.507999999999999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213" t="s">
        <v>166</v>
      </c>
      <c r="AT513" s="213" t="s">
        <v>161</v>
      </c>
      <c r="AU513" s="213" t="s">
        <v>87</v>
      </c>
      <c r="AY513" s="16" t="s">
        <v>159</v>
      </c>
      <c r="BE513" s="214">
        <f>IF(N513="základní",J513,0)</f>
        <v>0</v>
      </c>
      <c r="BF513" s="214">
        <f>IF(N513="snížená",J513,0)</f>
        <v>0</v>
      </c>
      <c r="BG513" s="214">
        <f>IF(N513="zákl. přenesená",J513,0)</f>
        <v>0</v>
      </c>
      <c r="BH513" s="214">
        <f>IF(N513="sníž. přenesená",J513,0)</f>
        <v>0</v>
      </c>
      <c r="BI513" s="214">
        <f>IF(N513="nulová",J513,0)</f>
        <v>0</v>
      </c>
      <c r="BJ513" s="16" t="s">
        <v>84</v>
      </c>
      <c r="BK513" s="214">
        <f>ROUND(I513*H513,2)</f>
        <v>0</v>
      </c>
      <c r="BL513" s="16" t="s">
        <v>166</v>
      </c>
      <c r="BM513" s="213" t="s">
        <v>863</v>
      </c>
    </row>
    <row r="514" spans="1:65" s="2" customFormat="1" x14ac:dyDescent="0.2">
      <c r="A514" s="33"/>
      <c r="B514" s="34"/>
      <c r="C514" s="35"/>
      <c r="D514" s="215" t="s">
        <v>168</v>
      </c>
      <c r="E514" s="35"/>
      <c r="F514" s="216" t="s">
        <v>864</v>
      </c>
      <c r="G514" s="35"/>
      <c r="H514" s="35"/>
      <c r="I514" s="114"/>
      <c r="J514" s="35"/>
      <c r="K514" s="35"/>
      <c r="L514" s="38"/>
      <c r="M514" s="217"/>
      <c r="N514" s="218"/>
      <c r="O514" s="70"/>
      <c r="P514" s="70"/>
      <c r="Q514" s="70"/>
      <c r="R514" s="70"/>
      <c r="S514" s="70"/>
      <c r="T514" s="71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T514" s="16" t="s">
        <v>168</v>
      </c>
      <c r="AU514" s="16" t="s">
        <v>87</v>
      </c>
    </row>
    <row r="515" spans="1:65" s="13" customFormat="1" ht="22.5" x14ac:dyDescent="0.2">
      <c r="B515" s="219"/>
      <c r="C515" s="220"/>
      <c r="D515" s="215" t="s">
        <v>170</v>
      </c>
      <c r="E515" s="221" t="s">
        <v>1</v>
      </c>
      <c r="F515" s="222" t="s">
        <v>865</v>
      </c>
      <c r="G515" s="220"/>
      <c r="H515" s="223">
        <v>6.0449999999999999</v>
      </c>
      <c r="I515" s="224"/>
      <c r="J515" s="220"/>
      <c r="K515" s="220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170</v>
      </c>
      <c r="AU515" s="229" t="s">
        <v>87</v>
      </c>
      <c r="AV515" s="13" t="s">
        <v>87</v>
      </c>
      <c r="AW515" s="13" t="s">
        <v>32</v>
      </c>
      <c r="AX515" s="13" t="s">
        <v>84</v>
      </c>
      <c r="AY515" s="229" t="s">
        <v>159</v>
      </c>
    </row>
    <row r="516" spans="1:65" s="2" customFormat="1" ht="14.45" customHeight="1" x14ac:dyDescent="0.2">
      <c r="A516" s="33"/>
      <c r="B516" s="34"/>
      <c r="C516" s="202" t="s">
        <v>866</v>
      </c>
      <c r="D516" s="202" t="s">
        <v>161</v>
      </c>
      <c r="E516" s="203" t="s">
        <v>867</v>
      </c>
      <c r="F516" s="204" t="s">
        <v>868</v>
      </c>
      <c r="G516" s="205" t="s">
        <v>250</v>
      </c>
      <c r="H516" s="206">
        <v>5.6000000000000001E-2</v>
      </c>
      <c r="I516" s="207"/>
      <c r="J516" s="208">
        <f>ROUND(I516*H516,2)</f>
        <v>0</v>
      </c>
      <c r="K516" s="204" t="s">
        <v>165</v>
      </c>
      <c r="L516" s="38"/>
      <c r="M516" s="209" t="s">
        <v>1</v>
      </c>
      <c r="N516" s="210" t="s">
        <v>41</v>
      </c>
      <c r="O516" s="70"/>
      <c r="P516" s="211">
        <f>O516*H516</f>
        <v>0</v>
      </c>
      <c r="Q516" s="211">
        <v>0</v>
      </c>
      <c r="R516" s="211">
        <f>Q516*H516</f>
        <v>0</v>
      </c>
      <c r="S516" s="211">
        <v>1.258</v>
      </c>
      <c r="T516" s="212">
        <f>S516*H516</f>
        <v>7.0447999999999997E-2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213" t="s">
        <v>166</v>
      </c>
      <c r="AT516" s="213" t="s">
        <v>161</v>
      </c>
      <c r="AU516" s="213" t="s">
        <v>87</v>
      </c>
      <c r="AY516" s="16" t="s">
        <v>159</v>
      </c>
      <c r="BE516" s="214">
        <f>IF(N516="základní",J516,0)</f>
        <v>0</v>
      </c>
      <c r="BF516" s="214">
        <f>IF(N516="snížená",J516,0)</f>
        <v>0</v>
      </c>
      <c r="BG516" s="214">
        <f>IF(N516="zákl. přenesená",J516,0)</f>
        <v>0</v>
      </c>
      <c r="BH516" s="214">
        <f>IF(N516="sníž. přenesená",J516,0)</f>
        <v>0</v>
      </c>
      <c r="BI516" s="214">
        <f>IF(N516="nulová",J516,0)</f>
        <v>0</v>
      </c>
      <c r="BJ516" s="16" t="s">
        <v>84</v>
      </c>
      <c r="BK516" s="214">
        <f>ROUND(I516*H516,2)</f>
        <v>0</v>
      </c>
      <c r="BL516" s="16" t="s">
        <v>166</v>
      </c>
      <c r="BM516" s="213" t="s">
        <v>869</v>
      </c>
    </row>
    <row r="517" spans="1:65" s="2" customFormat="1" x14ac:dyDescent="0.2">
      <c r="A517" s="33"/>
      <c r="B517" s="34"/>
      <c r="C517" s="35"/>
      <c r="D517" s="215" t="s">
        <v>168</v>
      </c>
      <c r="E517" s="35"/>
      <c r="F517" s="216" t="s">
        <v>870</v>
      </c>
      <c r="G517" s="35"/>
      <c r="H517" s="35"/>
      <c r="I517" s="114"/>
      <c r="J517" s="35"/>
      <c r="K517" s="35"/>
      <c r="L517" s="38"/>
      <c r="M517" s="217"/>
      <c r="N517" s="218"/>
      <c r="O517" s="70"/>
      <c r="P517" s="70"/>
      <c r="Q517" s="70"/>
      <c r="R517" s="70"/>
      <c r="S517" s="70"/>
      <c r="T517" s="71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16" t="s">
        <v>168</v>
      </c>
      <c r="AU517" s="16" t="s">
        <v>87</v>
      </c>
    </row>
    <row r="518" spans="1:65" s="13" customFormat="1" x14ac:dyDescent="0.2">
      <c r="B518" s="219"/>
      <c r="C518" s="220"/>
      <c r="D518" s="215" t="s">
        <v>170</v>
      </c>
      <c r="E518" s="221" t="s">
        <v>1</v>
      </c>
      <c r="F518" s="222" t="s">
        <v>871</v>
      </c>
      <c r="G518" s="220"/>
      <c r="H518" s="223">
        <v>5.6000000000000001E-2</v>
      </c>
      <c r="I518" s="224"/>
      <c r="J518" s="220"/>
      <c r="K518" s="220"/>
      <c r="L518" s="225"/>
      <c r="M518" s="226"/>
      <c r="N518" s="227"/>
      <c r="O518" s="227"/>
      <c r="P518" s="227"/>
      <c r="Q518" s="227"/>
      <c r="R518" s="227"/>
      <c r="S518" s="227"/>
      <c r="T518" s="228"/>
      <c r="AT518" s="229" t="s">
        <v>170</v>
      </c>
      <c r="AU518" s="229" t="s">
        <v>87</v>
      </c>
      <c r="AV518" s="13" t="s">
        <v>87</v>
      </c>
      <c r="AW518" s="13" t="s">
        <v>32</v>
      </c>
      <c r="AX518" s="13" t="s">
        <v>84</v>
      </c>
      <c r="AY518" s="229" t="s">
        <v>159</v>
      </c>
    </row>
    <row r="519" spans="1:65" s="2" customFormat="1" ht="19.899999999999999" customHeight="1" x14ac:dyDescent="0.2">
      <c r="A519" s="33"/>
      <c r="B519" s="34"/>
      <c r="C519" s="202" t="s">
        <v>872</v>
      </c>
      <c r="D519" s="202" t="s">
        <v>161</v>
      </c>
      <c r="E519" s="203" t="s">
        <v>873</v>
      </c>
      <c r="F519" s="204" t="s">
        <v>874</v>
      </c>
      <c r="G519" s="205" t="s">
        <v>250</v>
      </c>
      <c r="H519" s="206">
        <v>5.6000000000000001E-2</v>
      </c>
      <c r="I519" s="207"/>
      <c r="J519" s="208">
        <f>ROUND(I519*H519,2)</f>
        <v>0</v>
      </c>
      <c r="K519" s="204" t="s">
        <v>165</v>
      </c>
      <c r="L519" s="38"/>
      <c r="M519" s="209" t="s">
        <v>1</v>
      </c>
      <c r="N519" s="210" t="s">
        <v>41</v>
      </c>
      <c r="O519" s="70"/>
      <c r="P519" s="211">
        <f>O519*H519</f>
        <v>0</v>
      </c>
      <c r="Q519" s="211">
        <v>0</v>
      </c>
      <c r="R519" s="211">
        <f>Q519*H519</f>
        <v>0</v>
      </c>
      <c r="S519" s="211">
        <v>1.258</v>
      </c>
      <c r="T519" s="212">
        <f>S519*H519</f>
        <v>7.0447999999999997E-2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213" t="s">
        <v>166</v>
      </c>
      <c r="AT519" s="213" t="s">
        <v>161</v>
      </c>
      <c r="AU519" s="213" t="s">
        <v>87</v>
      </c>
      <c r="AY519" s="16" t="s">
        <v>159</v>
      </c>
      <c r="BE519" s="214">
        <f>IF(N519="základní",J519,0)</f>
        <v>0</v>
      </c>
      <c r="BF519" s="214">
        <f>IF(N519="snížená",J519,0)</f>
        <v>0</v>
      </c>
      <c r="BG519" s="214">
        <f>IF(N519="zákl. přenesená",J519,0)</f>
        <v>0</v>
      </c>
      <c r="BH519" s="214">
        <f>IF(N519="sníž. přenesená",J519,0)</f>
        <v>0</v>
      </c>
      <c r="BI519" s="214">
        <f>IF(N519="nulová",J519,0)</f>
        <v>0</v>
      </c>
      <c r="BJ519" s="16" t="s">
        <v>84</v>
      </c>
      <c r="BK519" s="214">
        <f>ROUND(I519*H519,2)</f>
        <v>0</v>
      </c>
      <c r="BL519" s="16" t="s">
        <v>166</v>
      </c>
      <c r="BM519" s="213" t="s">
        <v>875</v>
      </c>
    </row>
    <row r="520" spans="1:65" s="2" customFormat="1" ht="19.5" x14ac:dyDescent="0.2">
      <c r="A520" s="33"/>
      <c r="B520" s="34"/>
      <c r="C520" s="35"/>
      <c r="D520" s="215" t="s">
        <v>168</v>
      </c>
      <c r="E520" s="35"/>
      <c r="F520" s="216" t="s">
        <v>876</v>
      </c>
      <c r="G520" s="35"/>
      <c r="H520" s="35"/>
      <c r="I520" s="114"/>
      <c r="J520" s="35"/>
      <c r="K520" s="35"/>
      <c r="L520" s="38"/>
      <c r="M520" s="217"/>
      <c r="N520" s="218"/>
      <c r="O520" s="70"/>
      <c r="P520" s="70"/>
      <c r="Q520" s="70"/>
      <c r="R520" s="70"/>
      <c r="S520" s="70"/>
      <c r="T520" s="71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T520" s="16" t="s">
        <v>168</v>
      </c>
      <c r="AU520" s="16" t="s">
        <v>87</v>
      </c>
    </row>
    <row r="521" spans="1:65" s="13" customFormat="1" x14ac:dyDescent="0.2">
      <c r="B521" s="219"/>
      <c r="C521" s="220"/>
      <c r="D521" s="215" t="s">
        <v>170</v>
      </c>
      <c r="E521" s="221" t="s">
        <v>1</v>
      </c>
      <c r="F521" s="222" t="s">
        <v>871</v>
      </c>
      <c r="G521" s="220"/>
      <c r="H521" s="223">
        <v>5.6000000000000001E-2</v>
      </c>
      <c r="I521" s="224"/>
      <c r="J521" s="220"/>
      <c r="K521" s="220"/>
      <c r="L521" s="225"/>
      <c r="M521" s="226"/>
      <c r="N521" s="227"/>
      <c r="O521" s="227"/>
      <c r="P521" s="227"/>
      <c r="Q521" s="227"/>
      <c r="R521" s="227"/>
      <c r="S521" s="227"/>
      <c r="T521" s="228"/>
      <c r="AT521" s="229" t="s">
        <v>170</v>
      </c>
      <c r="AU521" s="229" t="s">
        <v>87</v>
      </c>
      <c r="AV521" s="13" t="s">
        <v>87</v>
      </c>
      <c r="AW521" s="13" t="s">
        <v>32</v>
      </c>
      <c r="AX521" s="13" t="s">
        <v>76</v>
      </c>
      <c r="AY521" s="229" t="s">
        <v>159</v>
      </c>
    </row>
    <row r="522" spans="1:65" s="2" customFormat="1" ht="19.899999999999999" customHeight="1" x14ac:dyDescent="0.2">
      <c r="A522" s="33"/>
      <c r="B522" s="34"/>
      <c r="C522" s="202" t="s">
        <v>877</v>
      </c>
      <c r="D522" s="202" t="s">
        <v>161</v>
      </c>
      <c r="E522" s="203" t="s">
        <v>878</v>
      </c>
      <c r="F522" s="204" t="s">
        <v>879</v>
      </c>
      <c r="G522" s="205" t="s">
        <v>164</v>
      </c>
      <c r="H522" s="206">
        <v>3.9</v>
      </c>
      <c r="I522" s="207"/>
      <c r="J522" s="208">
        <f>ROUND(I522*H522,2)</f>
        <v>0</v>
      </c>
      <c r="K522" s="204" t="s">
        <v>165</v>
      </c>
      <c r="L522" s="38"/>
      <c r="M522" s="209" t="s">
        <v>1</v>
      </c>
      <c r="N522" s="210" t="s">
        <v>41</v>
      </c>
      <c r="O522" s="70"/>
      <c r="P522" s="211">
        <f>O522*H522</f>
        <v>0</v>
      </c>
      <c r="Q522" s="211">
        <v>0</v>
      </c>
      <c r="R522" s="211">
        <f>Q522*H522</f>
        <v>0</v>
      </c>
      <c r="S522" s="211">
        <v>2.2000000000000002</v>
      </c>
      <c r="T522" s="212">
        <f>S522*H522</f>
        <v>8.58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213" t="s">
        <v>166</v>
      </c>
      <c r="AT522" s="213" t="s">
        <v>161</v>
      </c>
      <c r="AU522" s="213" t="s">
        <v>87</v>
      </c>
      <c r="AY522" s="16" t="s">
        <v>159</v>
      </c>
      <c r="BE522" s="214">
        <f>IF(N522="základní",J522,0)</f>
        <v>0</v>
      </c>
      <c r="BF522" s="214">
        <f>IF(N522="snížená",J522,0)</f>
        <v>0</v>
      </c>
      <c r="BG522" s="214">
        <f>IF(N522="zákl. přenesená",J522,0)</f>
        <v>0</v>
      </c>
      <c r="BH522" s="214">
        <f>IF(N522="sníž. přenesená",J522,0)</f>
        <v>0</v>
      </c>
      <c r="BI522" s="214">
        <f>IF(N522="nulová",J522,0)</f>
        <v>0</v>
      </c>
      <c r="BJ522" s="16" t="s">
        <v>84</v>
      </c>
      <c r="BK522" s="214">
        <f>ROUND(I522*H522,2)</f>
        <v>0</v>
      </c>
      <c r="BL522" s="16" t="s">
        <v>166</v>
      </c>
      <c r="BM522" s="213" t="s">
        <v>880</v>
      </c>
    </row>
    <row r="523" spans="1:65" s="2" customFormat="1" x14ac:dyDescent="0.2">
      <c r="A523" s="33"/>
      <c r="B523" s="34"/>
      <c r="C523" s="35"/>
      <c r="D523" s="215" t="s">
        <v>168</v>
      </c>
      <c r="E523" s="35"/>
      <c r="F523" s="216" t="s">
        <v>881</v>
      </c>
      <c r="G523" s="35"/>
      <c r="H523" s="35"/>
      <c r="I523" s="114"/>
      <c r="J523" s="35"/>
      <c r="K523" s="35"/>
      <c r="L523" s="38"/>
      <c r="M523" s="217"/>
      <c r="N523" s="218"/>
      <c r="O523" s="70"/>
      <c r="P523" s="70"/>
      <c r="Q523" s="70"/>
      <c r="R523" s="70"/>
      <c r="S523" s="70"/>
      <c r="T523" s="71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T523" s="16" t="s">
        <v>168</v>
      </c>
      <c r="AU523" s="16" t="s">
        <v>87</v>
      </c>
    </row>
    <row r="524" spans="1:65" s="13" customFormat="1" x14ac:dyDescent="0.2">
      <c r="B524" s="219"/>
      <c r="C524" s="220"/>
      <c r="D524" s="215" t="s">
        <v>170</v>
      </c>
      <c r="E524" s="221" t="s">
        <v>1</v>
      </c>
      <c r="F524" s="222" t="s">
        <v>882</v>
      </c>
      <c r="G524" s="220"/>
      <c r="H524" s="223">
        <v>3.9</v>
      </c>
      <c r="I524" s="224"/>
      <c r="J524" s="220"/>
      <c r="K524" s="220"/>
      <c r="L524" s="225"/>
      <c r="M524" s="226"/>
      <c r="N524" s="227"/>
      <c r="O524" s="227"/>
      <c r="P524" s="227"/>
      <c r="Q524" s="227"/>
      <c r="R524" s="227"/>
      <c r="S524" s="227"/>
      <c r="T524" s="228"/>
      <c r="AT524" s="229" t="s">
        <v>170</v>
      </c>
      <c r="AU524" s="229" t="s">
        <v>87</v>
      </c>
      <c r="AV524" s="13" t="s">
        <v>87</v>
      </c>
      <c r="AW524" s="13" t="s">
        <v>32</v>
      </c>
      <c r="AX524" s="13" t="s">
        <v>84</v>
      </c>
      <c r="AY524" s="229" t="s">
        <v>159</v>
      </c>
    </row>
    <row r="525" spans="1:65" s="2" customFormat="1" ht="14.45" customHeight="1" x14ac:dyDescent="0.2">
      <c r="A525" s="33"/>
      <c r="B525" s="34"/>
      <c r="C525" s="202" t="s">
        <v>883</v>
      </c>
      <c r="D525" s="202" t="s">
        <v>161</v>
      </c>
      <c r="E525" s="203" t="s">
        <v>884</v>
      </c>
      <c r="F525" s="204" t="s">
        <v>885</v>
      </c>
      <c r="G525" s="205" t="s">
        <v>185</v>
      </c>
      <c r="H525" s="206">
        <v>13</v>
      </c>
      <c r="I525" s="207"/>
      <c r="J525" s="208">
        <f>ROUND(I525*H525,2)</f>
        <v>0</v>
      </c>
      <c r="K525" s="204" t="s">
        <v>165</v>
      </c>
      <c r="L525" s="38"/>
      <c r="M525" s="209" t="s">
        <v>1</v>
      </c>
      <c r="N525" s="210" t="s">
        <v>41</v>
      </c>
      <c r="O525" s="70"/>
      <c r="P525" s="211">
        <f>O525*H525</f>
        <v>0</v>
      </c>
      <c r="Q525" s="211">
        <v>0</v>
      </c>
      <c r="R525" s="211">
        <f>Q525*H525</f>
        <v>0</v>
      </c>
      <c r="S525" s="211">
        <v>0.98</v>
      </c>
      <c r="T525" s="212">
        <f>S525*H525</f>
        <v>12.74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213" t="s">
        <v>166</v>
      </c>
      <c r="AT525" s="213" t="s">
        <v>161</v>
      </c>
      <c r="AU525" s="213" t="s">
        <v>87</v>
      </c>
      <c r="AY525" s="16" t="s">
        <v>159</v>
      </c>
      <c r="BE525" s="214">
        <f>IF(N525="základní",J525,0)</f>
        <v>0</v>
      </c>
      <c r="BF525" s="214">
        <f>IF(N525="snížená",J525,0)</f>
        <v>0</v>
      </c>
      <c r="BG525" s="214">
        <f>IF(N525="zákl. přenesená",J525,0)</f>
        <v>0</v>
      </c>
      <c r="BH525" s="214">
        <f>IF(N525="sníž. přenesená",J525,0)</f>
        <v>0</v>
      </c>
      <c r="BI525" s="214">
        <f>IF(N525="nulová",J525,0)</f>
        <v>0</v>
      </c>
      <c r="BJ525" s="16" t="s">
        <v>84</v>
      </c>
      <c r="BK525" s="214">
        <f>ROUND(I525*H525,2)</f>
        <v>0</v>
      </c>
      <c r="BL525" s="16" t="s">
        <v>166</v>
      </c>
      <c r="BM525" s="213" t="s">
        <v>886</v>
      </c>
    </row>
    <row r="526" spans="1:65" s="2" customFormat="1" ht="19.5" x14ac:dyDescent="0.2">
      <c r="A526" s="33"/>
      <c r="B526" s="34"/>
      <c r="C526" s="35"/>
      <c r="D526" s="215" t="s">
        <v>168</v>
      </c>
      <c r="E526" s="35"/>
      <c r="F526" s="216" t="s">
        <v>887</v>
      </c>
      <c r="G526" s="35"/>
      <c r="H526" s="35"/>
      <c r="I526" s="114"/>
      <c r="J526" s="35"/>
      <c r="K526" s="35"/>
      <c r="L526" s="38"/>
      <c r="M526" s="217"/>
      <c r="N526" s="218"/>
      <c r="O526" s="70"/>
      <c r="P526" s="70"/>
      <c r="Q526" s="70"/>
      <c r="R526" s="70"/>
      <c r="S526" s="70"/>
      <c r="T526" s="71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T526" s="16" t="s">
        <v>168</v>
      </c>
      <c r="AU526" s="16" t="s">
        <v>87</v>
      </c>
    </row>
    <row r="527" spans="1:65" s="13" customFormat="1" x14ac:dyDescent="0.2">
      <c r="B527" s="219"/>
      <c r="C527" s="220"/>
      <c r="D527" s="215" t="s">
        <v>170</v>
      </c>
      <c r="E527" s="221" t="s">
        <v>1</v>
      </c>
      <c r="F527" s="222" t="s">
        <v>888</v>
      </c>
      <c r="G527" s="220"/>
      <c r="H527" s="223">
        <v>13</v>
      </c>
      <c r="I527" s="224"/>
      <c r="J527" s="220"/>
      <c r="K527" s="220"/>
      <c r="L527" s="225"/>
      <c r="M527" s="226"/>
      <c r="N527" s="227"/>
      <c r="O527" s="227"/>
      <c r="P527" s="227"/>
      <c r="Q527" s="227"/>
      <c r="R527" s="227"/>
      <c r="S527" s="227"/>
      <c r="T527" s="228"/>
      <c r="AT527" s="229" t="s">
        <v>170</v>
      </c>
      <c r="AU527" s="229" t="s">
        <v>87</v>
      </c>
      <c r="AV527" s="13" t="s">
        <v>87</v>
      </c>
      <c r="AW527" s="13" t="s">
        <v>32</v>
      </c>
      <c r="AX527" s="13" t="s">
        <v>84</v>
      </c>
      <c r="AY527" s="229" t="s">
        <v>159</v>
      </c>
    </row>
    <row r="528" spans="1:65" s="2" customFormat="1" ht="14.45" customHeight="1" x14ac:dyDescent="0.2">
      <c r="A528" s="33"/>
      <c r="B528" s="34"/>
      <c r="C528" s="202" t="s">
        <v>889</v>
      </c>
      <c r="D528" s="202" t="s">
        <v>161</v>
      </c>
      <c r="E528" s="203" t="s">
        <v>890</v>
      </c>
      <c r="F528" s="204" t="s">
        <v>891</v>
      </c>
      <c r="G528" s="205" t="s">
        <v>236</v>
      </c>
      <c r="H528" s="206">
        <v>1.76</v>
      </c>
      <c r="I528" s="207"/>
      <c r="J528" s="208">
        <f>ROUND(I528*H528,2)</f>
        <v>0</v>
      </c>
      <c r="K528" s="204" t="s">
        <v>165</v>
      </c>
      <c r="L528" s="38"/>
      <c r="M528" s="209" t="s">
        <v>1</v>
      </c>
      <c r="N528" s="210" t="s">
        <v>41</v>
      </c>
      <c r="O528" s="70"/>
      <c r="P528" s="211">
        <f>O528*H528</f>
        <v>0</v>
      </c>
      <c r="Q528" s="211">
        <v>0</v>
      </c>
      <c r="R528" s="211">
        <f>Q528*H528</f>
        <v>0</v>
      </c>
      <c r="S528" s="211">
        <v>7.5999999999999998E-2</v>
      </c>
      <c r="T528" s="212">
        <f>S528*H528</f>
        <v>0.13375999999999999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213" t="s">
        <v>166</v>
      </c>
      <c r="AT528" s="213" t="s">
        <v>161</v>
      </c>
      <c r="AU528" s="213" t="s">
        <v>87</v>
      </c>
      <c r="AY528" s="16" t="s">
        <v>159</v>
      </c>
      <c r="BE528" s="214">
        <f>IF(N528="základní",J528,0)</f>
        <v>0</v>
      </c>
      <c r="BF528" s="214">
        <f>IF(N528="snížená",J528,0)</f>
        <v>0</v>
      </c>
      <c r="BG528" s="214">
        <f>IF(N528="zákl. přenesená",J528,0)</f>
        <v>0</v>
      </c>
      <c r="BH528" s="214">
        <f>IF(N528="sníž. přenesená",J528,0)</f>
        <v>0</v>
      </c>
      <c r="BI528" s="214">
        <f>IF(N528="nulová",J528,0)</f>
        <v>0</v>
      </c>
      <c r="BJ528" s="16" t="s">
        <v>84</v>
      </c>
      <c r="BK528" s="214">
        <f>ROUND(I528*H528,2)</f>
        <v>0</v>
      </c>
      <c r="BL528" s="16" t="s">
        <v>166</v>
      </c>
      <c r="BM528" s="213" t="s">
        <v>892</v>
      </c>
    </row>
    <row r="529" spans="1:65" s="2" customFormat="1" ht="19.5" x14ac:dyDescent="0.2">
      <c r="A529" s="33"/>
      <c r="B529" s="34"/>
      <c r="C529" s="35"/>
      <c r="D529" s="215" t="s">
        <v>168</v>
      </c>
      <c r="E529" s="35"/>
      <c r="F529" s="216" t="s">
        <v>893</v>
      </c>
      <c r="G529" s="35"/>
      <c r="H529" s="35"/>
      <c r="I529" s="114"/>
      <c r="J529" s="35"/>
      <c r="K529" s="35"/>
      <c r="L529" s="38"/>
      <c r="M529" s="217"/>
      <c r="N529" s="218"/>
      <c r="O529" s="70"/>
      <c r="P529" s="70"/>
      <c r="Q529" s="70"/>
      <c r="R529" s="70"/>
      <c r="S529" s="70"/>
      <c r="T529" s="71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T529" s="16" t="s">
        <v>168</v>
      </c>
      <c r="AU529" s="16" t="s">
        <v>87</v>
      </c>
    </row>
    <row r="530" spans="1:65" s="13" customFormat="1" x14ac:dyDescent="0.2">
      <c r="B530" s="219"/>
      <c r="C530" s="220"/>
      <c r="D530" s="215" t="s">
        <v>170</v>
      </c>
      <c r="E530" s="221" t="s">
        <v>1</v>
      </c>
      <c r="F530" s="222" t="s">
        <v>894</v>
      </c>
      <c r="G530" s="220"/>
      <c r="H530" s="223">
        <v>1.76</v>
      </c>
      <c r="I530" s="224"/>
      <c r="J530" s="220"/>
      <c r="K530" s="220"/>
      <c r="L530" s="225"/>
      <c r="M530" s="226"/>
      <c r="N530" s="227"/>
      <c r="O530" s="227"/>
      <c r="P530" s="227"/>
      <c r="Q530" s="227"/>
      <c r="R530" s="227"/>
      <c r="S530" s="227"/>
      <c r="T530" s="228"/>
      <c r="AT530" s="229" t="s">
        <v>170</v>
      </c>
      <c r="AU530" s="229" t="s">
        <v>87</v>
      </c>
      <c r="AV530" s="13" t="s">
        <v>87</v>
      </c>
      <c r="AW530" s="13" t="s">
        <v>32</v>
      </c>
      <c r="AX530" s="13" t="s">
        <v>84</v>
      </c>
      <c r="AY530" s="229" t="s">
        <v>159</v>
      </c>
    </row>
    <row r="531" spans="1:65" s="2" customFormat="1" ht="14.45" customHeight="1" x14ac:dyDescent="0.2">
      <c r="A531" s="33"/>
      <c r="B531" s="34"/>
      <c r="C531" s="202" t="s">
        <v>895</v>
      </c>
      <c r="D531" s="202" t="s">
        <v>161</v>
      </c>
      <c r="E531" s="203" t="s">
        <v>896</v>
      </c>
      <c r="F531" s="204" t="s">
        <v>897</v>
      </c>
      <c r="G531" s="205" t="s">
        <v>438</v>
      </c>
      <c r="H531" s="206">
        <v>6</v>
      </c>
      <c r="I531" s="207"/>
      <c r="J531" s="208">
        <f>ROUND(I531*H531,2)</f>
        <v>0</v>
      </c>
      <c r="K531" s="204" t="s">
        <v>165</v>
      </c>
      <c r="L531" s="38"/>
      <c r="M531" s="209" t="s">
        <v>1</v>
      </c>
      <c r="N531" s="210" t="s">
        <v>41</v>
      </c>
      <c r="O531" s="70"/>
      <c r="P531" s="211">
        <f>O531*H531</f>
        <v>0</v>
      </c>
      <c r="Q531" s="211">
        <v>0</v>
      </c>
      <c r="R531" s="211">
        <f>Q531*H531</f>
        <v>0</v>
      </c>
      <c r="S531" s="211">
        <v>1E-3</v>
      </c>
      <c r="T531" s="212">
        <f>S531*H531</f>
        <v>6.0000000000000001E-3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213" t="s">
        <v>166</v>
      </c>
      <c r="AT531" s="213" t="s">
        <v>161</v>
      </c>
      <c r="AU531" s="213" t="s">
        <v>87</v>
      </c>
      <c r="AY531" s="16" t="s">
        <v>159</v>
      </c>
      <c r="BE531" s="214">
        <f>IF(N531="základní",J531,0)</f>
        <v>0</v>
      </c>
      <c r="BF531" s="214">
        <f>IF(N531="snížená",J531,0)</f>
        <v>0</v>
      </c>
      <c r="BG531" s="214">
        <f>IF(N531="zákl. přenesená",J531,0)</f>
        <v>0</v>
      </c>
      <c r="BH531" s="214">
        <f>IF(N531="sníž. přenesená",J531,0)</f>
        <v>0</v>
      </c>
      <c r="BI531" s="214">
        <f>IF(N531="nulová",J531,0)</f>
        <v>0</v>
      </c>
      <c r="BJ531" s="16" t="s">
        <v>84</v>
      </c>
      <c r="BK531" s="214">
        <f>ROUND(I531*H531,2)</f>
        <v>0</v>
      </c>
      <c r="BL531" s="16" t="s">
        <v>166</v>
      </c>
      <c r="BM531" s="213" t="s">
        <v>898</v>
      </c>
    </row>
    <row r="532" spans="1:65" s="2" customFormat="1" x14ac:dyDescent="0.2">
      <c r="A532" s="33"/>
      <c r="B532" s="34"/>
      <c r="C532" s="35"/>
      <c r="D532" s="215" t="s">
        <v>168</v>
      </c>
      <c r="E532" s="35"/>
      <c r="F532" s="216" t="s">
        <v>899</v>
      </c>
      <c r="G532" s="35"/>
      <c r="H532" s="35"/>
      <c r="I532" s="114"/>
      <c r="J532" s="35"/>
      <c r="K532" s="35"/>
      <c r="L532" s="38"/>
      <c r="M532" s="217"/>
      <c r="N532" s="218"/>
      <c r="O532" s="70"/>
      <c r="P532" s="70"/>
      <c r="Q532" s="70"/>
      <c r="R532" s="70"/>
      <c r="S532" s="70"/>
      <c r="T532" s="71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T532" s="16" t="s">
        <v>168</v>
      </c>
      <c r="AU532" s="16" t="s">
        <v>87</v>
      </c>
    </row>
    <row r="533" spans="1:65" s="13" customFormat="1" x14ac:dyDescent="0.2">
      <c r="B533" s="219"/>
      <c r="C533" s="220"/>
      <c r="D533" s="215" t="s">
        <v>170</v>
      </c>
      <c r="E533" s="221" t="s">
        <v>1</v>
      </c>
      <c r="F533" s="222" t="s">
        <v>900</v>
      </c>
      <c r="G533" s="220"/>
      <c r="H533" s="223">
        <v>6</v>
      </c>
      <c r="I533" s="224"/>
      <c r="J533" s="220"/>
      <c r="K533" s="220"/>
      <c r="L533" s="225"/>
      <c r="M533" s="226"/>
      <c r="N533" s="227"/>
      <c r="O533" s="227"/>
      <c r="P533" s="227"/>
      <c r="Q533" s="227"/>
      <c r="R533" s="227"/>
      <c r="S533" s="227"/>
      <c r="T533" s="228"/>
      <c r="AT533" s="229" t="s">
        <v>170</v>
      </c>
      <c r="AU533" s="229" t="s">
        <v>87</v>
      </c>
      <c r="AV533" s="13" t="s">
        <v>87</v>
      </c>
      <c r="AW533" s="13" t="s">
        <v>32</v>
      </c>
      <c r="AX533" s="13" t="s">
        <v>84</v>
      </c>
      <c r="AY533" s="229" t="s">
        <v>159</v>
      </c>
    </row>
    <row r="534" spans="1:65" s="2" customFormat="1" ht="19.899999999999999" customHeight="1" x14ac:dyDescent="0.2">
      <c r="A534" s="33"/>
      <c r="B534" s="34"/>
      <c r="C534" s="202" t="s">
        <v>901</v>
      </c>
      <c r="D534" s="202" t="s">
        <v>161</v>
      </c>
      <c r="E534" s="203" t="s">
        <v>902</v>
      </c>
      <c r="F534" s="204" t="s">
        <v>903</v>
      </c>
      <c r="G534" s="205" t="s">
        <v>164</v>
      </c>
      <c r="H534" s="206">
        <v>19.893999999999998</v>
      </c>
      <c r="I534" s="207"/>
      <c r="J534" s="208">
        <f>ROUND(I534*H534,2)</f>
        <v>0</v>
      </c>
      <c r="K534" s="204" t="s">
        <v>165</v>
      </c>
      <c r="L534" s="38"/>
      <c r="M534" s="209" t="s">
        <v>1</v>
      </c>
      <c r="N534" s="210" t="s">
        <v>41</v>
      </c>
      <c r="O534" s="70"/>
      <c r="P534" s="211">
        <f>O534*H534</f>
        <v>0</v>
      </c>
      <c r="Q534" s="211">
        <v>0</v>
      </c>
      <c r="R534" s="211">
        <f>Q534*H534</f>
        <v>0</v>
      </c>
      <c r="S534" s="211">
        <v>0.37</v>
      </c>
      <c r="T534" s="212">
        <f>S534*H534</f>
        <v>7.3607799999999992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213" t="s">
        <v>166</v>
      </c>
      <c r="AT534" s="213" t="s">
        <v>161</v>
      </c>
      <c r="AU534" s="213" t="s">
        <v>87</v>
      </c>
      <c r="AY534" s="16" t="s">
        <v>159</v>
      </c>
      <c r="BE534" s="214">
        <f>IF(N534="základní",J534,0)</f>
        <v>0</v>
      </c>
      <c r="BF534" s="214">
        <f>IF(N534="snížená",J534,0)</f>
        <v>0</v>
      </c>
      <c r="BG534" s="214">
        <f>IF(N534="zákl. přenesená",J534,0)</f>
        <v>0</v>
      </c>
      <c r="BH534" s="214">
        <f>IF(N534="sníž. přenesená",J534,0)</f>
        <v>0</v>
      </c>
      <c r="BI534" s="214">
        <f>IF(N534="nulová",J534,0)</f>
        <v>0</v>
      </c>
      <c r="BJ534" s="16" t="s">
        <v>84</v>
      </c>
      <c r="BK534" s="214">
        <f>ROUND(I534*H534,2)</f>
        <v>0</v>
      </c>
      <c r="BL534" s="16" t="s">
        <v>166</v>
      </c>
      <c r="BM534" s="213" t="s">
        <v>904</v>
      </c>
    </row>
    <row r="535" spans="1:65" s="2" customFormat="1" ht="19.5" x14ac:dyDescent="0.2">
      <c r="A535" s="33"/>
      <c r="B535" s="34"/>
      <c r="C535" s="35"/>
      <c r="D535" s="215" t="s">
        <v>168</v>
      </c>
      <c r="E535" s="35"/>
      <c r="F535" s="216" t="s">
        <v>905</v>
      </c>
      <c r="G535" s="35"/>
      <c r="H535" s="35"/>
      <c r="I535" s="114"/>
      <c r="J535" s="35"/>
      <c r="K535" s="35"/>
      <c r="L535" s="38"/>
      <c r="M535" s="217"/>
      <c r="N535" s="218"/>
      <c r="O535" s="70"/>
      <c r="P535" s="70"/>
      <c r="Q535" s="70"/>
      <c r="R535" s="70"/>
      <c r="S535" s="70"/>
      <c r="T535" s="71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T535" s="16" t="s">
        <v>168</v>
      </c>
      <c r="AU535" s="16" t="s">
        <v>87</v>
      </c>
    </row>
    <row r="536" spans="1:65" s="2" customFormat="1" ht="19.5" x14ac:dyDescent="0.2">
      <c r="A536" s="33"/>
      <c r="B536" s="34"/>
      <c r="C536" s="35"/>
      <c r="D536" s="215" t="s">
        <v>542</v>
      </c>
      <c r="E536" s="35"/>
      <c r="F536" s="240" t="s">
        <v>906</v>
      </c>
      <c r="G536" s="35"/>
      <c r="H536" s="35"/>
      <c r="I536" s="114"/>
      <c r="J536" s="35"/>
      <c r="K536" s="35"/>
      <c r="L536" s="38"/>
      <c r="M536" s="217"/>
      <c r="N536" s="218"/>
      <c r="O536" s="70"/>
      <c r="P536" s="70"/>
      <c r="Q536" s="70"/>
      <c r="R536" s="70"/>
      <c r="S536" s="70"/>
      <c r="T536" s="71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T536" s="16" t="s">
        <v>542</v>
      </c>
      <c r="AU536" s="16" t="s">
        <v>87</v>
      </c>
    </row>
    <row r="537" spans="1:65" s="13" customFormat="1" x14ac:dyDescent="0.2">
      <c r="B537" s="219"/>
      <c r="C537" s="220"/>
      <c r="D537" s="215" t="s">
        <v>170</v>
      </c>
      <c r="E537" s="221" t="s">
        <v>1</v>
      </c>
      <c r="F537" s="222" t="s">
        <v>907</v>
      </c>
      <c r="G537" s="220"/>
      <c r="H537" s="223">
        <v>19.893999999999998</v>
      </c>
      <c r="I537" s="224"/>
      <c r="J537" s="220"/>
      <c r="K537" s="220"/>
      <c r="L537" s="225"/>
      <c r="M537" s="226"/>
      <c r="N537" s="227"/>
      <c r="O537" s="227"/>
      <c r="P537" s="227"/>
      <c r="Q537" s="227"/>
      <c r="R537" s="227"/>
      <c r="S537" s="227"/>
      <c r="T537" s="228"/>
      <c r="AT537" s="229" t="s">
        <v>170</v>
      </c>
      <c r="AU537" s="229" t="s">
        <v>87</v>
      </c>
      <c r="AV537" s="13" t="s">
        <v>87</v>
      </c>
      <c r="AW537" s="13" t="s">
        <v>32</v>
      </c>
      <c r="AX537" s="13" t="s">
        <v>84</v>
      </c>
      <c r="AY537" s="229" t="s">
        <v>159</v>
      </c>
    </row>
    <row r="538" spans="1:65" s="2" customFormat="1" ht="14.45" customHeight="1" x14ac:dyDescent="0.2">
      <c r="A538" s="33"/>
      <c r="B538" s="34"/>
      <c r="C538" s="202" t="s">
        <v>908</v>
      </c>
      <c r="D538" s="202" t="s">
        <v>161</v>
      </c>
      <c r="E538" s="203" t="s">
        <v>909</v>
      </c>
      <c r="F538" s="204" t="s">
        <v>910</v>
      </c>
      <c r="G538" s="205" t="s">
        <v>164</v>
      </c>
      <c r="H538" s="206">
        <v>20.3</v>
      </c>
      <c r="I538" s="207"/>
      <c r="J538" s="208">
        <f>ROUND(I538*H538,2)</f>
        <v>0</v>
      </c>
      <c r="K538" s="204" t="s">
        <v>165</v>
      </c>
      <c r="L538" s="38"/>
      <c r="M538" s="209" t="s">
        <v>1</v>
      </c>
      <c r="N538" s="210" t="s">
        <v>41</v>
      </c>
      <c r="O538" s="70"/>
      <c r="P538" s="211">
        <f>O538*H538</f>
        <v>0</v>
      </c>
      <c r="Q538" s="211">
        <v>0</v>
      </c>
      <c r="R538" s="211">
        <f>Q538*H538</f>
        <v>0</v>
      </c>
      <c r="S538" s="211">
        <v>0.66</v>
      </c>
      <c r="T538" s="212">
        <f>S538*H538</f>
        <v>13.398000000000001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213" t="s">
        <v>166</v>
      </c>
      <c r="AT538" s="213" t="s">
        <v>161</v>
      </c>
      <c r="AU538" s="213" t="s">
        <v>87</v>
      </c>
      <c r="AY538" s="16" t="s">
        <v>159</v>
      </c>
      <c r="BE538" s="214">
        <f>IF(N538="základní",J538,0)</f>
        <v>0</v>
      </c>
      <c r="BF538" s="214">
        <f>IF(N538="snížená",J538,0)</f>
        <v>0</v>
      </c>
      <c r="BG538" s="214">
        <f>IF(N538="zákl. přenesená",J538,0)</f>
        <v>0</v>
      </c>
      <c r="BH538" s="214">
        <f>IF(N538="sníž. přenesená",J538,0)</f>
        <v>0</v>
      </c>
      <c r="BI538" s="214">
        <f>IF(N538="nulová",J538,0)</f>
        <v>0</v>
      </c>
      <c r="BJ538" s="16" t="s">
        <v>84</v>
      </c>
      <c r="BK538" s="214">
        <f>ROUND(I538*H538,2)</f>
        <v>0</v>
      </c>
      <c r="BL538" s="16" t="s">
        <v>166</v>
      </c>
      <c r="BM538" s="213" t="s">
        <v>911</v>
      </c>
    </row>
    <row r="539" spans="1:65" s="2" customFormat="1" ht="19.5" x14ac:dyDescent="0.2">
      <c r="A539" s="33"/>
      <c r="B539" s="34"/>
      <c r="C539" s="35"/>
      <c r="D539" s="215" t="s">
        <v>168</v>
      </c>
      <c r="E539" s="35"/>
      <c r="F539" s="216" t="s">
        <v>912</v>
      </c>
      <c r="G539" s="35"/>
      <c r="H539" s="35"/>
      <c r="I539" s="114"/>
      <c r="J539" s="35"/>
      <c r="K539" s="35"/>
      <c r="L539" s="38"/>
      <c r="M539" s="217"/>
      <c r="N539" s="218"/>
      <c r="O539" s="70"/>
      <c r="P539" s="70"/>
      <c r="Q539" s="70"/>
      <c r="R539" s="70"/>
      <c r="S539" s="70"/>
      <c r="T539" s="71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T539" s="16" t="s">
        <v>168</v>
      </c>
      <c r="AU539" s="16" t="s">
        <v>87</v>
      </c>
    </row>
    <row r="540" spans="1:65" s="2" customFormat="1" ht="19.5" x14ac:dyDescent="0.2">
      <c r="A540" s="33"/>
      <c r="B540" s="34"/>
      <c r="C540" s="35"/>
      <c r="D540" s="215" t="s">
        <v>542</v>
      </c>
      <c r="E540" s="35"/>
      <c r="F540" s="240" t="s">
        <v>906</v>
      </c>
      <c r="G540" s="35"/>
      <c r="H540" s="35"/>
      <c r="I540" s="114"/>
      <c r="J540" s="35"/>
      <c r="K540" s="35"/>
      <c r="L540" s="38"/>
      <c r="M540" s="217"/>
      <c r="N540" s="218"/>
      <c r="O540" s="70"/>
      <c r="P540" s="70"/>
      <c r="Q540" s="70"/>
      <c r="R540" s="70"/>
      <c r="S540" s="70"/>
      <c r="T540" s="71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T540" s="16" t="s">
        <v>542</v>
      </c>
      <c r="AU540" s="16" t="s">
        <v>87</v>
      </c>
    </row>
    <row r="541" spans="1:65" s="13" customFormat="1" x14ac:dyDescent="0.2">
      <c r="B541" s="219"/>
      <c r="C541" s="220"/>
      <c r="D541" s="215" t="s">
        <v>170</v>
      </c>
      <c r="E541" s="221" t="s">
        <v>1</v>
      </c>
      <c r="F541" s="222" t="s">
        <v>913</v>
      </c>
      <c r="G541" s="220"/>
      <c r="H541" s="223">
        <v>20.3</v>
      </c>
      <c r="I541" s="224"/>
      <c r="J541" s="220"/>
      <c r="K541" s="220"/>
      <c r="L541" s="225"/>
      <c r="M541" s="226"/>
      <c r="N541" s="227"/>
      <c r="O541" s="227"/>
      <c r="P541" s="227"/>
      <c r="Q541" s="227"/>
      <c r="R541" s="227"/>
      <c r="S541" s="227"/>
      <c r="T541" s="228"/>
      <c r="AT541" s="229" t="s">
        <v>170</v>
      </c>
      <c r="AU541" s="229" t="s">
        <v>87</v>
      </c>
      <c r="AV541" s="13" t="s">
        <v>87</v>
      </c>
      <c r="AW541" s="13" t="s">
        <v>32</v>
      </c>
      <c r="AX541" s="13" t="s">
        <v>84</v>
      </c>
      <c r="AY541" s="229" t="s">
        <v>159</v>
      </c>
    </row>
    <row r="542" spans="1:65" s="12" customFormat="1" ht="22.9" customHeight="1" x14ac:dyDescent="0.2">
      <c r="B542" s="186"/>
      <c r="C542" s="187"/>
      <c r="D542" s="188" t="s">
        <v>75</v>
      </c>
      <c r="E542" s="200" t="s">
        <v>914</v>
      </c>
      <c r="F542" s="200" t="s">
        <v>915</v>
      </c>
      <c r="G542" s="187"/>
      <c r="H542" s="187"/>
      <c r="I542" s="190"/>
      <c r="J542" s="201">
        <f>BK542</f>
        <v>0</v>
      </c>
      <c r="K542" s="187"/>
      <c r="L542" s="192"/>
      <c r="M542" s="193"/>
      <c r="N542" s="194"/>
      <c r="O542" s="194"/>
      <c r="P542" s="195">
        <f>SUM(P543:P596)</f>
        <v>0</v>
      </c>
      <c r="Q542" s="194"/>
      <c r="R542" s="195">
        <f>SUM(R543:R596)</f>
        <v>0</v>
      </c>
      <c r="S542" s="194"/>
      <c r="T542" s="196">
        <f>SUM(T543:T596)</f>
        <v>0</v>
      </c>
      <c r="AR542" s="197" t="s">
        <v>84</v>
      </c>
      <c r="AT542" s="198" t="s">
        <v>75</v>
      </c>
      <c r="AU542" s="198" t="s">
        <v>84</v>
      </c>
      <c r="AY542" s="197" t="s">
        <v>159</v>
      </c>
      <c r="BK542" s="199">
        <f>SUM(BK543:BK596)</f>
        <v>0</v>
      </c>
    </row>
    <row r="543" spans="1:65" s="2" customFormat="1" ht="19.899999999999999" customHeight="1" x14ac:dyDescent="0.2">
      <c r="A543" s="33"/>
      <c r="B543" s="34"/>
      <c r="C543" s="202" t="s">
        <v>916</v>
      </c>
      <c r="D543" s="202" t="s">
        <v>161</v>
      </c>
      <c r="E543" s="203" t="s">
        <v>917</v>
      </c>
      <c r="F543" s="204" t="s">
        <v>918</v>
      </c>
      <c r="G543" s="205" t="s">
        <v>250</v>
      </c>
      <c r="H543" s="206">
        <v>7.3609999999999998</v>
      </c>
      <c r="I543" s="207"/>
      <c r="J543" s="208">
        <f>ROUND(I543*H543,2)</f>
        <v>0</v>
      </c>
      <c r="K543" s="204" t="s">
        <v>165</v>
      </c>
      <c r="L543" s="38"/>
      <c r="M543" s="209" t="s">
        <v>1</v>
      </c>
      <c r="N543" s="210" t="s">
        <v>41</v>
      </c>
      <c r="O543" s="70"/>
      <c r="P543" s="211">
        <f>O543*H543</f>
        <v>0</v>
      </c>
      <c r="Q543" s="211">
        <v>0</v>
      </c>
      <c r="R543" s="211">
        <f>Q543*H543</f>
        <v>0</v>
      </c>
      <c r="S543" s="211">
        <v>0</v>
      </c>
      <c r="T543" s="212">
        <f>S543*H543</f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213" t="s">
        <v>166</v>
      </c>
      <c r="AT543" s="213" t="s">
        <v>161</v>
      </c>
      <c r="AU543" s="213" t="s">
        <v>87</v>
      </c>
      <c r="AY543" s="16" t="s">
        <v>159</v>
      </c>
      <c r="BE543" s="214">
        <f>IF(N543="základní",J543,0)</f>
        <v>0</v>
      </c>
      <c r="BF543" s="214">
        <f>IF(N543="snížená",J543,0)</f>
        <v>0</v>
      </c>
      <c r="BG543" s="214">
        <f>IF(N543="zákl. přenesená",J543,0)</f>
        <v>0</v>
      </c>
      <c r="BH543" s="214">
        <f>IF(N543="sníž. přenesená",J543,0)</f>
        <v>0</v>
      </c>
      <c r="BI543" s="214">
        <f>IF(N543="nulová",J543,0)</f>
        <v>0</v>
      </c>
      <c r="BJ543" s="16" t="s">
        <v>84</v>
      </c>
      <c r="BK543" s="214">
        <f>ROUND(I543*H543,2)</f>
        <v>0</v>
      </c>
      <c r="BL543" s="16" t="s">
        <v>166</v>
      </c>
      <c r="BM543" s="213" t="s">
        <v>919</v>
      </c>
    </row>
    <row r="544" spans="1:65" s="2" customFormat="1" ht="19.5" x14ac:dyDescent="0.2">
      <c r="A544" s="33"/>
      <c r="B544" s="34"/>
      <c r="C544" s="35"/>
      <c r="D544" s="215" t="s">
        <v>168</v>
      </c>
      <c r="E544" s="35"/>
      <c r="F544" s="216" t="s">
        <v>920</v>
      </c>
      <c r="G544" s="35"/>
      <c r="H544" s="35"/>
      <c r="I544" s="114"/>
      <c r="J544" s="35"/>
      <c r="K544" s="35"/>
      <c r="L544" s="38"/>
      <c r="M544" s="217"/>
      <c r="N544" s="218"/>
      <c r="O544" s="70"/>
      <c r="P544" s="70"/>
      <c r="Q544" s="70"/>
      <c r="R544" s="70"/>
      <c r="S544" s="70"/>
      <c r="T544" s="71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T544" s="16" t="s">
        <v>168</v>
      </c>
      <c r="AU544" s="16" t="s">
        <v>87</v>
      </c>
    </row>
    <row r="545" spans="1:65" s="13" customFormat="1" x14ac:dyDescent="0.2">
      <c r="B545" s="219"/>
      <c r="C545" s="220"/>
      <c r="D545" s="215" t="s">
        <v>170</v>
      </c>
      <c r="E545" s="221" t="s">
        <v>1</v>
      </c>
      <c r="F545" s="222" t="s">
        <v>921</v>
      </c>
      <c r="G545" s="220"/>
      <c r="H545" s="223">
        <v>7.3609999999999998</v>
      </c>
      <c r="I545" s="224"/>
      <c r="J545" s="220"/>
      <c r="K545" s="220"/>
      <c r="L545" s="225"/>
      <c r="M545" s="226"/>
      <c r="N545" s="227"/>
      <c r="O545" s="227"/>
      <c r="P545" s="227"/>
      <c r="Q545" s="227"/>
      <c r="R545" s="227"/>
      <c r="S545" s="227"/>
      <c r="T545" s="228"/>
      <c r="AT545" s="229" t="s">
        <v>170</v>
      </c>
      <c r="AU545" s="229" t="s">
        <v>87</v>
      </c>
      <c r="AV545" s="13" t="s">
        <v>87</v>
      </c>
      <c r="AW545" s="13" t="s">
        <v>32</v>
      </c>
      <c r="AX545" s="13" t="s">
        <v>84</v>
      </c>
      <c r="AY545" s="229" t="s">
        <v>159</v>
      </c>
    </row>
    <row r="546" spans="1:65" s="2" customFormat="1" ht="19.899999999999999" customHeight="1" x14ac:dyDescent="0.2">
      <c r="A546" s="33"/>
      <c r="B546" s="34"/>
      <c r="C546" s="202" t="s">
        <v>922</v>
      </c>
      <c r="D546" s="202" t="s">
        <v>161</v>
      </c>
      <c r="E546" s="203" t="s">
        <v>923</v>
      </c>
      <c r="F546" s="204" t="s">
        <v>924</v>
      </c>
      <c r="G546" s="205" t="s">
        <v>250</v>
      </c>
      <c r="H546" s="206">
        <v>20.370999999999999</v>
      </c>
      <c r="I546" s="207"/>
      <c r="J546" s="208">
        <f>ROUND(I546*H546,2)</f>
        <v>0</v>
      </c>
      <c r="K546" s="204" t="s">
        <v>165</v>
      </c>
      <c r="L546" s="38"/>
      <c r="M546" s="209" t="s">
        <v>1</v>
      </c>
      <c r="N546" s="210" t="s">
        <v>41</v>
      </c>
      <c r="O546" s="70"/>
      <c r="P546" s="211">
        <f>O546*H546</f>
        <v>0</v>
      </c>
      <c r="Q546" s="211">
        <v>0</v>
      </c>
      <c r="R546" s="211">
        <f>Q546*H546</f>
        <v>0</v>
      </c>
      <c r="S546" s="211">
        <v>0</v>
      </c>
      <c r="T546" s="212">
        <f>S546*H546</f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213" t="s">
        <v>166</v>
      </c>
      <c r="AT546" s="213" t="s">
        <v>161</v>
      </c>
      <c r="AU546" s="213" t="s">
        <v>87</v>
      </c>
      <c r="AY546" s="16" t="s">
        <v>159</v>
      </c>
      <c r="BE546" s="214">
        <f>IF(N546="základní",J546,0)</f>
        <v>0</v>
      </c>
      <c r="BF546" s="214">
        <f>IF(N546="snížená",J546,0)</f>
        <v>0</v>
      </c>
      <c r="BG546" s="214">
        <f>IF(N546="zákl. přenesená",J546,0)</f>
        <v>0</v>
      </c>
      <c r="BH546" s="214">
        <f>IF(N546="sníž. přenesená",J546,0)</f>
        <v>0</v>
      </c>
      <c r="BI546" s="214">
        <f>IF(N546="nulová",J546,0)</f>
        <v>0</v>
      </c>
      <c r="BJ546" s="16" t="s">
        <v>84</v>
      </c>
      <c r="BK546" s="214">
        <f>ROUND(I546*H546,2)</f>
        <v>0</v>
      </c>
      <c r="BL546" s="16" t="s">
        <v>166</v>
      </c>
      <c r="BM546" s="213" t="s">
        <v>925</v>
      </c>
    </row>
    <row r="547" spans="1:65" s="2" customFormat="1" ht="19.5" x14ac:dyDescent="0.2">
      <c r="A547" s="33"/>
      <c r="B547" s="34"/>
      <c r="C547" s="35"/>
      <c r="D547" s="215" t="s">
        <v>168</v>
      </c>
      <c r="E547" s="35"/>
      <c r="F547" s="216" t="s">
        <v>926</v>
      </c>
      <c r="G547" s="35"/>
      <c r="H547" s="35"/>
      <c r="I547" s="114"/>
      <c r="J547" s="35"/>
      <c r="K547" s="35"/>
      <c r="L547" s="38"/>
      <c r="M547" s="217"/>
      <c r="N547" s="218"/>
      <c r="O547" s="70"/>
      <c r="P547" s="70"/>
      <c r="Q547" s="70"/>
      <c r="R547" s="70"/>
      <c r="S547" s="70"/>
      <c r="T547" s="7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T547" s="16" t="s">
        <v>168</v>
      </c>
      <c r="AU547" s="16" t="s">
        <v>87</v>
      </c>
    </row>
    <row r="548" spans="1:65" s="13" customFormat="1" x14ac:dyDescent="0.2">
      <c r="B548" s="219"/>
      <c r="C548" s="220"/>
      <c r="D548" s="215" t="s">
        <v>170</v>
      </c>
      <c r="E548" s="221" t="s">
        <v>1</v>
      </c>
      <c r="F548" s="222" t="s">
        <v>927</v>
      </c>
      <c r="G548" s="220"/>
      <c r="H548" s="223">
        <v>11.791</v>
      </c>
      <c r="I548" s="224"/>
      <c r="J548" s="220"/>
      <c r="K548" s="220"/>
      <c r="L548" s="225"/>
      <c r="M548" s="226"/>
      <c r="N548" s="227"/>
      <c r="O548" s="227"/>
      <c r="P548" s="227"/>
      <c r="Q548" s="227"/>
      <c r="R548" s="227"/>
      <c r="S548" s="227"/>
      <c r="T548" s="228"/>
      <c r="AT548" s="229" t="s">
        <v>170</v>
      </c>
      <c r="AU548" s="229" t="s">
        <v>87</v>
      </c>
      <c r="AV548" s="13" t="s">
        <v>87</v>
      </c>
      <c r="AW548" s="13" t="s">
        <v>32</v>
      </c>
      <c r="AX548" s="13" t="s">
        <v>76</v>
      </c>
      <c r="AY548" s="229" t="s">
        <v>159</v>
      </c>
    </row>
    <row r="549" spans="1:65" s="13" customFormat="1" x14ac:dyDescent="0.2">
      <c r="B549" s="219"/>
      <c r="C549" s="220"/>
      <c r="D549" s="215" t="s">
        <v>170</v>
      </c>
      <c r="E549" s="221" t="s">
        <v>1</v>
      </c>
      <c r="F549" s="222" t="s">
        <v>928</v>
      </c>
      <c r="G549" s="220"/>
      <c r="H549" s="223">
        <v>8.58</v>
      </c>
      <c r="I549" s="224"/>
      <c r="J549" s="220"/>
      <c r="K549" s="220"/>
      <c r="L549" s="225"/>
      <c r="M549" s="226"/>
      <c r="N549" s="227"/>
      <c r="O549" s="227"/>
      <c r="P549" s="227"/>
      <c r="Q549" s="227"/>
      <c r="R549" s="227"/>
      <c r="S549" s="227"/>
      <c r="T549" s="228"/>
      <c r="AT549" s="229" t="s">
        <v>170</v>
      </c>
      <c r="AU549" s="229" t="s">
        <v>87</v>
      </c>
      <c r="AV549" s="13" t="s">
        <v>87</v>
      </c>
      <c r="AW549" s="13" t="s">
        <v>32</v>
      </c>
      <c r="AX549" s="13" t="s">
        <v>76</v>
      </c>
      <c r="AY549" s="229" t="s">
        <v>159</v>
      </c>
    </row>
    <row r="550" spans="1:65" s="2" customFormat="1" ht="19.899999999999999" customHeight="1" x14ac:dyDescent="0.2">
      <c r="A550" s="33"/>
      <c r="B550" s="34"/>
      <c r="C550" s="202" t="s">
        <v>929</v>
      </c>
      <c r="D550" s="202" t="s">
        <v>161</v>
      </c>
      <c r="E550" s="203" t="s">
        <v>930</v>
      </c>
      <c r="F550" s="204" t="s">
        <v>931</v>
      </c>
      <c r="G550" s="205" t="s">
        <v>250</v>
      </c>
      <c r="H550" s="206">
        <v>27.905999999999999</v>
      </c>
      <c r="I550" s="207"/>
      <c r="J550" s="208">
        <f>ROUND(I550*H550,2)</f>
        <v>0</v>
      </c>
      <c r="K550" s="204" t="s">
        <v>165</v>
      </c>
      <c r="L550" s="38"/>
      <c r="M550" s="209" t="s">
        <v>1</v>
      </c>
      <c r="N550" s="210" t="s">
        <v>41</v>
      </c>
      <c r="O550" s="70"/>
      <c r="P550" s="211">
        <f>O550*H550</f>
        <v>0</v>
      </c>
      <c r="Q550" s="211">
        <v>0</v>
      </c>
      <c r="R550" s="211">
        <f>Q550*H550</f>
        <v>0</v>
      </c>
      <c r="S550" s="211">
        <v>0</v>
      </c>
      <c r="T550" s="212">
        <f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213" t="s">
        <v>166</v>
      </c>
      <c r="AT550" s="213" t="s">
        <v>161</v>
      </c>
      <c r="AU550" s="213" t="s">
        <v>87</v>
      </c>
      <c r="AY550" s="16" t="s">
        <v>159</v>
      </c>
      <c r="BE550" s="214">
        <f>IF(N550="základní",J550,0)</f>
        <v>0</v>
      </c>
      <c r="BF550" s="214">
        <f>IF(N550="snížená",J550,0)</f>
        <v>0</v>
      </c>
      <c r="BG550" s="214">
        <f>IF(N550="zákl. přenesená",J550,0)</f>
        <v>0</v>
      </c>
      <c r="BH550" s="214">
        <f>IF(N550="sníž. přenesená",J550,0)</f>
        <v>0</v>
      </c>
      <c r="BI550" s="214">
        <f>IF(N550="nulová",J550,0)</f>
        <v>0</v>
      </c>
      <c r="BJ550" s="16" t="s">
        <v>84</v>
      </c>
      <c r="BK550" s="214">
        <f>ROUND(I550*H550,2)</f>
        <v>0</v>
      </c>
      <c r="BL550" s="16" t="s">
        <v>166</v>
      </c>
      <c r="BM550" s="213" t="s">
        <v>932</v>
      </c>
    </row>
    <row r="551" spans="1:65" s="2" customFormat="1" ht="19.5" x14ac:dyDescent="0.2">
      <c r="A551" s="33"/>
      <c r="B551" s="34"/>
      <c r="C551" s="35"/>
      <c r="D551" s="215" t="s">
        <v>168</v>
      </c>
      <c r="E551" s="35"/>
      <c r="F551" s="216" t="s">
        <v>933</v>
      </c>
      <c r="G551" s="35"/>
      <c r="H551" s="35"/>
      <c r="I551" s="114"/>
      <c r="J551" s="35"/>
      <c r="K551" s="35"/>
      <c r="L551" s="38"/>
      <c r="M551" s="217"/>
      <c r="N551" s="218"/>
      <c r="O551" s="70"/>
      <c r="P551" s="70"/>
      <c r="Q551" s="70"/>
      <c r="R551" s="70"/>
      <c r="S551" s="70"/>
      <c r="T551" s="71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T551" s="16" t="s">
        <v>168</v>
      </c>
      <c r="AU551" s="16" t="s">
        <v>87</v>
      </c>
    </row>
    <row r="552" spans="1:65" s="13" customFormat="1" x14ac:dyDescent="0.2">
      <c r="B552" s="219"/>
      <c r="C552" s="220"/>
      <c r="D552" s="215" t="s">
        <v>170</v>
      </c>
      <c r="E552" s="221" t="s">
        <v>1</v>
      </c>
      <c r="F552" s="222" t="s">
        <v>934</v>
      </c>
      <c r="G552" s="220"/>
      <c r="H552" s="223">
        <v>13.398</v>
      </c>
      <c r="I552" s="224"/>
      <c r="J552" s="220"/>
      <c r="K552" s="220"/>
      <c r="L552" s="225"/>
      <c r="M552" s="226"/>
      <c r="N552" s="227"/>
      <c r="O552" s="227"/>
      <c r="P552" s="227"/>
      <c r="Q552" s="227"/>
      <c r="R552" s="227"/>
      <c r="S552" s="227"/>
      <c r="T552" s="228"/>
      <c r="AT552" s="229" t="s">
        <v>170</v>
      </c>
      <c r="AU552" s="229" t="s">
        <v>87</v>
      </c>
      <c r="AV552" s="13" t="s">
        <v>87</v>
      </c>
      <c r="AW552" s="13" t="s">
        <v>32</v>
      </c>
      <c r="AX552" s="13" t="s">
        <v>76</v>
      </c>
      <c r="AY552" s="229" t="s">
        <v>159</v>
      </c>
    </row>
    <row r="553" spans="1:65" s="13" customFormat="1" x14ac:dyDescent="0.2">
      <c r="B553" s="219"/>
      <c r="C553" s="220"/>
      <c r="D553" s="215" t="s">
        <v>170</v>
      </c>
      <c r="E553" s="221" t="s">
        <v>1</v>
      </c>
      <c r="F553" s="222" t="s">
        <v>935</v>
      </c>
      <c r="G553" s="220"/>
      <c r="H553" s="223">
        <v>14.507999999999999</v>
      </c>
      <c r="I553" s="224"/>
      <c r="J553" s="220"/>
      <c r="K553" s="220"/>
      <c r="L553" s="225"/>
      <c r="M553" s="226"/>
      <c r="N553" s="227"/>
      <c r="O553" s="227"/>
      <c r="P553" s="227"/>
      <c r="Q553" s="227"/>
      <c r="R553" s="227"/>
      <c r="S553" s="227"/>
      <c r="T553" s="228"/>
      <c r="AT553" s="229" t="s">
        <v>170</v>
      </c>
      <c r="AU553" s="229" t="s">
        <v>87</v>
      </c>
      <c r="AV553" s="13" t="s">
        <v>87</v>
      </c>
      <c r="AW553" s="13" t="s">
        <v>32</v>
      </c>
      <c r="AX553" s="13" t="s">
        <v>76</v>
      </c>
      <c r="AY553" s="229" t="s">
        <v>159</v>
      </c>
    </row>
    <row r="554" spans="1:65" s="2" customFormat="1" ht="14.45" customHeight="1" x14ac:dyDescent="0.2">
      <c r="A554" s="33"/>
      <c r="B554" s="34"/>
      <c r="C554" s="202" t="s">
        <v>936</v>
      </c>
      <c r="D554" s="202" t="s">
        <v>161</v>
      </c>
      <c r="E554" s="203" t="s">
        <v>937</v>
      </c>
      <c r="F554" s="204" t="s">
        <v>938</v>
      </c>
      <c r="G554" s="205" t="s">
        <v>250</v>
      </c>
      <c r="H554" s="206">
        <v>21.873000000000001</v>
      </c>
      <c r="I554" s="207"/>
      <c r="J554" s="208">
        <f>ROUND(I554*H554,2)</f>
        <v>0</v>
      </c>
      <c r="K554" s="204" t="s">
        <v>165</v>
      </c>
      <c r="L554" s="38"/>
      <c r="M554" s="209" t="s">
        <v>1</v>
      </c>
      <c r="N554" s="210" t="s">
        <v>41</v>
      </c>
      <c r="O554" s="70"/>
      <c r="P554" s="211">
        <f>O554*H554</f>
        <v>0</v>
      </c>
      <c r="Q554" s="211">
        <v>0</v>
      </c>
      <c r="R554" s="211">
        <f>Q554*H554</f>
        <v>0</v>
      </c>
      <c r="S554" s="211">
        <v>0</v>
      </c>
      <c r="T554" s="212">
        <f>S554*H554</f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213" t="s">
        <v>166</v>
      </c>
      <c r="AT554" s="213" t="s">
        <v>161</v>
      </c>
      <c r="AU554" s="213" t="s">
        <v>87</v>
      </c>
      <c r="AY554" s="16" t="s">
        <v>159</v>
      </c>
      <c r="BE554" s="214">
        <f>IF(N554="základní",J554,0)</f>
        <v>0</v>
      </c>
      <c r="BF554" s="214">
        <f>IF(N554="snížená",J554,0)</f>
        <v>0</v>
      </c>
      <c r="BG554" s="214">
        <f>IF(N554="zákl. přenesená",J554,0)</f>
        <v>0</v>
      </c>
      <c r="BH554" s="214">
        <f>IF(N554="sníž. přenesená",J554,0)</f>
        <v>0</v>
      </c>
      <c r="BI554" s="214">
        <f>IF(N554="nulová",J554,0)</f>
        <v>0</v>
      </c>
      <c r="BJ554" s="16" t="s">
        <v>84</v>
      </c>
      <c r="BK554" s="214">
        <f>ROUND(I554*H554,2)</f>
        <v>0</v>
      </c>
      <c r="BL554" s="16" t="s">
        <v>166</v>
      </c>
      <c r="BM554" s="213" t="s">
        <v>939</v>
      </c>
    </row>
    <row r="555" spans="1:65" s="2" customFormat="1" x14ac:dyDescent="0.2">
      <c r="A555" s="33"/>
      <c r="B555" s="34"/>
      <c r="C555" s="35"/>
      <c r="D555" s="215" t="s">
        <v>168</v>
      </c>
      <c r="E555" s="35"/>
      <c r="F555" s="216" t="s">
        <v>940</v>
      </c>
      <c r="G555" s="35"/>
      <c r="H555" s="35"/>
      <c r="I555" s="114"/>
      <c r="J555" s="35"/>
      <c r="K555" s="35"/>
      <c r="L555" s="38"/>
      <c r="M555" s="217"/>
      <c r="N555" s="218"/>
      <c r="O555" s="70"/>
      <c r="P555" s="70"/>
      <c r="Q555" s="70"/>
      <c r="R555" s="70"/>
      <c r="S555" s="70"/>
      <c r="T555" s="71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T555" s="16" t="s">
        <v>168</v>
      </c>
      <c r="AU555" s="16" t="s">
        <v>87</v>
      </c>
    </row>
    <row r="556" spans="1:65" s="13" customFormat="1" x14ac:dyDescent="0.2">
      <c r="B556" s="219"/>
      <c r="C556" s="220"/>
      <c r="D556" s="215" t="s">
        <v>170</v>
      </c>
      <c r="E556" s="221" t="s">
        <v>1</v>
      </c>
      <c r="F556" s="222" t="s">
        <v>941</v>
      </c>
      <c r="G556" s="220"/>
      <c r="H556" s="223">
        <v>20.759</v>
      </c>
      <c r="I556" s="224"/>
      <c r="J556" s="220"/>
      <c r="K556" s="220"/>
      <c r="L556" s="225"/>
      <c r="M556" s="226"/>
      <c r="N556" s="227"/>
      <c r="O556" s="227"/>
      <c r="P556" s="227"/>
      <c r="Q556" s="227"/>
      <c r="R556" s="227"/>
      <c r="S556" s="227"/>
      <c r="T556" s="228"/>
      <c r="AT556" s="229" t="s">
        <v>170</v>
      </c>
      <c r="AU556" s="229" t="s">
        <v>87</v>
      </c>
      <c r="AV556" s="13" t="s">
        <v>87</v>
      </c>
      <c r="AW556" s="13" t="s">
        <v>32</v>
      </c>
      <c r="AX556" s="13" t="s">
        <v>76</v>
      </c>
      <c r="AY556" s="229" t="s">
        <v>159</v>
      </c>
    </row>
    <row r="557" spans="1:65" s="13" customFormat="1" x14ac:dyDescent="0.2">
      <c r="B557" s="219"/>
      <c r="C557" s="220"/>
      <c r="D557" s="215" t="s">
        <v>170</v>
      </c>
      <c r="E557" s="221" t="s">
        <v>1</v>
      </c>
      <c r="F557" s="222" t="s">
        <v>942</v>
      </c>
      <c r="G557" s="220"/>
      <c r="H557" s="223">
        <v>0.14000000000000001</v>
      </c>
      <c r="I557" s="224"/>
      <c r="J557" s="220"/>
      <c r="K557" s="220"/>
      <c r="L557" s="225"/>
      <c r="M557" s="226"/>
      <c r="N557" s="227"/>
      <c r="O557" s="227"/>
      <c r="P557" s="227"/>
      <c r="Q557" s="227"/>
      <c r="R557" s="227"/>
      <c r="S557" s="227"/>
      <c r="T557" s="228"/>
      <c r="AT557" s="229" t="s">
        <v>170</v>
      </c>
      <c r="AU557" s="229" t="s">
        <v>87</v>
      </c>
      <c r="AV557" s="13" t="s">
        <v>87</v>
      </c>
      <c r="AW557" s="13" t="s">
        <v>32</v>
      </c>
      <c r="AX557" s="13" t="s">
        <v>76</v>
      </c>
      <c r="AY557" s="229" t="s">
        <v>159</v>
      </c>
    </row>
    <row r="558" spans="1:65" s="13" customFormat="1" x14ac:dyDescent="0.2">
      <c r="B558" s="219"/>
      <c r="C558" s="220"/>
      <c r="D558" s="215" t="s">
        <v>170</v>
      </c>
      <c r="E558" s="221" t="s">
        <v>1</v>
      </c>
      <c r="F558" s="222" t="s">
        <v>943</v>
      </c>
      <c r="G558" s="220"/>
      <c r="H558" s="223">
        <v>5.8999999999999997E-2</v>
      </c>
      <c r="I558" s="224"/>
      <c r="J558" s="220"/>
      <c r="K558" s="220"/>
      <c r="L558" s="225"/>
      <c r="M558" s="226"/>
      <c r="N558" s="227"/>
      <c r="O558" s="227"/>
      <c r="P558" s="227"/>
      <c r="Q558" s="227"/>
      <c r="R558" s="227"/>
      <c r="S558" s="227"/>
      <c r="T558" s="228"/>
      <c r="AT558" s="229" t="s">
        <v>170</v>
      </c>
      <c r="AU558" s="229" t="s">
        <v>87</v>
      </c>
      <c r="AV558" s="13" t="s">
        <v>87</v>
      </c>
      <c r="AW558" s="13" t="s">
        <v>32</v>
      </c>
      <c r="AX558" s="13" t="s">
        <v>76</v>
      </c>
      <c r="AY558" s="229" t="s">
        <v>159</v>
      </c>
    </row>
    <row r="559" spans="1:65" s="13" customFormat="1" x14ac:dyDescent="0.2">
      <c r="B559" s="219"/>
      <c r="C559" s="220"/>
      <c r="D559" s="215" t="s">
        <v>170</v>
      </c>
      <c r="E559" s="221" t="s">
        <v>1</v>
      </c>
      <c r="F559" s="222" t="s">
        <v>944</v>
      </c>
      <c r="G559" s="220"/>
      <c r="H559" s="223">
        <v>0.13400000000000001</v>
      </c>
      <c r="I559" s="224"/>
      <c r="J559" s="220"/>
      <c r="K559" s="220"/>
      <c r="L559" s="225"/>
      <c r="M559" s="226"/>
      <c r="N559" s="227"/>
      <c r="O559" s="227"/>
      <c r="P559" s="227"/>
      <c r="Q559" s="227"/>
      <c r="R559" s="227"/>
      <c r="S559" s="227"/>
      <c r="T559" s="228"/>
      <c r="AT559" s="229" t="s">
        <v>170</v>
      </c>
      <c r="AU559" s="229" t="s">
        <v>87</v>
      </c>
      <c r="AV559" s="13" t="s">
        <v>87</v>
      </c>
      <c r="AW559" s="13" t="s">
        <v>32</v>
      </c>
      <c r="AX559" s="13" t="s">
        <v>76</v>
      </c>
      <c r="AY559" s="229" t="s">
        <v>159</v>
      </c>
    </row>
    <row r="560" spans="1:65" s="13" customFormat="1" x14ac:dyDescent="0.2">
      <c r="B560" s="219"/>
      <c r="C560" s="220"/>
      <c r="D560" s="215" t="s">
        <v>170</v>
      </c>
      <c r="E560" s="221" t="s">
        <v>1</v>
      </c>
      <c r="F560" s="222" t="s">
        <v>945</v>
      </c>
      <c r="G560" s="220"/>
      <c r="H560" s="223">
        <v>0.78100000000000003</v>
      </c>
      <c r="I560" s="224"/>
      <c r="J560" s="220"/>
      <c r="K560" s="220"/>
      <c r="L560" s="225"/>
      <c r="M560" s="226"/>
      <c r="N560" s="227"/>
      <c r="O560" s="227"/>
      <c r="P560" s="227"/>
      <c r="Q560" s="227"/>
      <c r="R560" s="227"/>
      <c r="S560" s="227"/>
      <c r="T560" s="228"/>
      <c r="AT560" s="229" t="s">
        <v>170</v>
      </c>
      <c r="AU560" s="229" t="s">
        <v>87</v>
      </c>
      <c r="AV560" s="13" t="s">
        <v>87</v>
      </c>
      <c r="AW560" s="13" t="s">
        <v>32</v>
      </c>
      <c r="AX560" s="13" t="s">
        <v>76</v>
      </c>
      <c r="AY560" s="229" t="s">
        <v>159</v>
      </c>
    </row>
    <row r="561" spans="1:65" s="2" customFormat="1" ht="14.45" customHeight="1" x14ac:dyDescent="0.2">
      <c r="A561" s="33"/>
      <c r="B561" s="34"/>
      <c r="C561" s="202" t="s">
        <v>946</v>
      </c>
      <c r="D561" s="202" t="s">
        <v>161</v>
      </c>
      <c r="E561" s="203" t="s">
        <v>947</v>
      </c>
      <c r="F561" s="204" t="s">
        <v>948</v>
      </c>
      <c r="G561" s="205" t="s">
        <v>250</v>
      </c>
      <c r="H561" s="206">
        <v>323.63900000000001</v>
      </c>
      <c r="I561" s="207"/>
      <c r="J561" s="208">
        <f>ROUND(I561*H561,2)</f>
        <v>0</v>
      </c>
      <c r="K561" s="204" t="s">
        <v>165</v>
      </c>
      <c r="L561" s="38"/>
      <c r="M561" s="209" t="s">
        <v>1</v>
      </c>
      <c r="N561" s="210" t="s">
        <v>41</v>
      </c>
      <c r="O561" s="70"/>
      <c r="P561" s="211">
        <f>O561*H561</f>
        <v>0</v>
      </c>
      <c r="Q561" s="211">
        <v>0</v>
      </c>
      <c r="R561" s="211">
        <f>Q561*H561</f>
        <v>0</v>
      </c>
      <c r="S561" s="211">
        <v>0</v>
      </c>
      <c r="T561" s="212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213" t="s">
        <v>166</v>
      </c>
      <c r="AT561" s="213" t="s">
        <v>161</v>
      </c>
      <c r="AU561" s="213" t="s">
        <v>87</v>
      </c>
      <c r="AY561" s="16" t="s">
        <v>159</v>
      </c>
      <c r="BE561" s="214">
        <f>IF(N561="základní",J561,0)</f>
        <v>0</v>
      </c>
      <c r="BF561" s="214">
        <f>IF(N561="snížená",J561,0)</f>
        <v>0</v>
      </c>
      <c r="BG561" s="214">
        <f>IF(N561="zákl. přenesená",J561,0)</f>
        <v>0</v>
      </c>
      <c r="BH561" s="214">
        <f>IF(N561="sníž. přenesená",J561,0)</f>
        <v>0</v>
      </c>
      <c r="BI561" s="214">
        <f>IF(N561="nulová",J561,0)</f>
        <v>0</v>
      </c>
      <c r="BJ561" s="16" t="s">
        <v>84</v>
      </c>
      <c r="BK561" s="214">
        <f>ROUND(I561*H561,2)</f>
        <v>0</v>
      </c>
      <c r="BL561" s="16" t="s">
        <v>166</v>
      </c>
      <c r="BM561" s="213" t="s">
        <v>949</v>
      </c>
    </row>
    <row r="562" spans="1:65" s="2" customFormat="1" ht="19.5" x14ac:dyDescent="0.2">
      <c r="A562" s="33"/>
      <c r="B562" s="34"/>
      <c r="C562" s="35"/>
      <c r="D562" s="215" t="s">
        <v>168</v>
      </c>
      <c r="E562" s="35"/>
      <c r="F562" s="216" t="s">
        <v>950</v>
      </c>
      <c r="G562" s="35"/>
      <c r="H562" s="35"/>
      <c r="I562" s="114"/>
      <c r="J562" s="35"/>
      <c r="K562" s="35"/>
      <c r="L562" s="38"/>
      <c r="M562" s="217"/>
      <c r="N562" s="218"/>
      <c r="O562" s="70"/>
      <c r="P562" s="70"/>
      <c r="Q562" s="70"/>
      <c r="R562" s="70"/>
      <c r="S562" s="70"/>
      <c r="T562" s="71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T562" s="16" t="s">
        <v>168</v>
      </c>
      <c r="AU562" s="16" t="s">
        <v>87</v>
      </c>
    </row>
    <row r="563" spans="1:65" s="13" customFormat="1" x14ac:dyDescent="0.2">
      <c r="B563" s="219"/>
      <c r="C563" s="220"/>
      <c r="D563" s="215" t="s">
        <v>170</v>
      </c>
      <c r="E563" s="221" t="s">
        <v>1</v>
      </c>
      <c r="F563" s="222" t="s">
        <v>951</v>
      </c>
      <c r="G563" s="220"/>
      <c r="H563" s="223">
        <v>311.38499999999999</v>
      </c>
      <c r="I563" s="224"/>
      <c r="J563" s="220"/>
      <c r="K563" s="220"/>
      <c r="L563" s="225"/>
      <c r="M563" s="226"/>
      <c r="N563" s="227"/>
      <c r="O563" s="227"/>
      <c r="P563" s="227"/>
      <c r="Q563" s="227"/>
      <c r="R563" s="227"/>
      <c r="S563" s="227"/>
      <c r="T563" s="228"/>
      <c r="AT563" s="229" t="s">
        <v>170</v>
      </c>
      <c r="AU563" s="229" t="s">
        <v>87</v>
      </c>
      <c r="AV563" s="13" t="s">
        <v>87</v>
      </c>
      <c r="AW563" s="13" t="s">
        <v>32</v>
      </c>
      <c r="AX563" s="13" t="s">
        <v>76</v>
      </c>
      <c r="AY563" s="229" t="s">
        <v>159</v>
      </c>
    </row>
    <row r="564" spans="1:65" s="13" customFormat="1" x14ac:dyDescent="0.2">
      <c r="B564" s="219"/>
      <c r="C564" s="220"/>
      <c r="D564" s="215" t="s">
        <v>170</v>
      </c>
      <c r="E564" s="221" t="s">
        <v>1</v>
      </c>
      <c r="F564" s="222" t="s">
        <v>952</v>
      </c>
      <c r="G564" s="220"/>
      <c r="H564" s="223">
        <v>1.54</v>
      </c>
      <c r="I564" s="224"/>
      <c r="J564" s="220"/>
      <c r="K564" s="220"/>
      <c r="L564" s="225"/>
      <c r="M564" s="226"/>
      <c r="N564" s="227"/>
      <c r="O564" s="227"/>
      <c r="P564" s="227"/>
      <c r="Q564" s="227"/>
      <c r="R564" s="227"/>
      <c r="S564" s="227"/>
      <c r="T564" s="228"/>
      <c r="AT564" s="229" t="s">
        <v>170</v>
      </c>
      <c r="AU564" s="229" t="s">
        <v>87</v>
      </c>
      <c r="AV564" s="13" t="s">
        <v>87</v>
      </c>
      <c r="AW564" s="13" t="s">
        <v>32</v>
      </c>
      <c r="AX564" s="13" t="s">
        <v>76</v>
      </c>
      <c r="AY564" s="229" t="s">
        <v>159</v>
      </c>
    </row>
    <row r="565" spans="1:65" s="13" customFormat="1" x14ac:dyDescent="0.2">
      <c r="B565" s="219"/>
      <c r="C565" s="220"/>
      <c r="D565" s="215" t="s">
        <v>170</v>
      </c>
      <c r="E565" s="221" t="s">
        <v>1</v>
      </c>
      <c r="F565" s="222" t="s">
        <v>953</v>
      </c>
      <c r="G565" s="220"/>
      <c r="H565" s="223">
        <v>0.64900000000000002</v>
      </c>
      <c r="I565" s="224"/>
      <c r="J565" s="220"/>
      <c r="K565" s="220"/>
      <c r="L565" s="225"/>
      <c r="M565" s="226"/>
      <c r="N565" s="227"/>
      <c r="O565" s="227"/>
      <c r="P565" s="227"/>
      <c r="Q565" s="227"/>
      <c r="R565" s="227"/>
      <c r="S565" s="227"/>
      <c r="T565" s="228"/>
      <c r="AT565" s="229" t="s">
        <v>170</v>
      </c>
      <c r="AU565" s="229" t="s">
        <v>87</v>
      </c>
      <c r="AV565" s="13" t="s">
        <v>87</v>
      </c>
      <c r="AW565" s="13" t="s">
        <v>32</v>
      </c>
      <c r="AX565" s="13" t="s">
        <v>76</v>
      </c>
      <c r="AY565" s="229" t="s">
        <v>159</v>
      </c>
    </row>
    <row r="566" spans="1:65" s="13" customFormat="1" x14ac:dyDescent="0.2">
      <c r="B566" s="219"/>
      <c r="C566" s="220"/>
      <c r="D566" s="215" t="s">
        <v>170</v>
      </c>
      <c r="E566" s="221" t="s">
        <v>1</v>
      </c>
      <c r="F566" s="222" t="s">
        <v>954</v>
      </c>
      <c r="G566" s="220"/>
      <c r="H566" s="223">
        <v>1.474</v>
      </c>
      <c r="I566" s="224"/>
      <c r="J566" s="220"/>
      <c r="K566" s="220"/>
      <c r="L566" s="225"/>
      <c r="M566" s="226"/>
      <c r="N566" s="227"/>
      <c r="O566" s="227"/>
      <c r="P566" s="227"/>
      <c r="Q566" s="227"/>
      <c r="R566" s="227"/>
      <c r="S566" s="227"/>
      <c r="T566" s="228"/>
      <c r="AT566" s="229" t="s">
        <v>170</v>
      </c>
      <c r="AU566" s="229" t="s">
        <v>87</v>
      </c>
      <c r="AV566" s="13" t="s">
        <v>87</v>
      </c>
      <c r="AW566" s="13" t="s">
        <v>32</v>
      </c>
      <c r="AX566" s="13" t="s">
        <v>76</v>
      </c>
      <c r="AY566" s="229" t="s">
        <v>159</v>
      </c>
    </row>
    <row r="567" spans="1:65" s="13" customFormat="1" x14ac:dyDescent="0.2">
      <c r="B567" s="219"/>
      <c r="C567" s="220"/>
      <c r="D567" s="215" t="s">
        <v>170</v>
      </c>
      <c r="E567" s="221" t="s">
        <v>1</v>
      </c>
      <c r="F567" s="222" t="s">
        <v>955</v>
      </c>
      <c r="G567" s="220"/>
      <c r="H567" s="223">
        <v>8.5909999999999993</v>
      </c>
      <c r="I567" s="224"/>
      <c r="J567" s="220"/>
      <c r="K567" s="220"/>
      <c r="L567" s="225"/>
      <c r="M567" s="226"/>
      <c r="N567" s="227"/>
      <c r="O567" s="227"/>
      <c r="P567" s="227"/>
      <c r="Q567" s="227"/>
      <c r="R567" s="227"/>
      <c r="S567" s="227"/>
      <c r="T567" s="228"/>
      <c r="AT567" s="229" t="s">
        <v>170</v>
      </c>
      <c r="AU567" s="229" t="s">
        <v>87</v>
      </c>
      <c r="AV567" s="13" t="s">
        <v>87</v>
      </c>
      <c r="AW567" s="13" t="s">
        <v>32</v>
      </c>
      <c r="AX567" s="13" t="s">
        <v>76</v>
      </c>
      <c r="AY567" s="229" t="s">
        <v>159</v>
      </c>
    </row>
    <row r="568" spans="1:65" s="2" customFormat="1" ht="14.45" customHeight="1" x14ac:dyDescent="0.2">
      <c r="A568" s="33"/>
      <c r="B568" s="34"/>
      <c r="C568" s="202" t="s">
        <v>956</v>
      </c>
      <c r="D568" s="202" t="s">
        <v>161</v>
      </c>
      <c r="E568" s="203" t="s">
        <v>957</v>
      </c>
      <c r="F568" s="204" t="s">
        <v>958</v>
      </c>
      <c r="G568" s="205" t="s">
        <v>250</v>
      </c>
      <c r="H568" s="206">
        <v>24.777999999999999</v>
      </c>
      <c r="I568" s="207"/>
      <c r="J568" s="208">
        <f>ROUND(I568*H568,2)</f>
        <v>0</v>
      </c>
      <c r="K568" s="204" t="s">
        <v>165</v>
      </c>
      <c r="L568" s="38"/>
      <c r="M568" s="209" t="s">
        <v>1</v>
      </c>
      <c r="N568" s="210" t="s">
        <v>41</v>
      </c>
      <c r="O568" s="70"/>
      <c r="P568" s="211">
        <f>O568*H568</f>
        <v>0</v>
      </c>
      <c r="Q568" s="211">
        <v>0</v>
      </c>
      <c r="R568" s="211">
        <f>Q568*H568</f>
        <v>0</v>
      </c>
      <c r="S568" s="211">
        <v>0</v>
      </c>
      <c r="T568" s="212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213" t="s">
        <v>166</v>
      </c>
      <c r="AT568" s="213" t="s">
        <v>161</v>
      </c>
      <c r="AU568" s="213" t="s">
        <v>87</v>
      </c>
      <c r="AY568" s="16" t="s">
        <v>159</v>
      </c>
      <c r="BE568" s="214">
        <f>IF(N568="základní",J568,0)</f>
        <v>0</v>
      </c>
      <c r="BF568" s="214">
        <f>IF(N568="snížená",J568,0)</f>
        <v>0</v>
      </c>
      <c r="BG568" s="214">
        <f>IF(N568="zákl. přenesená",J568,0)</f>
        <v>0</v>
      </c>
      <c r="BH568" s="214">
        <f>IF(N568="sníž. přenesená",J568,0)</f>
        <v>0</v>
      </c>
      <c r="BI568" s="214">
        <f>IF(N568="nulová",J568,0)</f>
        <v>0</v>
      </c>
      <c r="BJ568" s="16" t="s">
        <v>84</v>
      </c>
      <c r="BK568" s="214">
        <f>ROUND(I568*H568,2)</f>
        <v>0</v>
      </c>
      <c r="BL568" s="16" t="s">
        <v>166</v>
      </c>
      <c r="BM568" s="213" t="s">
        <v>959</v>
      </c>
    </row>
    <row r="569" spans="1:65" s="2" customFormat="1" x14ac:dyDescent="0.2">
      <c r="A569" s="33"/>
      <c r="B569" s="34"/>
      <c r="C569" s="35"/>
      <c r="D569" s="215" t="s">
        <v>168</v>
      </c>
      <c r="E569" s="35"/>
      <c r="F569" s="216" t="s">
        <v>960</v>
      </c>
      <c r="G569" s="35"/>
      <c r="H569" s="35"/>
      <c r="I569" s="114"/>
      <c r="J569" s="35"/>
      <c r="K569" s="35"/>
      <c r="L569" s="38"/>
      <c r="M569" s="217"/>
      <c r="N569" s="218"/>
      <c r="O569" s="70"/>
      <c r="P569" s="70"/>
      <c r="Q569" s="70"/>
      <c r="R569" s="70"/>
      <c r="S569" s="70"/>
      <c r="T569" s="71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T569" s="16" t="s">
        <v>168</v>
      </c>
      <c r="AU569" s="16" t="s">
        <v>87</v>
      </c>
    </row>
    <row r="570" spans="1:65" s="13" customFormat="1" x14ac:dyDescent="0.2">
      <c r="B570" s="219"/>
      <c r="C570" s="220"/>
      <c r="D570" s="215" t="s">
        <v>170</v>
      </c>
      <c r="E570" s="221" t="s">
        <v>1</v>
      </c>
      <c r="F570" s="222" t="s">
        <v>928</v>
      </c>
      <c r="G570" s="220"/>
      <c r="H570" s="223">
        <v>8.58</v>
      </c>
      <c r="I570" s="224"/>
      <c r="J570" s="220"/>
      <c r="K570" s="220"/>
      <c r="L570" s="225"/>
      <c r="M570" s="226"/>
      <c r="N570" s="227"/>
      <c r="O570" s="227"/>
      <c r="P570" s="227"/>
      <c r="Q570" s="227"/>
      <c r="R570" s="227"/>
      <c r="S570" s="227"/>
      <c r="T570" s="228"/>
      <c r="AT570" s="229" t="s">
        <v>170</v>
      </c>
      <c r="AU570" s="229" t="s">
        <v>87</v>
      </c>
      <c r="AV570" s="13" t="s">
        <v>87</v>
      </c>
      <c r="AW570" s="13" t="s">
        <v>32</v>
      </c>
      <c r="AX570" s="13" t="s">
        <v>76</v>
      </c>
      <c r="AY570" s="229" t="s">
        <v>159</v>
      </c>
    </row>
    <row r="571" spans="1:65" s="13" customFormat="1" x14ac:dyDescent="0.2">
      <c r="B571" s="219"/>
      <c r="C571" s="220"/>
      <c r="D571" s="215" t="s">
        <v>170</v>
      </c>
      <c r="E571" s="221" t="s">
        <v>1</v>
      </c>
      <c r="F571" s="222" t="s">
        <v>961</v>
      </c>
      <c r="G571" s="220"/>
      <c r="H571" s="223">
        <v>1.69</v>
      </c>
      <c r="I571" s="224"/>
      <c r="J571" s="220"/>
      <c r="K571" s="220"/>
      <c r="L571" s="225"/>
      <c r="M571" s="226"/>
      <c r="N571" s="227"/>
      <c r="O571" s="227"/>
      <c r="P571" s="227"/>
      <c r="Q571" s="227"/>
      <c r="R571" s="227"/>
      <c r="S571" s="227"/>
      <c r="T571" s="228"/>
      <c r="AT571" s="229" t="s">
        <v>170</v>
      </c>
      <c r="AU571" s="229" t="s">
        <v>87</v>
      </c>
      <c r="AV571" s="13" t="s">
        <v>87</v>
      </c>
      <c r="AW571" s="13" t="s">
        <v>32</v>
      </c>
      <c r="AX571" s="13" t="s">
        <v>76</v>
      </c>
      <c r="AY571" s="229" t="s">
        <v>159</v>
      </c>
    </row>
    <row r="572" spans="1:65" s="13" customFormat="1" x14ac:dyDescent="0.2">
      <c r="B572" s="219"/>
      <c r="C572" s="220"/>
      <c r="D572" s="215" t="s">
        <v>170</v>
      </c>
      <c r="E572" s="221" t="s">
        <v>1</v>
      </c>
      <c r="F572" s="222" t="s">
        <v>935</v>
      </c>
      <c r="G572" s="220"/>
      <c r="H572" s="223">
        <v>14.507999999999999</v>
      </c>
      <c r="I572" s="224"/>
      <c r="J572" s="220"/>
      <c r="K572" s="220"/>
      <c r="L572" s="225"/>
      <c r="M572" s="226"/>
      <c r="N572" s="227"/>
      <c r="O572" s="227"/>
      <c r="P572" s="227"/>
      <c r="Q572" s="227"/>
      <c r="R572" s="227"/>
      <c r="S572" s="227"/>
      <c r="T572" s="228"/>
      <c r="AT572" s="229" t="s">
        <v>170</v>
      </c>
      <c r="AU572" s="229" t="s">
        <v>87</v>
      </c>
      <c r="AV572" s="13" t="s">
        <v>87</v>
      </c>
      <c r="AW572" s="13" t="s">
        <v>32</v>
      </c>
      <c r="AX572" s="13" t="s">
        <v>76</v>
      </c>
      <c r="AY572" s="229" t="s">
        <v>159</v>
      </c>
    </row>
    <row r="573" spans="1:65" s="2" customFormat="1" ht="14.45" customHeight="1" x14ac:dyDescent="0.2">
      <c r="A573" s="33"/>
      <c r="B573" s="34"/>
      <c r="C573" s="202" t="s">
        <v>962</v>
      </c>
      <c r="D573" s="202" t="s">
        <v>161</v>
      </c>
      <c r="E573" s="203" t="s">
        <v>963</v>
      </c>
      <c r="F573" s="204" t="s">
        <v>964</v>
      </c>
      <c r="G573" s="205" t="s">
        <v>250</v>
      </c>
      <c r="H573" s="206">
        <v>371.67</v>
      </c>
      <c r="I573" s="207"/>
      <c r="J573" s="208">
        <f>ROUND(I573*H573,2)</f>
        <v>0</v>
      </c>
      <c r="K573" s="204" t="s">
        <v>165</v>
      </c>
      <c r="L573" s="38"/>
      <c r="M573" s="209" t="s">
        <v>1</v>
      </c>
      <c r="N573" s="210" t="s">
        <v>41</v>
      </c>
      <c r="O573" s="70"/>
      <c r="P573" s="211">
        <f>O573*H573</f>
        <v>0</v>
      </c>
      <c r="Q573" s="211">
        <v>0</v>
      </c>
      <c r="R573" s="211">
        <f>Q573*H573</f>
        <v>0</v>
      </c>
      <c r="S573" s="211">
        <v>0</v>
      </c>
      <c r="T573" s="212">
        <f>S573*H573</f>
        <v>0</v>
      </c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R573" s="213" t="s">
        <v>166</v>
      </c>
      <c r="AT573" s="213" t="s">
        <v>161</v>
      </c>
      <c r="AU573" s="213" t="s">
        <v>87</v>
      </c>
      <c r="AY573" s="16" t="s">
        <v>159</v>
      </c>
      <c r="BE573" s="214">
        <f>IF(N573="základní",J573,0)</f>
        <v>0</v>
      </c>
      <c r="BF573" s="214">
        <f>IF(N573="snížená",J573,0)</f>
        <v>0</v>
      </c>
      <c r="BG573" s="214">
        <f>IF(N573="zákl. přenesená",J573,0)</f>
        <v>0</v>
      </c>
      <c r="BH573" s="214">
        <f>IF(N573="sníž. přenesená",J573,0)</f>
        <v>0</v>
      </c>
      <c r="BI573" s="214">
        <f>IF(N573="nulová",J573,0)</f>
        <v>0</v>
      </c>
      <c r="BJ573" s="16" t="s">
        <v>84</v>
      </c>
      <c r="BK573" s="214">
        <f>ROUND(I573*H573,2)</f>
        <v>0</v>
      </c>
      <c r="BL573" s="16" t="s">
        <v>166</v>
      </c>
      <c r="BM573" s="213" t="s">
        <v>965</v>
      </c>
    </row>
    <row r="574" spans="1:65" s="2" customFormat="1" ht="19.5" x14ac:dyDescent="0.2">
      <c r="A574" s="33"/>
      <c r="B574" s="34"/>
      <c r="C574" s="35"/>
      <c r="D574" s="215" t="s">
        <v>168</v>
      </c>
      <c r="E574" s="35"/>
      <c r="F574" s="216" t="s">
        <v>966</v>
      </c>
      <c r="G574" s="35"/>
      <c r="H574" s="35"/>
      <c r="I574" s="114"/>
      <c r="J574" s="35"/>
      <c r="K574" s="35"/>
      <c r="L574" s="38"/>
      <c r="M574" s="217"/>
      <c r="N574" s="218"/>
      <c r="O574" s="70"/>
      <c r="P574" s="70"/>
      <c r="Q574" s="70"/>
      <c r="R574" s="70"/>
      <c r="S574" s="70"/>
      <c r="T574" s="71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T574" s="16" t="s">
        <v>168</v>
      </c>
      <c r="AU574" s="16" t="s">
        <v>87</v>
      </c>
    </row>
    <row r="575" spans="1:65" s="13" customFormat="1" x14ac:dyDescent="0.2">
      <c r="B575" s="219"/>
      <c r="C575" s="220"/>
      <c r="D575" s="215" t="s">
        <v>170</v>
      </c>
      <c r="E575" s="221" t="s">
        <v>1</v>
      </c>
      <c r="F575" s="222" t="s">
        <v>967</v>
      </c>
      <c r="G575" s="220"/>
      <c r="H575" s="223">
        <v>371.67</v>
      </c>
      <c r="I575" s="224"/>
      <c r="J575" s="220"/>
      <c r="K575" s="220"/>
      <c r="L575" s="225"/>
      <c r="M575" s="226"/>
      <c r="N575" s="227"/>
      <c r="O575" s="227"/>
      <c r="P575" s="227"/>
      <c r="Q575" s="227"/>
      <c r="R575" s="227"/>
      <c r="S575" s="227"/>
      <c r="T575" s="228"/>
      <c r="AT575" s="229" t="s">
        <v>170</v>
      </c>
      <c r="AU575" s="229" t="s">
        <v>87</v>
      </c>
      <c r="AV575" s="13" t="s">
        <v>87</v>
      </c>
      <c r="AW575" s="13" t="s">
        <v>32</v>
      </c>
      <c r="AX575" s="13" t="s">
        <v>84</v>
      </c>
      <c r="AY575" s="229" t="s">
        <v>159</v>
      </c>
    </row>
    <row r="576" spans="1:65" s="2" customFormat="1" ht="19.899999999999999" customHeight="1" x14ac:dyDescent="0.2">
      <c r="A576" s="33"/>
      <c r="B576" s="34"/>
      <c r="C576" s="202" t="s">
        <v>968</v>
      </c>
      <c r="D576" s="202" t="s">
        <v>161</v>
      </c>
      <c r="E576" s="203" t="s">
        <v>969</v>
      </c>
      <c r="F576" s="204" t="s">
        <v>970</v>
      </c>
      <c r="G576" s="205" t="s">
        <v>250</v>
      </c>
      <c r="H576" s="206">
        <v>20.370999999999999</v>
      </c>
      <c r="I576" s="207"/>
      <c r="J576" s="208">
        <f>ROUND(I576*H576,2)</f>
        <v>0</v>
      </c>
      <c r="K576" s="204" t="s">
        <v>165</v>
      </c>
      <c r="L576" s="38"/>
      <c r="M576" s="209" t="s">
        <v>1</v>
      </c>
      <c r="N576" s="210" t="s">
        <v>41</v>
      </c>
      <c r="O576" s="70"/>
      <c r="P576" s="211">
        <f>O576*H576</f>
        <v>0</v>
      </c>
      <c r="Q576" s="211">
        <v>0</v>
      </c>
      <c r="R576" s="211">
        <f>Q576*H576</f>
        <v>0</v>
      </c>
      <c r="S576" s="211">
        <v>0</v>
      </c>
      <c r="T576" s="212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213" t="s">
        <v>166</v>
      </c>
      <c r="AT576" s="213" t="s">
        <v>161</v>
      </c>
      <c r="AU576" s="213" t="s">
        <v>87</v>
      </c>
      <c r="AY576" s="16" t="s">
        <v>159</v>
      </c>
      <c r="BE576" s="214">
        <f>IF(N576="základní",J576,0)</f>
        <v>0</v>
      </c>
      <c r="BF576" s="214">
        <f>IF(N576="snížená",J576,0)</f>
        <v>0</v>
      </c>
      <c r="BG576" s="214">
        <f>IF(N576="zákl. přenesená",J576,0)</f>
        <v>0</v>
      </c>
      <c r="BH576" s="214">
        <f>IF(N576="sníž. přenesená",J576,0)</f>
        <v>0</v>
      </c>
      <c r="BI576" s="214">
        <f>IF(N576="nulová",J576,0)</f>
        <v>0</v>
      </c>
      <c r="BJ576" s="16" t="s">
        <v>84</v>
      </c>
      <c r="BK576" s="214">
        <f>ROUND(I576*H576,2)</f>
        <v>0</v>
      </c>
      <c r="BL576" s="16" t="s">
        <v>166</v>
      </c>
      <c r="BM576" s="213" t="s">
        <v>971</v>
      </c>
    </row>
    <row r="577" spans="1:65" s="2" customFormat="1" ht="19.5" x14ac:dyDescent="0.2">
      <c r="A577" s="33"/>
      <c r="B577" s="34"/>
      <c r="C577" s="35"/>
      <c r="D577" s="215" t="s">
        <v>168</v>
      </c>
      <c r="E577" s="35"/>
      <c r="F577" s="216" t="s">
        <v>972</v>
      </c>
      <c r="G577" s="35"/>
      <c r="H577" s="35"/>
      <c r="I577" s="114"/>
      <c r="J577" s="35"/>
      <c r="K577" s="35"/>
      <c r="L577" s="38"/>
      <c r="M577" s="217"/>
      <c r="N577" s="218"/>
      <c r="O577" s="70"/>
      <c r="P577" s="70"/>
      <c r="Q577" s="70"/>
      <c r="R577" s="70"/>
      <c r="S577" s="70"/>
      <c r="T577" s="71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T577" s="16" t="s">
        <v>168</v>
      </c>
      <c r="AU577" s="16" t="s">
        <v>87</v>
      </c>
    </row>
    <row r="578" spans="1:65" s="13" customFormat="1" x14ac:dyDescent="0.2">
      <c r="B578" s="219"/>
      <c r="C578" s="220"/>
      <c r="D578" s="215" t="s">
        <v>170</v>
      </c>
      <c r="E578" s="221" t="s">
        <v>1</v>
      </c>
      <c r="F578" s="222" t="s">
        <v>927</v>
      </c>
      <c r="G578" s="220"/>
      <c r="H578" s="223">
        <v>11.791</v>
      </c>
      <c r="I578" s="224"/>
      <c r="J578" s="220"/>
      <c r="K578" s="220"/>
      <c r="L578" s="225"/>
      <c r="M578" s="226"/>
      <c r="N578" s="227"/>
      <c r="O578" s="227"/>
      <c r="P578" s="227"/>
      <c r="Q578" s="227"/>
      <c r="R578" s="227"/>
      <c r="S578" s="227"/>
      <c r="T578" s="228"/>
      <c r="AT578" s="229" t="s">
        <v>170</v>
      </c>
      <c r="AU578" s="229" t="s">
        <v>87</v>
      </c>
      <c r="AV578" s="13" t="s">
        <v>87</v>
      </c>
      <c r="AW578" s="13" t="s">
        <v>32</v>
      </c>
      <c r="AX578" s="13" t="s">
        <v>76</v>
      </c>
      <c r="AY578" s="229" t="s">
        <v>159</v>
      </c>
    </row>
    <row r="579" spans="1:65" s="13" customFormat="1" x14ac:dyDescent="0.2">
      <c r="B579" s="219"/>
      <c r="C579" s="220"/>
      <c r="D579" s="215" t="s">
        <v>170</v>
      </c>
      <c r="E579" s="221" t="s">
        <v>1</v>
      </c>
      <c r="F579" s="222" t="s">
        <v>928</v>
      </c>
      <c r="G579" s="220"/>
      <c r="H579" s="223">
        <v>8.58</v>
      </c>
      <c r="I579" s="224"/>
      <c r="J579" s="220"/>
      <c r="K579" s="220"/>
      <c r="L579" s="225"/>
      <c r="M579" s="226"/>
      <c r="N579" s="227"/>
      <c r="O579" s="227"/>
      <c r="P579" s="227"/>
      <c r="Q579" s="227"/>
      <c r="R579" s="227"/>
      <c r="S579" s="227"/>
      <c r="T579" s="228"/>
      <c r="AT579" s="229" t="s">
        <v>170</v>
      </c>
      <c r="AU579" s="229" t="s">
        <v>87</v>
      </c>
      <c r="AV579" s="13" t="s">
        <v>87</v>
      </c>
      <c r="AW579" s="13" t="s">
        <v>32</v>
      </c>
      <c r="AX579" s="13" t="s">
        <v>76</v>
      </c>
      <c r="AY579" s="229" t="s">
        <v>159</v>
      </c>
    </row>
    <row r="580" spans="1:65" s="2" customFormat="1" ht="19.899999999999999" customHeight="1" x14ac:dyDescent="0.2">
      <c r="A580" s="33"/>
      <c r="B580" s="34"/>
      <c r="C580" s="202" t="s">
        <v>973</v>
      </c>
      <c r="D580" s="202" t="s">
        <v>161</v>
      </c>
      <c r="E580" s="203" t="s">
        <v>974</v>
      </c>
      <c r="F580" s="204" t="s">
        <v>975</v>
      </c>
      <c r="G580" s="205" t="s">
        <v>250</v>
      </c>
      <c r="H580" s="206">
        <v>27.905999999999999</v>
      </c>
      <c r="I580" s="207"/>
      <c r="J580" s="208">
        <f>ROUND(I580*H580,2)</f>
        <v>0</v>
      </c>
      <c r="K580" s="204" t="s">
        <v>165</v>
      </c>
      <c r="L580" s="38"/>
      <c r="M580" s="209" t="s">
        <v>1</v>
      </c>
      <c r="N580" s="210" t="s">
        <v>41</v>
      </c>
      <c r="O580" s="70"/>
      <c r="P580" s="211">
        <f>O580*H580</f>
        <v>0</v>
      </c>
      <c r="Q580" s="211">
        <v>0</v>
      </c>
      <c r="R580" s="211">
        <f>Q580*H580</f>
        <v>0</v>
      </c>
      <c r="S580" s="211">
        <v>0</v>
      </c>
      <c r="T580" s="212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213" t="s">
        <v>166</v>
      </c>
      <c r="AT580" s="213" t="s">
        <v>161</v>
      </c>
      <c r="AU580" s="213" t="s">
        <v>87</v>
      </c>
      <c r="AY580" s="16" t="s">
        <v>159</v>
      </c>
      <c r="BE580" s="214">
        <f>IF(N580="základní",J580,0)</f>
        <v>0</v>
      </c>
      <c r="BF580" s="214">
        <f>IF(N580="snížená",J580,0)</f>
        <v>0</v>
      </c>
      <c r="BG580" s="214">
        <f>IF(N580="zákl. přenesená",J580,0)</f>
        <v>0</v>
      </c>
      <c r="BH580" s="214">
        <f>IF(N580="sníž. přenesená",J580,0)</f>
        <v>0</v>
      </c>
      <c r="BI580" s="214">
        <f>IF(N580="nulová",J580,0)</f>
        <v>0</v>
      </c>
      <c r="BJ580" s="16" t="s">
        <v>84</v>
      </c>
      <c r="BK580" s="214">
        <f>ROUND(I580*H580,2)</f>
        <v>0</v>
      </c>
      <c r="BL580" s="16" t="s">
        <v>166</v>
      </c>
      <c r="BM580" s="213" t="s">
        <v>976</v>
      </c>
    </row>
    <row r="581" spans="1:65" s="2" customFormat="1" ht="19.5" x14ac:dyDescent="0.2">
      <c r="A581" s="33"/>
      <c r="B581" s="34"/>
      <c r="C581" s="35"/>
      <c r="D581" s="215" t="s">
        <v>168</v>
      </c>
      <c r="E581" s="35"/>
      <c r="F581" s="216" t="s">
        <v>977</v>
      </c>
      <c r="G581" s="35"/>
      <c r="H581" s="35"/>
      <c r="I581" s="114"/>
      <c r="J581" s="35"/>
      <c r="K581" s="35"/>
      <c r="L581" s="38"/>
      <c r="M581" s="217"/>
      <c r="N581" s="218"/>
      <c r="O581" s="70"/>
      <c r="P581" s="70"/>
      <c r="Q581" s="70"/>
      <c r="R581" s="70"/>
      <c r="S581" s="70"/>
      <c r="T581" s="7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T581" s="16" t="s">
        <v>168</v>
      </c>
      <c r="AU581" s="16" t="s">
        <v>87</v>
      </c>
    </row>
    <row r="582" spans="1:65" s="13" customFormat="1" x14ac:dyDescent="0.2">
      <c r="B582" s="219"/>
      <c r="C582" s="220"/>
      <c r="D582" s="215" t="s">
        <v>170</v>
      </c>
      <c r="E582" s="221" t="s">
        <v>1</v>
      </c>
      <c r="F582" s="222" t="s">
        <v>934</v>
      </c>
      <c r="G582" s="220"/>
      <c r="H582" s="223">
        <v>13.398</v>
      </c>
      <c r="I582" s="224"/>
      <c r="J582" s="220"/>
      <c r="K582" s="220"/>
      <c r="L582" s="225"/>
      <c r="M582" s="226"/>
      <c r="N582" s="227"/>
      <c r="O582" s="227"/>
      <c r="P582" s="227"/>
      <c r="Q582" s="227"/>
      <c r="R582" s="227"/>
      <c r="S582" s="227"/>
      <c r="T582" s="228"/>
      <c r="AT582" s="229" t="s">
        <v>170</v>
      </c>
      <c r="AU582" s="229" t="s">
        <v>87</v>
      </c>
      <c r="AV582" s="13" t="s">
        <v>87</v>
      </c>
      <c r="AW582" s="13" t="s">
        <v>32</v>
      </c>
      <c r="AX582" s="13" t="s">
        <v>76</v>
      </c>
      <c r="AY582" s="229" t="s">
        <v>159</v>
      </c>
    </row>
    <row r="583" spans="1:65" s="13" customFormat="1" x14ac:dyDescent="0.2">
      <c r="B583" s="219"/>
      <c r="C583" s="220"/>
      <c r="D583" s="215" t="s">
        <v>170</v>
      </c>
      <c r="E583" s="221" t="s">
        <v>1</v>
      </c>
      <c r="F583" s="222" t="s">
        <v>935</v>
      </c>
      <c r="G583" s="220"/>
      <c r="H583" s="223">
        <v>14.507999999999999</v>
      </c>
      <c r="I583" s="224"/>
      <c r="J583" s="220"/>
      <c r="K583" s="220"/>
      <c r="L583" s="225"/>
      <c r="M583" s="226"/>
      <c r="N583" s="227"/>
      <c r="O583" s="227"/>
      <c r="P583" s="227"/>
      <c r="Q583" s="227"/>
      <c r="R583" s="227"/>
      <c r="S583" s="227"/>
      <c r="T583" s="228"/>
      <c r="AT583" s="229" t="s">
        <v>170</v>
      </c>
      <c r="AU583" s="229" t="s">
        <v>87</v>
      </c>
      <c r="AV583" s="13" t="s">
        <v>87</v>
      </c>
      <c r="AW583" s="13" t="s">
        <v>32</v>
      </c>
      <c r="AX583" s="13" t="s">
        <v>76</v>
      </c>
      <c r="AY583" s="229" t="s">
        <v>159</v>
      </c>
    </row>
    <row r="584" spans="1:65" s="2" customFormat="1" ht="19.899999999999999" customHeight="1" x14ac:dyDescent="0.2">
      <c r="A584" s="33"/>
      <c r="B584" s="34"/>
      <c r="C584" s="202" t="s">
        <v>978</v>
      </c>
      <c r="D584" s="202" t="s">
        <v>161</v>
      </c>
      <c r="E584" s="203" t="s">
        <v>979</v>
      </c>
      <c r="F584" s="204" t="s">
        <v>980</v>
      </c>
      <c r="G584" s="205" t="s">
        <v>250</v>
      </c>
      <c r="H584" s="206">
        <v>7.3609999999999998</v>
      </c>
      <c r="I584" s="207"/>
      <c r="J584" s="208">
        <f>ROUND(I584*H584,2)</f>
        <v>0</v>
      </c>
      <c r="K584" s="204" t="s">
        <v>165</v>
      </c>
      <c r="L584" s="38"/>
      <c r="M584" s="209" t="s">
        <v>1</v>
      </c>
      <c r="N584" s="210" t="s">
        <v>41</v>
      </c>
      <c r="O584" s="70"/>
      <c r="P584" s="211">
        <f>O584*H584</f>
        <v>0</v>
      </c>
      <c r="Q584" s="211">
        <v>0</v>
      </c>
      <c r="R584" s="211">
        <f>Q584*H584</f>
        <v>0</v>
      </c>
      <c r="S584" s="211">
        <v>0</v>
      </c>
      <c r="T584" s="212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213" t="s">
        <v>166</v>
      </c>
      <c r="AT584" s="213" t="s">
        <v>161</v>
      </c>
      <c r="AU584" s="213" t="s">
        <v>87</v>
      </c>
      <c r="AY584" s="16" t="s">
        <v>159</v>
      </c>
      <c r="BE584" s="214">
        <f>IF(N584="základní",J584,0)</f>
        <v>0</v>
      </c>
      <c r="BF584" s="214">
        <f>IF(N584="snížená",J584,0)</f>
        <v>0</v>
      </c>
      <c r="BG584" s="214">
        <f>IF(N584="zákl. přenesená",J584,0)</f>
        <v>0</v>
      </c>
      <c r="BH584" s="214">
        <f>IF(N584="sníž. přenesená",J584,0)</f>
        <v>0</v>
      </c>
      <c r="BI584" s="214">
        <f>IF(N584="nulová",J584,0)</f>
        <v>0</v>
      </c>
      <c r="BJ584" s="16" t="s">
        <v>84</v>
      </c>
      <c r="BK584" s="214">
        <f>ROUND(I584*H584,2)</f>
        <v>0</v>
      </c>
      <c r="BL584" s="16" t="s">
        <v>166</v>
      </c>
      <c r="BM584" s="213" t="s">
        <v>981</v>
      </c>
    </row>
    <row r="585" spans="1:65" s="2" customFormat="1" ht="19.5" x14ac:dyDescent="0.2">
      <c r="A585" s="33"/>
      <c r="B585" s="34"/>
      <c r="C585" s="35"/>
      <c r="D585" s="215" t="s">
        <v>168</v>
      </c>
      <c r="E585" s="35"/>
      <c r="F585" s="216" t="s">
        <v>982</v>
      </c>
      <c r="G585" s="35"/>
      <c r="H585" s="35"/>
      <c r="I585" s="114"/>
      <c r="J585" s="35"/>
      <c r="K585" s="35"/>
      <c r="L585" s="38"/>
      <c r="M585" s="217"/>
      <c r="N585" s="218"/>
      <c r="O585" s="70"/>
      <c r="P585" s="70"/>
      <c r="Q585" s="70"/>
      <c r="R585" s="70"/>
      <c r="S585" s="70"/>
      <c r="T585" s="71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T585" s="16" t="s">
        <v>168</v>
      </c>
      <c r="AU585" s="16" t="s">
        <v>87</v>
      </c>
    </row>
    <row r="586" spans="1:65" s="13" customFormat="1" x14ac:dyDescent="0.2">
      <c r="B586" s="219"/>
      <c r="C586" s="220"/>
      <c r="D586" s="215" t="s">
        <v>170</v>
      </c>
      <c r="E586" s="221" t="s">
        <v>1</v>
      </c>
      <c r="F586" s="222" t="s">
        <v>921</v>
      </c>
      <c r="G586" s="220"/>
      <c r="H586" s="223">
        <v>7.3609999999999998</v>
      </c>
      <c r="I586" s="224"/>
      <c r="J586" s="220"/>
      <c r="K586" s="220"/>
      <c r="L586" s="225"/>
      <c r="M586" s="226"/>
      <c r="N586" s="227"/>
      <c r="O586" s="227"/>
      <c r="P586" s="227"/>
      <c r="Q586" s="227"/>
      <c r="R586" s="227"/>
      <c r="S586" s="227"/>
      <c r="T586" s="228"/>
      <c r="AT586" s="229" t="s">
        <v>170</v>
      </c>
      <c r="AU586" s="229" t="s">
        <v>87</v>
      </c>
      <c r="AV586" s="13" t="s">
        <v>87</v>
      </c>
      <c r="AW586" s="13" t="s">
        <v>32</v>
      </c>
      <c r="AX586" s="13" t="s">
        <v>84</v>
      </c>
      <c r="AY586" s="229" t="s">
        <v>159</v>
      </c>
    </row>
    <row r="587" spans="1:65" s="2" customFormat="1" ht="14.45" customHeight="1" x14ac:dyDescent="0.2">
      <c r="A587" s="33"/>
      <c r="B587" s="34"/>
      <c r="C587" s="202" t="s">
        <v>983</v>
      </c>
      <c r="D587" s="202" t="s">
        <v>161</v>
      </c>
      <c r="E587" s="203" t="s">
        <v>984</v>
      </c>
      <c r="F587" s="204" t="s">
        <v>306</v>
      </c>
      <c r="G587" s="205" t="s">
        <v>250</v>
      </c>
      <c r="H587" s="206">
        <v>1.69</v>
      </c>
      <c r="I587" s="207"/>
      <c r="J587" s="208">
        <f>ROUND(I587*H587,2)</f>
        <v>0</v>
      </c>
      <c r="K587" s="204" t="s">
        <v>165</v>
      </c>
      <c r="L587" s="38"/>
      <c r="M587" s="209" t="s">
        <v>1</v>
      </c>
      <c r="N587" s="210" t="s">
        <v>41</v>
      </c>
      <c r="O587" s="70"/>
      <c r="P587" s="211">
        <f>O587*H587</f>
        <v>0</v>
      </c>
      <c r="Q587" s="211">
        <v>0</v>
      </c>
      <c r="R587" s="211">
        <f>Q587*H587</f>
        <v>0</v>
      </c>
      <c r="S587" s="211">
        <v>0</v>
      </c>
      <c r="T587" s="212">
        <f>S587*H587</f>
        <v>0</v>
      </c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R587" s="213" t="s">
        <v>166</v>
      </c>
      <c r="AT587" s="213" t="s">
        <v>161</v>
      </c>
      <c r="AU587" s="213" t="s">
        <v>87</v>
      </c>
      <c r="AY587" s="16" t="s">
        <v>159</v>
      </c>
      <c r="BE587" s="214">
        <f>IF(N587="základní",J587,0)</f>
        <v>0</v>
      </c>
      <c r="BF587" s="214">
        <f>IF(N587="snížená",J587,0)</f>
        <v>0</v>
      </c>
      <c r="BG587" s="214">
        <f>IF(N587="zákl. přenesená",J587,0)</f>
        <v>0</v>
      </c>
      <c r="BH587" s="214">
        <f>IF(N587="sníž. přenesená",J587,0)</f>
        <v>0</v>
      </c>
      <c r="BI587" s="214">
        <f>IF(N587="nulová",J587,0)</f>
        <v>0</v>
      </c>
      <c r="BJ587" s="16" t="s">
        <v>84</v>
      </c>
      <c r="BK587" s="214">
        <f>ROUND(I587*H587,2)</f>
        <v>0</v>
      </c>
      <c r="BL587" s="16" t="s">
        <v>166</v>
      </c>
      <c r="BM587" s="213" t="s">
        <v>985</v>
      </c>
    </row>
    <row r="588" spans="1:65" s="2" customFormat="1" ht="19.5" x14ac:dyDescent="0.2">
      <c r="A588" s="33"/>
      <c r="B588" s="34"/>
      <c r="C588" s="35"/>
      <c r="D588" s="215" t="s">
        <v>168</v>
      </c>
      <c r="E588" s="35"/>
      <c r="F588" s="216" t="s">
        <v>308</v>
      </c>
      <c r="G588" s="35"/>
      <c r="H588" s="35"/>
      <c r="I588" s="114"/>
      <c r="J588" s="35"/>
      <c r="K588" s="35"/>
      <c r="L588" s="38"/>
      <c r="M588" s="217"/>
      <c r="N588" s="218"/>
      <c r="O588" s="70"/>
      <c r="P588" s="70"/>
      <c r="Q588" s="70"/>
      <c r="R588" s="70"/>
      <c r="S588" s="70"/>
      <c r="T588" s="71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T588" s="16" t="s">
        <v>168</v>
      </c>
      <c r="AU588" s="16" t="s">
        <v>87</v>
      </c>
    </row>
    <row r="589" spans="1:65" s="13" customFormat="1" x14ac:dyDescent="0.2">
      <c r="B589" s="219"/>
      <c r="C589" s="220"/>
      <c r="D589" s="215" t="s">
        <v>170</v>
      </c>
      <c r="E589" s="221" t="s">
        <v>1</v>
      </c>
      <c r="F589" s="222" t="s">
        <v>961</v>
      </c>
      <c r="G589" s="220"/>
      <c r="H589" s="223">
        <v>1.69</v>
      </c>
      <c r="I589" s="224"/>
      <c r="J589" s="220"/>
      <c r="K589" s="220"/>
      <c r="L589" s="225"/>
      <c r="M589" s="226"/>
      <c r="N589" s="227"/>
      <c r="O589" s="227"/>
      <c r="P589" s="227"/>
      <c r="Q589" s="227"/>
      <c r="R589" s="227"/>
      <c r="S589" s="227"/>
      <c r="T589" s="228"/>
      <c r="AT589" s="229" t="s">
        <v>170</v>
      </c>
      <c r="AU589" s="229" t="s">
        <v>87</v>
      </c>
      <c r="AV589" s="13" t="s">
        <v>87</v>
      </c>
      <c r="AW589" s="13" t="s">
        <v>32</v>
      </c>
      <c r="AX589" s="13" t="s">
        <v>84</v>
      </c>
      <c r="AY589" s="229" t="s">
        <v>159</v>
      </c>
    </row>
    <row r="590" spans="1:65" s="2" customFormat="1" ht="14.45" customHeight="1" x14ac:dyDescent="0.2">
      <c r="A590" s="33"/>
      <c r="B590" s="34"/>
      <c r="C590" s="202" t="s">
        <v>986</v>
      </c>
      <c r="D590" s="202" t="s">
        <v>161</v>
      </c>
      <c r="E590" s="203" t="s">
        <v>987</v>
      </c>
      <c r="F590" s="204" t="s">
        <v>988</v>
      </c>
      <c r="G590" s="205" t="s">
        <v>250</v>
      </c>
      <c r="H590" s="206">
        <v>12.74</v>
      </c>
      <c r="I590" s="207"/>
      <c r="J590" s="208">
        <f>ROUND(I590*H590,2)</f>
        <v>0</v>
      </c>
      <c r="K590" s="204" t="s">
        <v>165</v>
      </c>
      <c r="L590" s="38"/>
      <c r="M590" s="209" t="s">
        <v>1</v>
      </c>
      <c r="N590" s="210" t="s">
        <v>41</v>
      </c>
      <c r="O590" s="70"/>
      <c r="P590" s="211">
        <f>O590*H590</f>
        <v>0</v>
      </c>
      <c r="Q590" s="211">
        <v>0</v>
      </c>
      <c r="R590" s="211">
        <f>Q590*H590</f>
        <v>0</v>
      </c>
      <c r="S590" s="211">
        <v>0</v>
      </c>
      <c r="T590" s="212">
        <f>S590*H590</f>
        <v>0</v>
      </c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R590" s="213" t="s">
        <v>166</v>
      </c>
      <c r="AT590" s="213" t="s">
        <v>161</v>
      </c>
      <c r="AU590" s="213" t="s">
        <v>87</v>
      </c>
      <c r="AY590" s="16" t="s">
        <v>159</v>
      </c>
      <c r="BE590" s="214">
        <f>IF(N590="základní",J590,0)</f>
        <v>0</v>
      </c>
      <c r="BF590" s="214">
        <f>IF(N590="snížená",J590,0)</f>
        <v>0</v>
      </c>
      <c r="BG590" s="214">
        <f>IF(N590="zákl. přenesená",J590,0)</f>
        <v>0</v>
      </c>
      <c r="BH590" s="214">
        <f>IF(N590="sníž. přenesená",J590,0)</f>
        <v>0</v>
      </c>
      <c r="BI590" s="214">
        <f>IF(N590="nulová",J590,0)</f>
        <v>0</v>
      </c>
      <c r="BJ590" s="16" t="s">
        <v>84</v>
      </c>
      <c r="BK590" s="214">
        <f>ROUND(I590*H590,2)</f>
        <v>0</v>
      </c>
      <c r="BL590" s="16" t="s">
        <v>166</v>
      </c>
      <c r="BM590" s="213" t="s">
        <v>989</v>
      </c>
    </row>
    <row r="591" spans="1:65" s="2" customFormat="1" x14ac:dyDescent="0.2">
      <c r="A591" s="33"/>
      <c r="B591" s="34"/>
      <c r="C591" s="35"/>
      <c r="D591" s="215" t="s">
        <v>168</v>
      </c>
      <c r="E591" s="35"/>
      <c r="F591" s="216" t="s">
        <v>990</v>
      </c>
      <c r="G591" s="35"/>
      <c r="H591" s="35"/>
      <c r="I591" s="114"/>
      <c r="J591" s="35"/>
      <c r="K591" s="35"/>
      <c r="L591" s="38"/>
      <c r="M591" s="217"/>
      <c r="N591" s="218"/>
      <c r="O591" s="70"/>
      <c r="P591" s="70"/>
      <c r="Q591" s="70"/>
      <c r="R591" s="70"/>
      <c r="S591" s="70"/>
      <c r="T591" s="71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T591" s="16" t="s">
        <v>168</v>
      </c>
      <c r="AU591" s="16" t="s">
        <v>87</v>
      </c>
    </row>
    <row r="592" spans="1:65" s="13" customFormat="1" x14ac:dyDescent="0.2">
      <c r="B592" s="219"/>
      <c r="C592" s="220"/>
      <c r="D592" s="215" t="s">
        <v>170</v>
      </c>
      <c r="E592" s="221" t="s">
        <v>1</v>
      </c>
      <c r="F592" s="222" t="s">
        <v>991</v>
      </c>
      <c r="G592" s="220"/>
      <c r="H592" s="223">
        <v>12.74</v>
      </c>
      <c r="I592" s="224"/>
      <c r="J592" s="220"/>
      <c r="K592" s="220"/>
      <c r="L592" s="225"/>
      <c r="M592" s="226"/>
      <c r="N592" s="227"/>
      <c r="O592" s="227"/>
      <c r="P592" s="227"/>
      <c r="Q592" s="227"/>
      <c r="R592" s="227"/>
      <c r="S592" s="227"/>
      <c r="T592" s="228"/>
      <c r="AT592" s="229" t="s">
        <v>170</v>
      </c>
      <c r="AU592" s="229" t="s">
        <v>87</v>
      </c>
      <c r="AV592" s="13" t="s">
        <v>87</v>
      </c>
      <c r="AW592" s="13" t="s">
        <v>32</v>
      </c>
      <c r="AX592" s="13" t="s">
        <v>84</v>
      </c>
      <c r="AY592" s="229" t="s">
        <v>159</v>
      </c>
    </row>
    <row r="593" spans="1:65" s="2" customFormat="1" ht="14.45" customHeight="1" x14ac:dyDescent="0.2">
      <c r="A593" s="33"/>
      <c r="B593" s="34"/>
      <c r="C593" s="202" t="s">
        <v>992</v>
      </c>
      <c r="D593" s="202" t="s">
        <v>161</v>
      </c>
      <c r="E593" s="203" t="s">
        <v>993</v>
      </c>
      <c r="F593" s="204" t="s">
        <v>994</v>
      </c>
      <c r="G593" s="205" t="s">
        <v>250</v>
      </c>
      <c r="H593" s="206">
        <v>187.304</v>
      </c>
      <c r="I593" s="207"/>
      <c r="J593" s="208">
        <f>ROUND(I593*H593,2)</f>
        <v>0</v>
      </c>
      <c r="K593" s="204" t="s">
        <v>165</v>
      </c>
      <c r="L593" s="38"/>
      <c r="M593" s="209" t="s">
        <v>1</v>
      </c>
      <c r="N593" s="210" t="s">
        <v>41</v>
      </c>
      <c r="O593" s="70"/>
      <c r="P593" s="211">
        <f>O593*H593</f>
        <v>0</v>
      </c>
      <c r="Q593" s="211">
        <v>0</v>
      </c>
      <c r="R593" s="211">
        <f>Q593*H593</f>
        <v>0</v>
      </c>
      <c r="S593" s="211">
        <v>0</v>
      </c>
      <c r="T593" s="212">
        <f>S593*H593</f>
        <v>0</v>
      </c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R593" s="213" t="s">
        <v>166</v>
      </c>
      <c r="AT593" s="213" t="s">
        <v>161</v>
      </c>
      <c r="AU593" s="213" t="s">
        <v>87</v>
      </c>
      <c r="AY593" s="16" t="s">
        <v>159</v>
      </c>
      <c r="BE593" s="214">
        <f>IF(N593="základní",J593,0)</f>
        <v>0</v>
      </c>
      <c r="BF593" s="214">
        <f>IF(N593="snížená",J593,0)</f>
        <v>0</v>
      </c>
      <c r="BG593" s="214">
        <f>IF(N593="zákl. přenesená",J593,0)</f>
        <v>0</v>
      </c>
      <c r="BH593" s="214">
        <f>IF(N593="sníž. přenesená",J593,0)</f>
        <v>0</v>
      </c>
      <c r="BI593" s="214">
        <f>IF(N593="nulová",J593,0)</f>
        <v>0</v>
      </c>
      <c r="BJ593" s="16" t="s">
        <v>84</v>
      </c>
      <c r="BK593" s="214">
        <f>ROUND(I593*H593,2)</f>
        <v>0</v>
      </c>
      <c r="BL593" s="16" t="s">
        <v>166</v>
      </c>
      <c r="BM593" s="213" t="s">
        <v>995</v>
      </c>
    </row>
    <row r="594" spans="1:65" s="2" customFormat="1" ht="19.5" x14ac:dyDescent="0.2">
      <c r="A594" s="33"/>
      <c r="B594" s="34"/>
      <c r="C594" s="35"/>
      <c r="D594" s="215" t="s">
        <v>168</v>
      </c>
      <c r="E594" s="35"/>
      <c r="F594" s="216" t="s">
        <v>996</v>
      </c>
      <c r="G594" s="35"/>
      <c r="H594" s="35"/>
      <c r="I594" s="114"/>
      <c r="J594" s="35"/>
      <c r="K594" s="35"/>
      <c r="L594" s="38"/>
      <c r="M594" s="217"/>
      <c r="N594" s="218"/>
      <c r="O594" s="70"/>
      <c r="P594" s="70"/>
      <c r="Q594" s="70"/>
      <c r="R594" s="70"/>
      <c r="S594" s="70"/>
      <c r="T594" s="71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T594" s="16" t="s">
        <v>168</v>
      </c>
      <c r="AU594" s="16" t="s">
        <v>87</v>
      </c>
    </row>
    <row r="595" spans="1:65" s="13" customFormat="1" x14ac:dyDescent="0.2">
      <c r="B595" s="219"/>
      <c r="C595" s="220"/>
      <c r="D595" s="215" t="s">
        <v>170</v>
      </c>
      <c r="E595" s="221" t="s">
        <v>1</v>
      </c>
      <c r="F595" s="222" t="s">
        <v>997</v>
      </c>
      <c r="G595" s="220"/>
      <c r="H595" s="223">
        <v>10.439</v>
      </c>
      <c r="I595" s="224"/>
      <c r="J595" s="220"/>
      <c r="K595" s="220"/>
      <c r="L595" s="225"/>
      <c r="M595" s="226"/>
      <c r="N595" s="227"/>
      <c r="O595" s="227"/>
      <c r="P595" s="227"/>
      <c r="Q595" s="227"/>
      <c r="R595" s="227"/>
      <c r="S595" s="227"/>
      <c r="T595" s="228"/>
      <c r="AT595" s="229" t="s">
        <v>170</v>
      </c>
      <c r="AU595" s="229" t="s">
        <v>87</v>
      </c>
      <c r="AV595" s="13" t="s">
        <v>87</v>
      </c>
      <c r="AW595" s="13" t="s">
        <v>32</v>
      </c>
      <c r="AX595" s="13" t="s">
        <v>76</v>
      </c>
      <c r="AY595" s="229" t="s">
        <v>159</v>
      </c>
    </row>
    <row r="596" spans="1:65" s="13" customFormat="1" x14ac:dyDescent="0.2">
      <c r="B596" s="219"/>
      <c r="C596" s="220"/>
      <c r="D596" s="215" t="s">
        <v>170</v>
      </c>
      <c r="E596" s="221" t="s">
        <v>1</v>
      </c>
      <c r="F596" s="222" t="s">
        <v>998</v>
      </c>
      <c r="G596" s="220"/>
      <c r="H596" s="223">
        <v>176.86500000000001</v>
      </c>
      <c r="I596" s="224"/>
      <c r="J596" s="220"/>
      <c r="K596" s="220"/>
      <c r="L596" s="225"/>
      <c r="M596" s="226"/>
      <c r="N596" s="227"/>
      <c r="O596" s="227"/>
      <c r="P596" s="227"/>
      <c r="Q596" s="227"/>
      <c r="R596" s="227"/>
      <c r="S596" s="227"/>
      <c r="T596" s="228"/>
      <c r="AT596" s="229" t="s">
        <v>170</v>
      </c>
      <c r="AU596" s="229" t="s">
        <v>87</v>
      </c>
      <c r="AV596" s="13" t="s">
        <v>87</v>
      </c>
      <c r="AW596" s="13" t="s">
        <v>32</v>
      </c>
      <c r="AX596" s="13" t="s">
        <v>76</v>
      </c>
      <c r="AY596" s="229" t="s">
        <v>159</v>
      </c>
    </row>
    <row r="597" spans="1:65" s="12" customFormat="1" ht="22.9" customHeight="1" x14ac:dyDescent="0.2">
      <c r="B597" s="186"/>
      <c r="C597" s="187"/>
      <c r="D597" s="188" t="s">
        <v>75</v>
      </c>
      <c r="E597" s="200" t="s">
        <v>999</v>
      </c>
      <c r="F597" s="200" t="s">
        <v>1000</v>
      </c>
      <c r="G597" s="187"/>
      <c r="H597" s="187"/>
      <c r="I597" s="190"/>
      <c r="J597" s="201">
        <f>BK597</f>
        <v>0</v>
      </c>
      <c r="K597" s="187"/>
      <c r="L597" s="192"/>
      <c r="M597" s="193"/>
      <c r="N597" s="194"/>
      <c r="O597" s="194"/>
      <c r="P597" s="195">
        <f>SUM(P598:P601)</f>
        <v>0</v>
      </c>
      <c r="Q597" s="194"/>
      <c r="R597" s="195">
        <f>SUM(R598:R601)</f>
        <v>0</v>
      </c>
      <c r="S597" s="194"/>
      <c r="T597" s="196">
        <f>SUM(T598:T601)</f>
        <v>0</v>
      </c>
      <c r="AR597" s="197" t="s">
        <v>84</v>
      </c>
      <c r="AT597" s="198" t="s">
        <v>75</v>
      </c>
      <c r="AU597" s="198" t="s">
        <v>84</v>
      </c>
      <c r="AY597" s="197" t="s">
        <v>159</v>
      </c>
      <c r="BK597" s="199">
        <f>SUM(BK598:BK601)</f>
        <v>0</v>
      </c>
    </row>
    <row r="598" spans="1:65" s="2" customFormat="1" ht="14.45" customHeight="1" x14ac:dyDescent="0.2">
      <c r="A598" s="33"/>
      <c r="B598" s="34"/>
      <c r="C598" s="202" t="s">
        <v>1001</v>
      </c>
      <c r="D598" s="202" t="s">
        <v>161</v>
      </c>
      <c r="E598" s="203" t="s">
        <v>1002</v>
      </c>
      <c r="F598" s="204" t="s">
        <v>1003</v>
      </c>
      <c r="G598" s="205" t="s">
        <v>250</v>
      </c>
      <c r="H598" s="206">
        <v>156.87700000000001</v>
      </c>
      <c r="I598" s="207"/>
      <c r="J598" s="208">
        <f>ROUND(I598*H598,2)</f>
        <v>0</v>
      </c>
      <c r="K598" s="204" t="s">
        <v>165</v>
      </c>
      <c r="L598" s="38"/>
      <c r="M598" s="209" t="s">
        <v>1</v>
      </c>
      <c r="N598" s="210" t="s">
        <v>41</v>
      </c>
      <c r="O598" s="70"/>
      <c r="P598" s="211">
        <f>O598*H598</f>
        <v>0</v>
      </c>
      <c r="Q598" s="211">
        <v>0</v>
      </c>
      <c r="R598" s="211">
        <f>Q598*H598</f>
        <v>0</v>
      </c>
      <c r="S598" s="211">
        <v>0</v>
      </c>
      <c r="T598" s="212">
        <f>S598*H598</f>
        <v>0</v>
      </c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R598" s="213" t="s">
        <v>166</v>
      </c>
      <c r="AT598" s="213" t="s">
        <v>161</v>
      </c>
      <c r="AU598" s="213" t="s">
        <v>87</v>
      </c>
      <c r="AY598" s="16" t="s">
        <v>159</v>
      </c>
      <c r="BE598" s="214">
        <f>IF(N598="základní",J598,0)</f>
        <v>0</v>
      </c>
      <c r="BF598" s="214">
        <f>IF(N598="snížená",J598,0)</f>
        <v>0</v>
      </c>
      <c r="BG598" s="214">
        <f>IF(N598="zákl. přenesená",J598,0)</f>
        <v>0</v>
      </c>
      <c r="BH598" s="214">
        <f>IF(N598="sníž. přenesená",J598,0)</f>
        <v>0</v>
      </c>
      <c r="BI598" s="214">
        <f>IF(N598="nulová",J598,0)</f>
        <v>0</v>
      </c>
      <c r="BJ598" s="16" t="s">
        <v>84</v>
      </c>
      <c r="BK598" s="214">
        <f>ROUND(I598*H598,2)</f>
        <v>0</v>
      </c>
      <c r="BL598" s="16" t="s">
        <v>166</v>
      </c>
      <c r="BM598" s="213" t="s">
        <v>1004</v>
      </c>
    </row>
    <row r="599" spans="1:65" s="2" customFormat="1" ht="19.5" x14ac:dyDescent="0.2">
      <c r="A599" s="33"/>
      <c r="B599" s="34"/>
      <c r="C599" s="35"/>
      <c r="D599" s="215" t="s">
        <v>168</v>
      </c>
      <c r="E599" s="35"/>
      <c r="F599" s="216" t="s">
        <v>1005</v>
      </c>
      <c r="G599" s="35"/>
      <c r="H599" s="35"/>
      <c r="I599" s="114"/>
      <c r="J599" s="35"/>
      <c r="K599" s="35"/>
      <c r="L599" s="38"/>
      <c r="M599" s="217"/>
      <c r="N599" s="218"/>
      <c r="O599" s="70"/>
      <c r="P599" s="70"/>
      <c r="Q599" s="70"/>
      <c r="R599" s="70"/>
      <c r="S599" s="70"/>
      <c r="T599" s="71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T599" s="16" t="s">
        <v>168</v>
      </c>
      <c r="AU599" s="16" t="s">
        <v>87</v>
      </c>
    </row>
    <row r="600" spans="1:65" s="2" customFormat="1" ht="14.45" customHeight="1" x14ac:dyDescent="0.2">
      <c r="A600" s="33"/>
      <c r="B600" s="34"/>
      <c r="C600" s="202" t="s">
        <v>1006</v>
      </c>
      <c r="D600" s="202" t="s">
        <v>161</v>
      </c>
      <c r="E600" s="203" t="s">
        <v>1007</v>
      </c>
      <c r="F600" s="204" t="s">
        <v>1008</v>
      </c>
      <c r="G600" s="205" t="s">
        <v>250</v>
      </c>
      <c r="H600" s="206">
        <v>156.87700000000001</v>
      </c>
      <c r="I600" s="207"/>
      <c r="J600" s="208">
        <f>ROUND(I600*H600,2)</f>
        <v>0</v>
      </c>
      <c r="K600" s="204" t="s">
        <v>165</v>
      </c>
      <c r="L600" s="38"/>
      <c r="M600" s="209" t="s">
        <v>1</v>
      </c>
      <c r="N600" s="210" t="s">
        <v>41</v>
      </c>
      <c r="O600" s="70"/>
      <c r="P600" s="211">
        <f>O600*H600</f>
        <v>0</v>
      </c>
      <c r="Q600" s="211">
        <v>0</v>
      </c>
      <c r="R600" s="211">
        <f>Q600*H600</f>
        <v>0</v>
      </c>
      <c r="S600" s="211">
        <v>0</v>
      </c>
      <c r="T600" s="212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213" t="s">
        <v>166</v>
      </c>
      <c r="AT600" s="213" t="s">
        <v>161</v>
      </c>
      <c r="AU600" s="213" t="s">
        <v>87</v>
      </c>
      <c r="AY600" s="16" t="s">
        <v>159</v>
      </c>
      <c r="BE600" s="214">
        <f>IF(N600="základní",J600,0)</f>
        <v>0</v>
      </c>
      <c r="BF600" s="214">
        <f>IF(N600="snížená",J600,0)</f>
        <v>0</v>
      </c>
      <c r="BG600" s="214">
        <f>IF(N600="zákl. přenesená",J600,0)</f>
        <v>0</v>
      </c>
      <c r="BH600" s="214">
        <f>IF(N600="sníž. přenesená",J600,0)</f>
        <v>0</v>
      </c>
      <c r="BI600" s="214">
        <f>IF(N600="nulová",J600,0)</f>
        <v>0</v>
      </c>
      <c r="BJ600" s="16" t="s">
        <v>84</v>
      </c>
      <c r="BK600" s="214">
        <f>ROUND(I600*H600,2)</f>
        <v>0</v>
      </c>
      <c r="BL600" s="16" t="s">
        <v>166</v>
      </c>
      <c r="BM600" s="213" t="s">
        <v>1009</v>
      </c>
    </row>
    <row r="601" spans="1:65" s="2" customFormat="1" ht="19.5" x14ac:dyDescent="0.2">
      <c r="A601" s="33"/>
      <c r="B601" s="34"/>
      <c r="C601" s="35"/>
      <c r="D601" s="215" t="s">
        <v>168</v>
      </c>
      <c r="E601" s="35"/>
      <c r="F601" s="216" t="s">
        <v>1010</v>
      </c>
      <c r="G601" s="35"/>
      <c r="H601" s="35"/>
      <c r="I601" s="114"/>
      <c r="J601" s="35"/>
      <c r="K601" s="35"/>
      <c r="L601" s="38"/>
      <c r="M601" s="217"/>
      <c r="N601" s="218"/>
      <c r="O601" s="70"/>
      <c r="P601" s="70"/>
      <c r="Q601" s="70"/>
      <c r="R601" s="70"/>
      <c r="S601" s="70"/>
      <c r="T601" s="71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T601" s="16" t="s">
        <v>168</v>
      </c>
      <c r="AU601" s="16" t="s">
        <v>87</v>
      </c>
    </row>
    <row r="602" spans="1:65" s="12" customFormat="1" ht="25.9" customHeight="1" x14ac:dyDescent="0.2">
      <c r="B602" s="186"/>
      <c r="C602" s="187"/>
      <c r="D602" s="188" t="s">
        <v>75</v>
      </c>
      <c r="E602" s="189" t="s">
        <v>1011</v>
      </c>
      <c r="F602" s="189" t="s">
        <v>1012</v>
      </c>
      <c r="G602" s="187"/>
      <c r="H602" s="187"/>
      <c r="I602" s="190"/>
      <c r="J602" s="191">
        <f>BK602</f>
        <v>0</v>
      </c>
      <c r="K602" s="187"/>
      <c r="L602" s="192"/>
      <c r="M602" s="193"/>
      <c r="N602" s="194"/>
      <c r="O602" s="194"/>
      <c r="P602" s="195">
        <f>P603+P618+P622+P678+P700+P748+P763+P798</f>
        <v>0</v>
      </c>
      <c r="Q602" s="194"/>
      <c r="R602" s="195">
        <f>R603+R618+R622+R678+R700+R748+R763+R798</f>
        <v>3.0967383399999999</v>
      </c>
      <c r="S602" s="194"/>
      <c r="T602" s="196">
        <f>T603+T618+T622+T678+T700+T748+T763+T798</f>
        <v>6.0700000000000004E-2</v>
      </c>
      <c r="AR602" s="197" t="s">
        <v>87</v>
      </c>
      <c r="AT602" s="198" t="s">
        <v>75</v>
      </c>
      <c r="AU602" s="198" t="s">
        <v>76</v>
      </c>
      <c r="AY602" s="197" t="s">
        <v>159</v>
      </c>
      <c r="BK602" s="199">
        <f>BK603+BK618+BK622+BK678+BK700+BK748+BK763+BK798</f>
        <v>0</v>
      </c>
    </row>
    <row r="603" spans="1:65" s="12" customFormat="1" ht="22.9" customHeight="1" x14ac:dyDescent="0.2">
      <c r="B603" s="186"/>
      <c r="C603" s="187"/>
      <c r="D603" s="188" t="s">
        <v>75</v>
      </c>
      <c r="E603" s="200" t="s">
        <v>1013</v>
      </c>
      <c r="F603" s="200" t="s">
        <v>1014</v>
      </c>
      <c r="G603" s="187"/>
      <c r="H603" s="187"/>
      <c r="I603" s="190"/>
      <c r="J603" s="201">
        <f>BK603</f>
        <v>0</v>
      </c>
      <c r="K603" s="187"/>
      <c r="L603" s="192"/>
      <c r="M603" s="193"/>
      <c r="N603" s="194"/>
      <c r="O603" s="194"/>
      <c r="P603" s="195">
        <f>SUM(P604:P617)</f>
        <v>0</v>
      </c>
      <c r="Q603" s="194"/>
      <c r="R603" s="195">
        <f>SUM(R604:R617)</f>
        <v>6.5577919999999984E-2</v>
      </c>
      <c r="S603" s="194"/>
      <c r="T603" s="196">
        <f>SUM(T604:T617)</f>
        <v>0</v>
      </c>
      <c r="AR603" s="197" t="s">
        <v>87</v>
      </c>
      <c r="AT603" s="198" t="s">
        <v>75</v>
      </c>
      <c r="AU603" s="198" t="s">
        <v>84</v>
      </c>
      <c r="AY603" s="197" t="s">
        <v>159</v>
      </c>
      <c r="BK603" s="199">
        <f>SUM(BK604:BK617)</f>
        <v>0</v>
      </c>
    </row>
    <row r="604" spans="1:65" s="2" customFormat="1" ht="14.45" customHeight="1" x14ac:dyDescent="0.2">
      <c r="A604" s="33"/>
      <c r="B604" s="34"/>
      <c r="C604" s="202" t="s">
        <v>1015</v>
      </c>
      <c r="D604" s="202" t="s">
        <v>161</v>
      </c>
      <c r="E604" s="203" t="s">
        <v>1016</v>
      </c>
      <c r="F604" s="204" t="s">
        <v>1017</v>
      </c>
      <c r="G604" s="205" t="s">
        <v>236</v>
      </c>
      <c r="H604" s="206">
        <v>13.05</v>
      </c>
      <c r="I604" s="207"/>
      <c r="J604" s="208">
        <f>ROUND(I604*H604,2)</f>
        <v>0</v>
      </c>
      <c r="K604" s="204" t="s">
        <v>165</v>
      </c>
      <c r="L604" s="38"/>
      <c r="M604" s="209" t="s">
        <v>1</v>
      </c>
      <c r="N604" s="210" t="s">
        <v>41</v>
      </c>
      <c r="O604" s="70"/>
      <c r="P604" s="211">
        <f>O604*H604</f>
        <v>0</v>
      </c>
      <c r="Q604" s="211">
        <v>0</v>
      </c>
      <c r="R604" s="211">
        <f>Q604*H604</f>
        <v>0</v>
      </c>
      <c r="S604" s="211">
        <v>0</v>
      </c>
      <c r="T604" s="212">
        <f>S604*H604</f>
        <v>0</v>
      </c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R604" s="213" t="s">
        <v>258</v>
      </c>
      <c r="AT604" s="213" t="s">
        <v>161</v>
      </c>
      <c r="AU604" s="213" t="s">
        <v>87</v>
      </c>
      <c r="AY604" s="16" t="s">
        <v>159</v>
      </c>
      <c r="BE604" s="214">
        <f>IF(N604="základní",J604,0)</f>
        <v>0</v>
      </c>
      <c r="BF604" s="214">
        <f>IF(N604="snížená",J604,0)</f>
        <v>0</v>
      </c>
      <c r="BG604" s="214">
        <f>IF(N604="zákl. přenesená",J604,0)</f>
        <v>0</v>
      </c>
      <c r="BH604" s="214">
        <f>IF(N604="sníž. přenesená",J604,0)</f>
        <v>0</v>
      </c>
      <c r="BI604" s="214">
        <f>IF(N604="nulová",J604,0)</f>
        <v>0</v>
      </c>
      <c r="BJ604" s="16" t="s">
        <v>84</v>
      </c>
      <c r="BK604" s="214">
        <f>ROUND(I604*H604,2)</f>
        <v>0</v>
      </c>
      <c r="BL604" s="16" t="s">
        <v>258</v>
      </c>
      <c r="BM604" s="213" t="s">
        <v>1018</v>
      </c>
    </row>
    <row r="605" spans="1:65" s="2" customFormat="1" x14ac:dyDescent="0.2">
      <c r="A605" s="33"/>
      <c r="B605" s="34"/>
      <c r="C605" s="35"/>
      <c r="D605" s="215" t="s">
        <v>168</v>
      </c>
      <c r="E605" s="35"/>
      <c r="F605" s="216" t="s">
        <v>1019</v>
      </c>
      <c r="G605" s="35"/>
      <c r="H605" s="35"/>
      <c r="I605" s="114"/>
      <c r="J605" s="35"/>
      <c r="K605" s="35"/>
      <c r="L605" s="38"/>
      <c r="M605" s="217"/>
      <c r="N605" s="218"/>
      <c r="O605" s="70"/>
      <c r="P605" s="70"/>
      <c r="Q605" s="70"/>
      <c r="R605" s="70"/>
      <c r="S605" s="70"/>
      <c r="T605" s="71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T605" s="16" t="s">
        <v>168</v>
      </c>
      <c r="AU605" s="16" t="s">
        <v>87</v>
      </c>
    </row>
    <row r="606" spans="1:65" s="13" customFormat="1" x14ac:dyDescent="0.2">
      <c r="B606" s="219"/>
      <c r="C606" s="220"/>
      <c r="D606" s="215" t="s">
        <v>170</v>
      </c>
      <c r="E606" s="221" t="s">
        <v>1</v>
      </c>
      <c r="F606" s="222" t="s">
        <v>1020</v>
      </c>
      <c r="G606" s="220"/>
      <c r="H606" s="223">
        <v>11.7</v>
      </c>
      <c r="I606" s="224"/>
      <c r="J606" s="220"/>
      <c r="K606" s="220"/>
      <c r="L606" s="225"/>
      <c r="M606" s="226"/>
      <c r="N606" s="227"/>
      <c r="O606" s="227"/>
      <c r="P606" s="227"/>
      <c r="Q606" s="227"/>
      <c r="R606" s="227"/>
      <c r="S606" s="227"/>
      <c r="T606" s="228"/>
      <c r="AT606" s="229" t="s">
        <v>170</v>
      </c>
      <c r="AU606" s="229" t="s">
        <v>87</v>
      </c>
      <c r="AV606" s="13" t="s">
        <v>87</v>
      </c>
      <c r="AW606" s="13" t="s">
        <v>32</v>
      </c>
      <c r="AX606" s="13" t="s">
        <v>76</v>
      </c>
      <c r="AY606" s="229" t="s">
        <v>159</v>
      </c>
    </row>
    <row r="607" spans="1:65" s="13" customFormat="1" x14ac:dyDescent="0.2">
      <c r="B607" s="219"/>
      <c r="C607" s="220"/>
      <c r="D607" s="215" t="s">
        <v>170</v>
      </c>
      <c r="E607" s="221" t="s">
        <v>1</v>
      </c>
      <c r="F607" s="222" t="s">
        <v>1021</v>
      </c>
      <c r="G607" s="220"/>
      <c r="H607" s="223">
        <v>1.35</v>
      </c>
      <c r="I607" s="224"/>
      <c r="J607" s="220"/>
      <c r="K607" s="220"/>
      <c r="L607" s="225"/>
      <c r="M607" s="226"/>
      <c r="N607" s="227"/>
      <c r="O607" s="227"/>
      <c r="P607" s="227"/>
      <c r="Q607" s="227"/>
      <c r="R607" s="227"/>
      <c r="S607" s="227"/>
      <c r="T607" s="228"/>
      <c r="AT607" s="229" t="s">
        <v>170</v>
      </c>
      <c r="AU607" s="229" t="s">
        <v>87</v>
      </c>
      <c r="AV607" s="13" t="s">
        <v>87</v>
      </c>
      <c r="AW607" s="13" t="s">
        <v>32</v>
      </c>
      <c r="AX607" s="13" t="s">
        <v>76</v>
      </c>
      <c r="AY607" s="229" t="s">
        <v>159</v>
      </c>
    </row>
    <row r="608" spans="1:65" s="2" customFormat="1" ht="14.45" customHeight="1" x14ac:dyDescent="0.2">
      <c r="A608" s="33"/>
      <c r="B608" s="34"/>
      <c r="C608" s="202" t="s">
        <v>1022</v>
      </c>
      <c r="D608" s="202" t="s">
        <v>161</v>
      </c>
      <c r="E608" s="203" t="s">
        <v>1023</v>
      </c>
      <c r="F608" s="204" t="s">
        <v>1024</v>
      </c>
      <c r="G608" s="205" t="s">
        <v>236</v>
      </c>
      <c r="H608" s="206">
        <v>13.05</v>
      </c>
      <c r="I608" s="207"/>
      <c r="J608" s="208">
        <f>ROUND(I608*H608,2)</f>
        <v>0</v>
      </c>
      <c r="K608" s="204" t="s">
        <v>165</v>
      </c>
      <c r="L608" s="38"/>
      <c r="M608" s="209" t="s">
        <v>1</v>
      </c>
      <c r="N608" s="210" t="s">
        <v>41</v>
      </c>
      <c r="O608" s="70"/>
      <c r="P608" s="211">
        <f>O608*H608</f>
        <v>0</v>
      </c>
      <c r="Q608" s="211">
        <v>0</v>
      </c>
      <c r="R608" s="211">
        <f>Q608*H608</f>
        <v>0</v>
      </c>
      <c r="S608" s="211">
        <v>0</v>
      </c>
      <c r="T608" s="212">
        <f>S608*H608</f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213" t="s">
        <v>258</v>
      </c>
      <c r="AT608" s="213" t="s">
        <v>161</v>
      </c>
      <c r="AU608" s="213" t="s">
        <v>87</v>
      </c>
      <c r="AY608" s="16" t="s">
        <v>159</v>
      </c>
      <c r="BE608" s="214">
        <f>IF(N608="základní",J608,0)</f>
        <v>0</v>
      </c>
      <c r="BF608" s="214">
        <f>IF(N608="snížená",J608,0)</f>
        <v>0</v>
      </c>
      <c r="BG608" s="214">
        <f>IF(N608="zákl. přenesená",J608,0)</f>
        <v>0</v>
      </c>
      <c r="BH608" s="214">
        <f>IF(N608="sníž. přenesená",J608,0)</f>
        <v>0</v>
      </c>
      <c r="BI608" s="214">
        <f>IF(N608="nulová",J608,0)</f>
        <v>0</v>
      </c>
      <c r="BJ608" s="16" t="s">
        <v>84</v>
      </c>
      <c r="BK608" s="214">
        <f>ROUND(I608*H608,2)</f>
        <v>0</v>
      </c>
      <c r="BL608" s="16" t="s">
        <v>258</v>
      </c>
      <c r="BM608" s="213" t="s">
        <v>1025</v>
      </c>
    </row>
    <row r="609" spans="1:65" s="2" customFormat="1" x14ac:dyDescent="0.2">
      <c r="A609" s="33"/>
      <c r="B609" s="34"/>
      <c r="C609" s="35"/>
      <c r="D609" s="215" t="s">
        <v>168</v>
      </c>
      <c r="E609" s="35"/>
      <c r="F609" s="216" t="s">
        <v>1026</v>
      </c>
      <c r="G609" s="35"/>
      <c r="H609" s="35"/>
      <c r="I609" s="114"/>
      <c r="J609" s="35"/>
      <c r="K609" s="35"/>
      <c r="L609" s="38"/>
      <c r="M609" s="217"/>
      <c r="N609" s="218"/>
      <c r="O609" s="70"/>
      <c r="P609" s="70"/>
      <c r="Q609" s="70"/>
      <c r="R609" s="70"/>
      <c r="S609" s="70"/>
      <c r="T609" s="71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T609" s="16" t="s">
        <v>168</v>
      </c>
      <c r="AU609" s="16" t="s">
        <v>87</v>
      </c>
    </row>
    <row r="610" spans="1:65" s="2" customFormat="1" ht="19.899999999999999" customHeight="1" x14ac:dyDescent="0.2">
      <c r="A610" s="33"/>
      <c r="B610" s="34"/>
      <c r="C610" s="230" t="s">
        <v>1027</v>
      </c>
      <c r="D610" s="230" t="s">
        <v>247</v>
      </c>
      <c r="E610" s="231" t="s">
        <v>1028</v>
      </c>
      <c r="F610" s="232" t="s">
        <v>1029</v>
      </c>
      <c r="G610" s="233" t="s">
        <v>236</v>
      </c>
      <c r="H610" s="234">
        <v>13.455</v>
      </c>
      <c r="I610" s="235"/>
      <c r="J610" s="236">
        <f>ROUND(I610*H610,2)</f>
        <v>0</v>
      </c>
      <c r="K610" s="232" t="s">
        <v>165</v>
      </c>
      <c r="L610" s="237"/>
      <c r="M610" s="238" t="s">
        <v>1</v>
      </c>
      <c r="N610" s="239" t="s">
        <v>41</v>
      </c>
      <c r="O610" s="70"/>
      <c r="P610" s="211">
        <f>O610*H610</f>
        <v>0</v>
      </c>
      <c r="Q610" s="211">
        <v>4.7999999999999996E-3</v>
      </c>
      <c r="R610" s="211">
        <f>Q610*H610</f>
        <v>6.4583999999999989E-2</v>
      </c>
      <c r="S610" s="211">
        <v>0</v>
      </c>
      <c r="T610" s="212">
        <f>S610*H610</f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213" t="s">
        <v>359</v>
      </c>
      <c r="AT610" s="213" t="s">
        <v>247</v>
      </c>
      <c r="AU610" s="213" t="s">
        <v>87</v>
      </c>
      <c r="AY610" s="16" t="s">
        <v>159</v>
      </c>
      <c r="BE610" s="214">
        <f>IF(N610="základní",J610,0)</f>
        <v>0</v>
      </c>
      <c r="BF610" s="214">
        <f>IF(N610="snížená",J610,0)</f>
        <v>0</v>
      </c>
      <c r="BG610" s="214">
        <f>IF(N610="zákl. přenesená",J610,0)</f>
        <v>0</v>
      </c>
      <c r="BH610" s="214">
        <f>IF(N610="sníž. přenesená",J610,0)</f>
        <v>0</v>
      </c>
      <c r="BI610" s="214">
        <f>IF(N610="nulová",J610,0)</f>
        <v>0</v>
      </c>
      <c r="BJ610" s="16" t="s">
        <v>84</v>
      </c>
      <c r="BK610" s="214">
        <f>ROUND(I610*H610,2)</f>
        <v>0</v>
      </c>
      <c r="BL610" s="16" t="s">
        <v>258</v>
      </c>
      <c r="BM610" s="213" t="s">
        <v>1030</v>
      </c>
    </row>
    <row r="611" spans="1:65" s="2" customFormat="1" ht="19.5" x14ac:dyDescent="0.2">
      <c r="A611" s="33"/>
      <c r="B611" s="34"/>
      <c r="C611" s="35"/>
      <c r="D611" s="215" t="s">
        <v>168</v>
      </c>
      <c r="E611" s="35"/>
      <c r="F611" s="216" t="s">
        <v>1029</v>
      </c>
      <c r="G611" s="35"/>
      <c r="H611" s="35"/>
      <c r="I611" s="114"/>
      <c r="J611" s="35"/>
      <c r="K611" s="35"/>
      <c r="L611" s="38"/>
      <c r="M611" s="217"/>
      <c r="N611" s="218"/>
      <c r="O611" s="70"/>
      <c r="P611" s="70"/>
      <c r="Q611" s="70"/>
      <c r="R611" s="70"/>
      <c r="S611" s="70"/>
      <c r="T611" s="71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T611" s="16" t="s">
        <v>168</v>
      </c>
      <c r="AU611" s="16" t="s">
        <v>87</v>
      </c>
    </row>
    <row r="612" spans="1:65" s="13" customFormat="1" x14ac:dyDescent="0.2">
      <c r="B612" s="219"/>
      <c r="C612" s="220"/>
      <c r="D612" s="215" t="s">
        <v>170</v>
      </c>
      <c r="E612" s="221" t="s">
        <v>1</v>
      </c>
      <c r="F612" s="222" t="s">
        <v>1031</v>
      </c>
      <c r="G612" s="220"/>
      <c r="H612" s="223">
        <v>13.455</v>
      </c>
      <c r="I612" s="224"/>
      <c r="J612" s="220"/>
      <c r="K612" s="220"/>
      <c r="L612" s="225"/>
      <c r="M612" s="226"/>
      <c r="N612" s="227"/>
      <c r="O612" s="227"/>
      <c r="P612" s="227"/>
      <c r="Q612" s="227"/>
      <c r="R612" s="227"/>
      <c r="S612" s="227"/>
      <c r="T612" s="228"/>
      <c r="AT612" s="229" t="s">
        <v>170</v>
      </c>
      <c r="AU612" s="229" t="s">
        <v>87</v>
      </c>
      <c r="AV612" s="13" t="s">
        <v>87</v>
      </c>
      <c r="AW612" s="13" t="s">
        <v>32</v>
      </c>
      <c r="AX612" s="13" t="s">
        <v>84</v>
      </c>
      <c r="AY612" s="229" t="s">
        <v>159</v>
      </c>
    </row>
    <row r="613" spans="1:65" s="2" customFormat="1" ht="14.45" customHeight="1" x14ac:dyDescent="0.2">
      <c r="A613" s="33"/>
      <c r="B613" s="34"/>
      <c r="C613" s="230" t="s">
        <v>1032</v>
      </c>
      <c r="D613" s="230" t="s">
        <v>247</v>
      </c>
      <c r="E613" s="231" t="s">
        <v>1033</v>
      </c>
      <c r="F613" s="232" t="s">
        <v>1034</v>
      </c>
      <c r="G613" s="233" t="s">
        <v>236</v>
      </c>
      <c r="H613" s="234">
        <v>1.5529999999999999</v>
      </c>
      <c r="I613" s="235"/>
      <c r="J613" s="236">
        <f>ROUND(I613*H613,2)</f>
        <v>0</v>
      </c>
      <c r="K613" s="232" t="s">
        <v>165</v>
      </c>
      <c r="L613" s="237"/>
      <c r="M613" s="238" t="s">
        <v>1</v>
      </c>
      <c r="N613" s="239" t="s">
        <v>41</v>
      </c>
      <c r="O613" s="70"/>
      <c r="P613" s="211">
        <f>O613*H613</f>
        <v>0</v>
      </c>
      <c r="Q613" s="211">
        <v>6.4000000000000005E-4</v>
      </c>
      <c r="R613" s="211">
        <f>Q613*H613</f>
        <v>9.9392000000000013E-4</v>
      </c>
      <c r="S613" s="211">
        <v>0</v>
      </c>
      <c r="T613" s="212">
        <f>S613*H613</f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213" t="s">
        <v>359</v>
      </c>
      <c r="AT613" s="213" t="s">
        <v>247</v>
      </c>
      <c r="AU613" s="213" t="s">
        <v>87</v>
      </c>
      <c r="AY613" s="16" t="s">
        <v>159</v>
      </c>
      <c r="BE613" s="214">
        <f>IF(N613="základní",J613,0)</f>
        <v>0</v>
      </c>
      <c r="BF613" s="214">
        <f>IF(N613="snížená",J613,0)</f>
        <v>0</v>
      </c>
      <c r="BG613" s="214">
        <f>IF(N613="zákl. přenesená",J613,0)</f>
        <v>0</v>
      </c>
      <c r="BH613" s="214">
        <f>IF(N613="sníž. přenesená",J613,0)</f>
        <v>0</v>
      </c>
      <c r="BI613" s="214">
        <f>IF(N613="nulová",J613,0)</f>
        <v>0</v>
      </c>
      <c r="BJ613" s="16" t="s">
        <v>84</v>
      </c>
      <c r="BK613" s="214">
        <f>ROUND(I613*H613,2)</f>
        <v>0</v>
      </c>
      <c r="BL613" s="16" t="s">
        <v>258</v>
      </c>
      <c r="BM613" s="213" t="s">
        <v>1035</v>
      </c>
    </row>
    <row r="614" spans="1:65" s="2" customFormat="1" x14ac:dyDescent="0.2">
      <c r="A614" s="33"/>
      <c r="B614" s="34"/>
      <c r="C614" s="35"/>
      <c r="D614" s="215" t="s">
        <v>168</v>
      </c>
      <c r="E614" s="35"/>
      <c r="F614" s="216" t="s">
        <v>1034</v>
      </c>
      <c r="G614" s="35"/>
      <c r="H614" s="35"/>
      <c r="I614" s="114"/>
      <c r="J614" s="35"/>
      <c r="K614" s="35"/>
      <c r="L614" s="38"/>
      <c r="M614" s="217"/>
      <c r="N614" s="218"/>
      <c r="O614" s="70"/>
      <c r="P614" s="70"/>
      <c r="Q614" s="70"/>
      <c r="R614" s="70"/>
      <c r="S614" s="70"/>
      <c r="T614" s="71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T614" s="16" t="s">
        <v>168</v>
      </c>
      <c r="AU614" s="16" t="s">
        <v>87</v>
      </c>
    </row>
    <row r="615" spans="1:65" s="13" customFormat="1" x14ac:dyDescent="0.2">
      <c r="B615" s="219"/>
      <c r="C615" s="220"/>
      <c r="D615" s="215" t="s">
        <v>170</v>
      </c>
      <c r="E615" s="221" t="s">
        <v>1</v>
      </c>
      <c r="F615" s="222" t="s">
        <v>1036</v>
      </c>
      <c r="G615" s="220"/>
      <c r="H615" s="223">
        <v>1.5529999999999999</v>
      </c>
      <c r="I615" s="224"/>
      <c r="J615" s="220"/>
      <c r="K615" s="220"/>
      <c r="L615" s="225"/>
      <c r="M615" s="226"/>
      <c r="N615" s="227"/>
      <c r="O615" s="227"/>
      <c r="P615" s="227"/>
      <c r="Q615" s="227"/>
      <c r="R615" s="227"/>
      <c r="S615" s="227"/>
      <c r="T615" s="228"/>
      <c r="AT615" s="229" t="s">
        <v>170</v>
      </c>
      <c r="AU615" s="229" t="s">
        <v>87</v>
      </c>
      <c r="AV615" s="13" t="s">
        <v>87</v>
      </c>
      <c r="AW615" s="13" t="s">
        <v>32</v>
      </c>
      <c r="AX615" s="13" t="s">
        <v>84</v>
      </c>
      <c r="AY615" s="229" t="s">
        <v>159</v>
      </c>
    </row>
    <row r="616" spans="1:65" s="2" customFormat="1" ht="14.45" customHeight="1" x14ac:dyDescent="0.2">
      <c r="A616" s="33"/>
      <c r="B616" s="34"/>
      <c r="C616" s="202" t="s">
        <v>1037</v>
      </c>
      <c r="D616" s="202" t="s">
        <v>161</v>
      </c>
      <c r="E616" s="203" t="s">
        <v>1038</v>
      </c>
      <c r="F616" s="204" t="s">
        <v>1039</v>
      </c>
      <c r="G616" s="205" t="s">
        <v>250</v>
      </c>
      <c r="H616" s="206">
        <v>6.6000000000000003E-2</v>
      </c>
      <c r="I616" s="207"/>
      <c r="J616" s="208">
        <f>ROUND(I616*H616,2)</f>
        <v>0</v>
      </c>
      <c r="K616" s="204" t="s">
        <v>165</v>
      </c>
      <c r="L616" s="38"/>
      <c r="M616" s="209" t="s">
        <v>1</v>
      </c>
      <c r="N616" s="210" t="s">
        <v>41</v>
      </c>
      <c r="O616" s="70"/>
      <c r="P616" s="211">
        <f>O616*H616</f>
        <v>0</v>
      </c>
      <c r="Q616" s="211">
        <v>0</v>
      </c>
      <c r="R616" s="211">
        <f>Q616*H616</f>
        <v>0</v>
      </c>
      <c r="S616" s="211">
        <v>0</v>
      </c>
      <c r="T616" s="212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213" t="s">
        <v>258</v>
      </c>
      <c r="AT616" s="213" t="s">
        <v>161</v>
      </c>
      <c r="AU616" s="213" t="s">
        <v>87</v>
      </c>
      <c r="AY616" s="16" t="s">
        <v>159</v>
      </c>
      <c r="BE616" s="214">
        <f>IF(N616="základní",J616,0)</f>
        <v>0</v>
      </c>
      <c r="BF616" s="214">
        <f>IF(N616="snížená",J616,0)</f>
        <v>0</v>
      </c>
      <c r="BG616" s="214">
        <f>IF(N616="zákl. přenesená",J616,0)</f>
        <v>0</v>
      </c>
      <c r="BH616" s="214">
        <f>IF(N616="sníž. přenesená",J616,0)</f>
        <v>0</v>
      </c>
      <c r="BI616" s="214">
        <f>IF(N616="nulová",J616,0)</f>
        <v>0</v>
      </c>
      <c r="BJ616" s="16" t="s">
        <v>84</v>
      </c>
      <c r="BK616" s="214">
        <f>ROUND(I616*H616,2)</f>
        <v>0</v>
      </c>
      <c r="BL616" s="16" t="s">
        <v>258</v>
      </c>
      <c r="BM616" s="213" t="s">
        <v>1040</v>
      </c>
    </row>
    <row r="617" spans="1:65" s="2" customFormat="1" ht="19.5" x14ac:dyDescent="0.2">
      <c r="A617" s="33"/>
      <c r="B617" s="34"/>
      <c r="C617" s="35"/>
      <c r="D617" s="215" t="s">
        <v>168</v>
      </c>
      <c r="E617" s="35"/>
      <c r="F617" s="216" t="s">
        <v>1041</v>
      </c>
      <c r="G617" s="35"/>
      <c r="H617" s="35"/>
      <c r="I617" s="114"/>
      <c r="J617" s="35"/>
      <c r="K617" s="35"/>
      <c r="L617" s="38"/>
      <c r="M617" s="217"/>
      <c r="N617" s="218"/>
      <c r="O617" s="70"/>
      <c r="P617" s="70"/>
      <c r="Q617" s="70"/>
      <c r="R617" s="70"/>
      <c r="S617" s="70"/>
      <c r="T617" s="71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T617" s="16" t="s">
        <v>168</v>
      </c>
      <c r="AU617" s="16" t="s">
        <v>87</v>
      </c>
    </row>
    <row r="618" spans="1:65" s="12" customFormat="1" ht="22.9" customHeight="1" x14ac:dyDescent="0.2">
      <c r="B618" s="186"/>
      <c r="C618" s="187"/>
      <c r="D618" s="188" t="s">
        <v>75</v>
      </c>
      <c r="E618" s="200" t="s">
        <v>1042</v>
      </c>
      <c r="F618" s="200" t="s">
        <v>1043</v>
      </c>
      <c r="G618" s="187"/>
      <c r="H618" s="187"/>
      <c r="I618" s="190"/>
      <c r="J618" s="201">
        <f>BK618</f>
        <v>0</v>
      </c>
      <c r="K618" s="187"/>
      <c r="L618" s="192"/>
      <c r="M618" s="193"/>
      <c r="N618" s="194"/>
      <c r="O618" s="194"/>
      <c r="P618" s="195">
        <f>SUM(P619:P621)</f>
        <v>0</v>
      </c>
      <c r="Q618" s="194"/>
      <c r="R618" s="195">
        <f>SUM(R619:R621)</f>
        <v>1.5E-3</v>
      </c>
      <c r="S618" s="194"/>
      <c r="T618" s="196">
        <f>SUM(T619:T621)</f>
        <v>0</v>
      </c>
      <c r="AR618" s="197" t="s">
        <v>87</v>
      </c>
      <c r="AT618" s="198" t="s">
        <v>75</v>
      </c>
      <c r="AU618" s="198" t="s">
        <v>84</v>
      </c>
      <c r="AY618" s="197" t="s">
        <v>159</v>
      </c>
      <c r="BK618" s="199">
        <f>SUM(BK619:BK621)</f>
        <v>0</v>
      </c>
    </row>
    <row r="619" spans="1:65" s="2" customFormat="1" ht="14.45" customHeight="1" x14ac:dyDescent="0.2">
      <c r="A619" s="33"/>
      <c r="B619" s="34"/>
      <c r="C619" s="202" t="s">
        <v>1044</v>
      </c>
      <c r="D619" s="202" t="s">
        <v>161</v>
      </c>
      <c r="E619" s="203" t="s">
        <v>1045</v>
      </c>
      <c r="F619" s="204" t="s">
        <v>1046</v>
      </c>
      <c r="G619" s="205" t="s">
        <v>438</v>
      </c>
      <c r="H619" s="206">
        <v>1</v>
      </c>
      <c r="I619" s="207"/>
      <c r="J619" s="208">
        <f>ROUND(I619*H619,2)</f>
        <v>0</v>
      </c>
      <c r="K619" s="204" t="s">
        <v>165</v>
      </c>
      <c r="L619" s="38"/>
      <c r="M619" s="209" t="s">
        <v>1</v>
      </c>
      <c r="N619" s="210" t="s">
        <v>41</v>
      </c>
      <c r="O619" s="70"/>
      <c r="P619" s="211">
        <f>O619*H619</f>
        <v>0</v>
      </c>
      <c r="Q619" s="211">
        <v>1.5E-3</v>
      </c>
      <c r="R619" s="211">
        <f>Q619*H619</f>
        <v>1.5E-3</v>
      </c>
      <c r="S619" s="211">
        <v>0</v>
      </c>
      <c r="T619" s="212">
        <f>S619*H619</f>
        <v>0</v>
      </c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R619" s="213" t="s">
        <v>258</v>
      </c>
      <c r="AT619" s="213" t="s">
        <v>161</v>
      </c>
      <c r="AU619" s="213" t="s">
        <v>87</v>
      </c>
      <c r="AY619" s="16" t="s">
        <v>159</v>
      </c>
      <c r="BE619" s="214">
        <f>IF(N619="základní",J619,0)</f>
        <v>0</v>
      </c>
      <c r="BF619" s="214">
        <f>IF(N619="snížená",J619,0)</f>
        <v>0</v>
      </c>
      <c r="BG619" s="214">
        <f>IF(N619="zákl. přenesená",J619,0)</f>
        <v>0</v>
      </c>
      <c r="BH619" s="214">
        <f>IF(N619="sníž. přenesená",J619,0)</f>
        <v>0</v>
      </c>
      <c r="BI619" s="214">
        <f>IF(N619="nulová",J619,0)</f>
        <v>0</v>
      </c>
      <c r="BJ619" s="16" t="s">
        <v>84</v>
      </c>
      <c r="BK619" s="214">
        <f>ROUND(I619*H619,2)</f>
        <v>0</v>
      </c>
      <c r="BL619" s="16" t="s">
        <v>258</v>
      </c>
      <c r="BM619" s="213" t="s">
        <v>1047</v>
      </c>
    </row>
    <row r="620" spans="1:65" s="2" customFormat="1" x14ac:dyDescent="0.2">
      <c r="A620" s="33"/>
      <c r="B620" s="34"/>
      <c r="C620" s="35"/>
      <c r="D620" s="215" t="s">
        <v>168</v>
      </c>
      <c r="E620" s="35"/>
      <c r="F620" s="216" t="s">
        <v>1048</v>
      </c>
      <c r="G620" s="35"/>
      <c r="H620" s="35"/>
      <c r="I620" s="114"/>
      <c r="J620" s="35"/>
      <c r="K620" s="35"/>
      <c r="L620" s="38"/>
      <c r="M620" s="217"/>
      <c r="N620" s="218"/>
      <c r="O620" s="70"/>
      <c r="P620" s="70"/>
      <c r="Q620" s="70"/>
      <c r="R620" s="70"/>
      <c r="S620" s="70"/>
      <c r="T620" s="71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T620" s="16" t="s">
        <v>168</v>
      </c>
      <c r="AU620" s="16" t="s">
        <v>87</v>
      </c>
    </row>
    <row r="621" spans="1:65" s="13" customFormat="1" x14ac:dyDescent="0.2">
      <c r="B621" s="219"/>
      <c r="C621" s="220"/>
      <c r="D621" s="215" t="s">
        <v>170</v>
      </c>
      <c r="E621" s="221" t="s">
        <v>1</v>
      </c>
      <c r="F621" s="222" t="s">
        <v>1049</v>
      </c>
      <c r="G621" s="220"/>
      <c r="H621" s="223">
        <v>1</v>
      </c>
      <c r="I621" s="224"/>
      <c r="J621" s="220"/>
      <c r="K621" s="220"/>
      <c r="L621" s="225"/>
      <c r="M621" s="226"/>
      <c r="N621" s="227"/>
      <c r="O621" s="227"/>
      <c r="P621" s="227"/>
      <c r="Q621" s="227"/>
      <c r="R621" s="227"/>
      <c r="S621" s="227"/>
      <c r="T621" s="228"/>
      <c r="AT621" s="229" t="s">
        <v>170</v>
      </c>
      <c r="AU621" s="229" t="s">
        <v>87</v>
      </c>
      <c r="AV621" s="13" t="s">
        <v>87</v>
      </c>
      <c r="AW621" s="13" t="s">
        <v>32</v>
      </c>
      <c r="AX621" s="13" t="s">
        <v>84</v>
      </c>
      <c r="AY621" s="229" t="s">
        <v>159</v>
      </c>
    </row>
    <row r="622" spans="1:65" s="12" customFormat="1" ht="22.9" customHeight="1" x14ac:dyDescent="0.2">
      <c r="B622" s="186"/>
      <c r="C622" s="187"/>
      <c r="D622" s="188" t="s">
        <v>75</v>
      </c>
      <c r="E622" s="200" t="s">
        <v>1050</v>
      </c>
      <c r="F622" s="200" t="s">
        <v>1051</v>
      </c>
      <c r="G622" s="187"/>
      <c r="H622" s="187"/>
      <c r="I622" s="190"/>
      <c r="J622" s="201">
        <f>BK622</f>
        <v>0</v>
      </c>
      <c r="K622" s="187"/>
      <c r="L622" s="192"/>
      <c r="M622" s="193"/>
      <c r="N622" s="194"/>
      <c r="O622" s="194"/>
      <c r="P622" s="195">
        <f>SUM(P623:P677)</f>
        <v>0</v>
      </c>
      <c r="Q622" s="194"/>
      <c r="R622" s="195">
        <f>SUM(R623:R677)</f>
        <v>0.80016829999999994</v>
      </c>
      <c r="S622" s="194"/>
      <c r="T622" s="196">
        <f>SUM(T623:T677)</f>
        <v>0</v>
      </c>
      <c r="AR622" s="197" t="s">
        <v>87</v>
      </c>
      <c r="AT622" s="198" t="s">
        <v>75</v>
      </c>
      <c r="AU622" s="198" t="s">
        <v>84</v>
      </c>
      <c r="AY622" s="197" t="s">
        <v>159</v>
      </c>
      <c r="BK622" s="199">
        <f>SUM(BK623:BK677)</f>
        <v>0</v>
      </c>
    </row>
    <row r="623" spans="1:65" s="2" customFormat="1" ht="19.899999999999999" customHeight="1" x14ac:dyDescent="0.2">
      <c r="A623" s="33"/>
      <c r="B623" s="34"/>
      <c r="C623" s="202" t="s">
        <v>1052</v>
      </c>
      <c r="D623" s="202" t="s">
        <v>161</v>
      </c>
      <c r="E623" s="203" t="s">
        <v>1053</v>
      </c>
      <c r="F623" s="204" t="s">
        <v>1054</v>
      </c>
      <c r="G623" s="205" t="s">
        <v>438</v>
      </c>
      <c r="H623" s="206">
        <v>10</v>
      </c>
      <c r="I623" s="207"/>
      <c r="J623" s="208">
        <f>ROUND(I623*H623,2)</f>
        <v>0</v>
      </c>
      <c r="K623" s="204" t="s">
        <v>165</v>
      </c>
      <c r="L623" s="38"/>
      <c r="M623" s="209" t="s">
        <v>1</v>
      </c>
      <c r="N623" s="210" t="s">
        <v>41</v>
      </c>
      <c r="O623" s="70"/>
      <c r="P623" s="211">
        <f>O623*H623</f>
        <v>0</v>
      </c>
      <c r="Q623" s="211">
        <v>0</v>
      </c>
      <c r="R623" s="211">
        <f>Q623*H623</f>
        <v>0</v>
      </c>
      <c r="S623" s="211">
        <v>0</v>
      </c>
      <c r="T623" s="212">
        <f>S623*H623</f>
        <v>0</v>
      </c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R623" s="213" t="s">
        <v>258</v>
      </c>
      <c r="AT623" s="213" t="s">
        <v>161</v>
      </c>
      <c r="AU623" s="213" t="s">
        <v>87</v>
      </c>
      <c r="AY623" s="16" t="s">
        <v>159</v>
      </c>
      <c r="BE623" s="214">
        <f>IF(N623="základní",J623,0)</f>
        <v>0</v>
      </c>
      <c r="BF623" s="214">
        <f>IF(N623="snížená",J623,0)</f>
        <v>0</v>
      </c>
      <c r="BG623" s="214">
        <f>IF(N623="zákl. přenesená",J623,0)</f>
        <v>0</v>
      </c>
      <c r="BH623" s="214">
        <f>IF(N623="sníž. přenesená",J623,0)</f>
        <v>0</v>
      </c>
      <c r="BI623" s="214">
        <f>IF(N623="nulová",J623,0)</f>
        <v>0</v>
      </c>
      <c r="BJ623" s="16" t="s">
        <v>84</v>
      </c>
      <c r="BK623" s="214">
        <f>ROUND(I623*H623,2)</f>
        <v>0</v>
      </c>
      <c r="BL623" s="16" t="s">
        <v>258</v>
      </c>
      <c r="BM623" s="213" t="s">
        <v>1055</v>
      </c>
    </row>
    <row r="624" spans="1:65" s="2" customFormat="1" ht="19.5" x14ac:dyDescent="0.2">
      <c r="A624" s="33"/>
      <c r="B624" s="34"/>
      <c r="C624" s="35"/>
      <c r="D624" s="215" t="s">
        <v>168</v>
      </c>
      <c r="E624" s="35"/>
      <c r="F624" s="216" t="s">
        <v>1056</v>
      </c>
      <c r="G624" s="35"/>
      <c r="H624" s="35"/>
      <c r="I624" s="114"/>
      <c r="J624" s="35"/>
      <c r="K624" s="35"/>
      <c r="L624" s="38"/>
      <c r="M624" s="217"/>
      <c r="N624" s="218"/>
      <c r="O624" s="70"/>
      <c r="P624" s="70"/>
      <c r="Q624" s="70"/>
      <c r="R624" s="70"/>
      <c r="S624" s="70"/>
      <c r="T624" s="71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T624" s="16" t="s">
        <v>168</v>
      </c>
      <c r="AU624" s="16" t="s">
        <v>87</v>
      </c>
    </row>
    <row r="625" spans="1:65" s="2" customFormat="1" ht="19.899999999999999" customHeight="1" x14ac:dyDescent="0.2">
      <c r="A625" s="33"/>
      <c r="B625" s="34"/>
      <c r="C625" s="202" t="s">
        <v>1057</v>
      </c>
      <c r="D625" s="202" t="s">
        <v>161</v>
      </c>
      <c r="E625" s="203" t="s">
        <v>1058</v>
      </c>
      <c r="F625" s="204" t="s">
        <v>1059</v>
      </c>
      <c r="G625" s="205" t="s">
        <v>164</v>
      </c>
      <c r="H625" s="206">
        <v>1.2</v>
      </c>
      <c r="I625" s="207"/>
      <c r="J625" s="208">
        <f>ROUND(I625*H625,2)</f>
        <v>0</v>
      </c>
      <c r="K625" s="204" t="s">
        <v>165</v>
      </c>
      <c r="L625" s="38"/>
      <c r="M625" s="209" t="s">
        <v>1</v>
      </c>
      <c r="N625" s="210" t="s">
        <v>41</v>
      </c>
      <c r="O625" s="70"/>
      <c r="P625" s="211">
        <f>O625*H625</f>
        <v>0</v>
      </c>
      <c r="Q625" s="211">
        <v>1.89E-3</v>
      </c>
      <c r="R625" s="211">
        <f>Q625*H625</f>
        <v>2.2680000000000001E-3</v>
      </c>
      <c r="S625" s="211">
        <v>0</v>
      </c>
      <c r="T625" s="212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213" t="s">
        <v>258</v>
      </c>
      <c r="AT625" s="213" t="s">
        <v>161</v>
      </c>
      <c r="AU625" s="213" t="s">
        <v>87</v>
      </c>
      <c r="AY625" s="16" t="s">
        <v>159</v>
      </c>
      <c r="BE625" s="214">
        <f>IF(N625="základní",J625,0)</f>
        <v>0</v>
      </c>
      <c r="BF625" s="214">
        <f>IF(N625="snížená",J625,0)</f>
        <v>0</v>
      </c>
      <c r="BG625" s="214">
        <f>IF(N625="zákl. přenesená",J625,0)</f>
        <v>0</v>
      </c>
      <c r="BH625" s="214">
        <f>IF(N625="sníž. přenesená",J625,0)</f>
        <v>0</v>
      </c>
      <c r="BI625" s="214">
        <f>IF(N625="nulová",J625,0)</f>
        <v>0</v>
      </c>
      <c r="BJ625" s="16" t="s">
        <v>84</v>
      </c>
      <c r="BK625" s="214">
        <f>ROUND(I625*H625,2)</f>
        <v>0</v>
      </c>
      <c r="BL625" s="16" t="s">
        <v>258</v>
      </c>
      <c r="BM625" s="213" t="s">
        <v>1060</v>
      </c>
    </row>
    <row r="626" spans="1:65" s="2" customFormat="1" ht="19.5" x14ac:dyDescent="0.2">
      <c r="A626" s="33"/>
      <c r="B626" s="34"/>
      <c r="C626" s="35"/>
      <c r="D626" s="215" t="s">
        <v>168</v>
      </c>
      <c r="E626" s="35"/>
      <c r="F626" s="216" t="s">
        <v>1061</v>
      </c>
      <c r="G626" s="35"/>
      <c r="H626" s="35"/>
      <c r="I626" s="114"/>
      <c r="J626" s="35"/>
      <c r="K626" s="35"/>
      <c r="L626" s="38"/>
      <c r="M626" s="217"/>
      <c r="N626" s="218"/>
      <c r="O626" s="70"/>
      <c r="P626" s="70"/>
      <c r="Q626" s="70"/>
      <c r="R626" s="70"/>
      <c r="S626" s="70"/>
      <c r="T626" s="71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T626" s="16" t="s">
        <v>168</v>
      </c>
      <c r="AU626" s="16" t="s">
        <v>87</v>
      </c>
    </row>
    <row r="627" spans="1:65" s="13" customFormat="1" x14ac:dyDescent="0.2">
      <c r="B627" s="219"/>
      <c r="C627" s="220"/>
      <c r="D627" s="215" t="s">
        <v>170</v>
      </c>
      <c r="E627" s="221" t="s">
        <v>1</v>
      </c>
      <c r="F627" s="222" t="s">
        <v>1062</v>
      </c>
      <c r="G627" s="220"/>
      <c r="H627" s="223">
        <v>1.2</v>
      </c>
      <c r="I627" s="224"/>
      <c r="J627" s="220"/>
      <c r="K627" s="220"/>
      <c r="L627" s="225"/>
      <c r="M627" s="226"/>
      <c r="N627" s="227"/>
      <c r="O627" s="227"/>
      <c r="P627" s="227"/>
      <c r="Q627" s="227"/>
      <c r="R627" s="227"/>
      <c r="S627" s="227"/>
      <c r="T627" s="228"/>
      <c r="AT627" s="229" t="s">
        <v>170</v>
      </c>
      <c r="AU627" s="229" t="s">
        <v>87</v>
      </c>
      <c r="AV627" s="13" t="s">
        <v>87</v>
      </c>
      <c r="AW627" s="13" t="s">
        <v>32</v>
      </c>
      <c r="AX627" s="13" t="s">
        <v>84</v>
      </c>
      <c r="AY627" s="229" t="s">
        <v>159</v>
      </c>
    </row>
    <row r="628" spans="1:65" s="2" customFormat="1" ht="14.45" customHeight="1" x14ac:dyDescent="0.2">
      <c r="A628" s="33"/>
      <c r="B628" s="34"/>
      <c r="C628" s="202" t="s">
        <v>1063</v>
      </c>
      <c r="D628" s="202" t="s">
        <v>161</v>
      </c>
      <c r="E628" s="203" t="s">
        <v>1064</v>
      </c>
      <c r="F628" s="204" t="s">
        <v>1065</v>
      </c>
      <c r="G628" s="205" t="s">
        <v>185</v>
      </c>
      <c r="H628" s="206">
        <v>5.8</v>
      </c>
      <c r="I628" s="207"/>
      <c r="J628" s="208">
        <f>ROUND(I628*H628,2)</f>
        <v>0</v>
      </c>
      <c r="K628" s="204" t="s">
        <v>165</v>
      </c>
      <c r="L628" s="38"/>
      <c r="M628" s="209" t="s">
        <v>1</v>
      </c>
      <c r="N628" s="210" t="s">
        <v>41</v>
      </c>
      <c r="O628" s="70"/>
      <c r="P628" s="211">
        <f>O628*H628</f>
        <v>0</v>
      </c>
      <c r="Q628" s="211">
        <v>2.6900000000000001E-3</v>
      </c>
      <c r="R628" s="211">
        <f>Q628*H628</f>
        <v>1.5602E-2</v>
      </c>
      <c r="S628" s="211">
        <v>0</v>
      </c>
      <c r="T628" s="212">
        <f>S628*H628</f>
        <v>0</v>
      </c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R628" s="213" t="s">
        <v>258</v>
      </c>
      <c r="AT628" s="213" t="s">
        <v>161</v>
      </c>
      <c r="AU628" s="213" t="s">
        <v>87</v>
      </c>
      <c r="AY628" s="16" t="s">
        <v>159</v>
      </c>
      <c r="BE628" s="214">
        <f>IF(N628="základní",J628,0)</f>
        <v>0</v>
      </c>
      <c r="BF628" s="214">
        <f>IF(N628="snížená",J628,0)</f>
        <v>0</v>
      </c>
      <c r="BG628" s="214">
        <f>IF(N628="zákl. přenesená",J628,0)</f>
        <v>0</v>
      </c>
      <c r="BH628" s="214">
        <f>IF(N628="sníž. přenesená",J628,0)</f>
        <v>0</v>
      </c>
      <c r="BI628" s="214">
        <f>IF(N628="nulová",J628,0)</f>
        <v>0</v>
      </c>
      <c r="BJ628" s="16" t="s">
        <v>84</v>
      </c>
      <c r="BK628" s="214">
        <f>ROUND(I628*H628,2)</f>
        <v>0</v>
      </c>
      <c r="BL628" s="16" t="s">
        <v>258</v>
      </c>
      <c r="BM628" s="213" t="s">
        <v>1066</v>
      </c>
    </row>
    <row r="629" spans="1:65" s="2" customFormat="1" x14ac:dyDescent="0.2">
      <c r="A629" s="33"/>
      <c r="B629" s="34"/>
      <c r="C629" s="35"/>
      <c r="D629" s="215" t="s">
        <v>168</v>
      </c>
      <c r="E629" s="35"/>
      <c r="F629" s="216" t="s">
        <v>1067</v>
      </c>
      <c r="G629" s="35"/>
      <c r="H629" s="35"/>
      <c r="I629" s="114"/>
      <c r="J629" s="35"/>
      <c r="K629" s="35"/>
      <c r="L629" s="38"/>
      <c r="M629" s="217"/>
      <c r="N629" s="218"/>
      <c r="O629" s="70"/>
      <c r="P629" s="70"/>
      <c r="Q629" s="70"/>
      <c r="R629" s="70"/>
      <c r="S629" s="70"/>
      <c r="T629" s="71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T629" s="16" t="s">
        <v>168</v>
      </c>
      <c r="AU629" s="16" t="s">
        <v>87</v>
      </c>
    </row>
    <row r="630" spans="1:65" s="13" customFormat="1" x14ac:dyDescent="0.2">
      <c r="B630" s="219"/>
      <c r="C630" s="220"/>
      <c r="D630" s="215" t="s">
        <v>170</v>
      </c>
      <c r="E630" s="221" t="s">
        <v>1</v>
      </c>
      <c r="F630" s="222" t="s">
        <v>1068</v>
      </c>
      <c r="G630" s="220"/>
      <c r="H630" s="223">
        <v>5.8</v>
      </c>
      <c r="I630" s="224"/>
      <c r="J630" s="220"/>
      <c r="K630" s="220"/>
      <c r="L630" s="225"/>
      <c r="M630" s="226"/>
      <c r="N630" s="227"/>
      <c r="O630" s="227"/>
      <c r="P630" s="227"/>
      <c r="Q630" s="227"/>
      <c r="R630" s="227"/>
      <c r="S630" s="227"/>
      <c r="T630" s="228"/>
      <c r="AT630" s="229" t="s">
        <v>170</v>
      </c>
      <c r="AU630" s="229" t="s">
        <v>87</v>
      </c>
      <c r="AV630" s="13" t="s">
        <v>87</v>
      </c>
      <c r="AW630" s="13" t="s">
        <v>32</v>
      </c>
      <c r="AX630" s="13" t="s">
        <v>84</v>
      </c>
      <c r="AY630" s="229" t="s">
        <v>159</v>
      </c>
    </row>
    <row r="631" spans="1:65" s="2" customFormat="1" ht="14.45" customHeight="1" x14ac:dyDescent="0.2">
      <c r="A631" s="33"/>
      <c r="B631" s="34"/>
      <c r="C631" s="230" t="s">
        <v>1069</v>
      </c>
      <c r="D631" s="230" t="s">
        <v>247</v>
      </c>
      <c r="E631" s="231" t="s">
        <v>1070</v>
      </c>
      <c r="F631" s="232" t="s">
        <v>1071</v>
      </c>
      <c r="G631" s="233" t="s">
        <v>164</v>
      </c>
      <c r="H631" s="234">
        <v>3.3000000000000002E-2</v>
      </c>
      <c r="I631" s="235"/>
      <c r="J631" s="236">
        <f>ROUND(I631*H631,2)</f>
        <v>0</v>
      </c>
      <c r="K631" s="232" t="s">
        <v>165</v>
      </c>
      <c r="L631" s="237"/>
      <c r="M631" s="238" t="s">
        <v>1</v>
      </c>
      <c r="N631" s="239" t="s">
        <v>41</v>
      </c>
      <c r="O631" s="70"/>
      <c r="P631" s="211">
        <f>O631*H631</f>
        <v>0</v>
      </c>
      <c r="Q631" s="211">
        <v>0.55000000000000004</v>
      </c>
      <c r="R631" s="211">
        <f>Q631*H631</f>
        <v>1.8150000000000003E-2</v>
      </c>
      <c r="S631" s="211">
        <v>0</v>
      </c>
      <c r="T631" s="212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213" t="s">
        <v>359</v>
      </c>
      <c r="AT631" s="213" t="s">
        <v>247</v>
      </c>
      <c r="AU631" s="213" t="s">
        <v>87</v>
      </c>
      <c r="AY631" s="16" t="s">
        <v>159</v>
      </c>
      <c r="BE631" s="214">
        <f>IF(N631="základní",J631,0)</f>
        <v>0</v>
      </c>
      <c r="BF631" s="214">
        <f>IF(N631="snížená",J631,0)</f>
        <v>0</v>
      </c>
      <c r="BG631" s="214">
        <f>IF(N631="zákl. přenesená",J631,0)</f>
        <v>0</v>
      </c>
      <c r="BH631" s="214">
        <f>IF(N631="sníž. přenesená",J631,0)</f>
        <v>0</v>
      </c>
      <c r="BI631" s="214">
        <f>IF(N631="nulová",J631,0)</f>
        <v>0</v>
      </c>
      <c r="BJ631" s="16" t="s">
        <v>84</v>
      </c>
      <c r="BK631" s="214">
        <f>ROUND(I631*H631,2)</f>
        <v>0</v>
      </c>
      <c r="BL631" s="16" t="s">
        <v>258</v>
      </c>
      <c r="BM631" s="213" t="s">
        <v>1072</v>
      </c>
    </row>
    <row r="632" spans="1:65" s="2" customFormat="1" x14ac:dyDescent="0.2">
      <c r="A632" s="33"/>
      <c r="B632" s="34"/>
      <c r="C632" s="35"/>
      <c r="D632" s="215" t="s">
        <v>168</v>
      </c>
      <c r="E632" s="35"/>
      <c r="F632" s="216" t="s">
        <v>1071</v>
      </c>
      <c r="G632" s="35"/>
      <c r="H632" s="35"/>
      <c r="I632" s="114"/>
      <c r="J632" s="35"/>
      <c r="K632" s="35"/>
      <c r="L632" s="38"/>
      <c r="M632" s="217"/>
      <c r="N632" s="218"/>
      <c r="O632" s="70"/>
      <c r="P632" s="70"/>
      <c r="Q632" s="70"/>
      <c r="R632" s="70"/>
      <c r="S632" s="70"/>
      <c r="T632" s="71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T632" s="16" t="s">
        <v>168</v>
      </c>
      <c r="AU632" s="16" t="s">
        <v>87</v>
      </c>
    </row>
    <row r="633" spans="1:65" s="13" customFormat="1" x14ac:dyDescent="0.2">
      <c r="B633" s="219"/>
      <c r="C633" s="220"/>
      <c r="D633" s="215" t="s">
        <v>170</v>
      </c>
      <c r="E633" s="221" t="s">
        <v>1</v>
      </c>
      <c r="F633" s="222" t="s">
        <v>1073</v>
      </c>
      <c r="G633" s="220"/>
      <c r="H633" s="223">
        <v>3.3000000000000002E-2</v>
      </c>
      <c r="I633" s="224"/>
      <c r="J633" s="220"/>
      <c r="K633" s="220"/>
      <c r="L633" s="225"/>
      <c r="M633" s="226"/>
      <c r="N633" s="227"/>
      <c r="O633" s="227"/>
      <c r="P633" s="227"/>
      <c r="Q633" s="227"/>
      <c r="R633" s="227"/>
      <c r="S633" s="227"/>
      <c r="T633" s="228"/>
      <c r="AT633" s="229" t="s">
        <v>170</v>
      </c>
      <c r="AU633" s="229" t="s">
        <v>87</v>
      </c>
      <c r="AV633" s="13" t="s">
        <v>87</v>
      </c>
      <c r="AW633" s="13" t="s">
        <v>32</v>
      </c>
      <c r="AX633" s="13" t="s">
        <v>84</v>
      </c>
      <c r="AY633" s="229" t="s">
        <v>159</v>
      </c>
    </row>
    <row r="634" spans="1:65" s="2" customFormat="1" ht="14.45" customHeight="1" x14ac:dyDescent="0.2">
      <c r="A634" s="33"/>
      <c r="B634" s="34"/>
      <c r="C634" s="202" t="s">
        <v>1074</v>
      </c>
      <c r="D634" s="202" t="s">
        <v>161</v>
      </c>
      <c r="E634" s="203" t="s">
        <v>1075</v>
      </c>
      <c r="F634" s="204" t="s">
        <v>1076</v>
      </c>
      <c r="G634" s="205" t="s">
        <v>185</v>
      </c>
      <c r="H634" s="206">
        <v>9.4499999999999993</v>
      </c>
      <c r="I634" s="207"/>
      <c r="J634" s="208">
        <f>ROUND(I634*H634,2)</f>
        <v>0</v>
      </c>
      <c r="K634" s="204" t="s">
        <v>165</v>
      </c>
      <c r="L634" s="38"/>
      <c r="M634" s="209" t="s">
        <v>1</v>
      </c>
      <c r="N634" s="210" t="s">
        <v>41</v>
      </c>
      <c r="O634" s="70"/>
      <c r="P634" s="211">
        <f>O634*H634</f>
        <v>0</v>
      </c>
      <c r="Q634" s="211">
        <v>0</v>
      </c>
      <c r="R634" s="211">
        <f>Q634*H634</f>
        <v>0</v>
      </c>
      <c r="S634" s="211">
        <v>0</v>
      </c>
      <c r="T634" s="212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213" t="s">
        <v>258</v>
      </c>
      <c r="AT634" s="213" t="s">
        <v>161</v>
      </c>
      <c r="AU634" s="213" t="s">
        <v>87</v>
      </c>
      <c r="AY634" s="16" t="s">
        <v>159</v>
      </c>
      <c r="BE634" s="214">
        <f>IF(N634="základní",J634,0)</f>
        <v>0</v>
      </c>
      <c r="BF634" s="214">
        <f>IF(N634="snížená",J634,0)</f>
        <v>0</v>
      </c>
      <c r="BG634" s="214">
        <f>IF(N634="zákl. přenesená",J634,0)</f>
        <v>0</v>
      </c>
      <c r="BH634" s="214">
        <f>IF(N634="sníž. přenesená",J634,0)</f>
        <v>0</v>
      </c>
      <c r="BI634" s="214">
        <f>IF(N634="nulová",J634,0)</f>
        <v>0</v>
      </c>
      <c r="BJ634" s="16" t="s">
        <v>84</v>
      </c>
      <c r="BK634" s="214">
        <f>ROUND(I634*H634,2)</f>
        <v>0</v>
      </c>
      <c r="BL634" s="16" t="s">
        <v>258</v>
      </c>
      <c r="BM634" s="213" t="s">
        <v>1077</v>
      </c>
    </row>
    <row r="635" spans="1:65" s="2" customFormat="1" ht="19.5" x14ac:dyDescent="0.2">
      <c r="A635" s="33"/>
      <c r="B635" s="34"/>
      <c r="C635" s="35"/>
      <c r="D635" s="215" t="s">
        <v>168</v>
      </c>
      <c r="E635" s="35"/>
      <c r="F635" s="216" t="s">
        <v>1078</v>
      </c>
      <c r="G635" s="35"/>
      <c r="H635" s="35"/>
      <c r="I635" s="114"/>
      <c r="J635" s="35"/>
      <c r="K635" s="35"/>
      <c r="L635" s="38"/>
      <c r="M635" s="217"/>
      <c r="N635" s="218"/>
      <c r="O635" s="70"/>
      <c r="P635" s="70"/>
      <c r="Q635" s="70"/>
      <c r="R635" s="70"/>
      <c r="S635" s="70"/>
      <c r="T635" s="71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T635" s="16" t="s">
        <v>168</v>
      </c>
      <c r="AU635" s="16" t="s">
        <v>87</v>
      </c>
    </row>
    <row r="636" spans="1:65" s="13" customFormat="1" x14ac:dyDescent="0.2">
      <c r="B636" s="219"/>
      <c r="C636" s="220"/>
      <c r="D636" s="215" t="s">
        <v>170</v>
      </c>
      <c r="E636" s="221" t="s">
        <v>1</v>
      </c>
      <c r="F636" s="222" t="s">
        <v>1079</v>
      </c>
      <c r="G636" s="220"/>
      <c r="H636" s="223">
        <v>9.4499999999999993</v>
      </c>
      <c r="I636" s="224"/>
      <c r="J636" s="220"/>
      <c r="K636" s="220"/>
      <c r="L636" s="225"/>
      <c r="M636" s="226"/>
      <c r="N636" s="227"/>
      <c r="O636" s="227"/>
      <c r="P636" s="227"/>
      <c r="Q636" s="227"/>
      <c r="R636" s="227"/>
      <c r="S636" s="227"/>
      <c r="T636" s="228"/>
      <c r="AT636" s="229" t="s">
        <v>170</v>
      </c>
      <c r="AU636" s="229" t="s">
        <v>87</v>
      </c>
      <c r="AV636" s="13" t="s">
        <v>87</v>
      </c>
      <c r="AW636" s="13" t="s">
        <v>32</v>
      </c>
      <c r="AX636" s="13" t="s">
        <v>84</v>
      </c>
      <c r="AY636" s="229" t="s">
        <v>159</v>
      </c>
    </row>
    <row r="637" spans="1:65" s="2" customFormat="1" ht="14.45" customHeight="1" x14ac:dyDescent="0.2">
      <c r="A637" s="33"/>
      <c r="B637" s="34"/>
      <c r="C637" s="230" t="s">
        <v>1080</v>
      </c>
      <c r="D637" s="230" t="s">
        <v>247</v>
      </c>
      <c r="E637" s="231" t="s">
        <v>1081</v>
      </c>
      <c r="F637" s="232" t="s">
        <v>1082</v>
      </c>
      <c r="G637" s="233" t="s">
        <v>164</v>
      </c>
      <c r="H637" s="234">
        <v>9.9000000000000005E-2</v>
      </c>
      <c r="I637" s="235"/>
      <c r="J637" s="236">
        <f>ROUND(I637*H637,2)</f>
        <v>0</v>
      </c>
      <c r="K637" s="232" t="s">
        <v>165</v>
      </c>
      <c r="L637" s="237"/>
      <c r="M637" s="238" t="s">
        <v>1</v>
      </c>
      <c r="N637" s="239" t="s">
        <v>41</v>
      </c>
      <c r="O637" s="70"/>
      <c r="P637" s="211">
        <f>O637*H637</f>
        <v>0</v>
      </c>
      <c r="Q637" s="211">
        <v>0.55000000000000004</v>
      </c>
      <c r="R637" s="211">
        <f>Q637*H637</f>
        <v>5.4450000000000005E-2</v>
      </c>
      <c r="S637" s="211">
        <v>0</v>
      </c>
      <c r="T637" s="212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213" t="s">
        <v>359</v>
      </c>
      <c r="AT637" s="213" t="s">
        <v>247</v>
      </c>
      <c r="AU637" s="213" t="s">
        <v>87</v>
      </c>
      <c r="AY637" s="16" t="s">
        <v>159</v>
      </c>
      <c r="BE637" s="214">
        <f>IF(N637="základní",J637,0)</f>
        <v>0</v>
      </c>
      <c r="BF637" s="214">
        <f>IF(N637="snížená",J637,0)</f>
        <v>0</v>
      </c>
      <c r="BG637" s="214">
        <f>IF(N637="zákl. přenesená",J637,0)</f>
        <v>0</v>
      </c>
      <c r="BH637" s="214">
        <f>IF(N637="sníž. přenesená",J637,0)</f>
        <v>0</v>
      </c>
      <c r="BI637" s="214">
        <f>IF(N637="nulová",J637,0)</f>
        <v>0</v>
      </c>
      <c r="BJ637" s="16" t="s">
        <v>84</v>
      </c>
      <c r="BK637" s="214">
        <f>ROUND(I637*H637,2)</f>
        <v>0</v>
      </c>
      <c r="BL637" s="16" t="s">
        <v>258</v>
      </c>
      <c r="BM637" s="213" t="s">
        <v>1083</v>
      </c>
    </row>
    <row r="638" spans="1:65" s="2" customFormat="1" x14ac:dyDescent="0.2">
      <c r="A638" s="33"/>
      <c r="B638" s="34"/>
      <c r="C638" s="35"/>
      <c r="D638" s="215" t="s">
        <v>168</v>
      </c>
      <c r="E638" s="35"/>
      <c r="F638" s="216" t="s">
        <v>1082</v>
      </c>
      <c r="G638" s="35"/>
      <c r="H638" s="35"/>
      <c r="I638" s="114"/>
      <c r="J638" s="35"/>
      <c r="K638" s="35"/>
      <c r="L638" s="38"/>
      <c r="M638" s="217"/>
      <c r="N638" s="218"/>
      <c r="O638" s="70"/>
      <c r="P638" s="70"/>
      <c r="Q638" s="70"/>
      <c r="R638" s="70"/>
      <c r="S638" s="70"/>
      <c r="T638" s="71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T638" s="16" t="s">
        <v>168</v>
      </c>
      <c r="AU638" s="16" t="s">
        <v>87</v>
      </c>
    </row>
    <row r="639" spans="1:65" s="13" customFormat="1" x14ac:dyDescent="0.2">
      <c r="B639" s="219"/>
      <c r="C639" s="220"/>
      <c r="D639" s="215" t="s">
        <v>170</v>
      </c>
      <c r="E639" s="221" t="s">
        <v>1</v>
      </c>
      <c r="F639" s="222" t="s">
        <v>1084</v>
      </c>
      <c r="G639" s="220"/>
      <c r="H639" s="223">
        <v>9.9000000000000005E-2</v>
      </c>
      <c r="I639" s="224"/>
      <c r="J639" s="220"/>
      <c r="K639" s="220"/>
      <c r="L639" s="225"/>
      <c r="M639" s="226"/>
      <c r="N639" s="227"/>
      <c r="O639" s="227"/>
      <c r="P639" s="227"/>
      <c r="Q639" s="227"/>
      <c r="R639" s="227"/>
      <c r="S639" s="227"/>
      <c r="T639" s="228"/>
      <c r="AT639" s="229" t="s">
        <v>170</v>
      </c>
      <c r="AU639" s="229" t="s">
        <v>87</v>
      </c>
      <c r="AV639" s="13" t="s">
        <v>87</v>
      </c>
      <c r="AW639" s="13" t="s">
        <v>32</v>
      </c>
      <c r="AX639" s="13" t="s">
        <v>84</v>
      </c>
      <c r="AY639" s="229" t="s">
        <v>159</v>
      </c>
    </row>
    <row r="640" spans="1:65" s="2" customFormat="1" ht="14.45" customHeight="1" x14ac:dyDescent="0.2">
      <c r="A640" s="33"/>
      <c r="B640" s="34"/>
      <c r="C640" s="202" t="s">
        <v>1085</v>
      </c>
      <c r="D640" s="202" t="s">
        <v>161</v>
      </c>
      <c r="E640" s="203" t="s">
        <v>1086</v>
      </c>
      <c r="F640" s="204" t="s">
        <v>1087</v>
      </c>
      <c r="G640" s="205" t="s">
        <v>185</v>
      </c>
      <c r="H640" s="206">
        <v>37</v>
      </c>
      <c r="I640" s="207"/>
      <c r="J640" s="208">
        <f>ROUND(I640*H640,2)</f>
        <v>0</v>
      </c>
      <c r="K640" s="204" t="s">
        <v>165</v>
      </c>
      <c r="L640" s="38"/>
      <c r="M640" s="209" t="s">
        <v>1</v>
      </c>
      <c r="N640" s="210" t="s">
        <v>41</v>
      </c>
      <c r="O640" s="70"/>
      <c r="P640" s="211">
        <f>O640*H640</f>
        <v>0</v>
      </c>
      <c r="Q640" s="211">
        <v>0</v>
      </c>
      <c r="R640" s="211">
        <f>Q640*H640</f>
        <v>0</v>
      </c>
      <c r="S640" s="211">
        <v>0</v>
      </c>
      <c r="T640" s="212">
        <f>S640*H640</f>
        <v>0</v>
      </c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R640" s="213" t="s">
        <v>258</v>
      </c>
      <c r="AT640" s="213" t="s">
        <v>161</v>
      </c>
      <c r="AU640" s="213" t="s">
        <v>87</v>
      </c>
      <c r="AY640" s="16" t="s">
        <v>159</v>
      </c>
      <c r="BE640" s="214">
        <f>IF(N640="základní",J640,0)</f>
        <v>0</v>
      </c>
      <c r="BF640" s="214">
        <f>IF(N640="snížená",J640,0)</f>
        <v>0</v>
      </c>
      <c r="BG640" s="214">
        <f>IF(N640="zákl. přenesená",J640,0)</f>
        <v>0</v>
      </c>
      <c r="BH640" s="214">
        <f>IF(N640="sníž. přenesená",J640,0)</f>
        <v>0</v>
      </c>
      <c r="BI640" s="214">
        <f>IF(N640="nulová",J640,0)</f>
        <v>0</v>
      </c>
      <c r="BJ640" s="16" t="s">
        <v>84</v>
      </c>
      <c r="BK640" s="214">
        <f>ROUND(I640*H640,2)</f>
        <v>0</v>
      </c>
      <c r="BL640" s="16" t="s">
        <v>258</v>
      </c>
      <c r="BM640" s="213" t="s">
        <v>1088</v>
      </c>
    </row>
    <row r="641" spans="1:65" s="2" customFormat="1" ht="19.5" x14ac:dyDescent="0.2">
      <c r="A641" s="33"/>
      <c r="B641" s="34"/>
      <c r="C641" s="35"/>
      <c r="D641" s="215" t="s">
        <v>168</v>
      </c>
      <c r="E641" s="35"/>
      <c r="F641" s="216" t="s">
        <v>1089</v>
      </c>
      <c r="G641" s="35"/>
      <c r="H641" s="35"/>
      <c r="I641" s="114"/>
      <c r="J641" s="35"/>
      <c r="K641" s="35"/>
      <c r="L641" s="38"/>
      <c r="M641" s="217"/>
      <c r="N641" s="218"/>
      <c r="O641" s="70"/>
      <c r="P641" s="70"/>
      <c r="Q641" s="70"/>
      <c r="R641" s="70"/>
      <c r="S641" s="70"/>
      <c r="T641" s="71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T641" s="16" t="s">
        <v>168</v>
      </c>
      <c r="AU641" s="16" t="s">
        <v>87</v>
      </c>
    </row>
    <row r="642" spans="1:65" s="13" customFormat="1" x14ac:dyDescent="0.2">
      <c r="B642" s="219"/>
      <c r="C642" s="220"/>
      <c r="D642" s="215" t="s">
        <v>170</v>
      </c>
      <c r="E642" s="221" t="s">
        <v>1</v>
      </c>
      <c r="F642" s="222" t="s">
        <v>1090</v>
      </c>
      <c r="G642" s="220"/>
      <c r="H642" s="223">
        <v>37</v>
      </c>
      <c r="I642" s="224"/>
      <c r="J642" s="220"/>
      <c r="K642" s="220"/>
      <c r="L642" s="225"/>
      <c r="M642" s="226"/>
      <c r="N642" s="227"/>
      <c r="O642" s="227"/>
      <c r="P642" s="227"/>
      <c r="Q642" s="227"/>
      <c r="R642" s="227"/>
      <c r="S642" s="227"/>
      <c r="T642" s="228"/>
      <c r="AT642" s="229" t="s">
        <v>170</v>
      </c>
      <c r="AU642" s="229" t="s">
        <v>87</v>
      </c>
      <c r="AV642" s="13" t="s">
        <v>87</v>
      </c>
      <c r="AW642" s="13" t="s">
        <v>32</v>
      </c>
      <c r="AX642" s="13" t="s">
        <v>84</v>
      </c>
      <c r="AY642" s="229" t="s">
        <v>159</v>
      </c>
    </row>
    <row r="643" spans="1:65" s="2" customFormat="1" ht="14.45" customHeight="1" x14ac:dyDescent="0.2">
      <c r="A643" s="33"/>
      <c r="B643" s="34"/>
      <c r="C643" s="230" t="s">
        <v>1091</v>
      </c>
      <c r="D643" s="230" t="s">
        <v>247</v>
      </c>
      <c r="E643" s="231" t="s">
        <v>1092</v>
      </c>
      <c r="F643" s="232" t="s">
        <v>1093</v>
      </c>
      <c r="G643" s="233" t="s">
        <v>164</v>
      </c>
      <c r="H643" s="234">
        <v>0.64900000000000002</v>
      </c>
      <c r="I643" s="235"/>
      <c r="J643" s="236">
        <f>ROUND(I643*H643,2)</f>
        <v>0</v>
      </c>
      <c r="K643" s="232" t="s">
        <v>165</v>
      </c>
      <c r="L643" s="237"/>
      <c r="M643" s="238" t="s">
        <v>1</v>
      </c>
      <c r="N643" s="239" t="s">
        <v>41</v>
      </c>
      <c r="O643" s="70"/>
      <c r="P643" s="211">
        <f>O643*H643</f>
        <v>0</v>
      </c>
      <c r="Q643" s="211">
        <v>0.55000000000000004</v>
      </c>
      <c r="R643" s="211">
        <f>Q643*H643</f>
        <v>0.35695000000000005</v>
      </c>
      <c r="S643" s="211">
        <v>0</v>
      </c>
      <c r="T643" s="212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213" t="s">
        <v>359</v>
      </c>
      <c r="AT643" s="213" t="s">
        <v>247</v>
      </c>
      <c r="AU643" s="213" t="s">
        <v>87</v>
      </c>
      <c r="AY643" s="16" t="s">
        <v>159</v>
      </c>
      <c r="BE643" s="214">
        <f>IF(N643="základní",J643,0)</f>
        <v>0</v>
      </c>
      <c r="BF643" s="214">
        <f>IF(N643="snížená",J643,0)</f>
        <v>0</v>
      </c>
      <c r="BG643" s="214">
        <f>IF(N643="zákl. přenesená",J643,0)</f>
        <v>0</v>
      </c>
      <c r="BH643" s="214">
        <f>IF(N643="sníž. přenesená",J643,0)</f>
        <v>0</v>
      </c>
      <c r="BI643" s="214">
        <f>IF(N643="nulová",J643,0)</f>
        <v>0</v>
      </c>
      <c r="BJ643" s="16" t="s">
        <v>84</v>
      </c>
      <c r="BK643" s="214">
        <f>ROUND(I643*H643,2)</f>
        <v>0</v>
      </c>
      <c r="BL643" s="16" t="s">
        <v>258</v>
      </c>
      <c r="BM643" s="213" t="s">
        <v>1094</v>
      </c>
    </row>
    <row r="644" spans="1:65" s="2" customFormat="1" x14ac:dyDescent="0.2">
      <c r="A644" s="33"/>
      <c r="B644" s="34"/>
      <c r="C644" s="35"/>
      <c r="D644" s="215" t="s">
        <v>168</v>
      </c>
      <c r="E644" s="35"/>
      <c r="F644" s="216" t="s">
        <v>1093</v>
      </c>
      <c r="G644" s="35"/>
      <c r="H644" s="35"/>
      <c r="I644" s="114"/>
      <c r="J644" s="35"/>
      <c r="K644" s="35"/>
      <c r="L644" s="38"/>
      <c r="M644" s="217"/>
      <c r="N644" s="218"/>
      <c r="O644" s="70"/>
      <c r="P644" s="70"/>
      <c r="Q644" s="70"/>
      <c r="R644" s="70"/>
      <c r="S644" s="70"/>
      <c r="T644" s="71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T644" s="16" t="s">
        <v>168</v>
      </c>
      <c r="AU644" s="16" t="s">
        <v>87</v>
      </c>
    </row>
    <row r="645" spans="1:65" s="13" customFormat="1" x14ac:dyDescent="0.2">
      <c r="B645" s="219"/>
      <c r="C645" s="220"/>
      <c r="D645" s="215" t="s">
        <v>170</v>
      </c>
      <c r="E645" s="221" t="s">
        <v>1</v>
      </c>
      <c r="F645" s="222" t="s">
        <v>1095</v>
      </c>
      <c r="G645" s="220"/>
      <c r="H645" s="223">
        <v>0.64900000000000002</v>
      </c>
      <c r="I645" s="224"/>
      <c r="J645" s="220"/>
      <c r="K645" s="220"/>
      <c r="L645" s="225"/>
      <c r="M645" s="226"/>
      <c r="N645" s="227"/>
      <c r="O645" s="227"/>
      <c r="P645" s="227"/>
      <c r="Q645" s="227"/>
      <c r="R645" s="227"/>
      <c r="S645" s="227"/>
      <c r="T645" s="228"/>
      <c r="AT645" s="229" t="s">
        <v>170</v>
      </c>
      <c r="AU645" s="229" t="s">
        <v>87</v>
      </c>
      <c r="AV645" s="13" t="s">
        <v>87</v>
      </c>
      <c r="AW645" s="13" t="s">
        <v>32</v>
      </c>
      <c r="AX645" s="13" t="s">
        <v>84</v>
      </c>
      <c r="AY645" s="229" t="s">
        <v>159</v>
      </c>
    </row>
    <row r="646" spans="1:65" s="2" customFormat="1" ht="14.45" customHeight="1" x14ac:dyDescent="0.2">
      <c r="A646" s="33"/>
      <c r="B646" s="34"/>
      <c r="C646" s="202" t="s">
        <v>1096</v>
      </c>
      <c r="D646" s="202" t="s">
        <v>161</v>
      </c>
      <c r="E646" s="203" t="s">
        <v>1097</v>
      </c>
      <c r="F646" s="204" t="s">
        <v>1098</v>
      </c>
      <c r="G646" s="205" t="s">
        <v>185</v>
      </c>
      <c r="H646" s="206">
        <v>9</v>
      </c>
      <c r="I646" s="207"/>
      <c r="J646" s="208">
        <f>ROUND(I646*H646,2)</f>
        <v>0</v>
      </c>
      <c r="K646" s="204" t="s">
        <v>165</v>
      </c>
      <c r="L646" s="38"/>
      <c r="M646" s="209" t="s">
        <v>1</v>
      </c>
      <c r="N646" s="210" t="s">
        <v>41</v>
      </c>
      <c r="O646" s="70"/>
      <c r="P646" s="211">
        <f>O646*H646</f>
        <v>0</v>
      </c>
      <c r="Q646" s="211">
        <v>0</v>
      </c>
      <c r="R646" s="211">
        <f>Q646*H646</f>
        <v>0</v>
      </c>
      <c r="S646" s="211">
        <v>0</v>
      </c>
      <c r="T646" s="212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213" t="s">
        <v>258</v>
      </c>
      <c r="AT646" s="213" t="s">
        <v>161</v>
      </c>
      <c r="AU646" s="213" t="s">
        <v>87</v>
      </c>
      <c r="AY646" s="16" t="s">
        <v>159</v>
      </c>
      <c r="BE646" s="214">
        <f>IF(N646="základní",J646,0)</f>
        <v>0</v>
      </c>
      <c r="BF646" s="214">
        <f>IF(N646="snížená",J646,0)</f>
        <v>0</v>
      </c>
      <c r="BG646" s="214">
        <f>IF(N646="zákl. přenesená",J646,0)</f>
        <v>0</v>
      </c>
      <c r="BH646" s="214">
        <f>IF(N646="sníž. přenesená",J646,0)</f>
        <v>0</v>
      </c>
      <c r="BI646" s="214">
        <f>IF(N646="nulová",J646,0)</f>
        <v>0</v>
      </c>
      <c r="BJ646" s="16" t="s">
        <v>84</v>
      </c>
      <c r="BK646" s="214">
        <f>ROUND(I646*H646,2)</f>
        <v>0</v>
      </c>
      <c r="BL646" s="16" t="s">
        <v>258</v>
      </c>
      <c r="BM646" s="213" t="s">
        <v>1099</v>
      </c>
    </row>
    <row r="647" spans="1:65" s="2" customFormat="1" ht="19.5" x14ac:dyDescent="0.2">
      <c r="A647" s="33"/>
      <c r="B647" s="34"/>
      <c r="C647" s="35"/>
      <c r="D647" s="215" t="s">
        <v>168</v>
      </c>
      <c r="E647" s="35"/>
      <c r="F647" s="216" t="s">
        <v>1100</v>
      </c>
      <c r="G647" s="35"/>
      <c r="H647" s="35"/>
      <c r="I647" s="114"/>
      <c r="J647" s="35"/>
      <c r="K647" s="35"/>
      <c r="L647" s="38"/>
      <c r="M647" s="217"/>
      <c r="N647" s="218"/>
      <c r="O647" s="70"/>
      <c r="P647" s="70"/>
      <c r="Q647" s="70"/>
      <c r="R647" s="70"/>
      <c r="S647" s="70"/>
      <c r="T647" s="71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T647" s="16" t="s">
        <v>168</v>
      </c>
      <c r="AU647" s="16" t="s">
        <v>87</v>
      </c>
    </row>
    <row r="648" spans="1:65" s="13" customFormat="1" x14ac:dyDescent="0.2">
      <c r="B648" s="219"/>
      <c r="C648" s="220"/>
      <c r="D648" s="215" t="s">
        <v>170</v>
      </c>
      <c r="E648" s="221" t="s">
        <v>1</v>
      </c>
      <c r="F648" s="222" t="s">
        <v>1101</v>
      </c>
      <c r="G648" s="220"/>
      <c r="H648" s="223">
        <v>9</v>
      </c>
      <c r="I648" s="224"/>
      <c r="J648" s="220"/>
      <c r="K648" s="220"/>
      <c r="L648" s="225"/>
      <c r="M648" s="226"/>
      <c r="N648" s="227"/>
      <c r="O648" s="227"/>
      <c r="P648" s="227"/>
      <c r="Q648" s="227"/>
      <c r="R648" s="227"/>
      <c r="S648" s="227"/>
      <c r="T648" s="228"/>
      <c r="AT648" s="229" t="s">
        <v>170</v>
      </c>
      <c r="AU648" s="229" t="s">
        <v>87</v>
      </c>
      <c r="AV648" s="13" t="s">
        <v>87</v>
      </c>
      <c r="AW648" s="13" t="s">
        <v>32</v>
      </c>
      <c r="AX648" s="13" t="s">
        <v>84</v>
      </c>
      <c r="AY648" s="229" t="s">
        <v>159</v>
      </c>
    </row>
    <row r="649" spans="1:65" s="2" customFormat="1" ht="14.45" customHeight="1" x14ac:dyDescent="0.2">
      <c r="A649" s="33"/>
      <c r="B649" s="34"/>
      <c r="C649" s="230" t="s">
        <v>1102</v>
      </c>
      <c r="D649" s="230" t="s">
        <v>247</v>
      </c>
      <c r="E649" s="231" t="s">
        <v>1103</v>
      </c>
      <c r="F649" s="232" t="s">
        <v>1104</v>
      </c>
      <c r="G649" s="233" t="s">
        <v>164</v>
      </c>
      <c r="H649" s="234">
        <v>0.22</v>
      </c>
      <c r="I649" s="235"/>
      <c r="J649" s="236">
        <f>ROUND(I649*H649,2)</f>
        <v>0</v>
      </c>
      <c r="K649" s="232" t="s">
        <v>165</v>
      </c>
      <c r="L649" s="237"/>
      <c r="M649" s="238" t="s">
        <v>1</v>
      </c>
      <c r="N649" s="239" t="s">
        <v>41</v>
      </c>
      <c r="O649" s="70"/>
      <c r="P649" s="211">
        <f>O649*H649</f>
        <v>0</v>
      </c>
      <c r="Q649" s="211">
        <v>0.55000000000000004</v>
      </c>
      <c r="R649" s="211">
        <f>Q649*H649</f>
        <v>0.12100000000000001</v>
      </c>
      <c r="S649" s="211">
        <v>0</v>
      </c>
      <c r="T649" s="212">
        <f>S649*H649</f>
        <v>0</v>
      </c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R649" s="213" t="s">
        <v>359</v>
      </c>
      <c r="AT649" s="213" t="s">
        <v>247</v>
      </c>
      <c r="AU649" s="213" t="s">
        <v>87</v>
      </c>
      <c r="AY649" s="16" t="s">
        <v>159</v>
      </c>
      <c r="BE649" s="214">
        <f>IF(N649="základní",J649,0)</f>
        <v>0</v>
      </c>
      <c r="BF649" s="214">
        <f>IF(N649="snížená",J649,0)</f>
        <v>0</v>
      </c>
      <c r="BG649" s="214">
        <f>IF(N649="zákl. přenesená",J649,0)</f>
        <v>0</v>
      </c>
      <c r="BH649" s="214">
        <f>IF(N649="sníž. přenesená",J649,0)</f>
        <v>0</v>
      </c>
      <c r="BI649" s="214">
        <f>IF(N649="nulová",J649,0)</f>
        <v>0</v>
      </c>
      <c r="BJ649" s="16" t="s">
        <v>84</v>
      </c>
      <c r="BK649" s="214">
        <f>ROUND(I649*H649,2)</f>
        <v>0</v>
      </c>
      <c r="BL649" s="16" t="s">
        <v>258</v>
      </c>
      <c r="BM649" s="213" t="s">
        <v>1105</v>
      </c>
    </row>
    <row r="650" spans="1:65" s="2" customFormat="1" x14ac:dyDescent="0.2">
      <c r="A650" s="33"/>
      <c r="B650" s="34"/>
      <c r="C650" s="35"/>
      <c r="D650" s="215" t="s">
        <v>168</v>
      </c>
      <c r="E650" s="35"/>
      <c r="F650" s="216" t="s">
        <v>1104</v>
      </c>
      <c r="G650" s="35"/>
      <c r="H650" s="35"/>
      <c r="I650" s="114"/>
      <c r="J650" s="35"/>
      <c r="K650" s="35"/>
      <c r="L650" s="38"/>
      <c r="M650" s="217"/>
      <c r="N650" s="218"/>
      <c r="O650" s="70"/>
      <c r="P650" s="70"/>
      <c r="Q650" s="70"/>
      <c r="R650" s="70"/>
      <c r="S650" s="70"/>
      <c r="T650" s="71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T650" s="16" t="s">
        <v>168</v>
      </c>
      <c r="AU650" s="16" t="s">
        <v>87</v>
      </c>
    </row>
    <row r="651" spans="1:65" s="13" customFormat="1" x14ac:dyDescent="0.2">
      <c r="B651" s="219"/>
      <c r="C651" s="220"/>
      <c r="D651" s="215" t="s">
        <v>170</v>
      </c>
      <c r="E651" s="221" t="s">
        <v>1</v>
      </c>
      <c r="F651" s="222" t="s">
        <v>1106</v>
      </c>
      <c r="G651" s="220"/>
      <c r="H651" s="223">
        <v>0.22</v>
      </c>
      <c r="I651" s="224"/>
      <c r="J651" s="220"/>
      <c r="K651" s="220"/>
      <c r="L651" s="225"/>
      <c r="M651" s="226"/>
      <c r="N651" s="227"/>
      <c r="O651" s="227"/>
      <c r="P651" s="227"/>
      <c r="Q651" s="227"/>
      <c r="R651" s="227"/>
      <c r="S651" s="227"/>
      <c r="T651" s="228"/>
      <c r="AT651" s="229" t="s">
        <v>170</v>
      </c>
      <c r="AU651" s="229" t="s">
        <v>87</v>
      </c>
      <c r="AV651" s="13" t="s">
        <v>87</v>
      </c>
      <c r="AW651" s="13" t="s">
        <v>32</v>
      </c>
      <c r="AX651" s="13" t="s">
        <v>84</v>
      </c>
      <c r="AY651" s="229" t="s">
        <v>159</v>
      </c>
    </row>
    <row r="652" spans="1:65" s="2" customFormat="1" ht="14.45" customHeight="1" x14ac:dyDescent="0.2">
      <c r="A652" s="33"/>
      <c r="B652" s="34"/>
      <c r="C652" s="202" t="s">
        <v>1107</v>
      </c>
      <c r="D652" s="202" t="s">
        <v>161</v>
      </c>
      <c r="E652" s="203" t="s">
        <v>1108</v>
      </c>
      <c r="F652" s="204" t="s">
        <v>1109</v>
      </c>
      <c r="G652" s="205" t="s">
        <v>236</v>
      </c>
      <c r="H652" s="206">
        <v>31.5</v>
      </c>
      <c r="I652" s="207"/>
      <c r="J652" s="208">
        <f>ROUND(I652*H652,2)</f>
        <v>0</v>
      </c>
      <c r="K652" s="204" t="s">
        <v>165</v>
      </c>
      <c r="L652" s="38"/>
      <c r="M652" s="209" t="s">
        <v>1</v>
      </c>
      <c r="N652" s="210" t="s">
        <v>41</v>
      </c>
      <c r="O652" s="70"/>
      <c r="P652" s="211">
        <f>O652*H652</f>
        <v>0</v>
      </c>
      <c r="Q652" s="211">
        <v>0</v>
      </c>
      <c r="R652" s="211">
        <f>Q652*H652</f>
        <v>0</v>
      </c>
      <c r="S652" s="211">
        <v>0</v>
      </c>
      <c r="T652" s="212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213" t="s">
        <v>258</v>
      </c>
      <c r="AT652" s="213" t="s">
        <v>161</v>
      </c>
      <c r="AU652" s="213" t="s">
        <v>87</v>
      </c>
      <c r="AY652" s="16" t="s">
        <v>159</v>
      </c>
      <c r="BE652" s="214">
        <f>IF(N652="základní",J652,0)</f>
        <v>0</v>
      </c>
      <c r="BF652" s="214">
        <f>IF(N652="snížená",J652,0)</f>
        <v>0</v>
      </c>
      <c r="BG652" s="214">
        <f>IF(N652="zákl. přenesená",J652,0)</f>
        <v>0</v>
      </c>
      <c r="BH652" s="214">
        <f>IF(N652="sníž. přenesená",J652,0)</f>
        <v>0</v>
      </c>
      <c r="BI652" s="214">
        <f>IF(N652="nulová",J652,0)</f>
        <v>0</v>
      </c>
      <c r="BJ652" s="16" t="s">
        <v>84</v>
      </c>
      <c r="BK652" s="214">
        <f>ROUND(I652*H652,2)</f>
        <v>0</v>
      </c>
      <c r="BL652" s="16" t="s">
        <v>258</v>
      </c>
      <c r="BM652" s="213" t="s">
        <v>1110</v>
      </c>
    </row>
    <row r="653" spans="1:65" s="2" customFormat="1" ht="19.5" x14ac:dyDescent="0.2">
      <c r="A653" s="33"/>
      <c r="B653" s="34"/>
      <c r="C653" s="35"/>
      <c r="D653" s="215" t="s">
        <v>168</v>
      </c>
      <c r="E653" s="35"/>
      <c r="F653" s="216" t="s">
        <v>1111</v>
      </c>
      <c r="G653" s="35"/>
      <c r="H653" s="35"/>
      <c r="I653" s="114"/>
      <c r="J653" s="35"/>
      <c r="K653" s="35"/>
      <c r="L653" s="38"/>
      <c r="M653" s="217"/>
      <c r="N653" s="218"/>
      <c r="O653" s="70"/>
      <c r="P653" s="70"/>
      <c r="Q653" s="70"/>
      <c r="R653" s="70"/>
      <c r="S653" s="70"/>
      <c r="T653" s="71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T653" s="16" t="s">
        <v>168</v>
      </c>
      <c r="AU653" s="16" t="s">
        <v>87</v>
      </c>
    </row>
    <row r="654" spans="1:65" s="13" customFormat="1" x14ac:dyDescent="0.2">
      <c r="B654" s="219"/>
      <c r="C654" s="220"/>
      <c r="D654" s="215" t="s">
        <v>170</v>
      </c>
      <c r="E654" s="221" t="s">
        <v>1</v>
      </c>
      <c r="F654" s="222" t="s">
        <v>1112</v>
      </c>
      <c r="G654" s="220"/>
      <c r="H654" s="223">
        <v>31.5</v>
      </c>
      <c r="I654" s="224"/>
      <c r="J654" s="220"/>
      <c r="K654" s="220"/>
      <c r="L654" s="225"/>
      <c r="M654" s="226"/>
      <c r="N654" s="227"/>
      <c r="O654" s="227"/>
      <c r="P654" s="227"/>
      <c r="Q654" s="227"/>
      <c r="R654" s="227"/>
      <c r="S654" s="227"/>
      <c r="T654" s="228"/>
      <c r="AT654" s="229" t="s">
        <v>170</v>
      </c>
      <c r="AU654" s="229" t="s">
        <v>87</v>
      </c>
      <c r="AV654" s="13" t="s">
        <v>87</v>
      </c>
      <c r="AW654" s="13" t="s">
        <v>32</v>
      </c>
      <c r="AX654" s="13" t="s">
        <v>84</v>
      </c>
      <c r="AY654" s="229" t="s">
        <v>159</v>
      </c>
    </row>
    <row r="655" spans="1:65" s="2" customFormat="1" ht="14.45" customHeight="1" x14ac:dyDescent="0.2">
      <c r="A655" s="33"/>
      <c r="B655" s="34"/>
      <c r="C655" s="202" t="s">
        <v>1113</v>
      </c>
      <c r="D655" s="202" t="s">
        <v>161</v>
      </c>
      <c r="E655" s="203" t="s">
        <v>1114</v>
      </c>
      <c r="F655" s="204" t="s">
        <v>1115</v>
      </c>
      <c r="G655" s="205" t="s">
        <v>185</v>
      </c>
      <c r="H655" s="206">
        <v>37</v>
      </c>
      <c r="I655" s="207"/>
      <c r="J655" s="208">
        <f>ROUND(I655*H655,2)</f>
        <v>0</v>
      </c>
      <c r="K655" s="204" t="s">
        <v>165</v>
      </c>
      <c r="L655" s="38"/>
      <c r="M655" s="209" t="s">
        <v>1</v>
      </c>
      <c r="N655" s="210" t="s">
        <v>41</v>
      </c>
      <c r="O655" s="70"/>
      <c r="P655" s="211">
        <f>O655*H655</f>
        <v>0</v>
      </c>
      <c r="Q655" s="211">
        <v>0</v>
      </c>
      <c r="R655" s="211">
        <f>Q655*H655</f>
        <v>0</v>
      </c>
      <c r="S655" s="211">
        <v>0</v>
      </c>
      <c r="T655" s="212">
        <f>S655*H655</f>
        <v>0</v>
      </c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R655" s="213" t="s">
        <v>258</v>
      </c>
      <c r="AT655" s="213" t="s">
        <v>161</v>
      </c>
      <c r="AU655" s="213" t="s">
        <v>87</v>
      </c>
      <c r="AY655" s="16" t="s">
        <v>159</v>
      </c>
      <c r="BE655" s="214">
        <f>IF(N655="základní",J655,0)</f>
        <v>0</v>
      </c>
      <c r="BF655" s="214">
        <f>IF(N655="snížená",J655,0)</f>
        <v>0</v>
      </c>
      <c r="BG655" s="214">
        <f>IF(N655="zákl. přenesená",J655,0)</f>
        <v>0</v>
      </c>
      <c r="BH655" s="214">
        <f>IF(N655="sníž. přenesená",J655,0)</f>
        <v>0</v>
      </c>
      <c r="BI655" s="214">
        <f>IF(N655="nulová",J655,0)</f>
        <v>0</v>
      </c>
      <c r="BJ655" s="16" t="s">
        <v>84</v>
      </c>
      <c r="BK655" s="214">
        <f>ROUND(I655*H655,2)</f>
        <v>0</v>
      </c>
      <c r="BL655" s="16" t="s">
        <v>258</v>
      </c>
      <c r="BM655" s="213" t="s">
        <v>1116</v>
      </c>
    </row>
    <row r="656" spans="1:65" s="2" customFormat="1" x14ac:dyDescent="0.2">
      <c r="A656" s="33"/>
      <c r="B656" s="34"/>
      <c r="C656" s="35"/>
      <c r="D656" s="215" t="s">
        <v>168</v>
      </c>
      <c r="E656" s="35"/>
      <c r="F656" s="216" t="s">
        <v>1117</v>
      </c>
      <c r="G656" s="35"/>
      <c r="H656" s="35"/>
      <c r="I656" s="114"/>
      <c r="J656" s="35"/>
      <c r="K656" s="35"/>
      <c r="L656" s="38"/>
      <c r="M656" s="217"/>
      <c r="N656" s="218"/>
      <c r="O656" s="70"/>
      <c r="P656" s="70"/>
      <c r="Q656" s="70"/>
      <c r="R656" s="70"/>
      <c r="S656" s="70"/>
      <c r="T656" s="71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T656" s="16" t="s">
        <v>168</v>
      </c>
      <c r="AU656" s="16" t="s">
        <v>87</v>
      </c>
    </row>
    <row r="657" spans="1:65" s="13" customFormat="1" x14ac:dyDescent="0.2">
      <c r="B657" s="219"/>
      <c r="C657" s="220"/>
      <c r="D657" s="215" t="s">
        <v>170</v>
      </c>
      <c r="E657" s="221" t="s">
        <v>1</v>
      </c>
      <c r="F657" s="222" t="s">
        <v>1118</v>
      </c>
      <c r="G657" s="220"/>
      <c r="H657" s="223">
        <v>37</v>
      </c>
      <c r="I657" s="224"/>
      <c r="J657" s="220"/>
      <c r="K657" s="220"/>
      <c r="L657" s="225"/>
      <c r="M657" s="226"/>
      <c r="N657" s="227"/>
      <c r="O657" s="227"/>
      <c r="P657" s="227"/>
      <c r="Q657" s="227"/>
      <c r="R657" s="227"/>
      <c r="S657" s="227"/>
      <c r="T657" s="228"/>
      <c r="AT657" s="229" t="s">
        <v>170</v>
      </c>
      <c r="AU657" s="229" t="s">
        <v>87</v>
      </c>
      <c r="AV657" s="13" t="s">
        <v>87</v>
      </c>
      <c r="AW657" s="13" t="s">
        <v>32</v>
      </c>
      <c r="AX657" s="13" t="s">
        <v>84</v>
      </c>
      <c r="AY657" s="229" t="s">
        <v>159</v>
      </c>
    </row>
    <row r="658" spans="1:65" s="2" customFormat="1" ht="14.45" customHeight="1" x14ac:dyDescent="0.2">
      <c r="A658" s="33"/>
      <c r="B658" s="34"/>
      <c r="C658" s="230" t="s">
        <v>1119</v>
      </c>
      <c r="D658" s="230" t="s">
        <v>247</v>
      </c>
      <c r="E658" s="231" t="s">
        <v>1120</v>
      </c>
      <c r="F658" s="232" t="s">
        <v>1121</v>
      </c>
      <c r="G658" s="233" t="s">
        <v>164</v>
      </c>
      <c r="H658" s="234">
        <v>0.253</v>
      </c>
      <c r="I658" s="235"/>
      <c r="J658" s="236">
        <f>ROUND(I658*H658,2)</f>
        <v>0</v>
      </c>
      <c r="K658" s="232" t="s">
        <v>165</v>
      </c>
      <c r="L658" s="237"/>
      <c r="M658" s="238" t="s">
        <v>1</v>
      </c>
      <c r="N658" s="239" t="s">
        <v>41</v>
      </c>
      <c r="O658" s="70"/>
      <c r="P658" s="211">
        <f>O658*H658</f>
        <v>0</v>
      </c>
      <c r="Q658" s="211">
        <v>0.55000000000000004</v>
      </c>
      <c r="R658" s="211">
        <f>Q658*H658</f>
        <v>0.13915000000000002</v>
      </c>
      <c r="S658" s="211">
        <v>0</v>
      </c>
      <c r="T658" s="212">
        <f>S658*H658</f>
        <v>0</v>
      </c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R658" s="213" t="s">
        <v>359</v>
      </c>
      <c r="AT658" s="213" t="s">
        <v>247</v>
      </c>
      <c r="AU658" s="213" t="s">
        <v>87</v>
      </c>
      <c r="AY658" s="16" t="s">
        <v>159</v>
      </c>
      <c r="BE658" s="214">
        <f>IF(N658="základní",J658,0)</f>
        <v>0</v>
      </c>
      <c r="BF658" s="214">
        <f>IF(N658="snížená",J658,0)</f>
        <v>0</v>
      </c>
      <c r="BG658" s="214">
        <f>IF(N658="zákl. přenesená",J658,0)</f>
        <v>0</v>
      </c>
      <c r="BH658" s="214">
        <f>IF(N658="sníž. přenesená",J658,0)</f>
        <v>0</v>
      </c>
      <c r="BI658" s="214">
        <f>IF(N658="nulová",J658,0)</f>
        <v>0</v>
      </c>
      <c r="BJ658" s="16" t="s">
        <v>84</v>
      </c>
      <c r="BK658" s="214">
        <f>ROUND(I658*H658,2)</f>
        <v>0</v>
      </c>
      <c r="BL658" s="16" t="s">
        <v>258</v>
      </c>
      <c r="BM658" s="213" t="s">
        <v>1122</v>
      </c>
    </row>
    <row r="659" spans="1:65" s="2" customFormat="1" x14ac:dyDescent="0.2">
      <c r="A659" s="33"/>
      <c r="B659" s="34"/>
      <c r="C659" s="35"/>
      <c r="D659" s="215" t="s">
        <v>168</v>
      </c>
      <c r="E659" s="35"/>
      <c r="F659" s="216" t="s">
        <v>1121</v>
      </c>
      <c r="G659" s="35"/>
      <c r="H659" s="35"/>
      <c r="I659" s="114"/>
      <c r="J659" s="35"/>
      <c r="K659" s="35"/>
      <c r="L659" s="38"/>
      <c r="M659" s="217"/>
      <c r="N659" s="218"/>
      <c r="O659" s="70"/>
      <c r="P659" s="70"/>
      <c r="Q659" s="70"/>
      <c r="R659" s="70"/>
      <c r="S659" s="70"/>
      <c r="T659" s="71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T659" s="16" t="s">
        <v>168</v>
      </c>
      <c r="AU659" s="16" t="s">
        <v>87</v>
      </c>
    </row>
    <row r="660" spans="1:65" s="13" customFormat="1" x14ac:dyDescent="0.2">
      <c r="B660" s="219"/>
      <c r="C660" s="220"/>
      <c r="D660" s="215" t="s">
        <v>170</v>
      </c>
      <c r="E660" s="221" t="s">
        <v>1</v>
      </c>
      <c r="F660" s="222" t="s">
        <v>1123</v>
      </c>
      <c r="G660" s="220"/>
      <c r="H660" s="223">
        <v>0.187</v>
      </c>
      <c r="I660" s="224"/>
      <c r="J660" s="220"/>
      <c r="K660" s="220"/>
      <c r="L660" s="225"/>
      <c r="M660" s="226"/>
      <c r="N660" s="227"/>
      <c r="O660" s="227"/>
      <c r="P660" s="227"/>
      <c r="Q660" s="227"/>
      <c r="R660" s="227"/>
      <c r="S660" s="227"/>
      <c r="T660" s="228"/>
      <c r="AT660" s="229" t="s">
        <v>170</v>
      </c>
      <c r="AU660" s="229" t="s">
        <v>87</v>
      </c>
      <c r="AV660" s="13" t="s">
        <v>87</v>
      </c>
      <c r="AW660" s="13" t="s">
        <v>32</v>
      </c>
      <c r="AX660" s="13" t="s">
        <v>76</v>
      </c>
      <c r="AY660" s="229" t="s">
        <v>159</v>
      </c>
    </row>
    <row r="661" spans="1:65" s="13" customFormat="1" x14ac:dyDescent="0.2">
      <c r="B661" s="219"/>
      <c r="C661" s="220"/>
      <c r="D661" s="215" t="s">
        <v>170</v>
      </c>
      <c r="E661" s="221" t="s">
        <v>1</v>
      </c>
      <c r="F661" s="222" t="s">
        <v>1124</v>
      </c>
      <c r="G661" s="220"/>
      <c r="H661" s="223">
        <v>6.6000000000000003E-2</v>
      </c>
      <c r="I661" s="224"/>
      <c r="J661" s="220"/>
      <c r="K661" s="220"/>
      <c r="L661" s="225"/>
      <c r="M661" s="226"/>
      <c r="N661" s="227"/>
      <c r="O661" s="227"/>
      <c r="P661" s="227"/>
      <c r="Q661" s="227"/>
      <c r="R661" s="227"/>
      <c r="S661" s="227"/>
      <c r="T661" s="228"/>
      <c r="AT661" s="229" t="s">
        <v>170</v>
      </c>
      <c r="AU661" s="229" t="s">
        <v>87</v>
      </c>
      <c r="AV661" s="13" t="s">
        <v>87</v>
      </c>
      <c r="AW661" s="13" t="s">
        <v>32</v>
      </c>
      <c r="AX661" s="13" t="s">
        <v>76</v>
      </c>
      <c r="AY661" s="229" t="s">
        <v>159</v>
      </c>
    </row>
    <row r="662" spans="1:65" s="2" customFormat="1" ht="14.45" customHeight="1" x14ac:dyDescent="0.2">
      <c r="A662" s="33"/>
      <c r="B662" s="34"/>
      <c r="C662" s="230" t="s">
        <v>1125</v>
      </c>
      <c r="D662" s="230" t="s">
        <v>247</v>
      </c>
      <c r="E662" s="231" t="s">
        <v>1126</v>
      </c>
      <c r="F662" s="232" t="s">
        <v>1127</v>
      </c>
      <c r="G662" s="233" t="s">
        <v>164</v>
      </c>
      <c r="H662" s="234">
        <v>2.1999999999999999E-2</v>
      </c>
      <c r="I662" s="235"/>
      <c r="J662" s="236">
        <f>ROUND(I662*H662,2)</f>
        <v>0</v>
      </c>
      <c r="K662" s="232" t="s">
        <v>165</v>
      </c>
      <c r="L662" s="237"/>
      <c r="M662" s="238" t="s">
        <v>1</v>
      </c>
      <c r="N662" s="239" t="s">
        <v>41</v>
      </c>
      <c r="O662" s="70"/>
      <c r="P662" s="211">
        <f>O662*H662</f>
        <v>0</v>
      </c>
      <c r="Q662" s="211">
        <v>0.55000000000000004</v>
      </c>
      <c r="R662" s="211">
        <f>Q662*H662</f>
        <v>1.21E-2</v>
      </c>
      <c r="S662" s="211">
        <v>0</v>
      </c>
      <c r="T662" s="212">
        <f>S662*H662</f>
        <v>0</v>
      </c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R662" s="213" t="s">
        <v>359</v>
      </c>
      <c r="AT662" s="213" t="s">
        <v>247</v>
      </c>
      <c r="AU662" s="213" t="s">
        <v>87</v>
      </c>
      <c r="AY662" s="16" t="s">
        <v>159</v>
      </c>
      <c r="BE662" s="214">
        <f>IF(N662="základní",J662,0)</f>
        <v>0</v>
      </c>
      <c r="BF662" s="214">
        <f>IF(N662="snížená",J662,0)</f>
        <v>0</v>
      </c>
      <c r="BG662" s="214">
        <f>IF(N662="zákl. přenesená",J662,0)</f>
        <v>0</v>
      </c>
      <c r="BH662" s="214">
        <f>IF(N662="sníž. přenesená",J662,0)</f>
        <v>0</v>
      </c>
      <c r="BI662" s="214">
        <f>IF(N662="nulová",J662,0)</f>
        <v>0</v>
      </c>
      <c r="BJ662" s="16" t="s">
        <v>84</v>
      </c>
      <c r="BK662" s="214">
        <f>ROUND(I662*H662,2)</f>
        <v>0</v>
      </c>
      <c r="BL662" s="16" t="s">
        <v>258</v>
      </c>
      <c r="BM662" s="213" t="s">
        <v>1128</v>
      </c>
    </row>
    <row r="663" spans="1:65" s="2" customFormat="1" x14ac:dyDescent="0.2">
      <c r="A663" s="33"/>
      <c r="B663" s="34"/>
      <c r="C663" s="35"/>
      <c r="D663" s="215" t="s">
        <v>168</v>
      </c>
      <c r="E663" s="35"/>
      <c r="F663" s="216" t="s">
        <v>1127</v>
      </c>
      <c r="G663" s="35"/>
      <c r="H663" s="35"/>
      <c r="I663" s="114"/>
      <c r="J663" s="35"/>
      <c r="K663" s="35"/>
      <c r="L663" s="38"/>
      <c r="M663" s="217"/>
      <c r="N663" s="218"/>
      <c r="O663" s="70"/>
      <c r="P663" s="70"/>
      <c r="Q663" s="70"/>
      <c r="R663" s="70"/>
      <c r="S663" s="70"/>
      <c r="T663" s="71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T663" s="16" t="s">
        <v>168</v>
      </c>
      <c r="AU663" s="16" t="s">
        <v>87</v>
      </c>
    </row>
    <row r="664" spans="1:65" s="13" customFormat="1" x14ac:dyDescent="0.2">
      <c r="B664" s="219"/>
      <c r="C664" s="220"/>
      <c r="D664" s="215" t="s">
        <v>170</v>
      </c>
      <c r="E664" s="221" t="s">
        <v>1</v>
      </c>
      <c r="F664" s="222" t="s">
        <v>1129</v>
      </c>
      <c r="G664" s="220"/>
      <c r="H664" s="223">
        <v>2.1999999999999999E-2</v>
      </c>
      <c r="I664" s="224"/>
      <c r="J664" s="220"/>
      <c r="K664" s="220"/>
      <c r="L664" s="225"/>
      <c r="M664" s="226"/>
      <c r="N664" s="227"/>
      <c r="O664" s="227"/>
      <c r="P664" s="227"/>
      <c r="Q664" s="227"/>
      <c r="R664" s="227"/>
      <c r="S664" s="227"/>
      <c r="T664" s="228"/>
      <c r="AT664" s="229" t="s">
        <v>170</v>
      </c>
      <c r="AU664" s="229" t="s">
        <v>87</v>
      </c>
      <c r="AV664" s="13" t="s">
        <v>87</v>
      </c>
      <c r="AW664" s="13" t="s">
        <v>32</v>
      </c>
      <c r="AX664" s="13" t="s">
        <v>84</v>
      </c>
      <c r="AY664" s="229" t="s">
        <v>159</v>
      </c>
    </row>
    <row r="665" spans="1:65" s="2" customFormat="1" ht="14.45" customHeight="1" x14ac:dyDescent="0.2">
      <c r="A665" s="33"/>
      <c r="B665" s="34"/>
      <c r="C665" s="202" t="s">
        <v>1130</v>
      </c>
      <c r="D665" s="202" t="s">
        <v>161</v>
      </c>
      <c r="E665" s="203" t="s">
        <v>1131</v>
      </c>
      <c r="F665" s="204" t="s">
        <v>1132</v>
      </c>
      <c r="G665" s="205" t="s">
        <v>164</v>
      </c>
      <c r="H665" s="206">
        <v>1.1599999999999999</v>
      </c>
      <c r="I665" s="207"/>
      <c r="J665" s="208">
        <f>ROUND(I665*H665,2)</f>
        <v>0</v>
      </c>
      <c r="K665" s="204" t="s">
        <v>165</v>
      </c>
      <c r="L665" s="38"/>
      <c r="M665" s="209" t="s">
        <v>1</v>
      </c>
      <c r="N665" s="210" t="s">
        <v>41</v>
      </c>
      <c r="O665" s="70"/>
      <c r="P665" s="211">
        <f>O665*H665</f>
        <v>0</v>
      </c>
      <c r="Q665" s="211">
        <v>2.3369999999999998E-2</v>
      </c>
      <c r="R665" s="211">
        <f>Q665*H665</f>
        <v>2.7109199999999996E-2</v>
      </c>
      <c r="S665" s="211">
        <v>0</v>
      </c>
      <c r="T665" s="212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213" t="s">
        <v>258</v>
      </c>
      <c r="AT665" s="213" t="s">
        <v>161</v>
      </c>
      <c r="AU665" s="213" t="s">
        <v>87</v>
      </c>
      <c r="AY665" s="16" t="s">
        <v>159</v>
      </c>
      <c r="BE665" s="214">
        <f>IF(N665="základní",J665,0)</f>
        <v>0</v>
      </c>
      <c r="BF665" s="214">
        <f>IF(N665="snížená",J665,0)</f>
        <v>0</v>
      </c>
      <c r="BG665" s="214">
        <f>IF(N665="zákl. přenesená",J665,0)</f>
        <v>0</v>
      </c>
      <c r="BH665" s="214">
        <f>IF(N665="sníž. přenesená",J665,0)</f>
        <v>0</v>
      </c>
      <c r="BI665" s="214">
        <f>IF(N665="nulová",J665,0)</f>
        <v>0</v>
      </c>
      <c r="BJ665" s="16" t="s">
        <v>84</v>
      </c>
      <c r="BK665" s="214">
        <f>ROUND(I665*H665,2)</f>
        <v>0</v>
      </c>
      <c r="BL665" s="16" t="s">
        <v>258</v>
      </c>
      <c r="BM665" s="213" t="s">
        <v>1133</v>
      </c>
    </row>
    <row r="666" spans="1:65" s="2" customFormat="1" x14ac:dyDescent="0.2">
      <c r="A666" s="33"/>
      <c r="B666" s="34"/>
      <c r="C666" s="35"/>
      <c r="D666" s="215" t="s">
        <v>168</v>
      </c>
      <c r="E666" s="35"/>
      <c r="F666" s="216" t="s">
        <v>1134</v>
      </c>
      <c r="G666" s="35"/>
      <c r="H666" s="35"/>
      <c r="I666" s="114"/>
      <c r="J666" s="35"/>
      <c r="K666" s="35"/>
      <c r="L666" s="38"/>
      <c r="M666" s="217"/>
      <c r="N666" s="218"/>
      <c r="O666" s="70"/>
      <c r="P666" s="70"/>
      <c r="Q666" s="70"/>
      <c r="R666" s="70"/>
      <c r="S666" s="70"/>
      <c r="T666" s="71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T666" s="16" t="s">
        <v>168</v>
      </c>
      <c r="AU666" s="16" t="s">
        <v>87</v>
      </c>
    </row>
    <row r="667" spans="1:65" s="13" customFormat="1" x14ac:dyDescent="0.2">
      <c r="B667" s="219"/>
      <c r="C667" s="220"/>
      <c r="D667" s="215" t="s">
        <v>170</v>
      </c>
      <c r="E667" s="221" t="s">
        <v>1</v>
      </c>
      <c r="F667" s="222" t="s">
        <v>1135</v>
      </c>
      <c r="G667" s="220"/>
      <c r="H667" s="223">
        <v>1.1599999999999999</v>
      </c>
      <c r="I667" s="224"/>
      <c r="J667" s="220"/>
      <c r="K667" s="220"/>
      <c r="L667" s="225"/>
      <c r="M667" s="226"/>
      <c r="N667" s="227"/>
      <c r="O667" s="227"/>
      <c r="P667" s="227"/>
      <c r="Q667" s="227"/>
      <c r="R667" s="227"/>
      <c r="S667" s="227"/>
      <c r="T667" s="228"/>
      <c r="AT667" s="229" t="s">
        <v>170</v>
      </c>
      <c r="AU667" s="229" t="s">
        <v>87</v>
      </c>
      <c r="AV667" s="13" t="s">
        <v>87</v>
      </c>
      <c r="AW667" s="13" t="s">
        <v>32</v>
      </c>
      <c r="AX667" s="13" t="s">
        <v>84</v>
      </c>
      <c r="AY667" s="229" t="s">
        <v>159</v>
      </c>
    </row>
    <row r="668" spans="1:65" s="2" customFormat="1" ht="14.45" customHeight="1" x14ac:dyDescent="0.2">
      <c r="A668" s="33"/>
      <c r="B668" s="34"/>
      <c r="C668" s="202" t="s">
        <v>1136</v>
      </c>
      <c r="D668" s="202" t="s">
        <v>161</v>
      </c>
      <c r="E668" s="203" t="s">
        <v>1137</v>
      </c>
      <c r="F668" s="204" t="s">
        <v>1138</v>
      </c>
      <c r="G668" s="205" t="s">
        <v>236</v>
      </c>
      <c r="H668" s="206">
        <v>6.6020000000000003</v>
      </c>
      <c r="I668" s="207"/>
      <c r="J668" s="208">
        <f>ROUND(I668*H668,2)</f>
        <v>0</v>
      </c>
      <c r="K668" s="204" t="s">
        <v>165</v>
      </c>
      <c r="L668" s="38"/>
      <c r="M668" s="209" t="s">
        <v>1</v>
      </c>
      <c r="N668" s="210" t="s">
        <v>41</v>
      </c>
      <c r="O668" s="70"/>
      <c r="P668" s="211">
        <f>O668*H668</f>
        <v>0</v>
      </c>
      <c r="Q668" s="211">
        <v>0</v>
      </c>
      <c r="R668" s="211">
        <f>Q668*H668</f>
        <v>0</v>
      </c>
      <c r="S668" s="211">
        <v>0</v>
      </c>
      <c r="T668" s="212">
        <f>S668*H668</f>
        <v>0</v>
      </c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R668" s="213" t="s">
        <v>258</v>
      </c>
      <c r="AT668" s="213" t="s">
        <v>161</v>
      </c>
      <c r="AU668" s="213" t="s">
        <v>87</v>
      </c>
      <c r="AY668" s="16" t="s">
        <v>159</v>
      </c>
      <c r="BE668" s="214">
        <f>IF(N668="základní",J668,0)</f>
        <v>0</v>
      </c>
      <c r="BF668" s="214">
        <f>IF(N668="snížená",J668,0)</f>
        <v>0</v>
      </c>
      <c r="BG668" s="214">
        <f>IF(N668="zákl. přenesená",J668,0)</f>
        <v>0</v>
      </c>
      <c r="BH668" s="214">
        <f>IF(N668="sníž. přenesená",J668,0)</f>
        <v>0</v>
      </c>
      <c r="BI668" s="214">
        <f>IF(N668="nulová",J668,0)</f>
        <v>0</v>
      </c>
      <c r="BJ668" s="16" t="s">
        <v>84</v>
      </c>
      <c r="BK668" s="214">
        <f>ROUND(I668*H668,2)</f>
        <v>0</v>
      </c>
      <c r="BL668" s="16" t="s">
        <v>258</v>
      </c>
      <c r="BM668" s="213" t="s">
        <v>1139</v>
      </c>
    </row>
    <row r="669" spans="1:65" s="2" customFormat="1" x14ac:dyDescent="0.2">
      <c r="A669" s="33"/>
      <c r="B669" s="34"/>
      <c r="C669" s="35"/>
      <c r="D669" s="215" t="s">
        <v>168</v>
      </c>
      <c r="E669" s="35"/>
      <c r="F669" s="216" t="s">
        <v>1140</v>
      </c>
      <c r="G669" s="35"/>
      <c r="H669" s="35"/>
      <c r="I669" s="114"/>
      <c r="J669" s="35"/>
      <c r="K669" s="35"/>
      <c r="L669" s="38"/>
      <c r="M669" s="217"/>
      <c r="N669" s="218"/>
      <c r="O669" s="70"/>
      <c r="P669" s="70"/>
      <c r="Q669" s="70"/>
      <c r="R669" s="70"/>
      <c r="S669" s="70"/>
      <c r="T669" s="71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T669" s="16" t="s">
        <v>168</v>
      </c>
      <c r="AU669" s="16" t="s">
        <v>87</v>
      </c>
    </row>
    <row r="670" spans="1:65" s="13" customFormat="1" x14ac:dyDescent="0.2">
      <c r="B670" s="219"/>
      <c r="C670" s="220"/>
      <c r="D670" s="215" t="s">
        <v>170</v>
      </c>
      <c r="E670" s="221" t="s">
        <v>1</v>
      </c>
      <c r="F670" s="222" t="s">
        <v>1141</v>
      </c>
      <c r="G670" s="220"/>
      <c r="H670" s="223">
        <v>6.6020000000000003</v>
      </c>
      <c r="I670" s="224"/>
      <c r="J670" s="220"/>
      <c r="K670" s="220"/>
      <c r="L670" s="225"/>
      <c r="M670" s="226"/>
      <c r="N670" s="227"/>
      <c r="O670" s="227"/>
      <c r="P670" s="227"/>
      <c r="Q670" s="227"/>
      <c r="R670" s="227"/>
      <c r="S670" s="227"/>
      <c r="T670" s="228"/>
      <c r="AT670" s="229" t="s">
        <v>170</v>
      </c>
      <c r="AU670" s="229" t="s">
        <v>87</v>
      </c>
      <c r="AV670" s="13" t="s">
        <v>87</v>
      </c>
      <c r="AW670" s="13" t="s">
        <v>32</v>
      </c>
      <c r="AX670" s="13" t="s">
        <v>84</v>
      </c>
      <c r="AY670" s="229" t="s">
        <v>159</v>
      </c>
    </row>
    <row r="671" spans="1:65" s="2" customFormat="1" ht="14.45" customHeight="1" x14ac:dyDescent="0.2">
      <c r="A671" s="33"/>
      <c r="B671" s="34"/>
      <c r="C671" s="230" t="s">
        <v>1142</v>
      </c>
      <c r="D671" s="230" t="s">
        <v>247</v>
      </c>
      <c r="E671" s="231" t="s">
        <v>1143</v>
      </c>
      <c r="F671" s="232" t="s">
        <v>1144</v>
      </c>
      <c r="G671" s="233" t="s">
        <v>236</v>
      </c>
      <c r="H671" s="234">
        <v>7.26</v>
      </c>
      <c r="I671" s="235"/>
      <c r="J671" s="236">
        <f>ROUND(I671*H671,2)</f>
        <v>0</v>
      </c>
      <c r="K671" s="232" t="s">
        <v>1</v>
      </c>
      <c r="L671" s="237"/>
      <c r="M671" s="238" t="s">
        <v>1</v>
      </c>
      <c r="N671" s="239" t="s">
        <v>41</v>
      </c>
      <c r="O671" s="70"/>
      <c r="P671" s="211">
        <f>O671*H671</f>
        <v>0</v>
      </c>
      <c r="Q671" s="211">
        <v>7.3499999999999998E-3</v>
      </c>
      <c r="R671" s="211">
        <f>Q671*H671</f>
        <v>5.3360999999999999E-2</v>
      </c>
      <c r="S671" s="211">
        <v>0</v>
      </c>
      <c r="T671" s="212">
        <f>S671*H671</f>
        <v>0</v>
      </c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R671" s="213" t="s">
        <v>359</v>
      </c>
      <c r="AT671" s="213" t="s">
        <v>247</v>
      </c>
      <c r="AU671" s="213" t="s">
        <v>87</v>
      </c>
      <c r="AY671" s="16" t="s">
        <v>159</v>
      </c>
      <c r="BE671" s="214">
        <f>IF(N671="základní",J671,0)</f>
        <v>0</v>
      </c>
      <c r="BF671" s="214">
        <f>IF(N671="snížená",J671,0)</f>
        <v>0</v>
      </c>
      <c r="BG671" s="214">
        <f>IF(N671="zákl. přenesená",J671,0)</f>
        <v>0</v>
      </c>
      <c r="BH671" s="214">
        <f>IF(N671="sníž. přenesená",J671,0)</f>
        <v>0</v>
      </c>
      <c r="BI671" s="214">
        <f>IF(N671="nulová",J671,0)</f>
        <v>0</v>
      </c>
      <c r="BJ671" s="16" t="s">
        <v>84</v>
      </c>
      <c r="BK671" s="214">
        <f>ROUND(I671*H671,2)</f>
        <v>0</v>
      </c>
      <c r="BL671" s="16" t="s">
        <v>258</v>
      </c>
      <c r="BM671" s="213" t="s">
        <v>1145</v>
      </c>
    </row>
    <row r="672" spans="1:65" s="2" customFormat="1" x14ac:dyDescent="0.2">
      <c r="A672" s="33"/>
      <c r="B672" s="34"/>
      <c r="C672" s="35"/>
      <c r="D672" s="215" t="s">
        <v>168</v>
      </c>
      <c r="E672" s="35"/>
      <c r="F672" s="216" t="s">
        <v>1144</v>
      </c>
      <c r="G672" s="35"/>
      <c r="H672" s="35"/>
      <c r="I672" s="114"/>
      <c r="J672" s="35"/>
      <c r="K672" s="35"/>
      <c r="L672" s="38"/>
      <c r="M672" s="217"/>
      <c r="N672" s="218"/>
      <c r="O672" s="70"/>
      <c r="P672" s="70"/>
      <c r="Q672" s="70"/>
      <c r="R672" s="70"/>
      <c r="S672" s="70"/>
      <c r="T672" s="71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T672" s="16" t="s">
        <v>168</v>
      </c>
      <c r="AU672" s="16" t="s">
        <v>87</v>
      </c>
    </row>
    <row r="673" spans="1:65" s="13" customFormat="1" x14ac:dyDescent="0.2">
      <c r="B673" s="219"/>
      <c r="C673" s="220"/>
      <c r="D673" s="215" t="s">
        <v>170</v>
      </c>
      <c r="E673" s="221" t="s">
        <v>1</v>
      </c>
      <c r="F673" s="222" t="s">
        <v>1146</v>
      </c>
      <c r="G673" s="220"/>
      <c r="H673" s="223">
        <v>7.26</v>
      </c>
      <c r="I673" s="224"/>
      <c r="J673" s="220"/>
      <c r="K673" s="220"/>
      <c r="L673" s="225"/>
      <c r="M673" s="226"/>
      <c r="N673" s="227"/>
      <c r="O673" s="227"/>
      <c r="P673" s="227"/>
      <c r="Q673" s="227"/>
      <c r="R673" s="227"/>
      <c r="S673" s="227"/>
      <c r="T673" s="228"/>
      <c r="AT673" s="229" t="s">
        <v>170</v>
      </c>
      <c r="AU673" s="229" t="s">
        <v>87</v>
      </c>
      <c r="AV673" s="13" t="s">
        <v>87</v>
      </c>
      <c r="AW673" s="13" t="s">
        <v>32</v>
      </c>
      <c r="AX673" s="13" t="s">
        <v>84</v>
      </c>
      <c r="AY673" s="229" t="s">
        <v>159</v>
      </c>
    </row>
    <row r="674" spans="1:65" s="2" customFormat="1" ht="14.45" customHeight="1" x14ac:dyDescent="0.2">
      <c r="A674" s="33"/>
      <c r="B674" s="34"/>
      <c r="C674" s="202" t="s">
        <v>1147</v>
      </c>
      <c r="D674" s="202" t="s">
        <v>161</v>
      </c>
      <c r="E674" s="203" t="s">
        <v>1148</v>
      </c>
      <c r="F674" s="204" t="s">
        <v>1149</v>
      </c>
      <c r="G674" s="205" t="s">
        <v>164</v>
      </c>
      <c r="H674" s="206">
        <v>0.01</v>
      </c>
      <c r="I674" s="207"/>
      <c r="J674" s="208">
        <f>ROUND(I674*H674,2)</f>
        <v>0</v>
      </c>
      <c r="K674" s="204" t="s">
        <v>165</v>
      </c>
      <c r="L674" s="38"/>
      <c r="M674" s="209" t="s">
        <v>1</v>
      </c>
      <c r="N674" s="210" t="s">
        <v>41</v>
      </c>
      <c r="O674" s="70"/>
      <c r="P674" s="211">
        <f>O674*H674</f>
        <v>0</v>
      </c>
      <c r="Q674" s="211">
        <v>2.81E-3</v>
      </c>
      <c r="R674" s="211">
        <f>Q674*H674</f>
        <v>2.8100000000000002E-5</v>
      </c>
      <c r="S674" s="211">
        <v>0</v>
      </c>
      <c r="T674" s="212">
        <f>S674*H674</f>
        <v>0</v>
      </c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R674" s="213" t="s">
        <v>258</v>
      </c>
      <c r="AT674" s="213" t="s">
        <v>161</v>
      </c>
      <c r="AU674" s="213" t="s">
        <v>87</v>
      </c>
      <c r="AY674" s="16" t="s">
        <v>159</v>
      </c>
      <c r="BE674" s="214">
        <f>IF(N674="základní",J674,0)</f>
        <v>0</v>
      </c>
      <c r="BF674" s="214">
        <f>IF(N674="snížená",J674,0)</f>
        <v>0</v>
      </c>
      <c r="BG674" s="214">
        <f>IF(N674="zákl. přenesená",J674,0)</f>
        <v>0</v>
      </c>
      <c r="BH674" s="214">
        <f>IF(N674="sníž. přenesená",J674,0)</f>
        <v>0</v>
      </c>
      <c r="BI674" s="214">
        <f>IF(N674="nulová",J674,0)</f>
        <v>0</v>
      </c>
      <c r="BJ674" s="16" t="s">
        <v>84</v>
      </c>
      <c r="BK674" s="214">
        <f>ROUND(I674*H674,2)</f>
        <v>0</v>
      </c>
      <c r="BL674" s="16" t="s">
        <v>258</v>
      </c>
      <c r="BM674" s="213" t="s">
        <v>1150</v>
      </c>
    </row>
    <row r="675" spans="1:65" s="2" customFormat="1" x14ac:dyDescent="0.2">
      <c r="A675" s="33"/>
      <c r="B675" s="34"/>
      <c r="C675" s="35"/>
      <c r="D675" s="215" t="s">
        <v>168</v>
      </c>
      <c r="E675" s="35"/>
      <c r="F675" s="216" t="s">
        <v>1151</v>
      </c>
      <c r="G675" s="35"/>
      <c r="H675" s="35"/>
      <c r="I675" s="114"/>
      <c r="J675" s="35"/>
      <c r="K675" s="35"/>
      <c r="L675" s="38"/>
      <c r="M675" s="217"/>
      <c r="N675" s="218"/>
      <c r="O675" s="70"/>
      <c r="P675" s="70"/>
      <c r="Q675" s="70"/>
      <c r="R675" s="70"/>
      <c r="S675" s="70"/>
      <c r="T675" s="71"/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T675" s="16" t="s">
        <v>168</v>
      </c>
      <c r="AU675" s="16" t="s">
        <v>87</v>
      </c>
    </row>
    <row r="676" spans="1:65" s="2" customFormat="1" ht="14.45" customHeight="1" x14ac:dyDescent="0.2">
      <c r="A676" s="33"/>
      <c r="B676" s="34"/>
      <c r="C676" s="202" t="s">
        <v>1152</v>
      </c>
      <c r="D676" s="202" t="s">
        <v>161</v>
      </c>
      <c r="E676" s="203" t="s">
        <v>1153</v>
      </c>
      <c r="F676" s="204" t="s">
        <v>1154</v>
      </c>
      <c r="G676" s="205" t="s">
        <v>250</v>
      </c>
      <c r="H676" s="206">
        <v>0.8</v>
      </c>
      <c r="I676" s="207"/>
      <c r="J676" s="208">
        <f>ROUND(I676*H676,2)</f>
        <v>0</v>
      </c>
      <c r="K676" s="204" t="s">
        <v>165</v>
      </c>
      <c r="L676" s="38"/>
      <c r="M676" s="209" t="s">
        <v>1</v>
      </c>
      <c r="N676" s="210" t="s">
        <v>41</v>
      </c>
      <c r="O676" s="70"/>
      <c r="P676" s="211">
        <f>O676*H676</f>
        <v>0</v>
      </c>
      <c r="Q676" s="211">
        <v>0</v>
      </c>
      <c r="R676" s="211">
        <f>Q676*H676</f>
        <v>0</v>
      </c>
      <c r="S676" s="211">
        <v>0</v>
      </c>
      <c r="T676" s="212">
        <f>S676*H676</f>
        <v>0</v>
      </c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R676" s="213" t="s">
        <v>258</v>
      </c>
      <c r="AT676" s="213" t="s">
        <v>161</v>
      </c>
      <c r="AU676" s="213" t="s">
        <v>87</v>
      </c>
      <c r="AY676" s="16" t="s">
        <v>159</v>
      </c>
      <c r="BE676" s="214">
        <f>IF(N676="základní",J676,0)</f>
        <v>0</v>
      </c>
      <c r="BF676" s="214">
        <f>IF(N676="snížená",J676,0)</f>
        <v>0</v>
      </c>
      <c r="BG676" s="214">
        <f>IF(N676="zákl. přenesená",J676,0)</f>
        <v>0</v>
      </c>
      <c r="BH676" s="214">
        <f>IF(N676="sníž. přenesená",J676,0)</f>
        <v>0</v>
      </c>
      <c r="BI676" s="214">
        <f>IF(N676="nulová",J676,0)</f>
        <v>0</v>
      </c>
      <c r="BJ676" s="16" t="s">
        <v>84</v>
      </c>
      <c r="BK676" s="214">
        <f>ROUND(I676*H676,2)</f>
        <v>0</v>
      </c>
      <c r="BL676" s="16" t="s">
        <v>258</v>
      </c>
      <c r="BM676" s="213" t="s">
        <v>1155</v>
      </c>
    </row>
    <row r="677" spans="1:65" s="2" customFormat="1" ht="19.5" x14ac:dyDescent="0.2">
      <c r="A677" s="33"/>
      <c r="B677" s="34"/>
      <c r="C677" s="35"/>
      <c r="D677" s="215" t="s">
        <v>168</v>
      </c>
      <c r="E677" s="35"/>
      <c r="F677" s="216" t="s">
        <v>1156</v>
      </c>
      <c r="G677" s="35"/>
      <c r="H677" s="35"/>
      <c r="I677" s="114"/>
      <c r="J677" s="35"/>
      <c r="K677" s="35"/>
      <c r="L677" s="38"/>
      <c r="M677" s="217"/>
      <c r="N677" s="218"/>
      <c r="O677" s="70"/>
      <c r="P677" s="70"/>
      <c r="Q677" s="70"/>
      <c r="R677" s="70"/>
      <c r="S677" s="70"/>
      <c r="T677" s="71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T677" s="16" t="s">
        <v>168</v>
      </c>
      <c r="AU677" s="16" t="s">
        <v>87</v>
      </c>
    </row>
    <row r="678" spans="1:65" s="12" customFormat="1" ht="22.9" customHeight="1" x14ac:dyDescent="0.2">
      <c r="B678" s="186"/>
      <c r="C678" s="187"/>
      <c r="D678" s="188" t="s">
        <v>75</v>
      </c>
      <c r="E678" s="200" t="s">
        <v>1157</v>
      </c>
      <c r="F678" s="200" t="s">
        <v>1158</v>
      </c>
      <c r="G678" s="187"/>
      <c r="H678" s="187"/>
      <c r="I678" s="190"/>
      <c r="J678" s="201">
        <f>BK678</f>
        <v>0</v>
      </c>
      <c r="K678" s="187"/>
      <c r="L678" s="192"/>
      <c r="M678" s="193"/>
      <c r="N678" s="194"/>
      <c r="O678" s="194"/>
      <c r="P678" s="195">
        <f>SUM(P679:P699)</f>
        <v>0</v>
      </c>
      <c r="Q678" s="194"/>
      <c r="R678" s="195">
        <f>SUM(R679:R699)</f>
        <v>3.1898000000000003E-2</v>
      </c>
      <c r="S678" s="194"/>
      <c r="T678" s="196">
        <f>SUM(T679:T699)</f>
        <v>5.9400000000000001E-2</v>
      </c>
      <c r="AR678" s="197" t="s">
        <v>87</v>
      </c>
      <c r="AT678" s="198" t="s">
        <v>75</v>
      </c>
      <c r="AU678" s="198" t="s">
        <v>84</v>
      </c>
      <c r="AY678" s="197" t="s">
        <v>159</v>
      </c>
      <c r="BK678" s="199">
        <f>SUM(BK679:BK699)</f>
        <v>0</v>
      </c>
    </row>
    <row r="679" spans="1:65" s="2" customFormat="1" ht="14.45" customHeight="1" x14ac:dyDescent="0.2">
      <c r="A679" s="33"/>
      <c r="B679" s="34"/>
      <c r="C679" s="202" t="s">
        <v>1159</v>
      </c>
      <c r="D679" s="202" t="s">
        <v>161</v>
      </c>
      <c r="E679" s="203" t="s">
        <v>1160</v>
      </c>
      <c r="F679" s="204" t="s">
        <v>1161</v>
      </c>
      <c r="G679" s="205" t="s">
        <v>236</v>
      </c>
      <c r="H679" s="206">
        <v>10</v>
      </c>
      <c r="I679" s="207"/>
      <c r="J679" s="208">
        <f>ROUND(I679*H679,2)</f>
        <v>0</v>
      </c>
      <c r="K679" s="204" t="s">
        <v>165</v>
      </c>
      <c r="L679" s="38"/>
      <c r="M679" s="209" t="s">
        <v>1</v>
      </c>
      <c r="N679" s="210" t="s">
        <v>41</v>
      </c>
      <c r="O679" s="70"/>
      <c r="P679" s="211">
        <f>O679*H679</f>
        <v>0</v>
      </c>
      <c r="Q679" s="211">
        <v>0</v>
      </c>
      <c r="R679" s="211">
        <f>Q679*H679</f>
        <v>0</v>
      </c>
      <c r="S679" s="211">
        <v>5.94E-3</v>
      </c>
      <c r="T679" s="212">
        <f>S679*H679</f>
        <v>5.9400000000000001E-2</v>
      </c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R679" s="213" t="s">
        <v>258</v>
      </c>
      <c r="AT679" s="213" t="s">
        <v>161</v>
      </c>
      <c r="AU679" s="213" t="s">
        <v>87</v>
      </c>
      <c r="AY679" s="16" t="s">
        <v>159</v>
      </c>
      <c r="BE679" s="214">
        <f>IF(N679="základní",J679,0)</f>
        <v>0</v>
      </c>
      <c r="BF679" s="214">
        <f>IF(N679="snížená",J679,0)</f>
        <v>0</v>
      </c>
      <c r="BG679" s="214">
        <f>IF(N679="zákl. přenesená",J679,0)</f>
        <v>0</v>
      </c>
      <c r="BH679" s="214">
        <f>IF(N679="sníž. přenesená",J679,0)</f>
        <v>0</v>
      </c>
      <c r="BI679" s="214">
        <f>IF(N679="nulová",J679,0)</f>
        <v>0</v>
      </c>
      <c r="BJ679" s="16" t="s">
        <v>84</v>
      </c>
      <c r="BK679" s="214">
        <f>ROUND(I679*H679,2)</f>
        <v>0</v>
      </c>
      <c r="BL679" s="16" t="s">
        <v>258</v>
      </c>
      <c r="BM679" s="213" t="s">
        <v>1162</v>
      </c>
    </row>
    <row r="680" spans="1:65" s="2" customFormat="1" x14ac:dyDescent="0.2">
      <c r="A680" s="33"/>
      <c r="B680" s="34"/>
      <c r="C680" s="35"/>
      <c r="D680" s="215" t="s">
        <v>168</v>
      </c>
      <c r="E680" s="35"/>
      <c r="F680" s="216" t="s">
        <v>1163</v>
      </c>
      <c r="G680" s="35"/>
      <c r="H680" s="35"/>
      <c r="I680" s="114"/>
      <c r="J680" s="35"/>
      <c r="K680" s="35"/>
      <c r="L680" s="38"/>
      <c r="M680" s="217"/>
      <c r="N680" s="218"/>
      <c r="O680" s="70"/>
      <c r="P680" s="70"/>
      <c r="Q680" s="70"/>
      <c r="R680" s="70"/>
      <c r="S680" s="70"/>
      <c r="T680" s="71"/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T680" s="16" t="s">
        <v>168</v>
      </c>
      <c r="AU680" s="16" t="s">
        <v>87</v>
      </c>
    </row>
    <row r="681" spans="1:65" s="13" customFormat="1" x14ac:dyDescent="0.2">
      <c r="B681" s="219"/>
      <c r="C681" s="220"/>
      <c r="D681" s="215" t="s">
        <v>170</v>
      </c>
      <c r="E681" s="221" t="s">
        <v>1</v>
      </c>
      <c r="F681" s="222" t="s">
        <v>1164</v>
      </c>
      <c r="G681" s="220"/>
      <c r="H681" s="223">
        <v>10</v>
      </c>
      <c r="I681" s="224"/>
      <c r="J681" s="220"/>
      <c r="K681" s="220"/>
      <c r="L681" s="225"/>
      <c r="M681" s="226"/>
      <c r="N681" s="227"/>
      <c r="O681" s="227"/>
      <c r="P681" s="227"/>
      <c r="Q681" s="227"/>
      <c r="R681" s="227"/>
      <c r="S681" s="227"/>
      <c r="T681" s="228"/>
      <c r="AT681" s="229" t="s">
        <v>170</v>
      </c>
      <c r="AU681" s="229" t="s">
        <v>87</v>
      </c>
      <c r="AV681" s="13" t="s">
        <v>87</v>
      </c>
      <c r="AW681" s="13" t="s">
        <v>32</v>
      </c>
      <c r="AX681" s="13" t="s">
        <v>84</v>
      </c>
      <c r="AY681" s="229" t="s">
        <v>159</v>
      </c>
    </row>
    <row r="682" spans="1:65" s="2" customFormat="1" ht="14.45" customHeight="1" x14ac:dyDescent="0.2">
      <c r="A682" s="33"/>
      <c r="B682" s="34"/>
      <c r="C682" s="202" t="s">
        <v>1165</v>
      </c>
      <c r="D682" s="202" t="s">
        <v>161</v>
      </c>
      <c r="E682" s="203" t="s">
        <v>1166</v>
      </c>
      <c r="F682" s="204" t="s">
        <v>1167</v>
      </c>
      <c r="G682" s="205" t="s">
        <v>185</v>
      </c>
      <c r="H682" s="206">
        <v>4</v>
      </c>
      <c r="I682" s="207"/>
      <c r="J682" s="208">
        <f>ROUND(I682*H682,2)</f>
        <v>0</v>
      </c>
      <c r="K682" s="204" t="s">
        <v>165</v>
      </c>
      <c r="L682" s="38"/>
      <c r="M682" s="209" t="s">
        <v>1</v>
      </c>
      <c r="N682" s="210" t="s">
        <v>41</v>
      </c>
      <c r="O682" s="70"/>
      <c r="P682" s="211">
        <f>O682*H682</f>
        <v>0</v>
      </c>
      <c r="Q682" s="211">
        <v>1.2099999999999999E-3</v>
      </c>
      <c r="R682" s="211">
        <f>Q682*H682</f>
        <v>4.8399999999999997E-3</v>
      </c>
      <c r="S682" s="211">
        <v>0</v>
      </c>
      <c r="T682" s="212">
        <f>S682*H682</f>
        <v>0</v>
      </c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R682" s="213" t="s">
        <v>258</v>
      </c>
      <c r="AT682" s="213" t="s">
        <v>161</v>
      </c>
      <c r="AU682" s="213" t="s">
        <v>87</v>
      </c>
      <c r="AY682" s="16" t="s">
        <v>159</v>
      </c>
      <c r="BE682" s="214">
        <f>IF(N682="základní",J682,0)</f>
        <v>0</v>
      </c>
      <c r="BF682" s="214">
        <f>IF(N682="snížená",J682,0)</f>
        <v>0</v>
      </c>
      <c r="BG682" s="214">
        <f>IF(N682="zákl. přenesená",J682,0)</f>
        <v>0</v>
      </c>
      <c r="BH682" s="214">
        <f>IF(N682="sníž. přenesená",J682,0)</f>
        <v>0</v>
      </c>
      <c r="BI682" s="214">
        <f>IF(N682="nulová",J682,0)</f>
        <v>0</v>
      </c>
      <c r="BJ682" s="16" t="s">
        <v>84</v>
      </c>
      <c r="BK682" s="214">
        <f>ROUND(I682*H682,2)</f>
        <v>0</v>
      </c>
      <c r="BL682" s="16" t="s">
        <v>258</v>
      </c>
      <c r="BM682" s="213" t="s">
        <v>1168</v>
      </c>
    </row>
    <row r="683" spans="1:65" s="2" customFormat="1" x14ac:dyDescent="0.2">
      <c r="A683" s="33"/>
      <c r="B683" s="34"/>
      <c r="C683" s="35"/>
      <c r="D683" s="215" t="s">
        <v>168</v>
      </c>
      <c r="E683" s="35"/>
      <c r="F683" s="216" t="s">
        <v>1169</v>
      </c>
      <c r="G683" s="35"/>
      <c r="H683" s="35"/>
      <c r="I683" s="114"/>
      <c r="J683" s="35"/>
      <c r="K683" s="35"/>
      <c r="L683" s="38"/>
      <c r="M683" s="217"/>
      <c r="N683" s="218"/>
      <c r="O683" s="70"/>
      <c r="P683" s="70"/>
      <c r="Q683" s="70"/>
      <c r="R683" s="70"/>
      <c r="S683" s="70"/>
      <c r="T683" s="71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T683" s="16" t="s">
        <v>168</v>
      </c>
      <c r="AU683" s="16" t="s">
        <v>87</v>
      </c>
    </row>
    <row r="684" spans="1:65" s="13" customFormat="1" x14ac:dyDescent="0.2">
      <c r="B684" s="219"/>
      <c r="C684" s="220"/>
      <c r="D684" s="215" t="s">
        <v>170</v>
      </c>
      <c r="E684" s="221" t="s">
        <v>1</v>
      </c>
      <c r="F684" s="222" t="s">
        <v>1170</v>
      </c>
      <c r="G684" s="220"/>
      <c r="H684" s="223">
        <v>4</v>
      </c>
      <c r="I684" s="224"/>
      <c r="J684" s="220"/>
      <c r="K684" s="220"/>
      <c r="L684" s="225"/>
      <c r="M684" s="226"/>
      <c r="N684" s="227"/>
      <c r="O684" s="227"/>
      <c r="P684" s="227"/>
      <c r="Q684" s="227"/>
      <c r="R684" s="227"/>
      <c r="S684" s="227"/>
      <c r="T684" s="228"/>
      <c r="AT684" s="229" t="s">
        <v>170</v>
      </c>
      <c r="AU684" s="229" t="s">
        <v>87</v>
      </c>
      <c r="AV684" s="13" t="s">
        <v>87</v>
      </c>
      <c r="AW684" s="13" t="s">
        <v>32</v>
      </c>
      <c r="AX684" s="13" t="s">
        <v>84</v>
      </c>
      <c r="AY684" s="229" t="s">
        <v>159</v>
      </c>
    </row>
    <row r="685" spans="1:65" s="2" customFormat="1" ht="14.45" customHeight="1" x14ac:dyDescent="0.2">
      <c r="A685" s="33"/>
      <c r="B685" s="34"/>
      <c r="C685" s="230" t="s">
        <v>1171</v>
      </c>
      <c r="D685" s="230" t="s">
        <v>247</v>
      </c>
      <c r="E685" s="231" t="s">
        <v>1172</v>
      </c>
      <c r="F685" s="232" t="s">
        <v>1173</v>
      </c>
      <c r="G685" s="233" t="s">
        <v>185</v>
      </c>
      <c r="H685" s="234">
        <v>2</v>
      </c>
      <c r="I685" s="235"/>
      <c r="J685" s="236">
        <f>ROUND(I685*H685,2)</f>
        <v>0</v>
      </c>
      <c r="K685" s="232" t="s">
        <v>1</v>
      </c>
      <c r="L685" s="237"/>
      <c r="M685" s="238" t="s">
        <v>1</v>
      </c>
      <c r="N685" s="239" t="s">
        <v>41</v>
      </c>
      <c r="O685" s="70"/>
      <c r="P685" s="211">
        <f>O685*H685</f>
        <v>0</v>
      </c>
      <c r="Q685" s="211">
        <v>0</v>
      </c>
      <c r="R685" s="211">
        <f>Q685*H685</f>
        <v>0</v>
      </c>
      <c r="S685" s="211">
        <v>0</v>
      </c>
      <c r="T685" s="212">
        <f>S685*H685</f>
        <v>0</v>
      </c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R685" s="213" t="s">
        <v>359</v>
      </c>
      <c r="AT685" s="213" t="s">
        <v>247</v>
      </c>
      <c r="AU685" s="213" t="s">
        <v>87</v>
      </c>
      <c r="AY685" s="16" t="s">
        <v>159</v>
      </c>
      <c r="BE685" s="214">
        <f>IF(N685="základní",J685,0)</f>
        <v>0</v>
      </c>
      <c r="BF685" s="214">
        <f>IF(N685="snížená",J685,0)</f>
        <v>0</v>
      </c>
      <c r="BG685" s="214">
        <f>IF(N685="zákl. přenesená",J685,0)</f>
        <v>0</v>
      </c>
      <c r="BH685" s="214">
        <f>IF(N685="sníž. přenesená",J685,0)</f>
        <v>0</v>
      </c>
      <c r="BI685" s="214">
        <f>IF(N685="nulová",J685,0)</f>
        <v>0</v>
      </c>
      <c r="BJ685" s="16" t="s">
        <v>84</v>
      </c>
      <c r="BK685" s="214">
        <f>ROUND(I685*H685,2)</f>
        <v>0</v>
      </c>
      <c r="BL685" s="16" t="s">
        <v>258</v>
      </c>
      <c r="BM685" s="213" t="s">
        <v>1174</v>
      </c>
    </row>
    <row r="686" spans="1:65" s="2" customFormat="1" x14ac:dyDescent="0.2">
      <c r="A686" s="33"/>
      <c r="B686" s="34"/>
      <c r="C686" s="35"/>
      <c r="D686" s="215" t="s">
        <v>168</v>
      </c>
      <c r="E686" s="35"/>
      <c r="F686" s="216" t="s">
        <v>1173</v>
      </c>
      <c r="G686" s="35"/>
      <c r="H686" s="35"/>
      <c r="I686" s="114"/>
      <c r="J686" s="35"/>
      <c r="K686" s="35"/>
      <c r="L686" s="38"/>
      <c r="M686" s="217"/>
      <c r="N686" s="218"/>
      <c r="O686" s="70"/>
      <c r="P686" s="70"/>
      <c r="Q686" s="70"/>
      <c r="R686" s="70"/>
      <c r="S686" s="70"/>
      <c r="T686" s="71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T686" s="16" t="s">
        <v>168</v>
      </c>
      <c r="AU686" s="16" t="s">
        <v>87</v>
      </c>
    </row>
    <row r="687" spans="1:65" s="2" customFormat="1" ht="14.45" customHeight="1" x14ac:dyDescent="0.2">
      <c r="A687" s="33"/>
      <c r="B687" s="34"/>
      <c r="C687" s="230" t="s">
        <v>1175</v>
      </c>
      <c r="D687" s="230" t="s">
        <v>247</v>
      </c>
      <c r="E687" s="231" t="s">
        <v>1176</v>
      </c>
      <c r="F687" s="232" t="s">
        <v>1177</v>
      </c>
      <c r="G687" s="233" t="s">
        <v>185</v>
      </c>
      <c r="H687" s="234">
        <v>2</v>
      </c>
      <c r="I687" s="235"/>
      <c r="J687" s="236">
        <f>ROUND(I687*H687,2)</f>
        <v>0</v>
      </c>
      <c r="K687" s="232" t="s">
        <v>1</v>
      </c>
      <c r="L687" s="237"/>
      <c r="M687" s="238" t="s">
        <v>1</v>
      </c>
      <c r="N687" s="239" t="s">
        <v>41</v>
      </c>
      <c r="O687" s="70"/>
      <c r="P687" s="211">
        <f>O687*H687</f>
        <v>0</v>
      </c>
      <c r="Q687" s="211">
        <v>0</v>
      </c>
      <c r="R687" s="211">
        <f>Q687*H687</f>
        <v>0</v>
      </c>
      <c r="S687" s="211">
        <v>0</v>
      </c>
      <c r="T687" s="212">
        <f>S687*H687</f>
        <v>0</v>
      </c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R687" s="213" t="s">
        <v>359</v>
      </c>
      <c r="AT687" s="213" t="s">
        <v>247</v>
      </c>
      <c r="AU687" s="213" t="s">
        <v>87</v>
      </c>
      <c r="AY687" s="16" t="s">
        <v>159</v>
      </c>
      <c r="BE687" s="214">
        <f>IF(N687="základní",J687,0)</f>
        <v>0</v>
      </c>
      <c r="BF687" s="214">
        <f>IF(N687="snížená",J687,0)</f>
        <v>0</v>
      </c>
      <c r="BG687" s="214">
        <f>IF(N687="zákl. přenesená",J687,0)</f>
        <v>0</v>
      </c>
      <c r="BH687" s="214">
        <f>IF(N687="sníž. přenesená",J687,0)</f>
        <v>0</v>
      </c>
      <c r="BI687" s="214">
        <f>IF(N687="nulová",J687,0)</f>
        <v>0</v>
      </c>
      <c r="BJ687" s="16" t="s">
        <v>84</v>
      </c>
      <c r="BK687" s="214">
        <f>ROUND(I687*H687,2)</f>
        <v>0</v>
      </c>
      <c r="BL687" s="16" t="s">
        <v>258</v>
      </c>
      <c r="BM687" s="213" t="s">
        <v>1178</v>
      </c>
    </row>
    <row r="688" spans="1:65" s="2" customFormat="1" x14ac:dyDescent="0.2">
      <c r="A688" s="33"/>
      <c r="B688" s="34"/>
      <c r="C688" s="35"/>
      <c r="D688" s="215" t="s">
        <v>168</v>
      </c>
      <c r="E688" s="35"/>
      <c r="F688" s="216" t="s">
        <v>1177</v>
      </c>
      <c r="G688" s="35"/>
      <c r="H688" s="35"/>
      <c r="I688" s="114"/>
      <c r="J688" s="35"/>
      <c r="K688" s="35"/>
      <c r="L688" s="38"/>
      <c r="M688" s="217"/>
      <c r="N688" s="218"/>
      <c r="O688" s="70"/>
      <c r="P688" s="70"/>
      <c r="Q688" s="70"/>
      <c r="R688" s="70"/>
      <c r="S688" s="70"/>
      <c r="T688" s="71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T688" s="16" t="s">
        <v>168</v>
      </c>
      <c r="AU688" s="16" t="s">
        <v>87</v>
      </c>
    </row>
    <row r="689" spans="1:65" s="2" customFormat="1" ht="14.45" customHeight="1" x14ac:dyDescent="0.2">
      <c r="A689" s="33"/>
      <c r="B689" s="34"/>
      <c r="C689" s="202" t="s">
        <v>1179</v>
      </c>
      <c r="D689" s="202" t="s">
        <v>161</v>
      </c>
      <c r="E689" s="203" t="s">
        <v>1180</v>
      </c>
      <c r="F689" s="204" t="s">
        <v>1181</v>
      </c>
      <c r="G689" s="205" t="s">
        <v>185</v>
      </c>
      <c r="H689" s="206">
        <v>9</v>
      </c>
      <c r="I689" s="207"/>
      <c r="J689" s="208">
        <f>ROUND(I689*H689,2)</f>
        <v>0</v>
      </c>
      <c r="K689" s="204" t="s">
        <v>165</v>
      </c>
      <c r="L689" s="38"/>
      <c r="M689" s="209" t="s">
        <v>1</v>
      </c>
      <c r="N689" s="210" t="s">
        <v>41</v>
      </c>
      <c r="O689" s="70"/>
      <c r="P689" s="211">
        <f>O689*H689</f>
        <v>0</v>
      </c>
      <c r="Q689" s="211">
        <v>2.0300000000000001E-3</v>
      </c>
      <c r="R689" s="211">
        <f>Q689*H689</f>
        <v>1.8270000000000002E-2</v>
      </c>
      <c r="S689" s="211">
        <v>0</v>
      </c>
      <c r="T689" s="212">
        <f>S689*H689</f>
        <v>0</v>
      </c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R689" s="213" t="s">
        <v>258</v>
      </c>
      <c r="AT689" s="213" t="s">
        <v>161</v>
      </c>
      <c r="AU689" s="213" t="s">
        <v>87</v>
      </c>
      <c r="AY689" s="16" t="s">
        <v>159</v>
      </c>
      <c r="BE689" s="214">
        <f>IF(N689="základní",J689,0)</f>
        <v>0</v>
      </c>
      <c r="BF689" s="214">
        <f>IF(N689="snížená",J689,0)</f>
        <v>0</v>
      </c>
      <c r="BG689" s="214">
        <f>IF(N689="zákl. přenesená",J689,0)</f>
        <v>0</v>
      </c>
      <c r="BH689" s="214">
        <f>IF(N689="sníž. přenesená",J689,0)</f>
        <v>0</v>
      </c>
      <c r="BI689" s="214">
        <f>IF(N689="nulová",J689,0)</f>
        <v>0</v>
      </c>
      <c r="BJ689" s="16" t="s">
        <v>84</v>
      </c>
      <c r="BK689" s="214">
        <f>ROUND(I689*H689,2)</f>
        <v>0</v>
      </c>
      <c r="BL689" s="16" t="s">
        <v>258</v>
      </c>
      <c r="BM689" s="213" t="s">
        <v>1182</v>
      </c>
    </row>
    <row r="690" spans="1:65" s="2" customFormat="1" x14ac:dyDescent="0.2">
      <c r="A690" s="33"/>
      <c r="B690" s="34"/>
      <c r="C690" s="35"/>
      <c r="D690" s="215" t="s">
        <v>168</v>
      </c>
      <c r="E690" s="35"/>
      <c r="F690" s="216" t="s">
        <v>1183</v>
      </c>
      <c r="G690" s="35"/>
      <c r="H690" s="35"/>
      <c r="I690" s="114"/>
      <c r="J690" s="35"/>
      <c r="K690" s="35"/>
      <c r="L690" s="38"/>
      <c r="M690" s="217"/>
      <c r="N690" s="218"/>
      <c r="O690" s="70"/>
      <c r="P690" s="70"/>
      <c r="Q690" s="70"/>
      <c r="R690" s="70"/>
      <c r="S690" s="70"/>
      <c r="T690" s="71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T690" s="16" t="s">
        <v>168</v>
      </c>
      <c r="AU690" s="16" t="s">
        <v>87</v>
      </c>
    </row>
    <row r="691" spans="1:65" s="13" customFormat="1" x14ac:dyDescent="0.2">
      <c r="B691" s="219"/>
      <c r="C691" s="220"/>
      <c r="D691" s="215" t="s">
        <v>170</v>
      </c>
      <c r="E691" s="221" t="s">
        <v>1</v>
      </c>
      <c r="F691" s="222" t="s">
        <v>1184</v>
      </c>
      <c r="G691" s="220"/>
      <c r="H691" s="223">
        <v>9</v>
      </c>
      <c r="I691" s="224"/>
      <c r="J691" s="220"/>
      <c r="K691" s="220"/>
      <c r="L691" s="225"/>
      <c r="M691" s="226"/>
      <c r="N691" s="227"/>
      <c r="O691" s="227"/>
      <c r="P691" s="227"/>
      <c r="Q691" s="227"/>
      <c r="R691" s="227"/>
      <c r="S691" s="227"/>
      <c r="T691" s="228"/>
      <c r="AT691" s="229" t="s">
        <v>170</v>
      </c>
      <c r="AU691" s="229" t="s">
        <v>87</v>
      </c>
      <c r="AV691" s="13" t="s">
        <v>87</v>
      </c>
      <c r="AW691" s="13" t="s">
        <v>32</v>
      </c>
      <c r="AX691" s="13" t="s">
        <v>84</v>
      </c>
      <c r="AY691" s="229" t="s">
        <v>159</v>
      </c>
    </row>
    <row r="692" spans="1:65" s="2" customFormat="1" ht="14.45" customHeight="1" x14ac:dyDescent="0.2">
      <c r="A692" s="33"/>
      <c r="B692" s="34"/>
      <c r="C692" s="202" t="s">
        <v>1185</v>
      </c>
      <c r="D692" s="202" t="s">
        <v>161</v>
      </c>
      <c r="E692" s="203" t="s">
        <v>1186</v>
      </c>
      <c r="F692" s="204" t="s">
        <v>1187</v>
      </c>
      <c r="G692" s="205" t="s">
        <v>438</v>
      </c>
      <c r="H692" s="206">
        <v>2</v>
      </c>
      <c r="I692" s="207"/>
      <c r="J692" s="208">
        <f>ROUND(I692*H692,2)</f>
        <v>0</v>
      </c>
      <c r="K692" s="204" t="s">
        <v>165</v>
      </c>
      <c r="L692" s="38"/>
      <c r="M692" s="209" t="s">
        <v>1</v>
      </c>
      <c r="N692" s="210" t="s">
        <v>41</v>
      </c>
      <c r="O692" s="70"/>
      <c r="P692" s="211">
        <f>O692*H692</f>
        <v>0</v>
      </c>
      <c r="Q692" s="211">
        <v>2.9E-4</v>
      </c>
      <c r="R692" s="211">
        <f>Q692*H692</f>
        <v>5.8E-4</v>
      </c>
      <c r="S692" s="211">
        <v>0</v>
      </c>
      <c r="T692" s="212">
        <f>S692*H692</f>
        <v>0</v>
      </c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R692" s="213" t="s">
        <v>258</v>
      </c>
      <c r="AT692" s="213" t="s">
        <v>161</v>
      </c>
      <c r="AU692" s="213" t="s">
        <v>87</v>
      </c>
      <c r="AY692" s="16" t="s">
        <v>159</v>
      </c>
      <c r="BE692" s="214">
        <f>IF(N692="základní",J692,0)</f>
        <v>0</v>
      </c>
      <c r="BF692" s="214">
        <f>IF(N692="snížená",J692,0)</f>
        <v>0</v>
      </c>
      <c r="BG692" s="214">
        <f>IF(N692="zákl. přenesená",J692,0)</f>
        <v>0</v>
      </c>
      <c r="BH692" s="214">
        <f>IF(N692="sníž. přenesená",J692,0)</f>
        <v>0</v>
      </c>
      <c r="BI692" s="214">
        <f>IF(N692="nulová",J692,0)</f>
        <v>0</v>
      </c>
      <c r="BJ692" s="16" t="s">
        <v>84</v>
      </c>
      <c r="BK692" s="214">
        <f>ROUND(I692*H692,2)</f>
        <v>0</v>
      </c>
      <c r="BL692" s="16" t="s">
        <v>258</v>
      </c>
      <c r="BM692" s="213" t="s">
        <v>1188</v>
      </c>
    </row>
    <row r="693" spans="1:65" s="2" customFormat="1" ht="19.5" x14ac:dyDescent="0.2">
      <c r="A693" s="33"/>
      <c r="B693" s="34"/>
      <c r="C693" s="35"/>
      <c r="D693" s="215" t="s">
        <v>168</v>
      </c>
      <c r="E693" s="35"/>
      <c r="F693" s="216" t="s">
        <v>1189</v>
      </c>
      <c r="G693" s="35"/>
      <c r="H693" s="35"/>
      <c r="I693" s="114"/>
      <c r="J693" s="35"/>
      <c r="K693" s="35"/>
      <c r="L693" s="38"/>
      <c r="M693" s="217"/>
      <c r="N693" s="218"/>
      <c r="O693" s="70"/>
      <c r="P693" s="70"/>
      <c r="Q693" s="70"/>
      <c r="R693" s="70"/>
      <c r="S693" s="70"/>
      <c r="T693" s="71"/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T693" s="16" t="s">
        <v>168</v>
      </c>
      <c r="AU693" s="16" t="s">
        <v>87</v>
      </c>
    </row>
    <row r="694" spans="1:65" s="13" customFormat="1" x14ac:dyDescent="0.2">
      <c r="B694" s="219"/>
      <c r="C694" s="220"/>
      <c r="D694" s="215" t="s">
        <v>170</v>
      </c>
      <c r="E694" s="221" t="s">
        <v>1</v>
      </c>
      <c r="F694" s="222" t="s">
        <v>1190</v>
      </c>
      <c r="G694" s="220"/>
      <c r="H694" s="223">
        <v>2</v>
      </c>
      <c r="I694" s="224"/>
      <c r="J694" s="220"/>
      <c r="K694" s="220"/>
      <c r="L694" s="225"/>
      <c r="M694" s="226"/>
      <c r="N694" s="227"/>
      <c r="O694" s="227"/>
      <c r="P694" s="227"/>
      <c r="Q694" s="227"/>
      <c r="R694" s="227"/>
      <c r="S694" s="227"/>
      <c r="T694" s="228"/>
      <c r="AT694" s="229" t="s">
        <v>170</v>
      </c>
      <c r="AU694" s="229" t="s">
        <v>87</v>
      </c>
      <c r="AV694" s="13" t="s">
        <v>87</v>
      </c>
      <c r="AW694" s="13" t="s">
        <v>32</v>
      </c>
      <c r="AX694" s="13" t="s">
        <v>84</v>
      </c>
      <c r="AY694" s="229" t="s">
        <v>159</v>
      </c>
    </row>
    <row r="695" spans="1:65" s="2" customFormat="1" ht="14.45" customHeight="1" x14ac:dyDescent="0.2">
      <c r="A695" s="33"/>
      <c r="B695" s="34"/>
      <c r="C695" s="202" t="s">
        <v>1191</v>
      </c>
      <c r="D695" s="202" t="s">
        <v>161</v>
      </c>
      <c r="E695" s="203" t="s">
        <v>1192</v>
      </c>
      <c r="F695" s="204" t="s">
        <v>1193</v>
      </c>
      <c r="G695" s="205" t="s">
        <v>185</v>
      </c>
      <c r="H695" s="206">
        <v>4.8</v>
      </c>
      <c r="I695" s="207"/>
      <c r="J695" s="208">
        <f>ROUND(I695*H695,2)</f>
        <v>0</v>
      </c>
      <c r="K695" s="204" t="s">
        <v>165</v>
      </c>
      <c r="L695" s="38"/>
      <c r="M695" s="209" t="s">
        <v>1</v>
      </c>
      <c r="N695" s="210" t="s">
        <v>41</v>
      </c>
      <c r="O695" s="70"/>
      <c r="P695" s="211">
        <f>O695*H695</f>
        <v>0</v>
      </c>
      <c r="Q695" s="211">
        <v>1.7099999999999999E-3</v>
      </c>
      <c r="R695" s="211">
        <f>Q695*H695</f>
        <v>8.208E-3</v>
      </c>
      <c r="S695" s="211">
        <v>0</v>
      </c>
      <c r="T695" s="212">
        <f>S695*H695</f>
        <v>0</v>
      </c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R695" s="213" t="s">
        <v>258</v>
      </c>
      <c r="AT695" s="213" t="s">
        <v>161</v>
      </c>
      <c r="AU695" s="213" t="s">
        <v>87</v>
      </c>
      <c r="AY695" s="16" t="s">
        <v>159</v>
      </c>
      <c r="BE695" s="214">
        <f>IF(N695="základní",J695,0)</f>
        <v>0</v>
      </c>
      <c r="BF695" s="214">
        <f>IF(N695="snížená",J695,0)</f>
        <v>0</v>
      </c>
      <c r="BG695" s="214">
        <f>IF(N695="zákl. přenesená",J695,0)</f>
        <v>0</v>
      </c>
      <c r="BH695" s="214">
        <f>IF(N695="sníž. přenesená",J695,0)</f>
        <v>0</v>
      </c>
      <c r="BI695" s="214">
        <f>IF(N695="nulová",J695,0)</f>
        <v>0</v>
      </c>
      <c r="BJ695" s="16" t="s">
        <v>84</v>
      </c>
      <c r="BK695" s="214">
        <f>ROUND(I695*H695,2)</f>
        <v>0</v>
      </c>
      <c r="BL695" s="16" t="s">
        <v>258</v>
      </c>
      <c r="BM695" s="213" t="s">
        <v>1194</v>
      </c>
    </row>
    <row r="696" spans="1:65" s="2" customFormat="1" x14ac:dyDescent="0.2">
      <c r="A696" s="33"/>
      <c r="B696" s="34"/>
      <c r="C696" s="35"/>
      <c r="D696" s="215" t="s">
        <v>168</v>
      </c>
      <c r="E696" s="35"/>
      <c r="F696" s="216" t="s">
        <v>1195</v>
      </c>
      <c r="G696" s="35"/>
      <c r="H696" s="35"/>
      <c r="I696" s="114"/>
      <c r="J696" s="35"/>
      <c r="K696" s="35"/>
      <c r="L696" s="38"/>
      <c r="M696" s="217"/>
      <c r="N696" s="218"/>
      <c r="O696" s="70"/>
      <c r="P696" s="70"/>
      <c r="Q696" s="70"/>
      <c r="R696" s="70"/>
      <c r="S696" s="70"/>
      <c r="T696" s="71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T696" s="16" t="s">
        <v>168</v>
      </c>
      <c r="AU696" s="16" t="s">
        <v>87</v>
      </c>
    </row>
    <row r="697" spans="1:65" s="13" customFormat="1" x14ac:dyDescent="0.2">
      <c r="B697" s="219"/>
      <c r="C697" s="220"/>
      <c r="D697" s="215" t="s">
        <v>170</v>
      </c>
      <c r="E697" s="221" t="s">
        <v>1</v>
      </c>
      <c r="F697" s="222" t="s">
        <v>1196</v>
      </c>
      <c r="G697" s="220"/>
      <c r="H697" s="223">
        <v>4.8</v>
      </c>
      <c r="I697" s="224"/>
      <c r="J697" s="220"/>
      <c r="K697" s="220"/>
      <c r="L697" s="225"/>
      <c r="M697" s="226"/>
      <c r="N697" s="227"/>
      <c r="O697" s="227"/>
      <c r="P697" s="227"/>
      <c r="Q697" s="227"/>
      <c r="R697" s="227"/>
      <c r="S697" s="227"/>
      <c r="T697" s="228"/>
      <c r="AT697" s="229" t="s">
        <v>170</v>
      </c>
      <c r="AU697" s="229" t="s">
        <v>87</v>
      </c>
      <c r="AV697" s="13" t="s">
        <v>87</v>
      </c>
      <c r="AW697" s="13" t="s">
        <v>32</v>
      </c>
      <c r="AX697" s="13" t="s">
        <v>84</v>
      </c>
      <c r="AY697" s="229" t="s">
        <v>159</v>
      </c>
    </row>
    <row r="698" spans="1:65" s="2" customFormat="1" ht="14.45" customHeight="1" x14ac:dyDescent="0.2">
      <c r="A698" s="33"/>
      <c r="B698" s="34"/>
      <c r="C698" s="202" t="s">
        <v>1197</v>
      </c>
      <c r="D698" s="202" t="s">
        <v>161</v>
      </c>
      <c r="E698" s="203" t="s">
        <v>1198</v>
      </c>
      <c r="F698" s="204" t="s">
        <v>1199</v>
      </c>
      <c r="G698" s="205" t="s">
        <v>250</v>
      </c>
      <c r="H698" s="206">
        <v>3.2000000000000001E-2</v>
      </c>
      <c r="I698" s="207"/>
      <c r="J698" s="208">
        <f>ROUND(I698*H698,2)</f>
        <v>0</v>
      </c>
      <c r="K698" s="204" t="s">
        <v>165</v>
      </c>
      <c r="L698" s="38"/>
      <c r="M698" s="209" t="s">
        <v>1</v>
      </c>
      <c r="N698" s="210" t="s">
        <v>41</v>
      </c>
      <c r="O698" s="70"/>
      <c r="P698" s="211">
        <f>O698*H698</f>
        <v>0</v>
      </c>
      <c r="Q698" s="211">
        <v>0</v>
      </c>
      <c r="R698" s="211">
        <f>Q698*H698</f>
        <v>0</v>
      </c>
      <c r="S698" s="211">
        <v>0</v>
      </c>
      <c r="T698" s="212">
        <f>S698*H698</f>
        <v>0</v>
      </c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R698" s="213" t="s">
        <v>258</v>
      </c>
      <c r="AT698" s="213" t="s">
        <v>161</v>
      </c>
      <c r="AU698" s="213" t="s">
        <v>87</v>
      </c>
      <c r="AY698" s="16" t="s">
        <v>159</v>
      </c>
      <c r="BE698" s="214">
        <f>IF(N698="základní",J698,0)</f>
        <v>0</v>
      </c>
      <c r="BF698" s="214">
        <f>IF(N698="snížená",J698,0)</f>
        <v>0</v>
      </c>
      <c r="BG698" s="214">
        <f>IF(N698="zákl. přenesená",J698,0)</f>
        <v>0</v>
      </c>
      <c r="BH698" s="214">
        <f>IF(N698="sníž. přenesená",J698,0)</f>
        <v>0</v>
      </c>
      <c r="BI698" s="214">
        <f>IF(N698="nulová",J698,0)</f>
        <v>0</v>
      </c>
      <c r="BJ698" s="16" t="s">
        <v>84</v>
      </c>
      <c r="BK698" s="214">
        <f>ROUND(I698*H698,2)</f>
        <v>0</v>
      </c>
      <c r="BL698" s="16" t="s">
        <v>258</v>
      </c>
      <c r="BM698" s="213" t="s">
        <v>1200</v>
      </c>
    </row>
    <row r="699" spans="1:65" s="2" customFormat="1" ht="19.5" x14ac:dyDescent="0.2">
      <c r="A699" s="33"/>
      <c r="B699" s="34"/>
      <c r="C699" s="35"/>
      <c r="D699" s="215" t="s">
        <v>168</v>
      </c>
      <c r="E699" s="35"/>
      <c r="F699" s="216" t="s">
        <v>1201</v>
      </c>
      <c r="G699" s="35"/>
      <c r="H699" s="35"/>
      <c r="I699" s="114"/>
      <c r="J699" s="35"/>
      <c r="K699" s="35"/>
      <c r="L699" s="38"/>
      <c r="M699" s="217"/>
      <c r="N699" s="218"/>
      <c r="O699" s="70"/>
      <c r="P699" s="70"/>
      <c r="Q699" s="70"/>
      <c r="R699" s="70"/>
      <c r="S699" s="70"/>
      <c r="T699" s="71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T699" s="16" t="s">
        <v>168</v>
      </c>
      <c r="AU699" s="16" t="s">
        <v>87</v>
      </c>
    </row>
    <row r="700" spans="1:65" s="12" customFormat="1" ht="22.9" customHeight="1" x14ac:dyDescent="0.2">
      <c r="B700" s="186"/>
      <c r="C700" s="187"/>
      <c r="D700" s="188" t="s">
        <v>75</v>
      </c>
      <c r="E700" s="200" t="s">
        <v>1202</v>
      </c>
      <c r="F700" s="200" t="s">
        <v>1203</v>
      </c>
      <c r="G700" s="187"/>
      <c r="H700" s="187"/>
      <c r="I700" s="190"/>
      <c r="J700" s="201">
        <f>BK700</f>
        <v>0</v>
      </c>
      <c r="K700" s="187"/>
      <c r="L700" s="192"/>
      <c r="M700" s="193"/>
      <c r="N700" s="194"/>
      <c r="O700" s="194"/>
      <c r="P700" s="195">
        <f>SUM(P701:P747)</f>
        <v>0</v>
      </c>
      <c r="Q700" s="194"/>
      <c r="R700" s="195">
        <f>SUM(R701:R747)</f>
        <v>1.6132769999999999</v>
      </c>
      <c r="S700" s="194"/>
      <c r="T700" s="196">
        <f>SUM(T701:T747)</f>
        <v>1.2999999999999999E-3</v>
      </c>
      <c r="AR700" s="197" t="s">
        <v>87</v>
      </c>
      <c r="AT700" s="198" t="s">
        <v>75</v>
      </c>
      <c r="AU700" s="198" t="s">
        <v>84</v>
      </c>
      <c r="AY700" s="197" t="s">
        <v>159</v>
      </c>
      <c r="BK700" s="199">
        <f>SUM(BK701:BK747)</f>
        <v>0</v>
      </c>
    </row>
    <row r="701" spans="1:65" s="2" customFormat="1" ht="14.45" customHeight="1" x14ac:dyDescent="0.2">
      <c r="A701" s="33"/>
      <c r="B701" s="34"/>
      <c r="C701" s="202" t="s">
        <v>1204</v>
      </c>
      <c r="D701" s="202" t="s">
        <v>161</v>
      </c>
      <c r="E701" s="203" t="s">
        <v>1205</v>
      </c>
      <c r="F701" s="204" t="s">
        <v>1206</v>
      </c>
      <c r="G701" s="205" t="s">
        <v>236</v>
      </c>
      <c r="H701" s="206">
        <v>32.200000000000003</v>
      </c>
      <c r="I701" s="207"/>
      <c r="J701" s="208">
        <f>ROUND(I701*H701,2)</f>
        <v>0</v>
      </c>
      <c r="K701" s="204" t="s">
        <v>165</v>
      </c>
      <c r="L701" s="38"/>
      <c r="M701" s="209" t="s">
        <v>1</v>
      </c>
      <c r="N701" s="210" t="s">
        <v>41</v>
      </c>
      <c r="O701" s="70"/>
      <c r="P701" s="211">
        <f>O701*H701</f>
        <v>0</v>
      </c>
      <c r="Q701" s="211">
        <v>0</v>
      </c>
      <c r="R701" s="211">
        <f>Q701*H701</f>
        <v>0</v>
      </c>
      <c r="S701" s="211">
        <v>0</v>
      </c>
      <c r="T701" s="212">
        <f>S701*H701</f>
        <v>0</v>
      </c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R701" s="213" t="s">
        <v>258</v>
      </c>
      <c r="AT701" s="213" t="s">
        <v>161</v>
      </c>
      <c r="AU701" s="213" t="s">
        <v>87</v>
      </c>
      <c r="AY701" s="16" t="s">
        <v>159</v>
      </c>
      <c r="BE701" s="214">
        <f>IF(N701="základní",J701,0)</f>
        <v>0</v>
      </c>
      <c r="BF701" s="214">
        <f>IF(N701="snížená",J701,0)</f>
        <v>0</v>
      </c>
      <c r="BG701" s="214">
        <f>IF(N701="zákl. přenesená",J701,0)</f>
        <v>0</v>
      </c>
      <c r="BH701" s="214">
        <f>IF(N701="sníž. přenesená",J701,0)</f>
        <v>0</v>
      </c>
      <c r="BI701" s="214">
        <f>IF(N701="nulová",J701,0)</f>
        <v>0</v>
      </c>
      <c r="BJ701" s="16" t="s">
        <v>84</v>
      </c>
      <c r="BK701" s="214">
        <f>ROUND(I701*H701,2)</f>
        <v>0</v>
      </c>
      <c r="BL701" s="16" t="s">
        <v>258</v>
      </c>
      <c r="BM701" s="213" t="s">
        <v>1207</v>
      </c>
    </row>
    <row r="702" spans="1:65" s="2" customFormat="1" x14ac:dyDescent="0.2">
      <c r="A702" s="33"/>
      <c r="B702" s="34"/>
      <c r="C702" s="35"/>
      <c r="D702" s="215" t="s">
        <v>168</v>
      </c>
      <c r="E702" s="35"/>
      <c r="F702" s="216" t="s">
        <v>1208</v>
      </c>
      <c r="G702" s="35"/>
      <c r="H702" s="35"/>
      <c r="I702" s="114"/>
      <c r="J702" s="35"/>
      <c r="K702" s="35"/>
      <c r="L702" s="38"/>
      <c r="M702" s="217"/>
      <c r="N702" s="218"/>
      <c r="O702" s="70"/>
      <c r="P702" s="70"/>
      <c r="Q702" s="70"/>
      <c r="R702" s="70"/>
      <c r="S702" s="70"/>
      <c r="T702" s="71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T702" s="16" t="s">
        <v>168</v>
      </c>
      <c r="AU702" s="16" t="s">
        <v>87</v>
      </c>
    </row>
    <row r="703" spans="1:65" s="13" customFormat="1" x14ac:dyDescent="0.2">
      <c r="B703" s="219"/>
      <c r="C703" s="220"/>
      <c r="D703" s="215" t="s">
        <v>170</v>
      </c>
      <c r="E703" s="221" t="s">
        <v>1</v>
      </c>
      <c r="F703" s="222" t="s">
        <v>1209</v>
      </c>
      <c r="G703" s="220"/>
      <c r="H703" s="223">
        <v>32.200000000000003</v>
      </c>
      <c r="I703" s="224"/>
      <c r="J703" s="220"/>
      <c r="K703" s="220"/>
      <c r="L703" s="225"/>
      <c r="M703" s="226"/>
      <c r="N703" s="227"/>
      <c r="O703" s="227"/>
      <c r="P703" s="227"/>
      <c r="Q703" s="227"/>
      <c r="R703" s="227"/>
      <c r="S703" s="227"/>
      <c r="T703" s="228"/>
      <c r="AT703" s="229" t="s">
        <v>170</v>
      </c>
      <c r="AU703" s="229" t="s">
        <v>87</v>
      </c>
      <c r="AV703" s="13" t="s">
        <v>87</v>
      </c>
      <c r="AW703" s="13" t="s">
        <v>32</v>
      </c>
      <c r="AX703" s="13" t="s">
        <v>84</v>
      </c>
      <c r="AY703" s="229" t="s">
        <v>159</v>
      </c>
    </row>
    <row r="704" spans="1:65" s="2" customFormat="1" ht="14.45" customHeight="1" x14ac:dyDescent="0.2">
      <c r="A704" s="33"/>
      <c r="B704" s="34"/>
      <c r="C704" s="230" t="s">
        <v>1210</v>
      </c>
      <c r="D704" s="230" t="s">
        <v>247</v>
      </c>
      <c r="E704" s="231" t="s">
        <v>1211</v>
      </c>
      <c r="F704" s="232" t="s">
        <v>1212</v>
      </c>
      <c r="G704" s="233" t="s">
        <v>438</v>
      </c>
      <c r="H704" s="234">
        <v>370.3</v>
      </c>
      <c r="I704" s="235"/>
      <c r="J704" s="236">
        <f>ROUND(I704*H704,2)</f>
        <v>0</v>
      </c>
      <c r="K704" s="232" t="s">
        <v>165</v>
      </c>
      <c r="L704" s="237"/>
      <c r="M704" s="238" t="s">
        <v>1</v>
      </c>
      <c r="N704" s="239" t="s">
        <v>41</v>
      </c>
      <c r="O704" s="70"/>
      <c r="P704" s="211">
        <f>O704*H704</f>
        <v>0</v>
      </c>
      <c r="Q704" s="211">
        <v>3.7000000000000002E-3</v>
      </c>
      <c r="R704" s="211">
        <f>Q704*H704</f>
        <v>1.3701100000000002</v>
      </c>
      <c r="S704" s="211">
        <v>0</v>
      </c>
      <c r="T704" s="212">
        <f>S704*H704</f>
        <v>0</v>
      </c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R704" s="213" t="s">
        <v>359</v>
      </c>
      <c r="AT704" s="213" t="s">
        <v>247</v>
      </c>
      <c r="AU704" s="213" t="s">
        <v>87</v>
      </c>
      <c r="AY704" s="16" t="s">
        <v>159</v>
      </c>
      <c r="BE704" s="214">
        <f>IF(N704="základní",J704,0)</f>
        <v>0</v>
      </c>
      <c r="BF704" s="214">
        <f>IF(N704="snížená",J704,0)</f>
        <v>0</v>
      </c>
      <c r="BG704" s="214">
        <f>IF(N704="zákl. přenesená",J704,0)</f>
        <v>0</v>
      </c>
      <c r="BH704" s="214">
        <f>IF(N704="sníž. přenesená",J704,0)</f>
        <v>0</v>
      </c>
      <c r="BI704" s="214">
        <f>IF(N704="nulová",J704,0)</f>
        <v>0</v>
      </c>
      <c r="BJ704" s="16" t="s">
        <v>84</v>
      </c>
      <c r="BK704" s="214">
        <f>ROUND(I704*H704,2)</f>
        <v>0</v>
      </c>
      <c r="BL704" s="16" t="s">
        <v>258</v>
      </c>
      <c r="BM704" s="213" t="s">
        <v>1213</v>
      </c>
    </row>
    <row r="705" spans="1:65" s="2" customFormat="1" x14ac:dyDescent="0.2">
      <c r="A705" s="33"/>
      <c r="B705" s="34"/>
      <c r="C705" s="35"/>
      <c r="D705" s="215" t="s">
        <v>168</v>
      </c>
      <c r="E705" s="35"/>
      <c r="F705" s="216" t="s">
        <v>1212</v>
      </c>
      <c r="G705" s="35"/>
      <c r="H705" s="35"/>
      <c r="I705" s="114"/>
      <c r="J705" s="35"/>
      <c r="K705" s="35"/>
      <c r="L705" s="38"/>
      <c r="M705" s="217"/>
      <c r="N705" s="218"/>
      <c r="O705" s="70"/>
      <c r="P705" s="70"/>
      <c r="Q705" s="70"/>
      <c r="R705" s="70"/>
      <c r="S705" s="70"/>
      <c r="T705" s="71"/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T705" s="16" t="s">
        <v>168</v>
      </c>
      <c r="AU705" s="16" t="s">
        <v>87</v>
      </c>
    </row>
    <row r="706" spans="1:65" s="13" customFormat="1" x14ac:dyDescent="0.2">
      <c r="B706" s="219"/>
      <c r="C706" s="220"/>
      <c r="D706" s="215" t="s">
        <v>170</v>
      </c>
      <c r="E706" s="221" t="s">
        <v>1</v>
      </c>
      <c r="F706" s="222" t="s">
        <v>1214</v>
      </c>
      <c r="G706" s="220"/>
      <c r="H706" s="223">
        <v>370.3</v>
      </c>
      <c r="I706" s="224"/>
      <c r="J706" s="220"/>
      <c r="K706" s="220"/>
      <c r="L706" s="225"/>
      <c r="M706" s="226"/>
      <c r="N706" s="227"/>
      <c r="O706" s="227"/>
      <c r="P706" s="227"/>
      <c r="Q706" s="227"/>
      <c r="R706" s="227"/>
      <c r="S706" s="227"/>
      <c r="T706" s="228"/>
      <c r="AT706" s="229" t="s">
        <v>170</v>
      </c>
      <c r="AU706" s="229" t="s">
        <v>87</v>
      </c>
      <c r="AV706" s="13" t="s">
        <v>87</v>
      </c>
      <c r="AW706" s="13" t="s">
        <v>32</v>
      </c>
      <c r="AX706" s="13" t="s">
        <v>84</v>
      </c>
      <c r="AY706" s="229" t="s">
        <v>159</v>
      </c>
    </row>
    <row r="707" spans="1:65" s="2" customFormat="1" ht="14.45" customHeight="1" x14ac:dyDescent="0.2">
      <c r="A707" s="33"/>
      <c r="B707" s="34"/>
      <c r="C707" s="202" t="s">
        <v>1215</v>
      </c>
      <c r="D707" s="202" t="s">
        <v>161</v>
      </c>
      <c r="E707" s="203" t="s">
        <v>1216</v>
      </c>
      <c r="F707" s="204" t="s">
        <v>1217</v>
      </c>
      <c r="G707" s="205" t="s">
        <v>185</v>
      </c>
      <c r="H707" s="206">
        <v>9</v>
      </c>
      <c r="I707" s="207"/>
      <c r="J707" s="208">
        <f>ROUND(I707*H707,2)</f>
        <v>0</v>
      </c>
      <c r="K707" s="204" t="s">
        <v>165</v>
      </c>
      <c r="L707" s="38"/>
      <c r="M707" s="209" t="s">
        <v>1</v>
      </c>
      <c r="N707" s="210" t="s">
        <v>41</v>
      </c>
      <c r="O707" s="70"/>
      <c r="P707" s="211">
        <f>O707*H707</f>
        <v>0</v>
      </c>
      <c r="Q707" s="211">
        <v>1.0000000000000001E-5</v>
      </c>
      <c r="R707" s="211">
        <f>Q707*H707</f>
        <v>9.0000000000000006E-5</v>
      </c>
      <c r="S707" s="211">
        <v>0</v>
      </c>
      <c r="T707" s="212">
        <f>S707*H707</f>
        <v>0</v>
      </c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R707" s="213" t="s">
        <v>258</v>
      </c>
      <c r="AT707" s="213" t="s">
        <v>161</v>
      </c>
      <c r="AU707" s="213" t="s">
        <v>87</v>
      </c>
      <c r="AY707" s="16" t="s">
        <v>159</v>
      </c>
      <c r="BE707" s="214">
        <f>IF(N707="základní",J707,0)</f>
        <v>0</v>
      </c>
      <c r="BF707" s="214">
        <f>IF(N707="snížená",J707,0)</f>
        <v>0</v>
      </c>
      <c r="BG707" s="214">
        <f>IF(N707="zákl. přenesená",J707,0)</f>
        <v>0</v>
      </c>
      <c r="BH707" s="214">
        <f>IF(N707="sníž. přenesená",J707,0)</f>
        <v>0</v>
      </c>
      <c r="BI707" s="214">
        <f>IF(N707="nulová",J707,0)</f>
        <v>0</v>
      </c>
      <c r="BJ707" s="16" t="s">
        <v>84</v>
      </c>
      <c r="BK707" s="214">
        <f>ROUND(I707*H707,2)</f>
        <v>0</v>
      </c>
      <c r="BL707" s="16" t="s">
        <v>258</v>
      </c>
      <c r="BM707" s="213" t="s">
        <v>1218</v>
      </c>
    </row>
    <row r="708" spans="1:65" s="2" customFormat="1" x14ac:dyDescent="0.2">
      <c r="A708" s="33"/>
      <c r="B708" s="34"/>
      <c r="C708" s="35"/>
      <c r="D708" s="215" t="s">
        <v>168</v>
      </c>
      <c r="E708" s="35"/>
      <c r="F708" s="216" t="s">
        <v>1219</v>
      </c>
      <c r="G708" s="35"/>
      <c r="H708" s="35"/>
      <c r="I708" s="114"/>
      <c r="J708" s="35"/>
      <c r="K708" s="35"/>
      <c r="L708" s="38"/>
      <c r="M708" s="217"/>
      <c r="N708" s="218"/>
      <c r="O708" s="70"/>
      <c r="P708" s="70"/>
      <c r="Q708" s="70"/>
      <c r="R708" s="70"/>
      <c r="S708" s="70"/>
      <c r="T708" s="71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T708" s="16" t="s">
        <v>168</v>
      </c>
      <c r="AU708" s="16" t="s">
        <v>87</v>
      </c>
    </row>
    <row r="709" spans="1:65" s="13" customFormat="1" x14ac:dyDescent="0.2">
      <c r="B709" s="219"/>
      <c r="C709" s="220"/>
      <c r="D709" s="215" t="s">
        <v>170</v>
      </c>
      <c r="E709" s="221" t="s">
        <v>1</v>
      </c>
      <c r="F709" s="222" t="s">
        <v>1220</v>
      </c>
      <c r="G709" s="220"/>
      <c r="H709" s="223">
        <v>9</v>
      </c>
      <c r="I709" s="224"/>
      <c r="J709" s="220"/>
      <c r="K709" s="220"/>
      <c r="L709" s="225"/>
      <c r="M709" s="226"/>
      <c r="N709" s="227"/>
      <c r="O709" s="227"/>
      <c r="P709" s="227"/>
      <c r="Q709" s="227"/>
      <c r="R709" s="227"/>
      <c r="S709" s="227"/>
      <c r="T709" s="228"/>
      <c r="AT709" s="229" t="s">
        <v>170</v>
      </c>
      <c r="AU709" s="229" t="s">
        <v>87</v>
      </c>
      <c r="AV709" s="13" t="s">
        <v>87</v>
      </c>
      <c r="AW709" s="13" t="s">
        <v>32</v>
      </c>
      <c r="AX709" s="13" t="s">
        <v>84</v>
      </c>
      <c r="AY709" s="229" t="s">
        <v>159</v>
      </c>
    </row>
    <row r="710" spans="1:65" s="2" customFormat="1" ht="14.45" customHeight="1" x14ac:dyDescent="0.2">
      <c r="A710" s="33"/>
      <c r="B710" s="34"/>
      <c r="C710" s="230" t="s">
        <v>1221</v>
      </c>
      <c r="D710" s="230" t="s">
        <v>247</v>
      </c>
      <c r="E710" s="231" t="s">
        <v>1222</v>
      </c>
      <c r="F710" s="232" t="s">
        <v>1223</v>
      </c>
      <c r="G710" s="233" t="s">
        <v>185</v>
      </c>
      <c r="H710" s="234">
        <v>9</v>
      </c>
      <c r="I710" s="235"/>
      <c r="J710" s="236">
        <f>ROUND(I710*H710,2)</f>
        <v>0</v>
      </c>
      <c r="K710" s="232" t="s">
        <v>165</v>
      </c>
      <c r="L710" s="237"/>
      <c r="M710" s="238" t="s">
        <v>1</v>
      </c>
      <c r="N710" s="239" t="s">
        <v>41</v>
      </c>
      <c r="O710" s="70"/>
      <c r="P710" s="211">
        <f>O710*H710</f>
        <v>0</v>
      </c>
      <c r="Q710" s="211">
        <v>1E-4</v>
      </c>
      <c r="R710" s="211">
        <f>Q710*H710</f>
        <v>9.0000000000000008E-4</v>
      </c>
      <c r="S710" s="211">
        <v>0</v>
      </c>
      <c r="T710" s="212">
        <f>S710*H710</f>
        <v>0</v>
      </c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R710" s="213" t="s">
        <v>359</v>
      </c>
      <c r="AT710" s="213" t="s">
        <v>247</v>
      </c>
      <c r="AU710" s="213" t="s">
        <v>87</v>
      </c>
      <c r="AY710" s="16" t="s">
        <v>159</v>
      </c>
      <c r="BE710" s="214">
        <f>IF(N710="základní",J710,0)</f>
        <v>0</v>
      </c>
      <c r="BF710" s="214">
        <f>IF(N710="snížená",J710,0)</f>
        <v>0</v>
      </c>
      <c r="BG710" s="214">
        <f>IF(N710="zákl. přenesená",J710,0)</f>
        <v>0</v>
      </c>
      <c r="BH710" s="214">
        <f>IF(N710="sníž. přenesená",J710,0)</f>
        <v>0</v>
      </c>
      <c r="BI710" s="214">
        <f>IF(N710="nulová",J710,0)</f>
        <v>0</v>
      </c>
      <c r="BJ710" s="16" t="s">
        <v>84</v>
      </c>
      <c r="BK710" s="214">
        <f>ROUND(I710*H710,2)</f>
        <v>0</v>
      </c>
      <c r="BL710" s="16" t="s">
        <v>258</v>
      </c>
      <c r="BM710" s="213" t="s">
        <v>1224</v>
      </c>
    </row>
    <row r="711" spans="1:65" s="2" customFormat="1" x14ac:dyDescent="0.2">
      <c r="A711" s="33"/>
      <c r="B711" s="34"/>
      <c r="C711" s="35"/>
      <c r="D711" s="215" t="s">
        <v>168</v>
      </c>
      <c r="E711" s="35"/>
      <c r="F711" s="216" t="s">
        <v>1223</v>
      </c>
      <c r="G711" s="35"/>
      <c r="H711" s="35"/>
      <c r="I711" s="114"/>
      <c r="J711" s="35"/>
      <c r="K711" s="35"/>
      <c r="L711" s="38"/>
      <c r="M711" s="217"/>
      <c r="N711" s="218"/>
      <c r="O711" s="70"/>
      <c r="P711" s="70"/>
      <c r="Q711" s="70"/>
      <c r="R711" s="70"/>
      <c r="S711" s="70"/>
      <c r="T711" s="71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T711" s="16" t="s">
        <v>168</v>
      </c>
      <c r="AU711" s="16" t="s">
        <v>87</v>
      </c>
    </row>
    <row r="712" spans="1:65" s="2" customFormat="1" ht="14.45" customHeight="1" x14ac:dyDescent="0.2">
      <c r="A712" s="33"/>
      <c r="B712" s="34"/>
      <c r="C712" s="202" t="s">
        <v>1225</v>
      </c>
      <c r="D712" s="202" t="s">
        <v>161</v>
      </c>
      <c r="E712" s="203" t="s">
        <v>1226</v>
      </c>
      <c r="F712" s="204" t="s">
        <v>1227</v>
      </c>
      <c r="G712" s="205" t="s">
        <v>185</v>
      </c>
      <c r="H712" s="206">
        <v>9</v>
      </c>
      <c r="I712" s="207"/>
      <c r="J712" s="208">
        <f>ROUND(I712*H712,2)</f>
        <v>0</v>
      </c>
      <c r="K712" s="204" t="s">
        <v>165</v>
      </c>
      <c r="L712" s="38"/>
      <c r="M712" s="209" t="s">
        <v>1</v>
      </c>
      <c r="N712" s="210" t="s">
        <v>41</v>
      </c>
      <c r="O712" s="70"/>
      <c r="P712" s="211">
        <f>O712*H712</f>
        <v>0</v>
      </c>
      <c r="Q712" s="211">
        <v>1.0000000000000001E-5</v>
      </c>
      <c r="R712" s="211">
        <f>Q712*H712</f>
        <v>9.0000000000000006E-5</v>
      </c>
      <c r="S712" s="211">
        <v>0</v>
      </c>
      <c r="T712" s="212">
        <f>S712*H712</f>
        <v>0</v>
      </c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R712" s="213" t="s">
        <v>258</v>
      </c>
      <c r="AT712" s="213" t="s">
        <v>161</v>
      </c>
      <c r="AU712" s="213" t="s">
        <v>87</v>
      </c>
      <c r="AY712" s="16" t="s">
        <v>159</v>
      </c>
      <c r="BE712" s="214">
        <f>IF(N712="základní",J712,0)</f>
        <v>0</v>
      </c>
      <c r="BF712" s="214">
        <f>IF(N712="snížená",J712,0)</f>
        <v>0</v>
      </c>
      <c r="BG712" s="214">
        <f>IF(N712="zákl. přenesená",J712,0)</f>
        <v>0</v>
      </c>
      <c r="BH712" s="214">
        <f>IF(N712="sníž. přenesená",J712,0)</f>
        <v>0</v>
      </c>
      <c r="BI712" s="214">
        <f>IF(N712="nulová",J712,0)</f>
        <v>0</v>
      </c>
      <c r="BJ712" s="16" t="s">
        <v>84</v>
      </c>
      <c r="BK712" s="214">
        <f>ROUND(I712*H712,2)</f>
        <v>0</v>
      </c>
      <c r="BL712" s="16" t="s">
        <v>258</v>
      </c>
      <c r="BM712" s="213" t="s">
        <v>1228</v>
      </c>
    </row>
    <row r="713" spans="1:65" s="2" customFormat="1" x14ac:dyDescent="0.2">
      <c r="A713" s="33"/>
      <c r="B713" s="34"/>
      <c r="C713" s="35"/>
      <c r="D713" s="215" t="s">
        <v>168</v>
      </c>
      <c r="E713" s="35"/>
      <c r="F713" s="216" t="s">
        <v>1229</v>
      </c>
      <c r="G713" s="35"/>
      <c r="H713" s="35"/>
      <c r="I713" s="114"/>
      <c r="J713" s="35"/>
      <c r="K713" s="35"/>
      <c r="L713" s="38"/>
      <c r="M713" s="217"/>
      <c r="N713" s="218"/>
      <c r="O713" s="70"/>
      <c r="P713" s="70"/>
      <c r="Q713" s="70"/>
      <c r="R713" s="70"/>
      <c r="S713" s="70"/>
      <c r="T713" s="71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T713" s="16" t="s">
        <v>168</v>
      </c>
      <c r="AU713" s="16" t="s">
        <v>87</v>
      </c>
    </row>
    <row r="714" spans="1:65" s="2" customFormat="1" ht="14.45" customHeight="1" x14ac:dyDescent="0.2">
      <c r="A714" s="33"/>
      <c r="B714" s="34"/>
      <c r="C714" s="230" t="s">
        <v>1230</v>
      </c>
      <c r="D714" s="230" t="s">
        <v>247</v>
      </c>
      <c r="E714" s="231" t="s">
        <v>1231</v>
      </c>
      <c r="F714" s="232" t="s">
        <v>1232</v>
      </c>
      <c r="G714" s="233" t="s">
        <v>438</v>
      </c>
      <c r="H714" s="234">
        <v>9</v>
      </c>
      <c r="I714" s="235"/>
      <c r="J714" s="236">
        <f>ROUND(I714*H714,2)</f>
        <v>0</v>
      </c>
      <c r="K714" s="232" t="s">
        <v>165</v>
      </c>
      <c r="L714" s="237"/>
      <c r="M714" s="238" t="s">
        <v>1</v>
      </c>
      <c r="N714" s="239" t="s">
        <v>41</v>
      </c>
      <c r="O714" s="70"/>
      <c r="P714" s="211">
        <f>O714*H714</f>
        <v>0</v>
      </c>
      <c r="Q714" s="211">
        <v>1E-4</v>
      </c>
      <c r="R714" s="211">
        <f>Q714*H714</f>
        <v>9.0000000000000008E-4</v>
      </c>
      <c r="S714" s="211">
        <v>0</v>
      </c>
      <c r="T714" s="212">
        <f>S714*H714</f>
        <v>0</v>
      </c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R714" s="213" t="s">
        <v>359</v>
      </c>
      <c r="AT714" s="213" t="s">
        <v>247</v>
      </c>
      <c r="AU714" s="213" t="s">
        <v>87</v>
      </c>
      <c r="AY714" s="16" t="s">
        <v>159</v>
      </c>
      <c r="BE714" s="214">
        <f>IF(N714="základní",J714,0)</f>
        <v>0</v>
      </c>
      <c r="BF714" s="214">
        <f>IF(N714="snížená",J714,0)</f>
        <v>0</v>
      </c>
      <c r="BG714" s="214">
        <f>IF(N714="zákl. přenesená",J714,0)</f>
        <v>0</v>
      </c>
      <c r="BH714" s="214">
        <f>IF(N714="sníž. přenesená",J714,0)</f>
        <v>0</v>
      </c>
      <c r="BI714" s="214">
        <f>IF(N714="nulová",J714,0)</f>
        <v>0</v>
      </c>
      <c r="BJ714" s="16" t="s">
        <v>84</v>
      </c>
      <c r="BK714" s="214">
        <f>ROUND(I714*H714,2)</f>
        <v>0</v>
      </c>
      <c r="BL714" s="16" t="s">
        <v>258</v>
      </c>
      <c r="BM714" s="213" t="s">
        <v>1233</v>
      </c>
    </row>
    <row r="715" spans="1:65" s="2" customFormat="1" x14ac:dyDescent="0.2">
      <c r="A715" s="33"/>
      <c r="B715" s="34"/>
      <c r="C715" s="35"/>
      <c r="D715" s="215" t="s">
        <v>168</v>
      </c>
      <c r="E715" s="35"/>
      <c r="F715" s="216" t="s">
        <v>1232</v>
      </c>
      <c r="G715" s="35"/>
      <c r="H715" s="35"/>
      <c r="I715" s="114"/>
      <c r="J715" s="35"/>
      <c r="K715" s="35"/>
      <c r="L715" s="38"/>
      <c r="M715" s="217"/>
      <c r="N715" s="218"/>
      <c r="O715" s="70"/>
      <c r="P715" s="70"/>
      <c r="Q715" s="70"/>
      <c r="R715" s="70"/>
      <c r="S715" s="70"/>
      <c r="T715" s="71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T715" s="16" t="s">
        <v>168</v>
      </c>
      <c r="AU715" s="16" t="s">
        <v>87</v>
      </c>
    </row>
    <row r="716" spans="1:65" s="2" customFormat="1" ht="14.45" customHeight="1" x14ac:dyDescent="0.2">
      <c r="A716" s="33"/>
      <c r="B716" s="34"/>
      <c r="C716" s="202" t="s">
        <v>1234</v>
      </c>
      <c r="D716" s="202" t="s">
        <v>161</v>
      </c>
      <c r="E716" s="203" t="s">
        <v>1235</v>
      </c>
      <c r="F716" s="204" t="s">
        <v>1236</v>
      </c>
      <c r="G716" s="205" t="s">
        <v>185</v>
      </c>
      <c r="H716" s="206">
        <v>4.5</v>
      </c>
      <c r="I716" s="207"/>
      <c r="J716" s="208">
        <f>ROUND(I716*H716,2)</f>
        <v>0</v>
      </c>
      <c r="K716" s="204" t="s">
        <v>165</v>
      </c>
      <c r="L716" s="38"/>
      <c r="M716" s="209" t="s">
        <v>1</v>
      </c>
      <c r="N716" s="210" t="s">
        <v>41</v>
      </c>
      <c r="O716" s="70"/>
      <c r="P716" s="211">
        <f>O716*H716</f>
        <v>0</v>
      </c>
      <c r="Q716" s="211">
        <v>1.25E-3</v>
      </c>
      <c r="R716" s="211">
        <f>Q716*H716</f>
        <v>5.6249999999999998E-3</v>
      </c>
      <c r="S716" s="211">
        <v>0</v>
      </c>
      <c r="T716" s="212">
        <f>S716*H716</f>
        <v>0</v>
      </c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R716" s="213" t="s">
        <v>258</v>
      </c>
      <c r="AT716" s="213" t="s">
        <v>161</v>
      </c>
      <c r="AU716" s="213" t="s">
        <v>87</v>
      </c>
      <c r="AY716" s="16" t="s">
        <v>159</v>
      </c>
      <c r="BE716" s="214">
        <f>IF(N716="základní",J716,0)</f>
        <v>0</v>
      </c>
      <c r="BF716" s="214">
        <f>IF(N716="snížená",J716,0)</f>
        <v>0</v>
      </c>
      <c r="BG716" s="214">
        <f>IF(N716="zákl. přenesená",J716,0)</f>
        <v>0</v>
      </c>
      <c r="BH716" s="214">
        <f>IF(N716="sníž. přenesená",J716,0)</f>
        <v>0</v>
      </c>
      <c r="BI716" s="214">
        <f>IF(N716="nulová",J716,0)</f>
        <v>0</v>
      </c>
      <c r="BJ716" s="16" t="s">
        <v>84</v>
      </c>
      <c r="BK716" s="214">
        <f>ROUND(I716*H716,2)</f>
        <v>0</v>
      </c>
      <c r="BL716" s="16" t="s">
        <v>258</v>
      </c>
      <c r="BM716" s="213" t="s">
        <v>1237</v>
      </c>
    </row>
    <row r="717" spans="1:65" s="2" customFormat="1" x14ac:dyDescent="0.2">
      <c r="A717" s="33"/>
      <c r="B717" s="34"/>
      <c r="C717" s="35"/>
      <c r="D717" s="215" t="s">
        <v>168</v>
      </c>
      <c r="E717" s="35"/>
      <c r="F717" s="216" t="s">
        <v>1238</v>
      </c>
      <c r="G717" s="35"/>
      <c r="H717" s="35"/>
      <c r="I717" s="114"/>
      <c r="J717" s="35"/>
      <c r="K717" s="35"/>
      <c r="L717" s="38"/>
      <c r="M717" s="217"/>
      <c r="N717" s="218"/>
      <c r="O717" s="70"/>
      <c r="P717" s="70"/>
      <c r="Q717" s="70"/>
      <c r="R717" s="70"/>
      <c r="S717" s="70"/>
      <c r="T717" s="71"/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T717" s="16" t="s">
        <v>168</v>
      </c>
      <c r="AU717" s="16" t="s">
        <v>87</v>
      </c>
    </row>
    <row r="718" spans="1:65" s="2" customFormat="1" ht="14.45" customHeight="1" x14ac:dyDescent="0.2">
      <c r="A718" s="33"/>
      <c r="B718" s="34"/>
      <c r="C718" s="230" t="s">
        <v>1239</v>
      </c>
      <c r="D718" s="230" t="s">
        <v>247</v>
      </c>
      <c r="E718" s="231" t="s">
        <v>1240</v>
      </c>
      <c r="F718" s="232" t="s">
        <v>1241</v>
      </c>
      <c r="G718" s="233" t="s">
        <v>185</v>
      </c>
      <c r="H718" s="234">
        <v>4.5</v>
      </c>
      <c r="I718" s="235"/>
      <c r="J718" s="236">
        <f>ROUND(I718*H718,2)</f>
        <v>0</v>
      </c>
      <c r="K718" s="232" t="s">
        <v>165</v>
      </c>
      <c r="L718" s="237"/>
      <c r="M718" s="238" t="s">
        <v>1</v>
      </c>
      <c r="N718" s="239" t="s">
        <v>41</v>
      </c>
      <c r="O718" s="70"/>
      <c r="P718" s="211">
        <f>O718*H718</f>
        <v>0</v>
      </c>
      <c r="Q718" s="211">
        <v>1.4E-3</v>
      </c>
      <c r="R718" s="211">
        <f>Q718*H718</f>
        <v>6.3E-3</v>
      </c>
      <c r="S718" s="211">
        <v>0</v>
      </c>
      <c r="T718" s="212">
        <f>S718*H718</f>
        <v>0</v>
      </c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R718" s="213" t="s">
        <v>359</v>
      </c>
      <c r="AT718" s="213" t="s">
        <v>247</v>
      </c>
      <c r="AU718" s="213" t="s">
        <v>87</v>
      </c>
      <c r="AY718" s="16" t="s">
        <v>159</v>
      </c>
      <c r="BE718" s="214">
        <f>IF(N718="základní",J718,0)</f>
        <v>0</v>
      </c>
      <c r="BF718" s="214">
        <f>IF(N718="snížená",J718,0)</f>
        <v>0</v>
      </c>
      <c r="BG718" s="214">
        <f>IF(N718="zákl. přenesená",J718,0)</f>
        <v>0</v>
      </c>
      <c r="BH718" s="214">
        <f>IF(N718="sníž. přenesená",J718,0)</f>
        <v>0</v>
      </c>
      <c r="BI718" s="214">
        <f>IF(N718="nulová",J718,0)</f>
        <v>0</v>
      </c>
      <c r="BJ718" s="16" t="s">
        <v>84</v>
      </c>
      <c r="BK718" s="214">
        <f>ROUND(I718*H718,2)</f>
        <v>0</v>
      </c>
      <c r="BL718" s="16" t="s">
        <v>258</v>
      </c>
      <c r="BM718" s="213" t="s">
        <v>1242</v>
      </c>
    </row>
    <row r="719" spans="1:65" s="2" customFormat="1" x14ac:dyDescent="0.2">
      <c r="A719" s="33"/>
      <c r="B719" s="34"/>
      <c r="C719" s="35"/>
      <c r="D719" s="215" t="s">
        <v>168</v>
      </c>
      <c r="E719" s="35"/>
      <c r="F719" s="216" t="s">
        <v>1241</v>
      </c>
      <c r="G719" s="35"/>
      <c r="H719" s="35"/>
      <c r="I719" s="114"/>
      <c r="J719" s="35"/>
      <c r="K719" s="35"/>
      <c r="L719" s="38"/>
      <c r="M719" s="217"/>
      <c r="N719" s="218"/>
      <c r="O719" s="70"/>
      <c r="P719" s="70"/>
      <c r="Q719" s="70"/>
      <c r="R719" s="70"/>
      <c r="S719" s="70"/>
      <c r="T719" s="71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T719" s="16" t="s">
        <v>168</v>
      </c>
      <c r="AU719" s="16" t="s">
        <v>87</v>
      </c>
    </row>
    <row r="720" spans="1:65" s="2" customFormat="1" ht="14.45" customHeight="1" x14ac:dyDescent="0.2">
      <c r="A720" s="33"/>
      <c r="B720" s="34"/>
      <c r="C720" s="230" t="s">
        <v>1243</v>
      </c>
      <c r="D720" s="230" t="s">
        <v>247</v>
      </c>
      <c r="E720" s="231" t="s">
        <v>1244</v>
      </c>
      <c r="F720" s="232" t="s">
        <v>1245</v>
      </c>
      <c r="G720" s="233" t="s">
        <v>438</v>
      </c>
      <c r="H720" s="234">
        <v>14</v>
      </c>
      <c r="I720" s="235"/>
      <c r="J720" s="236">
        <f>ROUND(I720*H720,2)</f>
        <v>0</v>
      </c>
      <c r="K720" s="232" t="s">
        <v>165</v>
      </c>
      <c r="L720" s="237"/>
      <c r="M720" s="238" t="s">
        <v>1</v>
      </c>
      <c r="N720" s="239" t="s">
        <v>41</v>
      </c>
      <c r="O720" s="70"/>
      <c r="P720" s="211">
        <f>O720*H720</f>
        <v>0</v>
      </c>
      <c r="Q720" s="211">
        <v>3.2000000000000002E-3</v>
      </c>
      <c r="R720" s="211">
        <f>Q720*H720</f>
        <v>4.48E-2</v>
      </c>
      <c r="S720" s="211">
        <v>0</v>
      </c>
      <c r="T720" s="212">
        <f>S720*H720</f>
        <v>0</v>
      </c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R720" s="213" t="s">
        <v>359</v>
      </c>
      <c r="AT720" s="213" t="s">
        <v>247</v>
      </c>
      <c r="AU720" s="213" t="s">
        <v>87</v>
      </c>
      <c r="AY720" s="16" t="s">
        <v>159</v>
      </c>
      <c r="BE720" s="214">
        <f>IF(N720="základní",J720,0)</f>
        <v>0</v>
      </c>
      <c r="BF720" s="214">
        <f>IF(N720="snížená",J720,0)</f>
        <v>0</v>
      </c>
      <c r="BG720" s="214">
        <f>IF(N720="zákl. přenesená",J720,0)</f>
        <v>0</v>
      </c>
      <c r="BH720" s="214">
        <f>IF(N720="sníž. přenesená",J720,0)</f>
        <v>0</v>
      </c>
      <c r="BI720" s="214">
        <f>IF(N720="nulová",J720,0)</f>
        <v>0</v>
      </c>
      <c r="BJ720" s="16" t="s">
        <v>84</v>
      </c>
      <c r="BK720" s="214">
        <f>ROUND(I720*H720,2)</f>
        <v>0</v>
      </c>
      <c r="BL720" s="16" t="s">
        <v>258</v>
      </c>
      <c r="BM720" s="213" t="s">
        <v>1246</v>
      </c>
    </row>
    <row r="721" spans="1:65" s="2" customFormat="1" x14ac:dyDescent="0.2">
      <c r="A721" s="33"/>
      <c r="B721" s="34"/>
      <c r="C721" s="35"/>
      <c r="D721" s="215" t="s">
        <v>168</v>
      </c>
      <c r="E721" s="35"/>
      <c r="F721" s="216" t="s">
        <v>1245</v>
      </c>
      <c r="G721" s="35"/>
      <c r="H721" s="35"/>
      <c r="I721" s="114"/>
      <c r="J721" s="35"/>
      <c r="K721" s="35"/>
      <c r="L721" s="38"/>
      <c r="M721" s="217"/>
      <c r="N721" s="218"/>
      <c r="O721" s="70"/>
      <c r="P721" s="70"/>
      <c r="Q721" s="70"/>
      <c r="R721" s="70"/>
      <c r="S721" s="70"/>
      <c r="T721" s="71"/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T721" s="16" t="s">
        <v>168</v>
      </c>
      <c r="AU721" s="16" t="s">
        <v>87</v>
      </c>
    </row>
    <row r="722" spans="1:65" s="2" customFormat="1" ht="14.45" customHeight="1" x14ac:dyDescent="0.2">
      <c r="A722" s="33"/>
      <c r="B722" s="34"/>
      <c r="C722" s="202" t="s">
        <v>1247</v>
      </c>
      <c r="D722" s="202" t="s">
        <v>161</v>
      </c>
      <c r="E722" s="203" t="s">
        <v>1248</v>
      </c>
      <c r="F722" s="204" t="s">
        <v>1249</v>
      </c>
      <c r="G722" s="205" t="s">
        <v>185</v>
      </c>
      <c r="H722" s="206">
        <v>14</v>
      </c>
      <c r="I722" s="207"/>
      <c r="J722" s="208">
        <f>ROUND(I722*H722,2)</f>
        <v>0</v>
      </c>
      <c r="K722" s="204" t="s">
        <v>165</v>
      </c>
      <c r="L722" s="38"/>
      <c r="M722" s="209" t="s">
        <v>1</v>
      </c>
      <c r="N722" s="210" t="s">
        <v>41</v>
      </c>
      <c r="O722" s="70"/>
      <c r="P722" s="211">
        <f>O722*H722</f>
        <v>0</v>
      </c>
      <c r="Q722" s="211">
        <v>3.0000000000000001E-5</v>
      </c>
      <c r="R722" s="211">
        <f>Q722*H722</f>
        <v>4.2000000000000002E-4</v>
      </c>
      <c r="S722" s="211">
        <v>0</v>
      </c>
      <c r="T722" s="212">
        <f>S722*H722</f>
        <v>0</v>
      </c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R722" s="213" t="s">
        <v>258</v>
      </c>
      <c r="AT722" s="213" t="s">
        <v>161</v>
      </c>
      <c r="AU722" s="213" t="s">
        <v>87</v>
      </c>
      <c r="AY722" s="16" t="s">
        <v>159</v>
      </c>
      <c r="BE722" s="214">
        <f>IF(N722="základní",J722,0)</f>
        <v>0</v>
      </c>
      <c r="BF722" s="214">
        <f>IF(N722="snížená",J722,0)</f>
        <v>0</v>
      </c>
      <c r="BG722" s="214">
        <f>IF(N722="zákl. přenesená",J722,0)</f>
        <v>0</v>
      </c>
      <c r="BH722" s="214">
        <f>IF(N722="sníž. přenesená",J722,0)</f>
        <v>0</v>
      </c>
      <c r="BI722" s="214">
        <f>IF(N722="nulová",J722,0)</f>
        <v>0</v>
      </c>
      <c r="BJ722" s="16" t="s">
        <v>84</v>
      </c>
      <c r="BK722" s="214">
        <f>ROUND(I722*H722,2)</f>
        <v>0</v>
      </c>
      <c r="BL722" s="16" t="s">
        <v>258</v>
      </c>
      <c r="BM722" s="213" t="s">
        <v>1250</v>
      </c>
    </row>
    <row r="723" spans="1:65" s="2" customFormat="1" x14ac:dyDescent="0.2">
      <c r="A723" s="33"/>
      <c r="B723" s="34"/>
      <c r="C723" s="35"/>
      <c r="D723" s="215" t="s">
        <v>168</v>
      </c>
      <c r="E723" s="35"/>
      <c r="F723" s="216" t="s">
        <v>1251</v>
      </c>
      <c r="G723" s="35"/>
      <c r="H723" s="35"/>
      <c r="I723" s="114"/>
      <c r="J723" s="35"/>
      <c r="K723" s="35"/>
      <c r="L723" s="38"/>
      <c r="M723" s="217"/>
      <c r="N723" s="218"/>
      <c r="O723" s="70"/>
      <c r="P723" s="70"/>
      <c r="Q723" s="70"/>
      <c r="R723" s="70"/>
      <c r="S723" s="70"/>
      <c r="T723" s="71"/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T723" s="16" t="s">
        <v>168</v>
      </c>
      <c r="AU723" s="16" t="s">
        <v>87</v>
      </c>
    </row>
    <row r="724" spans="1:65" s="13" customFormat="1" x14ac:dyDescent="0.2">
      <c r="B724" s="219"/>
      <c r="C724" s="220"/>
      <c r="D724" s="215" t="s">
        <v>170</v>
      </c>
      <c r="E724" s="221" t="s">
        <v>1</v>
      </c>
      <c r="F724" s="222" t="s">
        <v>1252</v>
      </c>
      <c r="G724" s="220"/>
      <c r="H724" s="223">
        <v>14</v>
      </c>
      <c r="I724" s="224"/>
      <c r="J724" s="220"/>
      <c r="K724" s="220"/>
      <c r="L724" s="225"/>
      <c r="M724" s="226"/>
      <c r="N724" s="227"/>
      <c r="O724" s="227"/>
      <c r="P724" s="227"/>
      <c r="Q724" s="227"/>
      <c r="R724" s="227"/>
      <c r="S724" s="227"/>
      <c r="T724" s="228"/>
      <c r="AT724" s="229" t="s">
        <v>170</v>
      </c>
      <c r="AU724" s="229" t="s">
        <v>87</v>
      </c>
      <c r="AV724" s="13" t="s">
        <v>87</v>
      </c>
      <c r="AW724" s="13" t="s">
        <v>32</v>
      </c>
      <c r="AX724" s="13" t="s">
        <v>84</v>
      </c>
      <c r="AY724" s="229" t="s">
        <v>159</v>
      </c>
    </row>
    <row r="725" spans="1:65" s="2" customFormat="1" ht="14.45" customHeight="1" x14ac:dyDescent="0.2">
      <c r="A725" s="33"/>
      <c r="B725" s="34"/>
      <c r="C725" s="230" t="s">
        <v>1253</v>
      </c>
      <c r="D725" s="230" t="s">
        <v>247</v>
      </c>
      <c r="E725" s="231" t="s">
        <v>1254</v>
      </c>
      <c r="F725" s="232" t="s">
        <v>1255</v>
      </c>
      <c r="G725" s="233" t="s">
        <v>438</v>
      </c>
      <c r="H725" s="234">
        <v>18</v>
      </c>
      <c r="I725" s="235"/>
      <c r="J725" s="236">
        <f>ROUND(I725*H725,2)</f>
        <v>0</v>
      </c>
      <c r="K725" s="232" t="s">
        <v>165</v>
      </c>
      <c r="L725" s="237"/>
      <c r="M725" s="238" t="s">
        <v>1</v>
      </c>
      <c r="N725" s="239" t="s">
        <v>41</v>
      </c>
      <c r="O725" s="70"/>
      <c r="P725" s="211">
        <f>O725*H725</f>
        <v>0</v>
      </c>
      <c r="Q725" s="211">
        <v>5.1000000000000004E-3</v>
      </c>
      <c r="R725" s="211">
        <f>Q725*H725</f>
        <v>9.1800000000000007E-2</v>
      </c>
      <c r="S725" s="211">
        <v>0</v>
      </c>
      <c r="T725" s="212">
        <f>S725*H725</f>
        <v>0</v>
      </c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R725" s="213" t="s">
        <v>359</v>
      </c>
      <c r="AT725" s="213" t="s">
        <v>247</v>
      </c>
      <c r="AU725" s="213" t="s">
        <v>87</v>
      </c>
      <c r="AY725" s="16" t="s">
        <v>159</v>
      </c>
      <c r="BE725" s="214">
        <f>IF(N725="základní",J725,0)</f>
        <v>0</v>
      </c>
      <c r="BF725" s="214">
        <f>IF(N725="snížená",J725,0)</f>
        <v>0</v>
      </c>
      <c r="BG725" s="214">
        <f>IF(N725="zákl. přenesená",J725,0)</f>
        <v>0</v>
      </c>
      <c r="BH725" s="214">
        <f>IF(N725="sníž. přenesená",J725,0)</f>
        <v>0</v>
      </c>
      <c r="BI725" s="214">
        <f>IF(N725="nulová",J725,0)</f>
        <v>0</v>
      </c>
      <c r="BJ725" s="16" t="s">
        <v>84</v>
      </c>
      <c r="BK725" s="214">
        <f>ROUND(I725*H725,2)</f>
        <v>0</v>
      </c>
      <c r="BL725" s="16" t="s">
        <v>258</v>
      </c>
      <c r="BM725" s="213" t="s">
        <v>1256</v>
      </c>
    </row>
    <row r="726" spans="1:65" s="2" customFormat="1" x14ac:dyDescent="0.2">
      <c r="A726" s="33"/>
      <c r="B726" s="34"/>
      <c r="C726" s="35"/>
      <c r="D726" s="215" t="s">
        <v>168</v>
      </c>
      <c r="E726" s="35"/>
      <c r="F726" s="216" t="s">
        <v>1255</v>
      </c>
      <c r="G726" s="35"/>
      <c r="H726" s="35"/>
      <c r="I726" s="114"/>
      <c r="J726" s="35"/>
      <c r="K726" s="35"/>
      <c r="L726" s="38"/>
      <c r="M726" s="217"/>
      <c r="N726" s="218"/>
      <c r="O726" s="70"/>
      <c r="P726" s="70"/>
      <c r="Q726" s="70"/>
      <c r="R726" s="70"/>
      <c r="S726" s="70"/>
      <c r="T726" s="71"/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T726" s="16" t="s">
        <v>168</v>
      </c>
      <c r="AU726" s="16" t="s">
        <v>87</v>
      </c>
    </row>
    <row r="727" spans="1:65" s="13" customFormat="1" x14ac:dyDescent="0.2">
      <c r="B727" s="219"/>
      <c r="C727" s="220"/>
      <c r="D727" s="215" t="s">
        <v>170</v>
      </c>
      <c r="E727" s="221" t="s">
        <v>1</v>
      </c>
      <c r="F727" s="222" t="s">
        <v>1257</v>
      </c>
      <c r="G727" s="220"/>
      <c r="H727" s="223">
        <v>18</v>
      </c>
      <c r="I727" s="224"/>
      <c r="J727" s="220"/>
      <c r="K727" s="220"/>
      <c r="L727" s="225"/>
      <c r="M727" s="226"/>
      <c r="N727" s="227"/>
      <c r="O727" s="227"/>
      <c r="P727" s="227"/>
      <c r="Q727" s="227"/>
      <c r="R727" s="227"/>
      <c r="S727" s="227"/>
      <c r="T727" s="228"/>
      <c r="AT727" s="229" t="s">
        <v>170</v>
      </c>
      <c r="AU727" s="229" t="s">
        <v>87</v>
      </c>
      <c r="AV727" s="13" t="s">
        <v>87</v>
      </c>
      <c r="AW727" s="13" t="s">
        <v>32</v>
      </c>
      <c r="AX727" s="13" t="s">
        <v>84</v>
      </c>
      <c r="AY727" s="229" t="s">
        <v>159</v>
      </c>
    </row>
    <row r="728" spans="1:65" s="2" customFormat="1" ht="14.45" customHeight="1" x14ac:dyDescent="0.2">
      <c r="A728" s="33"/>
      <c r="B728" s="34"/>
      <c r="C728" s="230" t="s">
        <v>1258</v>
      </c>
      <c r="D728" s="230" t="s">
        <v>247</v>
      </c>
      <c r="E728" s="231" t="s">
        <v>1259</v>
      </c>
      <c r="F728" s="232" t="s">
        <v>1260</v>
      </c>
      <c r="G728" s="233" t="s">
        <v>438</v>
      </c>
      <c r="H728" s="234">
        <v>18</v>
      </c>
      <c r="I728" s="235"/>
      <c r="J728" s="236">
        <f>ROUND(I728*H728,2)</f>
        <v>0</v>
      </c>
      <c r="K728" s="232" t="s">
        <v>165</v>
      </c>
      <c r="L728" s="237"/>
      <c r="M728" s="238" t="s">
        <v>1</v>
      </c>
      <c r="N728" s="239" t="s">
        <v>41</v>
      </c>
      <c r="O728" s="70"/>
      <c r="P728" s="211">
        <f>O728*H728</f>
        <v>0</v>
      </c>
      <c r="Q728" s="211">
        <v>4.5999999999999999E-3</v>
      </c>
      <c r="R728" s="211">
        <f>Q728*H728</f>
        <v>8.2799999999999999E-2</v>
      </c>
      <c r="S728" s="211">
        <v>0</v>
      </c>
      <c r="T728" s="212">
        <f>S728*H728</f>
        <v>0</v>
      </c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R728" s="213" t="s">
        <v>359</v>
      </c>
      <c r="AT728" s="213" t="s">
        <v>247</v>
      </c>
      <c r="AU728" s="213" t="s">
        <v>87</v>
      </c>
      <c r="AY728" s="16" t="s">
        <v>159</v>
      </c>
      <c r="BE728" s="214">
        <f>IF(N728="základní",J728,0)</f>
        <v>0</v>
      </c>
      <c r="BF728" s="214">
        <f>IF(N728="snížená",J728,0)</f>
        <v>0</v>
      </c>
      <c r="BG728" s="214">
        <f>IF(N728="zákl. přenesená",J728,0)</f>
        <v>0</v>
      </c>
      <c r="BH728" s="214">
        <f>IF(N728="sníž. přenesená",J728,0)</f>
        <v>0</v>
      </c>
      <c r="BI728" s="214">
        <f>IF(N728="nulová",J728,0)</f>
        <v>0</v>
      </c>
      <c r="BJ728" s="16" t="s">
        <v>84</v>
      </c>
      <c r="BK728" s="214">
        <f>ROUND(I728*H728,2)</f>
        <v>0</v>
      </c>
      <c r="BL728" s="16" t="s">
        <v>258</v>
      </c>
      <c r="BM728" s="213" t="s">
        <v>1261</v>
      </c>
    </row>
    <row r="729" spans="1:65" s="2" customFormat="1" x14ac:dyDescent="0.2">
      <c r="A729" s="33"/>
      <c r="B729" s="34"/>
      <c r="C729" s="35"/>
      <c r="D729" s="215" t="s">
        <v>168</v>
      </c>
      <c r="E729" s="35"/>
      <c r="F729" s="216" t="s">
        <v>1260</v>
      </c>
      <c r="G729" s="35"/>
      <c r="H729" s="35"/>
      <c r="I729" s="114"/>
      <c r="J729" s="35"/>
      <c r="K729" s="35"/>
      <c r="L729" s="38"/>
      <c r="M729" s="217"/>
      <c r="N729" s="218"/>
      <c r="O729" s="70"/>
      <c r="P729" s="70"/>
      <c r="Q729" s="70"/>
      <c r="R729" s="70"/>
      <c r="S729" s="70"/>
      <c r="T729" s="71"/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T729" s="16" t="s">
        <v>168</v>
      </c>
      <c r="AU729" s="16" t="s">
        <v>87</v>
      </c>
    </row>
    <row r="730" spans="1:65" s="13" customFormat="1" x14ac:dyDescent="0.2">
      <c r="B730" s="219"/>
      <c r="C730" s="220"/>
      <c r="D730" s="215" t="s">
        <v>170</v>
      </c>
      <c r="E730" s="221" t="s">
        <v>1</v>
      </c>
      <c r="F730" s="222" t="s">
        <v>1257</v>
      </c>
      <c r="G730" s="220"/>
      <c r="H730" s="223">
        <v>18</v>
      </c>
      <c r="I730" s="224"/>
      <c r="J730" s="220"/>
      <c r="K730" s="220"/>
      <c r="L730" s="225"/>
      <c r="M730" s="226"/>
      <c r="N730" s="227"/>
      <c r="O730" s="227"/>
      <c r="P730" s="227"/>
      <c r="Q730" s="227"/>
      <c r="R730" s="227"/>
      <c r="S730" s="227"/>
      <c r="T730" s="228"/>
      <c r="AT730" s="229" t="s">
        <v>170</v>
      </c>
      <c r="AU730" s="229" t="s">
        <v>87</v>
      </c>
      <c r="AV730" s="13" t="s">
        <v>87</v>
      </c>
      <c r="AW730" s="13" t="s">
        <v>32</v>
      </c>
      <c r="AX730" s="13" t="s">
        <v>84</v>
      </c>
      <c r="AY730" s="229" t="s">
        <v>159</v>
      </c>
    </row>
    <row r="731" spans="1:65" s="2" customFormat="1" ht="14.45" customHeight="1" x14ac:dyDescent="0.2">
      <c r="A731" s="33"/>
      <c r="B731" s="34"/>
      <c r="C731" s="202" t="s">
        <v>1262</v>
      </c>
      <c r="D731" s="202" t="s">
        <v>161</v>
      </c>
      <c r="E731" s="203" t="s">
        <v>1263</v>
      </c>
      <c r="F731" s="204" t="s">
        <v>1264</v>
      </c>
      <c r="G731" s="205" t="s">
        <v>236</v>
      </c>
      <c r="H731" s="206">
        <v>32.200000000000003</v>
      </c>
      <c r="I731" s="207"/>
      <c r="J731" s="208">
        <f>ROUND(I731*H731,2)</f>
        <v>0</v>
      </c>
      <c r="K731" s="204" t="s">
        <v>165</v>
      </c>
      <c r="L731" s="38"/>
      <c r="M731" s="209" t="s">
        <v>1</v>
      </c>
      <c r="N731" s="210" t="s">
        <v>41</v>
      </c>
      <c r="O731" s="70"/>
      <c r="P731" s="211">
        <f>O731*H731</f>
        <v>0</v>
      </c>
      <c r="Q731" s="211">
        <v>4.0000000000000003E-5</v>
      </c>
      <c r="R731" s="211">
        <f>Q731*H731</f>
        <v>1.2880000000000003E-3</v>
      </c>
      <c r="S731" s="211">
        <v>0</v>
      </c>
      <c r="T731" s="212">
        <f>S731*H731</f>
        <v>0</v>
      </c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R731" s="213" t="s">
        <v>258</v>
      </c>
      <c r="AT731" s="213" t="s">
        <v>161</v>
      </c>
      <c r="AU731" s="213" t="s">
        <v>87</v>
      </c>
      <c r="AY731" s="16" t="s">
        <v>159</v>
      </c>
      <c r="BE731" s="214">
        <f>IF(N731="základní",J731,0)</f>
        <v>0</v>
      </c>
      <c r="BF731" s="214">
        <f>IF(N731="snížená",J731,0)</f>
        <v>0</v>
      </c>
      <c r="BG731" s="214">
        <f>IF(N731="zákl. přenesená",J731,0)</f>
        <v>0</v>
      </c>
      <c r="BH731" s="214">
        <f>IF(N731="sníž. přenesená",J731,0)</f>
        <v>0</v>
      </c>
      <c r="BI731" s="214">
        <f>IF(N731="nulová",J731,0)</f>
        <v>0</v>
      </c>
      <c r="BJ731" s="16" t="s">
        <v>84</v>
      </c>
      <c r="BK731" s="214">
        <f>ROUND(I731*H731,2)</f>
        <v>0</v>
      </c>
      <c r="BL731" s="16" t="s">
        <v>258</v>
      </c>
      <c r="BM731" s="213" t="s">
        <v>1265</v>
      </c>
    </row>
    <row r="732" spans="1:65" s="2" customFormat="1" x14ac:dyDescent="0.2">
      <c r="A732" s="33"/>
      <c r="B732" s="34"/>
      <c r="C732" s="35"/>
      <c r="D732" s="215" t="s">
        <v>168</v>
      </c>
      <c r="E732" s="35"/>
      <c r="F732" s="216" t="s">
        <v>1266</v>
      </c>
      <c r="G732" s="35"/>
      <c r="H732" s="35"/>
      <c r="I732" s="114"/>
      <c r="J732" s="35"/>
      <c r="K732" s="35"/>
      <c r="L732" s="38"/>
      <c r="M732" s="217"/>
      <c r="N732" s="218"/>
      <c r="O732" s="70"/>
      <c r="P732" s="70"/>
      <c r="Q732" s="70"/>
      <c r="R732" s="70"/>
      <c r="S732" s="70"/>
      <c r="T732" s="71"/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T732" s="16" t="s">
        <v>168</v>
      </c>
      <c r="AU732" s="16" t="s">
        <v>87</v>
      </c>
    </row>
    <row r="733" spans="1:65" s="2" customFormat="1" ht="14.45" customHeight="1" x14ac:dyDescent="0.2">
      <c r="A733" s="33"/>
      <c r="B733" s="34"/>
      <c r="C733" s="202" t="s">
        <v>1267</v>
      </c>
      <c r="D733" s="202" t="s">
        <v>161</v>
      </c>
      <c r="E733" s="203" t="s">
        <v>1268</v>
      </c>
      <c r="F733" s="204" t="s">
        <v>1269</v>
      </c>
      <c r="G733" s="205" t="s">
        <v>438</v>
      </c>
      <c r="H733" s="206">
        <v>2</v>
      </c>
      <c r="I733" s="207"/>
      <c r="J733" s="208">
        <f>ROUND(I733*H733,2)</f>
        <v>0</v>
      </c>
      <c r="K733" s="204" t="s">
        <v>165</v>
      </c>
      <c r="L733" s="38"/>
      <c r="M733" s="209" t="s">
        <v>1</v>
      </c>
      <c r="N733" s="210" t="s">
        <v>41</v>
      </c>
      <c r="O733" s="70"/>
      <c r="P733" s="211">
        <f>O733*H733</f>
        <v>0</v>
      </c>
      <c r="Q733" s="211">
        <v>4.0000000000000003E-5</v>
      </c>
      <c r="R733" s="211">
        <f>Q733*H733</f>
        <v>8.0000000000000007E-5</v>
      </c>
      <c r="S733" s="211">
        <v>0</v>
      </c>
      <c r="T733" s="212">
        <f>S733*H733</f>
        <v>0</v>
      </c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R733" s="213" t="s">
        <v>258</v>
      </c>
      <c r="AT733" s="213" t="s">
        <v>161</v>
      </c>
      <c r="AU733" s="213" t="s">
        <v>87</v>
      </c>
      <c r="AY733" s="16" t="s">
        <v>159</v>
      </c>
      <c r="BE733" s="214">
        <f>IF(N733="základní",J733,0)</f>
        <v>0</v>
      </c>
      <c r="BF733" s="214">
        <f>IF(N733="snížená",J733,0)</f>
        <v>0</v>
      </c>
      <c r="BG733" s="214">
        <f>IF(N733="zákl. přenesená",J733,0)</f>
        <v>0</v>
      </c>
      <c r="BH733" s="214">
        <f>IF(N733="sníž. přenesená",J733,0)</f>
        <v>0</v>
      </c>
      <c r="BI733" s="214">
        <f>IF(N733="nulová",J733,0)</f>
        <v>0</v>
      </c>
      <c r="BJ733" s="16" t="s">
        <v>84</v>
      </c>
      <c r="BK733" s="214">
        <f>ROUND(I733*H733,2)</f>
        <v>0</v>
      </c>
      <c r="BL733" s="16" t="s">
        <v>258</v>
      </c>
      <c r="BM733" s="213" t="s">
        <v>1270</v>
      </c>
    </row>
    <row r="734" spans="1:65" s="2" customFormat="1" x14ac:dyDescent="0.2">
      <c r="A734" s="33"/>
      <c r="B734" s="34"/>
      <c r="C734" s="35"/>
      <c r="D734" s="215" t="s">
        <v>168</v>
      </c>
      <c r="E734" s="35"/>
      <c r="F734" s="216" t="s">
        <v>1271</v>
      </c>
      <c r="G734" s="35"/>
      <c r="H734" s="35"/>
      <c r="I734" s="114"/>
      <c r="J734" s="35"/>
      <c r="K734" s="35"/>
      <c r="L734" s="38"/>
      <c r="M734" s="217"/>
      <c r="N734" s="218"/>
      <c r="O734" s="70"/>
      <c r="P734" s="70"/>
      <c r="Q734" s="70"/>
      <c r="R734" s="70"/>
      <c r="S734" s="70"/>
      <c r="T734" s="71"/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T734" s="16" t="s">
        <v>168</v>
      </c>
      <c r="AU734" s="16" t="s">
        <v>87</v>
      </c>
    </row>
    <row r="735" spans="1:65" s="2" customFormat="1" ht="14.45" customHeight="1" x14ac:dyDescent="0.2">
      <c r="A735" s="33"/>
      <c r="B735" s="34"/>
      <c r="C735" s="230" t="s">
        <v>1272</v>
      </c>
      <c r="D735" s="230" t="s">
        <v>247</v>
      </c>
      <c r="E735" s="231" t="s">
        <v>1273</v>
      </c>
      <c r="F735" s="232" t="s">
        <v>1274</v>
      </c>
      <c r="G735" s="233" t="s">
        <v>438</v>
      </c>
      <c r="H735" s="234">
        <v>2</v>
      </c>
      <c r="I735" s="235"/>
      <c r="J735" s="236">
        <f>ROUND(I735*H735,2)</f>
        <v>0</v>
      </c>
      <c r="K735" s="232" t="s">
        <v>165</v>
      </c>
      <c r="L735" s="237"/>
      <c r="M735" s="238" t="s">
        <v>1</v>
      </c>
      <c r="N735" s="239" t="s">
        <v>41</v>
      </c>
      <c r="O735" s="70"/>
      <c r="P735" s="211">
        <f>O735*H735</f>
        <v>0</v>
      </c>
      <c r="Q735" s="211">
        <v>1.2999999999999999E-3</v>
      </c>
      <c r="R735" s="211">
        <f>Q735*H735</f>
        <v>2.5999999999999999E-3</v>
      </c>
      <c r="S735" s="211">
        <v>0</v>
      </c>
      <c r="T735" s="212">
        <f>S735*H735</f>
        <v>0</v>
      </c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R735" s="213" t="s">
        <v>359</v>
      </c>
      <c r="AT735" s="213" t="s">
        <v>247</v>
      </c>
      <c r="AU735" s="213" t="s">
        <v>87</v>
      </c>
      <c r="AY735" s="16" t="s">
        <v>159</v>
      </c>
      <c r="BE735" s="214">
        <f>IF(N735="základní",J735,0)</f>
        <v>0</v>
      </c>
      <c r="BF735" s="214">
        <f>IF(N735="snížená",J735,0)</f>
        <v>0</v>
      </c>
      <c r="BG735" s="214">
        <f>IF(N735="zákl. přenesená",J735,0)</f>
        <v>0</v>
      </c>
      <c r="BH735" s="214">
        <f>IF(N735="sníž. přenesená",J735,0)</f>
        <v>0</v>
      </c>
      <c r="BI735" s="214">
        <f>IF(N735="nulová",J735,0)</f>
        <v>0</v>
      </c>
      <c r="BJ735" s="16" t="s">
        <v>84</v>
      </c>
      <c r="BK735" s="214">
        <f>ROUND(I735*H735,2)</f>
        <v>0</v>
      </c>
      <c r="BL735" s="16" t="s">
        <v>258</v>
      </c>
      <c r="BM735" s="213" t="s">
        <v>1275</v>
      </c>
    </row>
    <row r="736" spans="1:65" s="2" customFormat="1" x14ac:dyDescent="0.2">
      <c r="A736" s="33"/>
      <c r="B736" s="34"/>
      <c r="C736" s="35"/>
      <c r="D736" s="215" t="s">
        <v>168</v>
      </c>
      <c r="E736" s="35"/>
      <c r="F736" s="216" t="s">
        <v>1274</v>
      </c>
      <c r="G736" s="35"/>
      <c r="H736" s="35"/>
      <c r="I736" s="114"/>
      <c r="J736" s="35"/>
      <c r="K736" s="35"/>
      <c r="L736" s="38"/>
      <c r="M736" s="217"/>
      <c r="N736" s="218"/>
      <c r="O736" s="70"/>
      <c r="P736" s="70"/>
      <c r="Q736" s="70"/>
      <c r="R736" s="70"/>
      <c r="S736" s="70"/>
      <c r="T736" s="71"/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T736" s="16" t="s">
        <v>168</v>
      </c>
      <c r="AU736" s="16" t="s">
        <v>87</v>
      </c>
    </row>
    <row r="737" spans="1:65" s="2" customFormat="1" ht="14.45" customHeight="1" x14ac:dyDescent="0.2">
      <c r="A737" s="33"/>
      <c r="B737" s="34"/>
      <c r="C737" s="202" t="s">
        <v>1276</v>
      </c>
      <c r="D737" s="202" t="s">
        <v>161</v>
      </c>
      <c r="E737" s="203" t="s">
        <v>1277</v>
      </c>
      <c r="F737" s="204" t="s">
        <v>1278</v>
      </c>
      <c r="G737" s="205" t="s">
        <v>236</v>
      </c>
      <c r="H737" s="206">
        <v>34</v>
      </c>
      <c r="I737" s="207"/>
      <c r="J737" s="208">
        <f>ROUND(I737*H737,2)</f>
        <v>0</v>
      </c>
      <c r="K737" s="204" t="s">
        <v>165</v>
      </c>
      <c r="L737" s="38"/>
      <c r="M737" s="209" t="s">
        <v>1</v>
      </c>
      <c r="N737" s="210" t="s">
        <v>41</v>
      </c>
      <c r="O737" s="70"/>
      <c r="P737" s="211">
        <f>O737*H737</f>
        <v>0</v>
      </c>
      <c r="Q737" s="211">
        <v>0</v>
      </c>
      <c r="R737" s="211">
        <f>Q737*H737</f>
        <v>0</v>
      </c>
      <c r="S737" s="211">
        <v>0</v>
      </c>
      <c r="T737" s="212">
        <f>S737*H737</f>
        <v>0</v>
      </c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R737" s="213" t="s">
        <v>258</v>
      </c>
      <c r="AT737" s="213" t="s">
        <v>161</v>
      </c>
      <c r="AU737" s="213" t="s">
        <v>87</v>
      </c>
      <c r="AY737" s="16" t="s">
        <v>159</v>
      </c>
      <c r="BE737" s="214">
        <f>IF(N737="základní",J737,0)</f>
        <v>0</v>
      </c>
      <c r="BF737" s="214">
        <f>IF(N737="snížená",J737,0)</f>
        <v>0</v>
      </c>
      <c r="BG737" s="214">
        <f>IF(N737="zákl. přenesená",J737,0)</f>
        <v>0</v>
      </c>
      <c r="BH737" s="214">
        <f>IF(N737="sníž. přenesená",J737,0)</f>
        <v>0</v>
      </c>
      <c r="BI737" s="214">
        <f>IF(N737="nulová",J737,0)</f>
        <v>0</v>
      </c>
      <c r="BJ737" s="16" t="s">
        <v>84</v>
      </c>
      <c r="BK737" s="214">
        <f>ROUND(I737*H737,2)</f>
        <v>0</v>
      </c>
      <c r="BL737" s="16" t="s">
        <v>258</v>
      </c>
      <c r="BM737" s="213" t="s">
        <v>1279</v>
      </c>
    </row>
    <row r="738" spans="1:65" s="2" customFormat="1" x14ac:dyDescent="0.2">
      <c r="A738" s="33"/>
      <c r="B738" s="34"/>
      <c r="C738" s="35"/>
      <c r="D738" s="215" t="s">
        <v>168</v>
      </c>
      <c r="E738" s="35"/>
      <c r="F738" s="216" t="s">
        <v>1280</v>
      </c>
      <c r="G738" s="35"/>
      <c r="H738" s="35"/>
      <c r="I738" s="114"/>
      <c r="J738" s="35"/>
      <c r="K738" s="35"/>
      <c r="L738" s="38"/>
      <c r="M738" s="217"/>
      <c r="N738" s="218"/>
      <c r="O738" s="70"/>
      <c r="P738" s="70"/>
      <c r="Q738" s="70"/>
      <c r="R738" s="70"/>
      <c r="S738" s="70"/>
      <c r="T738" s="71"/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T738" s="16" t="s">
        <v>168</v>
      </c>
      <c r="AU738" s="16" t="s">
        <v>87</v>
      </c>
    </row>
    <row r="739" spans="1:65" s="13" customFormat="1" x14ac:dyDescent="0.2">
      <c r="B739" s="219"/>
      <c r="C739" s="220"/>
      <c r="D739" s="215" t="s">
        <v>170</v>
      </c>
      <c r="E739" s="221" t="s">
        <v>1</v>
      </c>
      <c r="F739" s="222" t="s">
        <v>1281</v>
      </c>
      <c r="G739" s="220"/>
      <c r="H739" s="223">
        <v>34</v>
      </c>
      <c r="I739" s="224"/>
      <c r="J739" s="220"/>
      <c r="K739" s="220"/>
      <c r="L739" s="225"/>
      <c r="M739" s="226"/>
      <c r="N739" s="227"/>
      <c r="O739" s="227"/>
      <c r="P739" s="227"/>
      <c r="Q739" s="227"/>
      <c r="R739" s="227"/>
      <c r="S739" s="227"/>
      <c r="T739" s="228"/>
      <c r="AT739" s="229" t="s">
        <v>170</v>
      </c>
      <c r="AU739" s="229" t="s">
        <v>87</v>
      </c>
      <c r="AV739" s="13" t="s">
        <v>87</v>
      </c>
      <c r="AW739" s="13" t="s">
        <v>32</v>
      </c>
      <c r="AX739" s="13" t="s">
        <v>84</v>
      </c>
      <c r="AY739" s="229" t="s">
        <v>159</v>
      </c>
    </row>
    <row r="740" spans="1:65" s="2" customFormat="1" ht="19.899999999999999" customHeight="1" x14ac:dyDescent="0.2">
      <c r="A740" s="33"/>
      <c r="B740" s="34"/>
      <c r="C740" s="230" t="s">
        <v>1282</v>
      </c>
      <c r="D740" s="230" t="s">
        <v>247</v>
      </c>
      <c r="E740" s="231" t="s">
        <v>1283</v>
      </c>
      <c r="F740" s="232" t="s">
        <v>1284</v>
      </c>
      <c r="G740" s="233" t="s">
        <v>236</v>
      </c>
      <c r="H740" s="234">
        <v>39.1</v>
      </c>
      <c r="I740" s="235"/>
      <c r="J740" s="236">
        <f>ROUND(I740*H740,2)</f>
        <v>0</v>
      </c>
      <c r="K740" s="232" t="s">
        <v>165</v>
      </c>
      <c r="L740" s="237"/>
      <c r="M740" s="238" t="s">
        <v>1</v>
      </c>
      <c r="N740" s="239" t="s">
        <v>41</v>
      </c>
      <c r="O740" s="70"/>
      <c r="P740" s="211">
        <f>O740*H740</f>
        <v>0</v>
      </c>
      <c r="Q740" s="211">
        <v>1.3999999999999999E-4</v>
      </c>
      <c r="R740" s="211">
        <f>Q740*H740</f>
        <v>5.4739999999999997E-3</v>
      </c>
      <c r="S740" s="211">
        <v>0</v>
      </c>
      <c r="T740" s="212">
        <f>S740*H740</f>
        <v>0</v>
      </c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R740" s="213" t="s">
        <v>359</v>
      </c>
      <c r="AT740" s="213" t="s">
        <v>247</v>
      </c>
      <c r="AU740" s="213" t="s">
        <v>87</v>
      </c>
      <c r="AY740" s="16" t="s">
        <v>159</v>
      </c>
      <c r="BE740" s="214">
        <f>IF(N740="základní",J740,0)</f>
        <v>0</v>
      </c>
      <c r="BF740" s="214">
        <f>IF(N740="snížená",J740,0)</f>
        <v>0</v>
      </c>
      <c r="BG740" s="214">
        <f>IF(N740="zákl. přenesená",J740,0)</f>
        <v>0</v>
      </c>
      <c r="BH740" s="214">
        <f>IF(N740="sníž. přenesená",J740,0)</f>
        <v>0</v>
      </c>
      <c r="BI740" s="214">
        <f>IF(N740="nulová",J740,0)</f>
        <v>0</v>
      </c>
      <c r="BJ740" s="16" t="s">
        <v>84</v>
      </c>
      <c r="BK740" s="214">
        <f>ROUND(I740*H740,2)</f>
        <v>0</v>
      </c>
      <c r="BL740" s="16" t="s">
        <v>258</v>
      </c>
      <c r="BM740" s="213" t="s">
        <v>1285</v>
      </c>
    </row>
    <row r="741" spans="1:65" s="2" customFormat="1" ht="19.5" x14ac:dyDescent="0.2">
      <c r="A741" s="33"/>
      <c r="B741" s="34"/>
      <c r="C741" s="35"/>
      <c r="D741" s="215" t="s">
        <v>168</v>
      </c>
      <c r="E741" s="35"/>
      <c r="F741" s="216" t="s">
        <v>1284</v>
      </c>
      <c r="G741" s="35"/>
      <c r="H741" s="35"/>
      <c r="I741" s="114"/>
      <c r="J741" s="35"/>
      <c r="K741" s="35"/>
      <c r="L741" s="38"/>
      <c r="M741" s="217"/>
      <c r="N741" s="218"/>
      <c r="O741" s="70"/>
      <c r="P741" s="70"/>
      <c r="Q741" s="70"/>
      <c r="R741" s="70"/>
      <c r="S741" s="70"/>
      <c r="T741" s="71"/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T741" s="16" t="s">
        <v>168</v>
      </c>
      <c r="AU741" s="16" t="s">
        <v>87</v>
      </c>
    </row>
    <row r="742" spans="1:65" s="13" customFormat="1" x14ac:dyDescent="0.2">
      <c r="B742" s="219"/>
      <c r="C742" s="220"/>
      <c r="D742" s="215" t="s">
        <v>170</v>
      </c>
      <c r="E742" s="221" t="s">
        <v>1</v>
      </c>
      <c r="F742" s="222" t="s">
        <v>1286</v>
      </c>
      <c r="G742" s="220"/>
      <c r="H742" s="223">
        <v>39.1</v>
      </c>
      <c r="I742" s="224"/>
      <c r="J742" s="220"/>
      <c r="K742" s="220"/>
      <c r="L742" s="225"/>
      <c r="M742" s="226"/>
      <c r="N742" s="227"/>
      <c r="O742" s="227"/>
      <c r="P742" s="227"/>
      <c r="Q742" s="227"/>
      <c r="R742" s="227"/>
      <c r="S742" s="227"/>
      <c r="T742" s="228"/>
      <c r="AT742" s="229" t="s">
        <v>170</v>
      </c>
      <c r="AU742" s="229" t="s">
        <v>87</v>
      </c>
      <c r="AV742" s="13" t="s">
        <v>87</v>
      </c>
      <c r="AW742" s="13" t="s">
        <v>32</v>
      </c>
      <c r="AX742" s="13" t="s">
        <v>84</v>
      </c>
      <c r="AY742" s="229" t="s">
        <v>159</v>
      </c>
    </row>
    <row r="743" spans="1:65" s="2" customFormat="1" ht="14.45" customHeight="1" x14ac:dyDescent="0.2">
      <c r="A743" s="33"/>
      <c r="B743" s="34"/>
      <c r="C743" s="202" t="s">
        <v>1287</v>
      </c>
      <c r="D743" s="202" t="s">
        <v>161</v>
      </c>
      <c r="E743" s="203" t="s">
        <v>1288</v>
      </c>
      <c r="F743" s="204" t="s">
        <v>1289</v>
      </c>
      <c r="G743" s="205" t="s">
        <v>236</v>
      </c>
      <c r="H743" s="206">
        <v>10</v>
      </c>
      <c r="I743" s="207"/>
      <c r="J743" s="208">
        <f>ROUND(I743*H743,2)</f>
        <v>0</v>
      </c>
      <c r="K743" s="204" t="s">
        <v>165</v>
      </c>
      <c r="L743" s="38"/>
      <c r="M743" s="209" t="s">
        <v>1</v>
      </c>
      <c r="N743" s="210" t="s">
        <v>41</v>
      </c>
      <c r="O743" s="70"/>
      <c r="P743" s="211">
        <f>O743*H743</f>
        <v>0</v>
      </c>
      <c r="Q743" s="211">
        <v>0</v>
      </c>
      <c r="R743" s="211">
        <f>Q743*H743</f>
        <v>0</v>
      </c>
      <c r="S743" s="211">
        <v>1.2999999999999999E-4</v>
      </c>
      <c r="T743" s="212">
        <f>S743*H743</f>
        <v>1.2999999999999999E-3</v>
      </c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R743" s="213" t="s">
        <v>258</v>
      </c>
      <c r="AT743" s="213" t="s">
        <v>161</v>
      </c>
      <c r="AU743" s="213" t="s">
        <v>87</v>
      </c>
      <c r="AY743" s="16" t="s">
        <v>159</v>
      </c>
      <c r="BE743" s="214">
        <f>IF(N743="základní",J743,0)</f>
        <v>0</v>
      </c>
      <c r="BF743" s="214">
        <f>IF(N743="snížená",J743,0)</f>
        <v>0</v>
      </c>
      <c r="BG743" s="214">
        <f>IF(N743="zákl. přenesená",J743,0)</f>
        <v>0</v>
      </c>
      <c r="BH743" s="214">
        <f>IF(N743="sníž. přenesená",J743,0)</f>
        <v>0</v>
      </c>
      <c r="BI743" s="214">
        <f>IF(N743="nulová",J743,0)</f>
        <v>0</v>
      </c>
      <c r="BJ743" s="16" t="s">
        <v>84</v>
      </c>
      <c r="BK743" s="214">
        <f>ROUND(I743*H743,2)</f>
        <v>0</v>
      </c>
      <c r="BL743" s="16" t="s">
        <v>258</v>
      </c>
      <c r="BM743" s="213" t="s">
        <v>1290</v>
      </c>
    </row>
    <row r="744" spans="1:65" s="2" customFormat="1" x14ac:dyDescent="0.2">
      <c r="A744" s="33"/>
      <c r="B744" s="34"/>
      <c r="C744" s="35"/>
      <c r="D744" s="215" t="s">
        <v>168</v>
      </c>
      <c r="E744" s="35"/>
      <c r="F744" s="216" t="s">
        <v>1291</v>
      </c>
      <c r="G744" s="35"/>
      <c r="H744" s="35"/>
      <c r="I744" s="114"/>
      <c r="J744" s="35"/>
      <c r="K744" s="35"/>
      <c r="L744" s="38"/>
      <c r="M744" s="217"/>
      <c r="N744" s="218"/>
      <c r="O744" s="70"/>
      <c r="P744" s="70"/>
      <c r="Q744" s="70"/>
      <c r="R744" s="70"/>
      <c r="S744" s="70"/>
      <c r="T744" s="71"/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T744" s="16" t="s">
        <v>168</v>
      </c>
      <c r="AU744" s="16" t="s">
        <v>87</v>
      </c>
    </row>
    <row r="745" spans="1:65" s="13" customFormat="1" x14ac:dyDescent="0.2">
      <c r="B745" s="219"/>
      <c r="C745" s="220"/>
      <c r="D745" s="215" t="s">
        <v>170</v>
      </c>
      <c r="E745" s="221" t="s">
        <v>1</v>
      </c>
      <c r="F745" s="222" t="s">
        <v>1164</v>
      </c>
      <c r="G745" s="220"/>
      <c r="H745" s="223">
        <v>10</v>
      </c>
      <c r="I745" s="224"/>
      <c r="J745" s="220"/>
      <c r="K745" s="220"/>
      <c r="L745" s="225"/>
      <c r="M745" s="226"/>
      <c r="N745" s="227"/>
      <c r="O745" s="227"/>
      <c r="P745" s="227"/>
      <c r="Q745" s="227"/>
      <c r="R745" s="227"/>
      <c r="S745" s="227"/>
      <c r="T745" s="228"/>
      <c r="AT745" s="229" t="s">
        <v>170</v>
      </c>
      <c r="AU745" s="229" t="s">
        <v>87</v>
      </c>
      <c r="AV745" s="13" t="s">
        <v>87</v>
      </c>
      <c r="AW745" s="13" t="s">
        <v>32</v>
      </c>
      <c r="AX745" s="13" t="s">
        <v>84</v>
      </c>
      <c r="AY745" s="229" t="s">
        <v>159</v>
      </c>
    </row>
    <row r="746" spans="1:65" s="2" customFormat="1" ht="14.45" customHeight="1" x14ac:dyDescent="0.2">
      <c r="A746" s="33"/>
      <c r="B746" s="34"/>
      <c r="C746" s="202" t="s">
        <v>1292</v>
      </c>
      <c r="D746" s="202" t="s">
        <v>161</v>
      </c>
      <c r="E746" s="203" t="s">
        <v>1293</v>
      </c>
      <c r="F746" s="204" t="s">
        <v>1294</v>
      </c>
      <c r="G746" s="205" t="s">
        <v>250</v>
      </c>
      <c r="H746" s="206">
        <v>1.613</v>
      </c>
      <c r="I746" s="207"/>
      <c r="J746" s="208">
        <f>ROUND(I746*H746,2)</f>
        <v>0</v>
      </c>
      <c r="K746" s="204" t="s">
        <v>165</v>
      </c>
      <c r="L746" s="38"/>
      <c r="M746" s="209" t="s">
        <v>1</v>
      </c>
      <c r="N746" s="210" t="s">
        <v>41</v>
      </c>
      <c r="O746" s="70"/>
      <c r="P746" s="211">
        <f>O746*H746</f>
        <v>0</v>
      </c>
      <c r="Q746" s="211">
        <v>0</v>
      </c>
      <c r="R746" s="211">
        <f>Q746*H746</f>
        <v>0</v>
      </c>
      <c r="S746" s="211">
        <v>0</v>
      </c>
      <c r="T746" s="212">
        <f>S746*H746</f>
        <v>0</v>
      </c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R746" s="213" t="s">
        <v>258</v>
      </c>
      <c r="AT746" s="213" t="s">
        <v>161</v>
      </c>
      <c r="AU746" s="213" t="s">
        <v>87</v>
      </c>
      <c r="AY746" s="16" t="s">
        <v>159</v>
      </c>
      <c r="BE746" s="214">
        <f>IF(N746="základní",J746,0)</f>
        <v>0</v>
      </c>
      <c r="BF746" s="214">
        <f>IF(N746="snížená",J746,0)</f>
        <v>0</v>
      </c>
      <c r="BG746" s="214">
        <f>IF(N746="zákl. přenesená",J746,0)</f>
        <v>0</v>
      </c>
      <c r="BH746" s="214">
        <f>IF(N746="sníž. přenesená",J746,0)</f>
        <v>0</v>
      </c>
      <c r="BI746" s="214">
        <f>IF(N746="nulová",J746,0)</f>
        <v>0</v>
      </c>
      <c r="BJ746" s="16" t="s">
        <v>84</v>
      </c>
      <c r="BK746" s="214">
        <f>ROUND(I746*H746,2)</f>
        <v>0</v>
      </c>
      <c r="BL746" s="16" t="s">
        <v>258</v>
      </c>
      <c r="BM746" s="213" t="s">
        <v>1295</v>
      </c>
    </row>
    <row r="747" spans="1:65" s="2" customFormat="1" ht="19.5" x14ac:dyDescent="0.2">
      <c r="A747" s="33"/>
      <c r="B747" s="34"/>
      <c r="C747" s="35"/>
      <c r="D747" s="215" t="s">
        <v>168</v>
      </c>
      <c r="E747" s="35"/>
      <c r="F747" s="216" t="s">
        <v>1296</v>
      </c>
      <c r="G747" s="35"/>
      <c r="H747" s="35"/>
      <c r="I747" s="114"/>
      <c r="J747" s="35"/>
      <c r="K747" s="35"/>
      <c r="L747" s="38"/>
      <c r="M747" s="217"/>
      <c r="N747" s="218"/>
      <c r="O747" s="70"/>
      <c r="P747" s="70"/>
      <c r="Q747" s="70"/>
      <c r="R747" s="70"/>
      <c r="S747" s="70"/>
      <c r="T747" s="71"/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T747" s="16" t="s">
        <v>168</v>
      </c>
      <c r="AU747" s="16" t="s">
        <v>87</v>
      </c>
    </row>
    <row r="748" spans="1:65" s="12" customFormat="1" ht="22.9" customHeight="1" x14ac:dyDescent="0.2">
      <c r="B748" s="186"/>
      <c r="C748" s="187"/>
      <c r="D748" s="188" t="s">
        <v>75</v>
      </c>
      <c r="E748" s="200" t="s">
        <v>1297</v>
      </c>
      <c r="F748" s="200" t="s">
        <v>1298</v>
      </c>
      <c r="G748" s="187"/>
      <c r="H748" s="187"/>
      <c r="I748" s="190"/>
      <c r="J748" s="201">
        <f>BK748</f>
        <v>0</v>
      </c>
      <c r="K748" s="187"/>
      <c r="L748" s="192"/>
      <c r="M748" s="193"/>
      <c r="N748" s="194"/>
      <c r="O748" s="194"/>
      <c r="P748" s="195">
        <f>SUM(P749:P762)</f>
        <v>0</v>
      </c>
      <c r="Q748" s="194"/>
      <c r="R748" s="195">
        <f>SUM(R749:R762)</f>
        <v>7.1190000000000003E-2</v>
      </c>
      <c r="S748" s="194"/>
      <c r="T748" s="196">
        <f>SUM(T749:T762)</f>
        <v>0</v>
      </c>
      <c r="AR748" s="197" t="s">
        <v>87</v>
      </c>
      <c r="AT748" s="198" t="s">
        <v>75</v>
      </c>
      <c r="AU748" s="198" t="s">
        <v>84</v>
      </c>
      <c r="AY748" s="197" t="s">
        <v>159</v>
      </c>
      <c r="BK748" s="199">
        <f>SUM(BK749:BK762)</f>
        <v>0</v>
      </c>
    </row>
    <row r="749" spans="1:65" s="2" customFormat="1" ht="14.45" customHeight="1" x14ac:dyDescent="0.2">
      <c r="A749" s="33"/>
      <c r="B749" s="34"/>
      <c r="C749" s="202" t="s">
        <v>1299</v>
      </c>
      <c r="D749" s="202" t="s">
        <v>161</v>
      </c>
      <c r="E749" s="203" t="s">
        <v>1300</v>
      </c>
      <c r="F749" s="204" t="s">
        <v>1301</v>
      </c>
      <c r="G749" s="205" t="s">
        <v>236</v>
      </c>
      <c r="H749" s="206">
        <v>1</v>
      </c>
      <c r="I749" s="207"/>
      <c r="J749" s="208">
        <f>ROUND(I749*H749,2)</f>
        <v>0</v>
      </c>
      <c r="K749" s="204" t="s">
        <v>165</v>
      </c>
      <c r="L749" s="38"/>
      <c r="M749" s="209" t="s">
        <v>1</v>
      </c>
      <c r="N749" s="210" t="s">
        <v>41</v>
      </c>
      <c r="O749" s="70"/>
      <c r="P749" s="211">
        <f>O749*H749</f>
        <v>0</v>
      </c>
      <c r="Q749" s="211">
        <v>2.7E-4</v>
      </c>
      <c r="R749" s="211">
        <f>Q749*H749</f>
        <v>2.7E-4</v>
      </c>
      <c r="S749" s="211">
        <v>0</v>
      </c>
      <c r="T749" s="212">
        <f>S749*H749</f>
        <v>0</v>
      </c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R749" s="213" t="s">
        <v>258</v>
      </c>
      <c r="AT749" s="213" t="s">
        <v>161</v>
      </c>
      <c r="AU749" s="213" t="s">
        <v>87</v>
      </c>
      <c r="AY749" s="16" t="s">
        <v>159</v>
      </c>
      <c r="BE749" s="214">
        <f>IF(N749="základní",J749,0)</f>
        <v>0</v>
      </c>
      <c r="BF749" s="214">
        <f>IF(N749="snížená",J749,0)</f>
        <v>0</v>
      </c>
      <c r="BG749" s="214">
        <f>IF(N749="zákl. přenesená",J749,0)</f>
        <v>0</v>
      </c>
      <c r="BH749" s="214">
        <f>IF(N749="sníž. přenesená",J749,0)</f>
        <v>0</v>
      </c>
      <c r="BI749" s="214">
        <f>IF(N749="nulová",J749,0)</f>
        <v>0</v>
      </c>
      <c r="BJ749" s="16" t="s">
        <v>84</v>
      </c>
      <c r="BK749" s="214">
        <f>ROUND(I749*H749,2)</f>
        <v>0</v>
      </c>
      <c r="BL749" s="16" t="s">
        <v>258</v>
      </c>
      <c r="BM749" s="213" t="s">
        <v>1302</v>
      </c>
    </row>
    <row r="750" spans="1:65" s="2" customFormat="1" x14ac:dyDescent="0.2">
      <c r="A750" s="33"/>
      <c r="B750" s="34"/>
      <c r="C750" s="35"/>
      <c r="D750" s="215" t="s">
        <v>168</v>
      </c>
      <c r="E750" s="35"/>
      <c r="F750" s="216" t="s">
        <v>1303</v>
      </c>
      <c r="G750" s="35"/>
      <c r="H750" s="35"/>
      <c r="I750" s="114"/>
      <c r="J750" s="35"/>
      <c r="K750" s="35"/>
      <c r="L750" s="38"/>
      <c r="M750" s="217"/>
      <c r="N750" s="218"/>
      <c r="O750" s="70"/>
      <c r="P750" s="70"/>
      <c r="Q750" s="70"/>
      <c r="R750" s="70"/>
      <c r="S750" s="70"/>
      <c r="T750" s="71"/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T750" s="16" t="s">
        <v>168</v>
      </c>
      <c r="AU750" s="16" t="s">
        <v>87</v>
      </c>
    </row>
    <row r="751" spans="1:65" s="13" customFormat="1" x14ac:dyDescent="0.2">
      <c r="B751" s="219"/>
      <c r="C751" s="220"/>
      <c r="D751" s="215" t="s">
        <v>170</v>
      </c>
      <c r="E751" s="221" t="s">
        <v>1</v>
      </c>
      <c r="F751" s="222" t="s">
        <v>1304</v>
      </c>
      <c r="G751" s="220"/>
      <c r="H751" s="223">
        <v>1</v>
      </c>
      <c r="I751" s="224"/>
      <c r="J751" s="220"/>
      <c r="K751" s="220"/>
      <c r="L751" s="225"/>
      <c r="M751" s="226"/>
      <c r="N751" s="227"/>
      <c r="O751" s="227"/>
      <c r="P751" s="227"/>
      <c r="Q751" s="227"/>
      <c r="R751" s="227"/>
      <c r="S751" s="227"/>
      <c r="T751" s="228"/>
      <c r="AT751" s="229" t="s">
        <v>170</v>
      </c>
      <c r="AU751" s="229" t="s">
        <v>87</v>
      </c>
      <c r="AV751" s="13" t="s">
        <v>87</v>
      </c>
      <c r="AW751" s="13" t="s">
        <v>32</v>
      </c>
      <c r="AX751" s="13" t="s">
        <v>84</v>
      </c>
      <c r="AY751" s="229" t="s">
        <v>159</v>
      </c>
    </row>
    <row r="752" spans="1:65" s="2" customFormat="1" ht="14.45" customHeight="1" x14ac:dyDescent="0.2">
      <c r="A752" s="33"/>
      <c r="B752" s="34"/>
      <c r="C752" s="230" t="s">
        <v>1305</v>
      </c>
      <c r="D752" s="230" t="s">
        <v>247</v>
      </c>
      <c r="E752" s="231" t="s">
        <v>1306</v>
      </c>
      <c r="F752" s="232" t="s">
        <v>1307</v>
      </c>
      <c r="G752" s="233" t="s">
        <v>438</v>
      </c>
      <c r="H752" s="234">
        <v>1</v>
      </c>
      <c r="I752" s="235"/>
      <c r="J752" s="236">
        <f>ROUND(I752*H752,2)</f>
        <v>0</v>
      </c>
      <c r="K752" s="232" t="s">
        <v>1</v>
      </c>
      <c r="L752" s="237"/>
      <c r="M752" s="238" t="s">
        <v>1</v>
      </c>
      <c r="N752" s="239" t="s">
        <v>41</v>
      </c>
      <c r="O752" s="70"/>
      <c r="P752" s="211">
        <f>O752*H752</f>
        <v>0</v>
      </c>
      <c r="Q752" s="211">
        <v>0.03</v>
      </c>
      <c r="R752" s="211">
        <f>Q752*H752</f>
        <v>0.03</v>
      </c>
      <c r="S752" s="211">
        <v>0</v>
      </c>
      <c r="T752" s="212">
        <f>S752*H752</f>
        <v>0</v>
      </c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R752" s="213" t="s">
        <v>359</v>
      </c>
      <c r="AT752" s="213" t="s">
        <v>247</v>
      </c>
      <c r="AU752" s="213" t="s">
        <v>87</v>
      </c>
      <c r="AY752" s="16" t="s">
        <v>159</v>
      </c>
      <c r="BE752" s="214">
        <f>IF(N752="základní",J752,0)</f>
        <v>0</v>
      </c>
      <c r="BF752" s="214">
        <f>IF(N752="snížená",J752,0)</f>
        <v>0</v>
      </c>
      <c r="BG752" s="214">
        <f>IF(N752="zákl. přenesená",J752,0)</f>
        <v>0</v>
      </c>
      <c r="BH752" s="214">
        <f>IF(N752="sníž. přenesená",J752,0)</f>
        <v>0</v>
      </c>
      <c r="BI752" s="214">
        <f>IF(N752="nulová",J752,0)</f>
        <v>0</v>
      </c>
      <c r="BJ752" s="16" t="s">
        <v>84</v>
      </c>
      <c r="BK752" s="214">
        <f>ROUND(I752*H752,2)</f>
        <v>0</v>
      </c>
      <c r="BL752" s="16" t="s">
        <v>258</v>
      </c>
      <c r="BM752" s="213" t="s">
        <v>1308</v>
      </c>
    </row>
    <row r="753" spans="1:65" s="2" customFormat="1" x14ac:dyDescent="0.2">
      <c r="A753" s="33"/>
      <c r="B753" s="34"/>
      <c r="C753" s="35"/>
      <c r="D753" s="215" t="s">
        <v>168</v>
      </c>
      <c r="E753" s="35"/>
      <c r="F753" s="216" t="s">
        <v>1309</v>
      </c>
      <c r="G753" s="35"/>
      <c r="H753" s="35"/>
      <c r="I753" s="114"/>
      <c r="J753" s="35"/>
      <c r="K753" s="35"/>
      <c r="L753" s="38"/>
      <c r="M753" s="217"/>
      <c r="N753" s="218"/>
      <c r="O753" s="70"/>
      <c r="P753" s="70"/>
      <c r="Q753" s="70"/>
      <c r="R753" s="70"/>
      <c r="S753" s="70"/>
      <c r="T753" s="71"/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T753" s="16" t="s">
        <v>168</v>
      </c>
      <c r="AU753" s="16" t="s">
        <v>87</v>
      </c>
    </row>
    <row r="754" spans="1:65" s="2" customFormat="1" ht="19.5" x14ac:dyDescent="0.2">
      <c r="A754" s="33"/>
      <c r="B754" s="34"/>
      <c r="C754" s="35"/>
      <c r="D754" s="215" t="s">
        <v>542</v>
      </c>
      <c r="E754" s="35"/>
      <c r="F754" s="240" t="s">
        <v>1310</v>
      </c>
      <c r="G754" s="35"/>
      <c r="H754" s="35"/>
      <c r="I754" s="114"/>
      <c r="J754" s="35"/>
      <c r="K754" s="35"/>
      <c r="L754" s="38"/>
      <c r="M754" s="217"/>
      <c r="N754" s="218"/>
      <c r="O754" s="70"/>
      <c r="P754" s="70"/>
      <c r="Q754" s="70"/>
      <c r="R754" s="70"/>
      <c r="S754" s="70"/>
      <c r="T754" s="71"/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T754" s="16" t="s">
        <v>542</v>
      </c>
      <c r="AU754" s="16" t="s">
        <v>87</v>
      </c>
    </row>
    <row r="755" spans="1:65" s="2" customFormat="1" ht="14.45" customHeight="1" x14ac:dyDescent="0.2">
      <c r="A755" s="33"/>
      <c r="B755" s="34"/>
      <c r="C755" s="202" t="s">
        <v>1311</v>
      </c>
      <c r="D755" s="202" t="s">
        <v>161</v>
      </c>
      <c r="E755" s="203" t="s">
        <v>1312</v>
      </c>
      <c r="F755" s="204" t="s">
        <v>1313</v>
      </c>
      <c r="G755" s="205" t="s">
        <v>438</v>
      </c>
      <c r="H755" s="206">
        <v>1</v>
      </c>
      <c r="I755" s="207"/>
      <c r="J755" s="208">
        <f>ROUND(I755*H755,2)</f>
        <v>0</v>
      </c>
      <c r="K755" s="204" t="s">
        <v>165</v>
      </c>
      <c r="L755" s="38"/>
      <c r="M755" s="209" t="s">
        <v>1</v>
      </c>
      <c r="N755" s="210" t="s">
        <v>41</v>
      </c>
      <c r="O755" s="70"/>
      <c r="P755" s="211">
        <f>O755*H755</f>
        <v>0</v>
      </c>
      <c r="Q755" s="211">
        <v>9.2000000000000003E-4</v>
      </c>
      <c r="R755" s="211">
        <f>Q755*H755</f>
        <v>9.2000000000000003E-4</v>
      </c>
      <c r="S755" s="211">
        <v>0</v>
      </c>
      <c r="T755" s="212">
        <f>S755*H755</f>
        <v>0</v>
      </c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R755" s="213" t="s">
        <v>258</v>
      </c>
      <c r="AT755" s="213" t="s">
        <v>161</v>
      </c>
      <c r="AU755" s="213" t="s">
        <v>87</v>
      </c>
      <c r="AY755" s="16" t="s">
        <v>159</v>
      </c>
      <c r="BE755" s="214">
        <f>IF(N755="základní",J755,0)</f>
        <v>0</v>
      </c>
      <c r="BF755" s="214">
        <f>IF(N755="snížená",J755,0)</f>
        <v>0</v>
      </c>
      <c r="BG755" s="214">
        <f>IF(N755="zákl. přenesená",J755,0)</f>
        <v>0</v>
      </c>
      <c r="BH755" s="214">
        <f>IF(N755="sníž. přenesená",J755,0)</f>
        <v>0</v>
      </c>
      <c r="BI755" s="214">
        <f>IF(N755="nulová",J755,0)</f>
        <v>0</v>
      </c>
      <c r="BJ755" s="16" t="s">
        <v>84</v>
      </c>
      <c r="BK755" s="214">
        <f>ROUND(I755*H755,2)</f>
        <v>0</v>
      </c>
      <c r="BL755" s="16" t="s">
        <v>258</v>
      </c>
      <c r="BM755" s="213" t="s">
        <v>1314</v>
      </c>
    </row>
    <row r="756" spans="1:65" s="2" customFormat="1" ht="19.5" x14ac:dyDescent="0.2">
      <c r="A756" s="33"/>
      <c r="B756" s="34"/>
      <c r="C756" s="35"/>
      <c r="D756" s="215" t="s">
        <v>168</v>
      </c>
      <c r="E756" s="35"/>
      <c r="F756" s="216" t="s">
        <v>1315</v>
      </c>
      <c r="G756" s="35"/>
      <c r="H756" s="35"/>
      <c r="I756" s="114"/>
      <c r="J756" s="35"/>
      <c r="K756" s="35"/>
      <c r="L756" s="38"/>
      <c r="M756" s="217"/>
      <c r="N756" s="218"/>
      <c r="O756" s="70"/>
      <c r="P756" s="70"/>
      <c r="Q756" s="70"/>
      <c r="R756" s="70"/>
      <c r="S756" s="70"/>
      <c r="T756" s="71"/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T756" s="16" t="s">
        <v>168</v>
      </c>
      <c r="AU756" s="16" t="s">
        <v>87</v>
      </c>
    </row>
    <row r="757" spans="1:65" s="13" customFormat="1" x14ac:dyDescent="0.2">
      <c r="B757" s="219"/>
      <c r="C757" s="220"/>
      <c r="D757" s="215" t="s">
        <v>170</v>
      </c>
      <c r="E757" s="221" t="s">
        <v>1</v>
      </c>
      <c r="F757" s="222" t="s">
        <v>1304</v>
      </c>
      <c r="G757" s="220"/>
      <c r="H757" s="223">
        <v>1</v>
      </c>
      <c r="I757" s="224"/>
      <c r="J757" s="220"/>
      <c r="K757" s="220"/>
      <c r="L757" s="225"/>
      <c r="M757" s="226"/>
      <c r="N757" s="227"/>
      <c r="O757" s="227"/>
      <c r="P757" s="227"/>
      <c r="Q757" s="227"/>
      <c r="R757" s="227"/>
      <c r="S757" s="227"/>
      <c r="T757" s="228"/>
      <c r="AT757" s="229" t="s">
        <v>170</v>
      </c>
      <c r="AU757" s="229" t="s">
        <v>87</v>
      </c>
      <c r="AV757" s="13" t="s">
        <v>87</v>
      </c>
      <c r="AW757" s="13" t="s">
        <v>32</v>
      </c>
      <c r="AX757" s="13" t="s">
        <v>84</v>
      </c>
      <c r="AY757" s="229" t="s">
        <v>159</v>
      </c>
    </row>
    <row r="758" spans="1:65" s="2" customFormat="1" ht="19.899999999999999" customHeight="1" x14ac:dyDescent="0.2">
      <c r="A758" s="33"/>
      <c r="B758" s="34"/>
      <c r="C758" s="230" t="s">
        <v>1316</v>
      </c>
      <c r="D758" s="230" t="s">
        <v>247</v>
      </c>
      <c r="E758" s="231" t="s">
        <v>1317</v>
      </c>
      <c r="F758" s="232" t="s">
        <v>1318</v>
      </c>
      <c r="G758" s="233" t="s">
        <v>438</v>
      </c>
      <c r="H758" s="234">
        <v>1</v>
      </c>
      <c r="I758" s="235"/>
      <c r="J758" s="236">
        <f>ROUND(I758*H758,2)</f>
        <v>0</v>
      </c>
      <c r="K758" s="232" t="s">
        <v>1</v>
      </c>
      <c r="L758" s="237"/>
      <c r="M758" s="238" t="s">
        <v>1</v>
      </c>
      <c r="N758" s="239" t="s">
        <v>41</v>
      </c>
      <c r="O758" s="70"/>
      <c r="P758" s="211">
        <f>O758*H758</f>
        <v>0</v>
      </c>
      <c r="Q758" s="211">
        <v>0.04</v>
      </c>
      <c r="R758" s="211">
        <f>Q758*H758</f>
        <v>0.04</v>
      </c>
      <c r="S758" s="211">
        <v>0</v>
      </c>
      <c r="T758" s="212">
        <f>S758*H758</f>
        <v>0</v>
      </c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R758" s="213" t="s">
        <v>359</v>
      </c>
      <c r="AT758" s="213" t="s">
        <v>247</v>
      </c>
      <c r="AU758" s="213" t="s">
        <v>87</v>
      </c>
      <c r="AY758" s="16" t="s">
        <v>159</v>
      </c>
      <c r="BE758" s="214">
        <f>IF(N758="základní",J758,0)</f>
        <v>0</v>
      </c>
      <c r="BF758" s="214">
        <f>IF(N758="snížená",J758,0)</f>
        <v>0</v>
      </c>
      <c r="BG758" s="214">
        <f>IF(N758="zákl. přenesená",J758,0)</f>
        <v>0</v>
      </c>
      <c r="BH758" s="214">
        <f>IF(N758="sníž. přenesená",J758,0)</f>
        <v>0</v>
      </c>
      <c r="BI758" s="214">
        <f>IF(N758="nulová",J758,0)</f>
        <v>0</v>
      </c>
      <c r="BJ758" s="16" t="s">
        <v>84</v>
      </c>
      <c r="BK758" s="214">
        <f>ROUND(I758*H758,2)</f>
        <v>0</v>
      </c>
      <c r="BL758" s="16" t="s">
        <v>258</v>
      </c>
      <c r="BM758" s="213" t="s">
        <v>1319</v>
      </c>
    </row>
    <row r="759" spans="1:65" s="2" customFormat="1" ht="19.5" x14ac:dyDescent="0.2">
      <c r="A759" s="33"/>
      <c r="B759" s="34"/>
      <c r="C759" s="35"/>
      <c r="D759" s="215" t="s">
        <v>168</v>
      </c>
      <c r="E759" s="35"/>
      <c r="F759" s="216" t="s">
        <v>1320</v>
      </c>
      <c r="G759" s="35"/>
      <c r="H759" s="35"/>
      <c r="I759" s="114"/>
      <c r="J759" s="35"/>
      <c r="K759" s="35"/>
      <c r="L759" s="38"/>
      <c r="M759" s="217"/>
      <c r="N759" s="218"/>
      <c r="O759" s="70"/>
      <c r="P759" s="70"/>
      <c r="Q759" s="70"/>
      <c r="R759" s="70"/>
      <c r="S759" s="70"/>
      <c r="T759" s="71"/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T759" s="16" t="s">
        <v>168</v>
      </c>
      <c r="AU759" s="16" t="s">
        <v>87</v>
      </c>
    </row>
    <row r="760" spans="1:65" s="2" customFormat="1" ht="19.5" x14ac:dyDescent="0.2">
      <c r="A760" s="33"/>
      <c r="B760" s="34"/>
      <c r="C760" s="35"/>
      <c r="D760" s="215" t="s">
        <v>542</v>
      </c>
      <c r="E760" s="35"/>
      <c r="F760" s="240" t="s">
        <v>1310</v>
      </c>
      <c r="G760" s="35"/>
      <c r="H760" s="35"/>
      <c r="I760" s="114"/>
      <c r="J760" s="35"/>
      <c r="K760" s="35"/>
      <c r="L760" s="38"/>
      <c r="M760" s="217"/>
      <c r="N760" s="218"/>
      <c r="O760" s="70"/>
      <c r="P760" s="70"/>
      <c r="Q760" s="70"/>
      <c r="R760" s="70"/>
      <c r="S760" s="70"/>
      <c r="T760" s="71"/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T760" s="16" t="s">
        <v>542</v>
      </c>
      <c r="AU760" s="16" t="s">
        <v>87</v>
      </c>
    </row>
    <row r="761" spans="1:65" s="2" customFormat="1" ht="14.45" customHeight="1" x14ac:dyDescent="0.2">
      <c r="A761" s="33"/>
      <c r="B761" s="34"/>
      <c r="C761" s="202" t="s">
        <v>1321</v>
      </c>
      <c r="D761" s="202" t="s">
        <v>161</v>
      </c>
      <c r="E761" s="203" t="s">
        <v>1322</v>
      </c>
      <c r="F761" s="204" t="s">
        <v>1323</v>
      </c>
      <c r="G761" s="205" t="s">
        <v>250</v>
      </c>
      <c r="H761" s="206">
        <v>7.0999999999999994E-2</v>
      </c>
      <c r="I761" s="207"/>
      <c r="J761" s="208">
        <f>ROUND(I761*H761,2)</f>
        <v>0</v>
      </c>
      <c r="K761" s="204" t="s">
        <v>165</v>
      </c>
      <c r="L761" s="38"/>
      <c r="M761" s="209" t="s">
        <v>1</v>
      </c>
      <c r="N761" s="210" t="s">
        <v>41</v>
      </c>
      <c r="O761" s="70"/>
      <c r="P761" s="211">
        <f>O761*H761</f>
        <v>0</v>
      </c>
      <c r="Q761" s="211">
        <v>0</v>
      </c>
      <c r="R761" s="211">
        <f>Q761*H761</f>
        <v>0</v>
      </c>
      <c r="S761" s="211">
        <v>0</v>
      </c>
      <c r="T761" s="212">
        <f>S761*H761</f>
        <v>0</v>
      </c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R761" s="213" t="s">
        <v>258</v>
      </c>
      <c r="AT761" s="213" t="s">
        <v>161</v>
      </c>
      <c r="AU761" s="213" t="s">
        <v>87</v>
      </c>
      <c r="AY761" s="16" t="s">
        <v>159</v>
      </c>
      <c r="BE761" s="214">
        <f>IF(N761="základní",J761,0)</f>
        <v>0</v>
      </c>
      <c r="BF761" s="214">
        <f>IF(N761="snížená",J761,0)</f>
        <v>0</v>
      </c>
      <c r="BG761" s="214">
        <f>IF(N761="zákl. přenesená",J761,0)</f>
        <v>0</v>
      </c>
      <c r="BH761" s="214">
        <f>IF(N761="sníž. přenesená",J761,0)</f>
        <v>0</v>
      </c>
      <c r="BI761" s="214">
        <f>IF(N761="nulová",J761,0)</f>
        <v>0</v>
      </c>
      <c r="BJ761" s="16" t="s">
        <v>84</v>
      </c>
      <c r="BK761" s="214">
        <f>ROUND(I761*H761,2)</f>
        <v>0</v>
      </c>
      <c r="BL761" s="16" t="s">
        <v>258</v>
      </c>
      <c r="BM761" s="213" t="s">
        <v>1324</v>
      </c>
    </row>
    <row r="762" spans="1:65" s="2" customFormat="1" ht="19.5" x14ac:dyDescent="0.2">
      <c r="A762" s="33"/>
      <c r="B762" s="34"/>
      <c r="C762" s="35"/>
      <c r="D762" s="215" t="s">
        <v>168</v>
      </c>
      <c r="E762" s="35"/>
      <c r="F762" s="216" t="s">
        <v>1325</v>
      </c>
      <c r="G762" s="35"/>
      <c r="H762" s="35"/>
      <c r="I762" s="114"/>
      <c r="J762" s="35"/>
      <c r="K762" s="35"/>
      <c r="L762" s="38"/>
      <c r="M762" s="217"/>
      <c r="N762" s="218"/>
      <c r="O762" s="70"/>
      <c r="P762" s="70"/>
      <c r="Q762" s="70"/>
      <c r="R762" s="70"/>
      <c r="S762" s="70"/>
      <c r="T762" s="71"/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T762" s="16" t="s">
        <v>168</v>
      </c>
      <c r="AU762" s="16" t="s">
        <v>87</v>
      </c>
    </row>
    <row r="763" spans="1:65" s="12" customFormat="1" ht="22.9" customHeight="1" x14ac:dyDescent="0.2">
      <c r="B763" s="186"/>
      <c r="C763" s="187"/>
      <c r="D763" s="188" t="s">
        <v>75</v>
      </c>
      <c r="E763" s="200" t="s">
        <v>1326</v>
      </c>
      <c r="F763" s="200" t="s">
        <v>1327</v>
      </c>
      <c r="G763" s="187"/>
      <c r="H763" s="187"/>
      <c r="I763" s="190"/>
      <c r="J763" s="201">
        <f>BK763</f>
        <v>0</v>
      </c>
      <c r="K763" s="187"/>
      <c r="L763" s="192"/>
      <c r="M763" s="193"/>
      <c r="N763" s="194"/>
      <c r="O763" s="194"/>
      <c r="P763" s="195">
        <f>SUM(P764:P797)</f>
        <v>0</v>
      </c>
      <c r="Q763" s="194"/>
      <c r="R763" s="195">
        <f>SUM(R764:R797)</f>
        <v>0.49820979999999998</v>
      </c>
      <c r="S763" s="194"/>
      <c r="T763" s="196">
        <f>SUM(T764:T797)</f>
        <v>0</v>
      </c>
      <c r="AR763" s="197" t="s">
        <v>87</v>
      </c>
      <c r="AT763" s="198" t="s">
        <v>75</v>
      </c>
      <c r="AU763" s="198" t="s">
        <v>84</v>
      </c>
      <c r="AY763" s="197" t="s">
        <v>159</v>
      </c>
      <c r="BK763" s="199">
        <f>SUM(BK764:BK797)</f>
        <v>0</v>
      </c>
    </row>
    <row r="764" spans="1:65" s="2" customFormat="1" ht="14.45" customHeight="1" x14ac:dyDescent="0.2">
      <c r="A764" s="33"/>
      <c r="B764" s="34"/>
      <c r="C764" s="202" t="s">
        <v>1328</v>
      </c>
      <c r="D764" s="202" t="s">
        <v>161</v>
      </c>
      <c r="E764" s="203" t="s">
        <v>1329</v>
      </c>
      <c r="F764" s="204" t="s">
        <v>1330</v>
      </c>
      <c r="G764" s="205" t="s">
        <v>343</v>
      </c>
      <c r="H764" s="206">
        <v>375</v>
      </c>
      <c r="I764" s="207"/>
      <c r="J764" s="208">
        <f>ROUND(I764*H764,2)</f>
        <v>0</v>
      </c>
      <c r="K764" s="204" t="s">
        <v>165</v>
      </c>
      <c r="L764" s="38"/>
      <c r="M764" s="209" t="s">
        <v>1</v>
      </c>
      <c r="N764" s="210" t="s">
        <v>41</v>
      </c>
      <c r="O764" s="70"/>
      <c r="P764" s="211">
        <f>O764*H764</f>
        <v>0</v>
      </c>
      <c r="Q764" s="211">
        <v>5.0000000000000002E-5</v>
      </c>
      <c r="R764" s="211">
        <f>Q764*H764</f>
        <v>1.8749999999999999E-2</v>
      </c>
      <c r="S764" s="211">
        <v>0</v>
      </c>
      <c r="T764" s="212">
        <f>S764*H764</f>
        <v>0</v>
      </c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R764" s="213" t="s">
        <v>258</v>
      </c>
      <c r="AT764" s="213" t="s">
        <v>161</v>
      </c>
      <c r="AU764" s="213" t="s">
        <v>87</v>
      </c>
      <c r="AY764" s="16" t="s">
        <v>159</v>
      </c>
      <c r="BE764" s="214">
        <f>IF(N764="základní",J764,0)</f>
        <v>0</v>
      </c>
      <c r="BF764" s="214">
        <f>IF(N764="snížená",J764,0)</f>
        <v>0</v>
      </c>
      <c r="BG764" s="214">
        <f>IF(N764="zákl. přenesená",J764,0)</f>
        <v>0</v>
      </c>
      <c r="BH764" s="214">
        <f>IF(N764="sníž. přenesená",J764,0)</f>
        <v>0</v>
      </c>
      <c r="BI764" s="214">
        <f>IF(N764="nulová",J764,0)</f>
        <v>0</v>
      </c>
      <c r="BJ764" s="16" t="s">
        <v>84</v>
      </c>
      <c r="BK764" s="214">
        <f>ROUND(I764*H764,2)</f>
        <v>0</v>
      </c>
      <c r="BL764" s="16" t="s">
        <v>258</v>
      </c>
      <c r="BM764" s="213" t="s">
        <v>1331</v>
      </c>
    </row>
    <row r="765" spans="1:65" s="2" customFormat="1" x14ac:dyDescent="0.2">
      <c r="A765" s="33"/>
      <c r="B765" s="34"/>
      <c r="C765" s="35"/>
      <c r="D765" s="215" t="s">
        <v>168</v>
      </c>
      <c r="E765" s="35"/>
      <c r="F765" s="216" t="s">
        <v>1332</v>
      </c>
      <c r="G765" s="35"/>
      <c r="H765" s="35"/>
      <c r="I765" s="114"/>
      <c r="J765" s="35"/>
      <c r="K765" s="35"/>
      <c r="L765" s="38"/>
      <c r="M765" s="217"/>
      <c r="N765" s="218"/>
      <c r="O765" s="70"/>
      <c r="P765" s="70"/>
      <c r="Q765" s="70"/>
      <c r="R765" s="70"/>
      <c r="S765" s="70"/>
      <c r="T765" s="71"/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T765" s="16" t="s">
        <v>168</v>
      </c>
      <c r="AU765" s="16" t="s">
        <v>87</v>
      </c>
    </row>
    <row r="766" spans="1:65" s="13" customFormat="1" x14ac:dyDescent="0.2">
      <c r="B766" s="219"/>
      <c r="C766" s="220"/>
      <c r="D766" s="215" t="s">
        <v>170</v>
      </c>
      <c r="E766" s="221" t="s">
        <v>1</v>
      </c>
      <c r="F766" s="222" t="s">
        <v>1333</v>
      </c>
      <c r="G766" s="220"/>
      <c r="H766" s="223">
        <v>375</v>
      </c>
      <c r="I766" s="224"/>
      <c r="J766" s="220"/>
      <c r="K766" s="220"/>
      <c r="L766" s="225"/>
      <c r="M766" s="226"/>
      <c r="N766" s="227"/>
      <c r="O766" s="227"/>
      <c r="P766" s="227"/>
      <c r="Q766" s="227"/>
      <c r="R766" s="227"/>
      <c r="S766" s="227"/>
      <c r="T766" s="228"/>
      <c r="AT766" s="229" t="s">
        <v>170</v>
      </c>
      <c r="AU766" s="229" t="s">
        <v>87</v>
      </c>
      <c r="AV766" s="13" t="s">
        <v>87</v>
      </c>
      <c r="AW766" s="13" t="s">
        <v>32</v>
      </c>
      <c r="AX766" s="13" t="s">
        <v>84</v>
      </c>
      <c r="AY766" s="229" t="s">
        <v>159</v>
      </c>
    </row>
    <row r="767" spans="1:65" s="2" customFormat="1" ht="14.45" customHeight="1" x14ac:dyDescent="0.2">
      <c r="A767" s="33"/>
      <c r="B767" s="34"/>
      <c r="C767" s="230" t="s">
        <v>1334</v>
      </c>
      <c r="D767" s="230" t="s">
        <v>247</v>
      </c>
      <c r="E767" s="231" t="s">
        <v>1335</v>
      </c>
      <c r="F767" s="232" t="s">
        <v>1336</v>
      </c>
      <c r="G767" s="233" t="s">
        <v>438</v>
      </c>
      <c r="H767" s="234">
        <v>15</v>
      </c>
      <c r="I767" s="235"/>
      <c r="J767" s="236">
        <f>ROUND(I767*H767,2)</f>
        <v>0</v>
      </c>
      <c r="K767" s="232" t="s">
        <v>165</v>
      </c>
      <c r="L767" s="237"/>
      <c r="M767" s="238" t="s">
        <v>1</v>
      </c>
      <c r="N767" s="239" t="s">
        <v>41</v>
      </c>
      <c r="O767" s="70"/>
      <c r="P767" s="211">
        <f>O767*H767</f>
        <v>0</v>
      </c>
      <c r="Q767" s="211">
        <v>2.5000000000000001E-2</v>
      </c>
      <c r="R767" s="211">
        <f>Q767*H767</f>
        <v>0.375</v>
      </c>
      <c r="S767" s="211">
        <v>0</v>
      </c>
      <c r="T767" s="212">
        <f>S767*H767</f>
        <v>0</v>
      </c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R767" s="213" t="s">
        <v>359</v>
      </c>
      <c r="AT767" s="213" t="s">
        <v>247</v>
      </c>
      <c r="AU767" s="213" t="s">
        <v>87</v>
      </c>
      <c r="AY767" s="16" t="s">
        <v>159</v>
      </c>
      <c r="BE767" s="214">
        <f>IF(N767="základní",J767,0)</f>
        <v>0</v>
      </c>
      <c r="BF767" s="214">
        <f>IF(N767="snížená",J767,0)</f>
        <v>0</v>
      </c>
      <c r="BG767" s="214">
        <f>IF(N767="zákl. přenesená",J767,0)</f>
        <v>0</v>
      </c>
      <c r="BH767" s="214">
        <f>IF(N767="sníž. přenesená",J767,0)</f>
        <v>0</v>
      </c>
      <c r="BI767" s="214">
        <f>IF(N767="nulová",J767,0)</f>
        <v>0</v>
      </c>
      <c r="BJ767" s="16" t="s">
        <v>84</v>
      </c>
      <c r="BK767" s="214">
        <f>ROUND(I767*H767,2)</f>
        <v>0</v>
      </c>
      <c r="BL767" s="16" t="s">
        <v>258</v>
      </c>
      <c r="BM767" s="213" t="s">
        <v>1337</v>
      </c>
    </row>
    <row r="768" spans="1:65" s="2" customFormat="1" x14ac:dyDescent="0.2">
      <c r="A768" s="33"/>
      <c r="B768" s="34"/>
      <c r="C768" s="35"/>
      <c r="D768" s="215" t="s">
        <v>168</v>
      </c>
      <c r="E768" s="35"/>
      <c r="F768" s="216" t="s">
        <v>1336</v>
      </c>
      <c r="G768" s="35"/>
      <c r="H768" s="35"/>
      <c r="I768" s="114"/>
      <c r="J768" s="35"/>
      <c r="K768" s="35"/>
      <c r="L768" s="38"/>
      <c r="M768" s="217"/>
      <c r="N768" s="218"/>
      <c r="O768" s="70"/>
      <c r="P768" s="70"/>
      <c r="Q768" s="70"/>
      <c r="R768" s="70"/>
      <c r="S768" s="70"/>
      <c r="T768" s="71"/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T768" s="16" t="s">
        <v>168</v>
      </c>
      <c r="AU768" s="16" t="s">
        <v>87</v>
      </c>
    </row>
    <row r="769" spans="1:65" s="13" customFormat="1" x14ac:dyDescent="0.2">
      <c r="B769" s="219"/>
      <c r="C769" s="220"/>
      <c r="D769" s="215" t="s">
        <v>170</v>
      </c>
      <c r="E769" s="221" t="s">
        <v>1</v>
      </c>
      <c r="F769" s="222" t="s">
        <v>1338</v>
      </c>
      <c r="G769" s="220"/>
      <c r="H769" s="223">
        <v>15</v>
      </c>
      <c r="I769" s="224"/>
      <c r="J769" s="220"/>
      <c r="K769" s="220"/>
      <c r="L769" s="225"/>
      <c r="M769" s="226"/>
      <c r="N769" s="227"/>
      <c r="O769" s="227"/>
      <c r="P769" s="227"/>
      <c r="Q769" s="227"/>
      <c r="R769" s="227"/>
      <c r="S769" s="227"/>
      <c r="T769" s="228"/>
      <c r="AT769" s="229" t="s">
        <v>170</v>
      </c>
      <c r="AU769" s="229" t="s">
        <v>87</v>
      </c>
      <c r="AV769" s="13" t="s">
        <v>87</v>
      </c>
      <c r="AW769" s="13" t="s">
        <v>32</v>
      </c>
      <c r="AX769" s="13" t="s">
        <v>84</v>
      </c>
      <c r="AY769" s="229" t="s">
        <v>159</v>
      </c>
    </row>
    <row r="770" spans="1:65" s="2" customFormat="1" ht="14.45" customHeight="1" x14ac:dyDescent="0.2">
      <c r="A770" s="33"/>
      <c r="B770" s="34"/>
      <c r="C770" s="202" t="s">
        <v>1339</v>
      </c>
      <c r="D770" s="202" t="s">
        <v>161</v>
      </c>
      <c r="E770" s="203" t="s">
        <v>1340</v>
      </c>
      <c r="F770" s="204" t="s">
        <v>1341</v>
      </c>
      <c r="G770" s="205" t="s">
        <v>438</v>
      </c>
      <c r="H770" s="206">
        <v>2</v>
      </c>
      <c r="I770" s="207"/>
      <c r="J770" s="208">
        <f>ROUND(I770*H770,2)</f>
        <v>0</v>
      </c>
      <c r="K770" s="204" t="s">
        <v>165</v>
      </c>
      <c r="L770" s="38"/>
      <c r="M770" s="209" t="s">
        <v>1</v>
      </c>
      <c r="N770" s="210" t="s">
        <v>41</v>
      </c>
      <c r="O770" s="70"/>
      <c r="P770" s="211">
        <f>O770*H770</f>
        <v>0</v>
      </c>
      <c r="Q770" s="211">
        <v>0</v>
      </c>
      <c r="R770" s="211">
        <f>Q770*H770</f>
        <v>0</v>
      </c>
      <c r="S770" s="211">
        <v>0</v>
      </c>
      <c r="T770" s="212">
        <f>S770*H770</f>
        <v>0</v>
      </c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R770" s="213" t="s">
        <v>258</v>
      </c>
      <c r="AT770" s="213" t="s">
        <v>161</v>
      </c>
      <c r="AU770" s="213" t="s">
        <v>87</v>
      </c>
      <c r="AY770" s="16" t="s">
        <v>159</v>
      </c>
      <c r="BE770" s="214">
        <f>IF(N770="základní",J770,0)</f>
        <v>0</v>
      </c>
      <c r="BF770" s="214">
        <f>IF(N770="snížená",J770,0)</f>
        <v>0</v>
      </c>
      <c r="BG770" s="214">
        <f>IF(N770="zákl. přenesená",J770,0)</f>
        <v>0</v>
      </c>
      <c r="BH770" s="214">
        <f>IF(N770="sníž. přenesená",J770,0)</f>
        <v>0</v>
      </c>
      <c r="BI770" s="214">
        <f>IF(N770="nulová",J770,0)</f>
        <v>0</v>
      </c>
      <c r="BJ770" s="16" t="s">
        <v>84</v>
      </c>
      <c r="BK770" s="214">
        <f>ROUND(I770*H770,2)</f>
        <v>0</v>
      </c>
      <c r="BL770" s="16" t="s">
        <v>258</v>
      </c>
      <c r="BM770" s="213" t="s">
        <v>1342</v>
      </c>
    </row>
    <row r="771" spans="1:65" s="2" customFormat="1" x14ac:dyDescent="0.2">
      <c r="A771" s="33"/>
      <c r="B771" s="34"/>
      <c r="C771" s="35"/>
      <c r="D771" s="215" t="s">
        <v>168</v>
      </c>
      <c r="E771" s="35"/>
      <c r="F771" s="216" t="s">
        <v>1343</v>
      </c>
      <c r="G771" s="35"/>
      <c r="H771" s="35"/>
      <c r="I771" s="114"/>
      <c r="J771" s="35"/>
      <c r="K771" s="35"/>
      <c r="L771" s="38"/>
      <c r="M771" s="217"/>
      <c r="N771" s="218"/>
      <c r="O771" s="70"/>
      <c r="P771" s="70"/>
      <c r="Q771" s="70"/>
      <c r="R771" s="70"/>
      <c r="S771" s="70"/>
      <c r="T771" s="71"/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T771" s="16" t="s">
        <v>168</v>
      </c>
      <c r="AU771" s="16" t="s">
        <v>87</v>
      </c>
    </row>
    <row r="772" spans="1:65" s="2" customFormat="1" ht="14.45" customHeight="1" x14ac:dyDescent="0.2">
      <c r="A772" s="33"/>
      <c r="B772" s="34"/>
      <c r="C772" s="230" t="s">
        <v>1344</v>
      </c>
      <c r="D772" s="230" t="s">
        <v>247</v>
      </c>
      <c r="E772" s="231" t="s">
        <v>1345</v>
      </c>
      <c r="F772" s="232" t="s">
        <v>1346</v>
      </c>
      <c r="G772" s="233" t="s">
        <v>438</v>
      </c>
      <c r="H772" s="234">
        <v>2</v>
      </c>
      <c r="I772" s="235"/>
      <c r="J772" s="236">
        <f>ROUND(I772*H772,2)</f>
        <v>0</v>
      </c>
      <c r="K772" s="232" t="s">
        <v>165</v>
      </c>
      <c r="L772" s="237"/>
      <c r="M772" s="238" t="s">
        <v>1</v>
      </c>
      <c r="N772" s="239" t="s">
        <v>41</v>
      </c>
      <c r="O772" s="70"/>
      <c r="P772" s="211">
        <f>O772*H772</f>
        <v>0</v>
      </c>
      <c r="Q772" s="211">
        <v>3.5E-4</v>
      </c>
      <c r="R772" s="211">
        <f>Q772*H772</f>
        <v>6.9999999999999999E-4</v>
      </c>
      <c r="S772" s="211">
        <v>0</v>
      </c>
      <c r="T772" s="212">
        <f>S772*H772</f>
        <v>0</v>
      </c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R772" s="213" t="s">
        <v>359</v>
      </c>
      <c r="AT772" s="213" t="s">
        <v>247</v>
      </c>
      <c r="AU772" s="213" t="s">
        <v>87</v>
      </c>
      <c r="AY772" s="16" t="s">
        <v>159</v>
      </c>
      <c r="BE772" s="214">
        <f>IF(N772="základní",J772,0)</f>
        <v>0</v>
      </c>
      <c r="BF772" s="214">
        <f>IF(N772="snížená",J772,0)</f>
        <v>0</v>
      </c>
      <c r="BG772" s="214">
        <f>IF(N772="zákl. přenesená",J772,0)</f>
        <v>0</v>
      </c>
      <c r="BH772" s="214">
        <f>IF(N772="sníž. přenesená",J772,0)</f>
        <v>0</v>
      </c>
      <c r="BI772" s="214">
        <f>IF(N772="nulová",J772,0)</f>
        <v>0</v>
      </c>
      <c r="BJ772" s="16" t="s">
        <v>84</v>
      </c>
      <c r="BK772" s="214">
        <f>ROUND(I772*H772,2)</f>
        <v>0</v>
      </c>
      <c r="BL772" s="16" t="s">
        <v>258</v>
      </c>
      <c r="BM772" s="213" t="s">
        <v>1347</v>
      </c>
    </row>
    <row r="773" spans="1:65" s="2" customFormat="1" x14ac:dyDescent="0.2">
      <c r="A773" s="33"/>
      <c r="B773" s="34"/>
      <c r="C773" s="35"/>
      <c r="D773" s="215" t="s">
        <v>168</v>
      </c>
      <c r="E773" s="35"/>
      <c r="F773" s="216" t="s">
        <v>1346</v>
      </c>
      <c r="G773" s="35"/>
      <c r="H773" s="35"/>
      <c r="I773" s="114"/>
      <c r="J773" s="35"/>
      <c r="K773" s="35"/>
      <c r="L773" s="38"/>
      <c r="M773" s="217"/>
      <c r="N773" s="218"/>
      <c r="O773" s="70"/>
      <c r="P773" s="70"/>
      <c r="Q773" s="70"/>
      <c r="R773" s="70"/>
      <c r="S773" s="70"/>
      <c r="T773" s="71"/>
      <c r="U773" s="33"/>
      <c r="V773" s="33"/>
      <c r="W773" s="33"/>
      <c r="X773" s="33"/>
      <c r="Y773" s="33"/>
      <c r="Z773" s="33"/>
      <c r="AA773" s="33"/>
      <c r="AB773" s="33"/>
      <c r="AC773" s="33"/>
      <c r="AD773" s="33"/>
      <c r="AE773" s="33"/>
      <c r="AT773" s="16" t="s">
        <v>168</v>
      </c>
      <c r="AU773" s="16" t="s">
        <v>87</v>
      </c>
    </row>
    <row r="774" spans="1:65" s="2" customFormat="1" ht="14.45" customHeight="1" x14ac:dyDescent="0.2">
      <c r="A774" s="33"/>
      <c r="B774" s="34"/>
      <c r="C774" s="202" t="s">
        <v>1348</v>
      </c>
      <c r="D774" s="202" t="s">
        <v>161</v>
      </c>
      <c r="E774" s="203" t="s">
        <v>1349</v>
      </c>
      <c r="F774" s="204" t="s">
        <v>1350</v>
      </c>
      <c r="G774" s="205" t="s">
        <v>438</v>
      </c>
      <c r="H774" s="206">
        <v>3.2</v>
      </c>
      <c r="I774" s="207"/>
      <c r="J774" s="208">
        <f>ROUND(I774*H774,2)</f>
        <v>0</v>
      </c>
      <c r="K774" s="204" t="s">
        <v>165</v>
      </c>
      <c r="L774" s="38"/>
      <c r="M774" s="209" t="s">
        <v>1</v>
      </c>
      <c r="N774" s="210" t="s">
        <v>41</v>
      </c>
      <c r="O774" s="70"/>
      <c r="P774" s="211">
        <f>O774*H774</f>
        <v>0</v>
      </c>
      <c r="Q774" s="211">
        <v>0</v>
      </c>
      <c r="R774" s="211">
        <f>Q774*H774</f>
        <v>0</v>
      </c>
      <c r="S774" s="211">
        <v>0</v>
      </c>
      <c r="T774" s="212">
        <f>S774*H774</f>
        <v>0</v>
      </c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R774" s="213" t="s">
        <v>258</v>
      </c>
      <c r="AT774" s="213" t="s">
        <v>161</v>
      </c>
      <c r="AU774" s="213" t="s">
        <v>87</v>
      </c>
      <c r="AY774" s="16" t="s">
        <v>159</v>
      </c>
      <c r="BE774" s="214">
        <f>IF(N774="základní",J774,0)</f>
        <v>0</v>
      </c>
      <c r="BF774" s="214">
        <f>IF(N774="snížená",J774,0)</f>
        <v>0</v>
      </c>
      <c r="BG774" s="214">
        <f>IF(N774="zákl. přenesená",J774,0)</f>
        <v>0</v>
      </c>
      <c r="BH774" s="214">
        <f>IF(N774="sníž. přenesená",J774,0)</f>
        <v>0</v>
      </c>
      <c r="BI774" s="214">
        <f>IF(N774="nulová",J774,0)</f>
        <v>0</v>
      </c>
      <c r="BJ774" s="16" t="s">
        <v>84</v>
      </c>
      <c r="BK774" s="214">
        <f>ROUND(I774*H774,2)</f>
        <v>0</v>
      </c>
      <c r="BL774" s="16" t="s">
        <v>258</v>
      </c>
      <c r="BM774" s="213" t="s">
        <v>1351</v>
      </c>
    </row>
    <row r="775" spans="1:65" s="2" customFormat="1" x14ac:dyDescent="0.2">
      <c r="A775" s="33"/>
      <c r="B775" s="34"/>
      <c r="C775" s="35"/>
      <c r="D775" s="215" t="s">
        <v>168</v>
      </c>
      <c r="E775" s="35"/>
      <c r="F775" s="216" t="s">
        <v>1352</v>
      </c>
      <c r="G775" s="35"/>
      <c r="H775" s="35"/>
      <c r="I775" s="114"/>
      <c r="J775" s="35"/>
      <c r="K775" s="35"/>
      <c r="L775" s="38"/>
      <c r="M775" s="217"/>
      <c r="N775" s="218"/>
      <c r="O775" s="70"/>
      <c r="P775" s="70"/>
      <c r="Q775" s="70"/>
      <c r="R775" s="70"/>
      <c r="S775" s="70"/>
      <c r="T775" s="71"/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T775" s="16" t="s">
        <v>168</v>
      </c>
      <c r="AU775" s="16" t="s">
        <v>87</v>
      </c>
    </row>
    <row r="776" spans="1:65" s="13" customFormat="1" x14ac:dyDescent="0.2">
      <c r="B776" s="219"/>
      <c r="C776" s="220"/>
      <c r="D776" s="215" t="s">
        <v>170</v>
      </c>
      <c r="E776" s="221" t="s">
        <v>1</v>
      </c>
      <c r="F776" s="222" t="s">
        <v>1353</v>
      </c>
      <c r="G776" s="220"/>
      <c r="H776" s="223">
        <v>3.2</v>
      </c>
      <c r="I776" s="224"/>
      <c r="J776" s="220"/>
      <c r="K776" s="220"/>
      <c r="L776" s="225"/>
      <c r="M776" s="226"/>
      <c r="N776" s="227"/>
      <c r="O776" s="227"/>
      <c r="P776" s="227"/>
      <c r="Q776" s="227"/>
      <c r="R776" s="227"/>
      <c r="S776" s="227"/>
      <c r="T776" s="228"/>
      <c r="AT776" s="229" t="s">
        <v>170</v>
      </c>
      <c r="AU776" s="229" t="s">
        <v>87</v>
      </c>
      <c r="AV776" s="13" t="s">
        <v>87</v>
      </c>
      <c r="AW776" s="13" t="s">
        <v>32</v>
      </c>
      <c r="AX776" s="13" t="s">
        <v>84</v>
      </c>
      <c r="AY776" s="229" t="s">
        <v>159</v>
      </c>
    </row>
    <row r="777" spans="1:65" s="2" customFormat="1" ht="14.45" customHeight="1" x14ac:dyDescent="0.2">
      <c r="A777" s="33"/>
      <c r="B777" s="34"/>
      <c r="C777" s="230" t="s">
        <v>1354</v>
      </c>
      <c r="D777" s="230" t="s">
        <v>247</v>
      </c>
      <c r="E777" s="231" t="s">
        <v>1355</v>
      </c>
      <c r="F777" s="232" t="s">
        <v>1356</v>
      </c>
      <c r="G777" s="233" t="s">
        <v>1357</v>
      </c>
      <c r="H777" s="234">
        <v>1</v>
      </c>
      <c r="I777" s="235"/>
      <c r="J777" s="236">
        <f>ROUND(I777*H777,2)</f>
        <v>0</v>
      </c>
      <c r="K777" s="232" t="s">
        <v>1</v>
      </c>
      <c r="L777" s="237"/>
      <c r="M777" s="238" t="s">
        <v>1</v>
      </c>
      <c r="N777" s="239" t="s">
        <v>41</v>
      </c>
      <c r="O777" s="70"/>
      <c r="P777" s="211">
        <f>O777*H777</f>
        <v>0</v>
      </c>
      <c r="Q777" s="211">
        <v>5.0999999999999997E-2</v>
      </c>
      <c r="R777" s="211">
        <f>Q777*H777</f>
        <v>5.0999999999999997E-2</v>
      </c>
      <c r="S777" s="211">
        <v>0</v>
      </c>
      <c r="T777" s="212">
        <f>S777*H777</f>
        <v>0</v>
      </c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R777" s="213" t="s">
        <v>359</v>
      </c>
      <c r="AT777" s="213" t="s">
        <v>247</v>
      </c>
      <c r="AU777" s="213" t="s">
        <v>87</v>
      </c>
      <c r="AY777" s="16" t="s">
        <v>159</v>
      </c>
      <c r="BE777" s="214">
        <f>IF(N777="základní",J777,0)</f>
        <v>0</v>
      </c>
      <c r="BF777" s="214">
        <f>IF(N777="snížená",J777,0)</f>
        <v>0</v>
      </c>
      <c r="BG777" s="214">
        <f>IF(N777="zákl. přenesená",J777,0)</f>
        <v>0</v>
      </c>
      <c r="BH777" s="214">
        <f>IF(N777="sníž. přenesená",J777,0)</f>
        <v>0</v>
      </c>
      <c r="BI777" s="214">
        <f>IF(N777="nulová",J777,0)</f>
        <v>0</v>
      </c>
      <c r="BJ777" s="16" t="s">
        <v>84</v>
      </c>
      <c r="BK777" s="214">
        <f>ROUND(I777*H777,2)</f>
        <v>0</v>
      </c>
      <c r="BL777" s="16" t="s">
        <v>258</v>
      </c>
      <c r="BM777" s="213" t="s">
        <v>1358</v>
      </c>
    </row>
    <row r="778" spans="1:65" s="2" customFormat="1" x14ac:dyDescent="0.2">
      <c r="A778" s="33"/>
      <c r="B778" s="34"/>
      <c r="C778" s="35"/>
      <c r="D778" s="215" t="s">
        <v>168</v>
      </c>
      <c r="E778" s="35"/>
      <c r="F778" s="216" t="s">
        <v>1356</v>
      </c>
      <c r="G778" s="35"/>
      <c r="H778" s="35"/>
      <c r="I778" s="114"/>
      <c r="J778" s="35"/>
      <c r="K778" s="35"/>
      <c r="L778" s="38"/>
      <c r="M778" s="217"/>
      <c r="N778" s="218"/>
      <c r="O778" s="70"/>
      <c r="P778" s="70"/>
      <c r="Q778" s="70"/>
      <c r="R778" s="70"/>
      <c r="S778" s="70"/>
      <c r="T778" s="71"/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T778" s="16" t="s">
        <v>168</v>
      </c>
      <c r="AU778" s="16" t="s">
        <v>87</v>
      </c>
    </row>
    <row r="779" spans="1:65" s="2" customFormat="1" ht="14.45" customHeight="1" x14ac:dyDescent="0.2">
      <c r="A779" s="33"/>
      <c r="B779" s="34"/>
      <c r="C779" s="202" t="s">
        <v>1359</v>
      </c>
      <c r="D779" s="202" t="s">
        <v>161</v>
      </c>
      <c r="E779" s="203" t="s">
        <v>1360</v>
      </c>
      <c r="F779" s="204" t="s">
        <v>1361</v>
      </c>
      <c r="G779" s="205" t="s">
        <v>343</v>
      </c>
      <c r="H779" s="206">
        <v>27.58</v>
      </c>
      <c r="I779" s="207"/>
      <c r="J779" s="208">
        <f>ROUND(I779*H779,2)</f>
        <v>0</v>
      </c>
      <c r="K779" s="204" t="s">
        <v>165</v>
      </c>
      <c r="L779" s="38"/>
      <c r="M779" s="209" t="s">
        <v>1</v>
      </c>
      <c r="N779" s="210" t="s">
        <v>41</v>
      </c>
      <c r="O779" s="70"/>
      <c r="P779" s="211">
        <f>O779*H779</f>
        <v>0</v>
      </c>
      <c r="Q779" s="211">
        <v>6.0000000000000002E-5</v>
      </c>
      <c r="R779" s="211">
        <f>Q779*H779</f>
        <v>1.6547999999999999E-3</v>
      </c>
      <c r="S779" s="211">
        <v>0</v>
      </c>
      <c r="T779" s="212">
        <f>S779*H779</f>
        <v>0</v>
      </c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R779" s="213" t="s">
        <v>258</v>
      </c>
      <c r="AT779" s="213" t="s">
        <v>161</v>
      </c>
      <c r="AU779" s="213" t="s">
        <v>87</v>
      </c>
      <c r="AY779" s="16" t="s">
        <v>159</v>
      </c>
      <c r="BE779" s="214">
        <f>IF(N779="základní",J779,0)</f>
        <v>0</v>
      </c>
      <c r="BF779" s="214">
        <f>IF(N779="snížená",J779,0)</f>
        <v>0</v>
      </c>
      <c r="BG779" s="214">
        <f>IF(N779="zákl. přenesená",J779,0)</f>
        <v>0</v>
      </c>
      <c r="BH779" s="214">
        <f>IF(N779="sníž. přenesená",J779,0)</f>
        <v>0</v>
      </c>
      <c r="BI779" s="214">
        <f>IF(N779="nulová",J779,0)</f>
        <v>0</v>
      </c>
      <c r="BJ779" s="16" t="s">
        <v>84</v>
      </c>
      <c r="BK779" s="214">
        <f>ROUND(I779*H779,2)</f>
        <v>0</v>
      </c>
      <c r="BL779" s="16" t="s">
        <v>258</v>
      </c>
      <c r="BM779" s="213" t="s">
        <v>1362</v>
      </c>
    </row>
    <row r="780" spans="1:65" s="2" customFormat="1" x14ac:dyDescent="0.2">
      <c r="A780" s="33"/>
      <c r="B780" s="34"/>
      <c r="C780" s="35"/>
      <c r="D780" s="215" t="s">
        <v>168</v>
      </c>
      <c r="E780" s="35"/>
      <c r="F780" s="216" t="s">
        <v>1363</v>
      </c>
      <c r="G780" s="35"/>
      <c r="H780" s="35"/>
      <c r="I780" s="114"/>
      <c r="J780" s="35"/>
      <c r="K780" s="35"/>
      <c r="L780" s="38"/>
      <c r="M780" s="217"/>
      <c r="N780" s="218"/>
      <c r="O780" s="70"/>
      <c r="P780" s="70"/>
      <c r="Q780" s="70"/>
      <c r="R780" s="70"/>
      <c r="S780" s="70"/>
      <c r="T780" s="71"/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T780" s="16" t="s">
        <v>168</v>
      </c>
      <c r="AU780" s="16" t="s">
        <v>87</v>
      </c>
    </row>
    <row r="781" spans="1:65" s="13" customFormat="1" x14ac:dyDescent="0.2">
      <c r="B781" s="219"/>
      <c r="C781" s="220"/>
      <c r="D781" s="215" t="s">
        <v>170</v>
      </c>
      <c r="E781" s="221" t="s">
        <v>1</v>
      </c>
      <c r="F781" s="222" t="s">
        <v>1364</v>
      </c>
      <c r="G781" s="220"/>
      <c r="H781" s="223">
        <v>27.58</v>
      </c>
      <c r="I781" s="224"/>
      <c r="J781" s="220"/>
      <c r="K781" s="220"/>
      <c r="L781" s="225"/>
      <c r="M781" s="226"/>
      <c r="N781" s="227"/>
      <c r="O781" s="227"/>
      <c r="P781" s="227"/>
      <c r="Q781" s="227"/>
      <c r="R781" s="227"/>
      <c r="S781" s="227"/>
      <c r="T781" s="228"/>
      <c r="AT781" s="229" t="s">
        <v>170</v>
      </c>
      <c r="AU781" s="229" t="s">
        <v>87</v>
      </c>
      <c r="AV781" s="13" t="s">
        <v>87</v>
      </c>
      <c r="AW781" s="13" t="s">
        <v>32</v>
      </c>
      <c r="AX781" s="13" t="s">
        <v>84</v>
      </c>
      <c r="AY781" s="229" t="s">
        <v>159</v>
      </c>
    </row>
    <row r="782" spans="1:65" s="2" customFormat="1" ht="14.45" customHeight="1" x14ac:dyDescent="0.2">
      <c r="A782" s="33"/>
      <c r="B782" s="34"/>
      <c r="C782" s="230" t="s">
        <v>1365</v>
      </c>
      <c r="D782" s="230" t="s">
        <v>247</v>
      </c>
      <c r="E782" s="231" t="s">
        <v>1366</v>
      </c>
      <c r="F782" s="232" t="s">
        <v>1367</v>
      </c>
      <c r="G782" s="233" t="s">
        <v>250</v>
      </c>
      <c r="H782" s="234">
        <v>1.4999999999999999E-2</v>
      </c>
      <c r="I782" s="235"/>
      <c r="J782" s="236">
        <f>ROUND(I782*H782,2)</f>
        <v>0</v>
      </c>
      <c r="K782" s="232" t="s">
        <v>165</v>
      </c>
      <c r="L782" s="237"/>
      <c r="M782" s="238" t="s">
        <v>1</v>
      </c>
      <c r="N782" s="239" t="s">
        <v>41</v>
      </c>
      <c r="O782" s="70"/>
      <c r="P782" s="211">
        <f>O782*H782</f>
        <v>0</v>
      </c>
      <c r="Q782" s="211">
        <v>1</v>
      </c>
      <c r="R782" s="211">
        <f>Q782*H782</f>
        <v>1.4999999999999999E-2</v>
      </c>
      <c r="S782" s="211">
        <v>0</v>
      </c>
      <c r="T782" s="212">
        <f>S782*H782</f>
        <v>0</v>
      </c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R782" s="213" t="s">
        <v>359</v>
      </c>
      <c r="AT782" s="213" t="s">
        <v>247</v>
      </c>
      <c r="AU782" s="213" t="s">
        <v>87</v>
      </c>
      <c r="AY782" s="16" t="s">
        <v>159</v>
      </c>
      <c r="BE782" s="214">
        <f>IF(N782="základní",J782,0)</f>
        <v>0</v>
      </c>
      <c r="BF782" s="214">
        <f>IF(N782="snížená",J782,0)</f>
        <v>0</v>
      </c>
      <c r="BG782" s="214">
        <f>IF(N782="zákl. přenesená",J782,0)</f>
        <v>0</v>
      </c>
      <c r="BH782" s="214">
        <f>IF(N782="sníž. přenesená",J782,0)</f>
        <v>0</v>
      </c>
      <c r="BI782" s="214">
        <f>IF(N782="nulová",J782,0)</f>
        <v>0</v>
      </c>
      <c r="BJ782" s="16" t="s">
        <v>84</v>
      </c>
      <c r="BK782" s="214">
        <f>ROUND(I782*H782,2)</f>
        <v>0</v>
      </c>
      <c r="BL782" s="16" t="s">
        <v>258</v>
      </c>
      <c r="BM782" s="213" t="s">
        <v>1368</v>
      </c>
    </row>
    <row r="783" spans="1:65" s="2" customFormat="1" x14ac:dyDescent="0.2">
      <c r="A783" s="33"/>
      <c r="B783" s="34"/>
      <c r="C783" s="35"/>
      <c r="D783" s="215" t="s">
        <v>168</v>
      </c>
      <c r="E783" s="35"/>
      <c r="F783" s="216" t="s">
        <v>1367</v>
      </c>
      <c r="G783" s="35"/>
      <c r="H783" s="35"/>
      <c r="I783" s="114"/>
      <c r="J783" s="35"/>
      <c r="K783" s="35"/>
      <c r="L783" s="38"/>
      <c r="M783" s="217"/>
      <c r="N783" s="218"/>
      <c r="O783" s="70"/>
      <c r="P783" s="70"/>
      <c r="Q783" s="70"/>
      <c r="R783" s="70"/>
      <c r="S783" s="70"/>
      <c r="T783" s="71"/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T783" s="16" t="s">
        <v>168</v>
      </c>
      <c r="AU783" s="16" t="s">
        <v>87</v>
      </c>
    </row>
    <row r="784" spans="1:65" s="13" customFormat="1" x14ac:dyDescent="0.2">
      <c r="B784" s="219"/>
      <c r="C784" s="220"/>
      <c r="D784" s="215" t="s">
        <v>170</v>
      </c>
      <c r="E784" s="221" t="s">
        <v>1</v>
      </c>
      <c r="F784" s="222" t="s">
        <v>1369</v>
      </c>
      <c r="G784" s="220"/>
      <c r="H784" s="223">
        <v>1.4999999999999999E-2</v>
      </c>
      <c r="I784" s="224"/>
      <c r="J784" s="220"/>
      <c r="K784" s="220"/>
      <c r="L784" s="225"/>
      <c r="M784" s="226"/>
      <c r="N784" s="227"/>
      <c r="O784" s="227"/>
      <c r="P784" s="227"/>
      <c r="Q784" s="227"/>
      <c r="R784" s="227"/>
      <c r="S784" s="227"/>
      <c r="T784" s="228"/>
      <c r="AT784" s="229" t="s">
        <v>170</v>
      </c>
      <c r="AU784" s="229" t="s">
        <v>87</v>
      </c>
      <c r="AV784" s="13" t="s">
        <v>87</v>
      </c>
      <c r="AW784" s="13" t="s">
        <v>32</v>
      </c>
      <c r="AX784" s="13" t="s">
        <v>84</v>
      </c>
      <c r="AY784" s="229" t="s">
        <v>159</v>
      </c>
    </row>
    <row r="785" spans="1:65" s="2" customFormat="1" ht="14.45" customHeight="1" x14ac:dyDescent="0.2">
      <c r="A785" s="33"/>
      <c r="B785" s="34"/>
      <c r="C785" s="230" t="s">
        <v>1370</v>
      </c>
      <c r="D785" s="230" t="s">
        <v>247</v>
      </c>
      <c r="E785" s="231" t="s">
        <v>1371</v>
      </c>
      <c r="F785" s="232" t="s">
        <v>1372</v>
      </c>
      <c r="G785" s="233" t="s">
        <v>250</v>
      </c>
      <c r="H785" s="234">
        <v>1.4999999999999999E-2</v>
      </c>
      <c r="I785" s="235"/>
      <c r="J785" s="236">
        <f>ROUND(I785*H785,2)</f>
        <v>0</v>
      </c>
      <c r="K785" s="232" t="s">
        <v>165</v>
      </c>
      <c r="L785" s="237"/>
      <c r="M785" s="238" t="s">
        <v>1</v>
      </c>
      <c r="N785" s="239" t="s">
        <v>41</v>
      </c>
      <c r="O785" s="70"/>
      <c r="P785" s="211">
        <f>O785*H785</f>
        <v>0</v>
      </c>
      <c r="Q785" s="211">
        <v>1</v>
      </c>
      <c r="R785" s="211">
        <f>Q785*H785</f>
        <v>1.4999999999999999E-2</v>
      </c>
      <c r="S785" s="211">
        <v>0</v>
      </c>
      <c r="T785" s="212">
        <f>S785*H785</f>
        <v>0</v>
      </c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R785" s="213" t="s">
        <v>359</v>
      </c>
      <c r="AT785" s="213" t="s">
        <v>247</v>
      </c>
      <c r="AU785" s="213" t="s">
        <v>87</v>
      </c>
      <c r="AY785" s="16" t="s">
        <v>159</v>
      </c>
      <c r="BE785" s="214">
        <f>IF(N785="základní",J785,0)</f>
        <v>0</v>
      </c>
      <c r="BF785" s="214">
        <f>IF(N785="snížená",J785,0)</f>
        <v>0</v>
      </c>
      <c r="BG785" s="214">
        <f>IF(N785="zákl. přenesená",J785,0)</f>
        <v>0</v>
      </c>
      <c r="BH785" s="214">
        <f>IF(N785="sníž. přenesená",J785,0)</f>
        <v>0</v>
      </c>
      <c r="BI785" s="214">
        <f>IF(N785="nulová",J785,0)</f>
        <v>0</v>
      </c>
      <c r="BJ785" s="16" t="s">
        <v>84</v>
      </c>
      <c r="BK785" s="214">
        <f>ROUND(I785*H785,2)</f>
        <v>0</v>
      </c>
      <c r="BL785" s="16" t="s">
        <v>258</v>
      </c>
      <c r="BM785" s="213" t="s">
        <v>1373</v>
      </c>
    </row>
    <row r="786" spans="1:65" s="2" customFormat="1" x14ac:dyDescent="0.2">
      <c r="A786" s="33"/>
      <c r="B786" s="34"/>
      <c r="C786" s="35"/>
      <c r="D786" s="215" t="s">
        <v>168</v>
      </c>
      <c r="E786" s="35"/>
      <c r="F786" s="216" t="s">
        <v>1372</v>
      </c>
      <c r="G786" s="35"/>
      <c r="H786" s="35"/>
      <c r="I786" s="114"/>
      <c r="J786" s="35"/>
      <c r="K786" s="35"/>
      <c r="L786" s="38"/>
      <c r="M786" s="217"/>
      <c r="N786" s="218"/>
      <c r="O786" s="70"/>
      <c r="P786" s="70"/>
      <c r="Q786" s="70"/>
      <c r="R786" s="70"/>
      <c r="S786" s="70"/>
      <c r="T786" s="71"/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T786" s="16" t="s">
        <v>168</v>
      </c>
      <c r="AU786" s="16" t="s">
        <v>87</v>
      </c>
    </row>
    <row r="787" spans="1:65" s="13" customFormat="1" x14ac:dyDescent="0.2">
      <c r="B787" s="219"/>
      <c r="C787" s="220"/>
      <c r="D787" s="215" t="s">
        <v>170</v>
      </c>
      <c r="E787" s="221" t="s">
        <v>1</v>
      </c>
      <c r="F787" s="222" t="s">
        <v>1374</v>
      </c>
      <c r="G787" s="220"/>
      <c r="H787" s="223">
        <v>1.4999999999999999E-2</v>
      </c>
      <c r="I787" s="224"/>
      <c r="J787" s="220"/>
      <c r="K787" s="220"/>
      <c r="L787" s="225"/>
      <c r="M787" s="226"/>
      <c r="N787" s="227"/>
      <c r="O787" s="227"/>
      <c r="P787" s="227"/>
      <c r="Q787" s="227"/>
      <c r="R787" s="227"/>
      <c r="S787" s="227"/>
      <c r="T787" s="228"/>
      <c r="AT787" s="229" t="s">
        <v>170</v>
      </c>
      <c r="AU787" s="229" t="s">
        <v>87</v>
      </c>
      <c r="AV787" s="13" t="s">
        <v>87</v>
      </c>
      <c r="AW787" s="13" t="s">
        <v>32</v>
      </c>
      <c r="AX787" s="13" t="s">
        <v>84</v>
      </c>
      <c r="AY787" s="229" t="s">
        <v>159</v>
      </c>
    </row>
    <row r="788" spans="1:65" s="2" customFormat="1" ht="14.45" customHeight="1" x14ac:dyDescent="0.2">
      <c r="A788" s="33"/>
      <c r="B788" s="34"/>
      <c r="C788" s="202" t="s">
        <v>1375</v>
      </c>
      <c r="D788" s="202" t="s">
        <v>161</v>
      </c>
      <c r="E788" s="203" t="s">
        <v>1376</v>
      </c>
      <c r="F788" s="204" t="s">
        <v>1377</v>
      </c>
      <c r="G788" s="205" t="s">
        <v>343</v>
      </c>
      <c r="H788" s="206">
        <v>20.100000000000001</v>
      </c>
      <c r="I788" s="207"/>
      <c r="J788" s="208">
        <f>ROUND(I788*H788,2)</f>
        <v>0</v>
      </c>
      <c r="K788" s="204" t="s">
        <v>165</v>
      </c>
      <c r="L788" s="38"/>
      <c r="M788" s="209" t="s">
        <v>1</v>
      </c>
      <c r="N788" s="210" t="s">
        <v>41</v>
      </c>
      <c r="O788" s="70"/>
      <c r="P788" s="211">
        <f>O788*H788</f>
        <v>0</v>
      </c>
      <c r="Q788" s="211">
        <v>5.0000000000000002E-5</v>
      </c>
      <c r="R788" s="211">
        <f>Q788*H788</f>
        <v>1.005E-3</v>
      </c>
      <c r="S788" s="211">
        <v>0</v>
      </c>
      <c r="T788" s="212">
        <f>S788*H788</f>
        <v>0</v>
      </c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R788" s="213" t="s">
        <v>258</v>
      </c>
      <c r="AT788" s="213" t="s">
        <v>161</v>
      </c>
      <c r="AU788" s="213" t="s">
        <v>87</v>
      </c>
      <c r="AY788" s="16" t="s">
        <v>159</v>
      </c>
      <c r="BE788" s="214">
        <f>IF(N788="základní",J788,0)</f>
        <v>0</v>
      </c>
      <c r="BF788" s="214">
        <f>IF(N788="snížená",J788,0)</f>
        <v>0</v>
      </c>
      <c r="BG788" s="214">
        <f>IF(N788="zákl. přenesená",J788,0)</f>
        <v>0</v>
      </c>
      <c r="BH788" s="214">
        <f>IF(N788="sníž. přenesená",J788,0)</f>
        <v>0</v>
      </c>
      <c r="BI788" s="214">
        <f>IF(N788="nulová",J788,0)</f>
        <v>0</v>
      </c>
      <c r="BJ788" s="16" t="s">
        <v>84</v>
      </c>
      <c r="BK788" s="214">
        <f>ROUND(I788*H788,2)</f>
        <v>0</v>
      </c>
      <c r="BL788" s="16" t="s">
        <v>258</v>
      </c>
      <c r="BM788" s="213" t="s">
        <v>1378</v>
      </c>
    </row>
    <row r="789" spans="1:65" s="2" customFormat="1" x14ac:dyDescent="0.2">
      <c r="A789" s="33"/>
      <c r="B789" s="34"/>
      <c r="C789" s="35"/>
      <c r="D789" s="215" t="s">
        <v>168</v>
      </c>
      <c r="E789" s="35"/>
      <c r="F789" s="216" t="s">
        <v>1379</v>
      </c>
      <c r="G789" s="35"/>
      <c r="H789" s="35"/>
      <c r="I789" s="114"/>
      <c r="J789" s="35"/>
      <c r="K789" s="35"/>
      <c r="L789" s="38"/>
      <c r="M789" s="217"/>
      <c r="N789" s="218"/>
      <c r="O789" s="70"/>
      <c r="P789" s="70"/>
      <c r="Q789" s="70"/>
      <c r="R789" s="70"/>
      <c r="S789" s="70"/>
      <c r="T789" s="71"/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T789" s="16" t="s">
        <v>168</v>
      </c>
      <c r="AU789" s="16" t="s">
        <v>87</v>
      </c>
    </row>
    <row r="790" spans="1:65" s="13" customFormat="1" x14ac:dyDescent="0.2">
      <c r="B790" s="219"/>
      <c r="C790" s="220"/>
      <c r="D790" s="215" t="s">
        <v>170</v>
      </c>
      <c r="E790" s="221" t="s">
        <v>1</v>
      </c>
      <c r="F790" s="222" t="s">
        <v>1380</v>
      </c>
      <c r="G790" s="220"/>
      <c r="H790" s="223">
        <v>20.100000000000001</v>
      </c>
      <c r="I790" s="224"/>
      <c r="J790" s="220"/>
      <c r="K790" s="220"/>
      <c r="L790" s="225"/>
      <c r="M790" s="226"/>
      <c r="N790" s="227"/>
      <c r="O790" s="227"/>
      <c r="P790" s="227"/>
      <c r="Q790" s="227"/>
      <c r="R790" s="227"/>
      <c r="S790" s="227"/>
      <c r="T790" s="228"/>
      <c r="AT790" s="229" t="s">
        <v>170</v>
      </c>
      <c r="AU790" s="229" t="s">
        <v>87</v>
      </c>
      <c r="AV790" s="13" t="s">
        <v>87</v>
      </c>
      <c r="AW790" s="13" t="s">
        <v>32</v>
      </c>
      <c r="AX790" s="13" t="s">
        <v>84</v>
      </c>
      <c r="AY790" s="229" t="s">
        <v>159</v>
      </c>
    </row>
    <row r="791" spans="1:65" s="2" customFormat="1" ht="14.45" customHeight="1" x14ac:dyDescent="0.2">
      <c r="A791" s="33"/>
      <c r="B791" s="34"/>
      <c r="C791" s="230" t="s">
        <v>1381</v>
      </c>
      <c r="D791" s="230" t="s">
        <v>247</v>
      </c>
      <c r="E791" s="231" t="s">
        <v>1382</v>
      </c>
      <c r="F791" s="232" t="s">
        <v>1383</v>
      </c>
      <c r="G791" s="233" t="s">
        <v>1357</v>
      </c>
      <c r="H791" s="234">
        <v>1</v>
      </c>
      <c r="I791" s="235"/>
      <c r="J791" s="236">
        <f>ROUND(I791*H791,2)</f>
        <v>0</v>
      </c>
      <c r="K791" s="232" t="s">
        <v>1</v>
      </c>
      <c r="L791" s="237"/>
      <c r="M791" s="238" t="s">
        <v>1</v>
      </c>
      <c r="N791" s="239" t="s">
        <v>41</v>
      </c>
      <c r="O791" s="70"/>
      <c r="P791" s="211">
        <f>O791*H791</f>
        <v>0</v>
      </c>
      <c r="Q791" s="211">
        <v>2.01E-2</v>
      </c>
      <c r="R791" s="211">
        <f>Q791*H791</f>
        <v>2.01E-2</v>
      </c>
      <c r="S791" s="211">
        <v>0</v>
      </c>
      <c r="T791" s="212">
        <f>S791*H791</f>
        <v>0</v>
      </c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R791" s="213" t="s">
        <v>359</v>
      </c>
      <c r="AT791" s="213" t="s">
        <v>247</v>
      </c>
      <c r="AU791" s="213" t="s">
        <v>87</v>
      </c>
      <c r="AY791" s="16" t="s">
        <v>159</v>
      </c>
      <c r="BE791" s="214">
        <f>IF(N791="základní",J791,0)</f>
        <v>0</v>
      </c>
      <c r="BF791" s="214">
        <f>IF(N791="snížená",J791,0)</f>
        <v>0</v>
      </c>
      <c r="BG791" s="214">
        <f>IF(N791="zákl. přenesená",J791,0)</f>
        <v>0</v>
      </c>
      <c r="BH791" s="214">
        <f>IF(N791="sníž. přenesená",J791,0)</f>
        <v>0</v>
      </c>
      <c r="BI791" s="214">
        <f>IF(N791="nulová",J791,0)</f>
        <v>0</v>
      </c>
      <c r="BJ791" s="16" t="s">
        <v>84</v>
      </c>
      <c r="BK791" s="214">
        <f>ROUND(I791*H791,2)</f>
        <v>0</v>
      </c>
      <c r="BL791" s="16" t="s">
        <v>258</v>
      </c>
      <c r="BM791" s="213" t="s">
        <v>1384</v>
      </c>
    </row>
    <row r="792" spans="1:65" s="2" customFormat="1" x14ac:dyDescent="0.2">
      <c r="A792" s="33"/>
      <c r="B792" s="34"/>
      <c r="C792" s="35"/>
      <c r="D792" s="215" t="s">
        <v>168</v>
      </c>
      <c r="E792" s="35"/>
      <c r="F792" s="216" t="s">
        <v>1383</v>
      </c>
      <c r="G792" s="35"/>
      <c r="H792" s="35"/>
      <c r="I792" s="114"/>
      <c r="J792" s="35"/>
      <c r="K792" s="35"/>
      <c r="L792" s="38"/>
      <c r="M792" s="217"/>
      <c r="N792" s="218"/>
      <c r="O792" s="70"/>
      <c r="P792" s="70"/>
      <c r="Q792" s="70"/>
      <c r="R792" s="70"/>
      <c r="S792" s="70"/>
      <c r="T792" s="71"/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T792" s="16" t="s">
        <v>168</v>
      </c>
      <c r="AU792" s="16" t="s">
        <v>87</v>
      </c>
    </row>
    <row r="793" spans="1:65" s="2" customFormat="1" ht="14.45" customHeight="1" x14ac:dyDescent="0.2">
      <c r="A793" s="33"/>
      <c r="B793" s="34"/>
      <c r="C793" s="202" t="s">
        <v>1385</v>
      </c>
      <c r="D793" s="202" t="s">
        <v>161</v>
      </c>
      <c r="E793" s="203" t="s">
        <v>1386</v>
      </c>
      <c r="F793" s="204" t="s">
        <v>1387</v>
      </c>
      <c r="G793" s="205" t="s">
        <v>343</v>
      </c>
      <c r="H793" s="206">
        <v>225.16</v>
      </c>
      <c r="I793" s="207"/>
      <c r="J793" s="208">
        <f>ROUND(I793*H793,2)</f>
        <v>0</v>
      </c>
      <c r="K793" s="204" t="s">
        <v>1</v>
      </c>
      <c r="L793" s="38"/>
      <c r="M793" s="209" t="s">
        <v>1</v>
      </c>
      <c r="N793" s="210" t="s">
        <v>41</v>
      </c>
      <c r="O793" s="70"/>
      <c r="P793" s="211">
        <f>O793*H793</f>
        <v>0</v>
      </c>
      <c r="Q793" s="211">
        <v>0</v>
      </c>
      <c r="R793" s="211">
        <f>Q793*H793</f>
        <v>0</v>
      </c>
      <c r="S793" s="211">
        <v>0</v>
      </c>
      <c r="T793" s="212">
        <f>S793*H793</f>
        <v>0</v>
      </c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R793" s="213" t="s">
        <v>258</v>
      </c>
      <c r="AT793" s="213" t="s">
        <v>161</v>
      </c>
      <c r="AU793" s="213" t="s">
        <v>87</v>
      </c>
      <c r="AY793" s="16" t="s">
        <v>159</v>
      </c>
      <c r="BE793" s="214">
        <f>IF(N793="základní",J793,0)</f>
        <v>0</v>
      </c>
      <c r="BF793" s="214">
        <f>IF(N793="snížená",J793,0)</f>
        <v>0</v>
      </c>
      <c r="BG793" s="214">
        <f>IF(N793="zákl. přenesená",J793,0)</f>
        <v>0</v>
      </c>
      <c r="BH793" s="214">
        <f>IF(N793="sníž. přenesená",J793,0)</f>
        <v>0</v>
      </c>
      <c r="BI793" s="214">
        <f>IF(N793="nulová",J793,0)</f>
        <v>0</v>
      </c>
      <c r="BJ793" s="16" t="s">
        <v>84</v>
      </c>
      <c r="BK793" s="214">
        <f>ROUND(I793*H793,2)</f>
        <v>0</v>
      </c>
      <c r="BL793" s="16" t="s">
        <v>258</v>
      </c>
      <c r="BM793" s="213" t="s">
        <v>1388</v>
      </c>
    </row>
    <row r="794" spans="1:65" s="2" customFormat="1" x14ac:dyDescent="0.2">
      <c r="A794" s="33"/>
      <c r="B794" s="34"/>
      <c r="C794" s="35"/>
      <c r="D794" s="215" t="s">
        <v>168</v>
      </c>
      <c r="E794" s="35"/>
      <c r="F794" s="216" t="s">
        <v>1387</v>
      </c>
      <c r="G794" s="35"/>
      <c r="H794" s="35"/>
      <c r="I794" s="114"/>
      <c r="J794" s="35"/>
      <c r="K794" s="35"/>
      <c r="L794" s="38"/>
      <c r="M794" s="217"/>
      <c r="N794" s="218"/>
      <c r="O794" s="70"/>
      <c r="P794" s="70"/>
      <c r="Q794" s="70"/>
      <c r="R794" s="70"/>
      <c r="S794" s="70"/>
      <c r="T794" s="71"/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T794" s="16" t="s">
        <v>168</v>
      </c>
      <c r="AU794" s="16" t="s">
        <v>87</v>
      </c>
    </row>
    <row r="795" spans="1:65" s="13" customFormat="1" x14ac:dyDescent="0.2">
      <c r="B795" s="219"/>
      <c r="C795" s="220"/>
      <c r="D795" s="215" t="s">
        <v>170</v>
      </c>
      <c r="E795" s="221" t="s">
        <v>1</v>
      </c>
      <c r="F795" s="222" t="s">
        <v>1389</v>
      </c>
      <c r="G795" s="220"/>
      <c r="H795" s="223">
        <v>225.16</v>
      </c>
      <c r="I795" s="224"/>
      <c r="J795" s="220"/>
      <c r="K795" s="220"/>
      <c r="L795" s="225"/>
      <c r="M795" s="226"/>
      <c r="N795" s="227"/>
      <c r="O795" s="227"/>
      <c r="P795" s="227"/>
      <c r="Q795" s="227"/>
      <c r="R795" s="227"/>
      <c r="S795" s="227"/>
      <c r="T795" s="228"/>
      <c r="AT795" s="229" t="s">
        <v>170</v>
      </c>
      <c r="AU795" s="229" t="s">
        <v>87</v>
      </c>
      <c r="AV795" s="13" t="s">
        <v>87</v>
      </c>
      <c r="AW795" s="13" t="s">
        <v>32</v>
      </c>
      <c r="AX795" s="13" t="s">
        <v>84</v>
      </c>
      <c r="AY795" s="229" t="s">
        <v>159</v>
      </c>
    </row>
    <row r="796" spans="1:65" s="2" customFormat="1" ht="14.45" customHeight="1" x14ac:dyDescent="0.2">
      <c r="A796" s="33"/>
      <c r="B796" s="34"/>
      <c r="C796" s="202" t="s">
        <v>1390</v>
      </c>
      <c r="D796" s="202" t="s">
        <v>161</v>
      </c>
      <c r="E796" s="203" t="s">
        <v>1391</v>
      </c>
      <c r="F796" s="204" t="s">
        <v>1392</v>
      </c>
      <c r="G796" s="205" t="s">
        <v>250</v>
      </c>
      <c r="H796" s="206">
        <v>0.498</v>
      </c>
      <c r="I796" s="207"/>
      <c r="J796" s="208">
        <f>ROUND(I796*H796,2)</f>
        <v>0</v>
      </c>
      <c r="K796" s="204" t="s">
        <v>165</v>
      </c>
      <c r="L796" s="38"/>
      <c r="M796" s="209" t="s">
        <v>1</v>
      </c>
      <c r="N796" s="210" t="s">
        <v>41</v>
      </c>
      <c r="O796" s="70"/>
      <c r="P796" s="211">
        <f>O796*H796</f>
        <v>0</v>
      </c>
      <c r="Q796" s="211">
        <v>0</v>
      </c>
      <c r="R796" s="211">
        <f>Q796*H796</f>
        <v>0</v>
      </c>
      <c r="S796" s="211">
        <v>0</v>
      </c>
      <c r="T796" s="212">
        <f>S796*H796</f>
        <v>0</v>
      </c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R796" s="213" t="s">
        <v>258</v>
      </c>
      <c r="AT796" s="213" t="s">
        <v>161</v>
      </c>
      <c r="AU796" s="213" t="s">
        <v>87</v>
      </c>
      <c r="AY796" s="16" t="s">
        <v>159</v>
      </c>
      <c r="BE796" s="214">
        <f>IF(N796="základní",J796,0)</f>
        <v>0</v>
      </c>
      <c r="BF796" s="214">
        <f>IF(N796="snížená",J796,0)</f>
        <v>0</v>
      </c>
      <c r="BG796" s="214">
        <f>IF(N796="zákl. přenesená",J796,0)</f>
        <v>0</v>
      </c>
      <c r="BH796" s="214">
        <f>IF(N796="sníž. přenesená",J796,0)</f>
        <v>0</v>
      </c>
      <c r="BI796" s="214">
        <f>IF(N796="nulová",J796,0)</f>
        <v>0</v>
      </c>
      <c r="BJ796" s="16" t="s">
        <v>84</v>
      </c>
      <c r="BK796" s="214">
        <f>ROUND(I796*H796,2)</f>
        <v>0</v>
      </c>
      <c r="BL796" s="16" t="s">
        <v>258</v>
      </c>
      <c r="BM796" s="213" t="s">
        <v>1393</v>
      </c>
    </row>
    <row r="797" spans="1:65" s="2" customFormat="1" ht="19.5" x14ac:dyDescent="0.2">
      <c r="A797" s="33"/>
      <c r="B797" s="34"/>
      <c r="C797" s="35"/>
      <c r="D797" s="215" t="s">
        <v>168</v>
      </c>
      <c r="E797" s="35"/>
      <c r="F797" s="216" t="s">
        <v>1394</v>
      </c>
      <c r="G797" s="35"/>
      <c r="H797" s="35"/>
      <c r="I797" s="114"/>
      <c r="J797" s="35"/>
      <c r="K797" s="35"/>
      <c r="L797" s="38"/>
      <c r="M797" s="217"/>
      <c r="N797" s="218"/>
      <c r="O797" s="70"/>
      <c r="P797" s="70"/>
      <c r="Q797" s="70"/>
      <c r="R797" s="70"/>
      <c r="S797" s="70"/>
      <c r="T797" s="71"/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T797" s="16" t="s">
        <v>168</v>
      </c>
      <c r="AU797" s="16" t="s">
        <v>87</v>
      </c>
    </row>
    <row r="798" spans="1:65" s="12" customFormat="1" ht="22.9" customHeight="1" x14ac:dyDescent="0.2">
      <c r="B798" s="186"/>
      <c r="C798" s="187"/>
      <c r="D798" s="188" t="s">
        <v>75</v>
      </c>
      <c r="E798" s="200" t="s">
        <v>1395</v>
      </c>
      <c r="F798" s="200" t="s">
        <v>1396</v>
      </c>
      <c r="G798" s="187"/>
      <c r="H798" s="187"/>
      <c r="I798" s="190"/>
      <c r="J798" s="201">
        <f>BK798</f>
        <v>0</v>
      </c>
      <c r="K798" s="187"/>
      <c r="L798" s="192"/>
      <c r="M798" s="193"/>
      <c r="N798" s="194"/>
      <c r="O798" s="194"/>
      <c r="P798" s="195">
        <f>SUM(P799:P811)</f>
        <v>0</v>
      </c>
      <c r="Q798" s="194"/>
      <c r="R798" s="195">
        <f>SUM(R799:R811)</f>
        <v>1.4917320000000001E-2</v>
      </c>
      <c r="S798" s="194"/>
      <c r="T798" s="196">
        <f>SUM(T799:T811)</f>
        <v>0</v>
      </c>
      <c r="AR798" s="197" t="s">
        <v>87</v>
      </c>
      <c r="AT798" s="198" t="s">
        <v>75</v>
      </c>
      <c r="AU798" s="198" t="s">
        <v>84</v>
      </c>
      <c r="AY798" s="197" t="s">
        <v>159</v>
      </c>
      <c r="BK798" s="199">
        <f>SUM(BK799:BK811)</f>
        <v>0</v>
      </c>
    </row>
    <row r="799" spans="1:65" s="2" customFormat="1" ht="19.899999999999999" customHeight="1" x14ac:dyDescent="0.2">
      <c r="A799" s="33"/>
      <c r="B799" s="34"/>
      <c r="C799" s="202" t="s">
        <v>1397</v>
      </c>
      <c r="D799" s="202" t="s">
        <v>161</v>
      </c>
      <c r="E799" s="203" t="s">
        <v>1398</v>
      </c>
      <c r="F799" s="204" t="s">
        <v>1399</v>
      </c>
      <c r="G799" s="205" t="s">
        <v>236</v>
      </c>
      <c r="H799" s="206">
        <v>62.180999999999997</v>
      </c>
      <c r="I799" s="207"/>
      <c r="J799" s="208">
        <f>ROUND(I799*H799,2)</f>
        <v>0</v>
      </c>
      <c r="K799" s="204" t="s">
        <v>165</v>
      </c>
      <c r="L799" s="38"/>
      <c r="M799" s="209" t="s">
        <v>1</v>
      </c>
      <c r="N799" s="210" t="s">
        <v>41</v>
      </c>
      <c r="O799" s="70"/>
      <c r="P799" s="211">
        <f>O799*H799</f>
        <v>0</v>
      </c>
      <c r="Q799" s="211">
        <v>2.2000000000000001E-4</v>
      </c>
      <c r="R799" s="211">
        <f>Q799*H799</f>
        <v>1.3679820000000001E-2</v>
      </c>
      <c r="S799" s="211">
        <v>0</v>
      </c>
      <c r="T799" s="212">
        <f>S799*H799</f>
        <v>0</v>
      </c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R799" s="213" t="s">
        <v>258</v>
      </c>
      <c r="AT799" s="213" t="s">
        <v>161</v>
      </c>
      <c r="AU799" s="213" t="s">
        <v>87</v>
      </c>
      <c r="AY799" s="16" t="s">
        <v>159</v>
      </c>
      <c r="BE799" s="214">
        <f>IF(N799="základní",J799,0)</f>
        <v>0</v>
      </c>
      <c r="BF799" s="214">
        <f>IF(N799="snížená",J799,0)</f>
        <v>0</v>
      </c>
      <c r="BG799" s="214">
        <f>IF(N799="zákl. přenesená",J799,0)</f>
        <v>0</v>
      </c>
      <c r="BH799" s="214">
        <f>IF(N799="sníž. přenesená",J799,0)</f>
        <v>0</v>
      </c>
      <c r="BI799" s="214">
        <f>IF(N799="nulová",J799,0)</f>
        <v>0</v>
      </c>
      <c r="BJ799" s="16" t="s">
        <v>84</v>
      </c>
      <c r="BK799" s="214">
        <f>ROUND(I799*H799,2)</f>
        <v>0</v>
      </c>
      <c r="BL799" s="16" t="s">
        <v>258</v>
      </c>
      <c r="BM799" s="213" t="s">
        <v>1400</v>
      </c>
    </row>
    <row r="800" spans="1:65" s="2" customFormat="1" ht="19.5" x14ac:dyDescent="0.2">
      <c r="A800" s="33"/>
      <c r="B800" s="34"/>
      <c r="C800" s="35"/>
      <c r="D800" s="215" t="s">
        <v>168</v>
      </c>
      <c r="E800" s="35"/>
      <c r="F800" s="216" t="s">
        <v>1401</v>
      </c>
      <c r="G800" s="35"/>
      <c r="H800" s="35"/>
      <c r="I800" s="114"/>
      <c r="J800" s="35"/>
      <c r="K800" s="35"/>
      <c r="L800" s="38"/>
      <c r="M800" s="217"/>
      <c r="N800" s="218"/>
      <c r="O800" s="70"/>
      <c r="P800" s="70"/>
      <c r="Q800" s="70"/>
      <c r="R800" s="70"/>
      <c r="S800" s="70"/>
      <c r="T800" s="71"/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T800" s="16" t="s">
        <v>168</v>
      </c>
      <c r="AU800" s="16" t="s">
        <v>87</v>
      </c>
    </row>
    <row r="801" spans="1:65" s="14" customFormat="1" x14ac:dyDescent="0.2">
      <c r="B801" s="241"/>
      <c r="C801" s="242"/>
      <c r="D801" s="215" t="s">
        <v>170</v>
      </c>
      <c r="E801" s="243" t="s">
        <v>1</v>
      </c>
      <c r="F801" s="244" t="s">
        <v>1402</v>
      </c>
      <c r="G801" s="242"/>
      <c r="H801" s="243" t="s">
        <v>1</v>
      </c>
      <c r="I801" s="245"/>
      <c r="J801" s="242"/>
      <c r="K801" s="242"/>
      <c r="L801" s="246"/>
      <c r="M801" s="247"/>
      <c r="N801" s="248"/>
      <c r="O801" s="248"/>
      <c r="P801" s="248"/>
      <c r="Q801" s="248"/>
      <c r="R801" s="248"/>
      <c r="S801" s="248"/>
      <c r="T801" s="249"/>
      <c r="AT801" s="250" t="s">
        <v>170</v>
      </c>
      <c r="AU801" s="250" t="s">
        <v>87</v>
      </c>
      <c r="AV801" s="14" t="s">
        <v>84</v>
      </c>
      <c r="AW801" s="14" t="s">
        <v>32</v>
      </c>
      <c r="AX801" s="14" t="s">
        <v>76</v>
      </c>
      <c r="AY801" s="250" t="s">
        <v>159</v>
      </c>
    </row>
    <row r="802" spans="1:65" s="13" customFormat="1" x14ac:dyDescent="0.2">
      <c r="B802" s="219"/>
      <c r="C802" s="220"/>
      <c r="D802" s="215" t="s">
        <v>170</v>
      </c>
      <c r="E802" s="221" t="s">
        <v>1</v>
      </c>
      <c r="F802" s="222" t="s">
        <v>1403</v>
      </c>
      <c r="G802" s="220"/>
      <c r="H802" s="223">
        <v>5.49</v>
      </c>
      <c r="I802" s="224"/>
      <c r="J802" s="220"/>
      <c r="K802" s="220"/>
      <c r="L802" s="225"/>
      <c r="M802" s="226"/>
      <c r="N802" s="227"/>
      <c r="O802" s="227"/>
      <c r="P802" s="227"/>
      <c r="Q802" s="227"/>
      <c r="R802" s="227"/>
      <c r="S802" s="227"/>
      <c r="T802" s="228"/>
      <c r="AT802" s="229" t="s">
        <v>170</v>
      </c>
      <c r="AU802" s="229" t="s">
        <v>87</v>
      </c>
      <c r="AV802" s="13" t="s">
        <v>87</v>
      </c>
      <c r="AW802" s="13" t="s">
        <v>32</v>
      </c>
      <c r="AX802" s="13" t="s">
        <v>76</v>
      </c>
      <c r="AY802" s="229" t="s">
        <v>159</v>
      </c>
    </row>
    <row r="803" spans="1:65" s="13" customFormat="1" x14ac:dyDescent="0.2">
      <c r="B803" s="219"/>
      <c r="C803" s="220"/>
      <c r="D803" s="215" t="s">
        <v>170</v>
      </c>
      <c r="E803" s="221" t="s">
        <v>1</v>
      </c>
      <c r="F803" s="222" t="s">
        <v>1404</v>
      </c>
      <c r="G803" s="220"/>
      <c r="H803" s="223">
        <v>19.559999999999999</v>
      </c>
      <c r="I803" s="224"/>
      <c r="J803" s="220"/>
      <c r="K803" s="220"/>
      <c r="L803" s="225"/>
      <c r="M803" s="226"/>
      <c r="N803" s="227"/>
      <c r="O803" s="227"/>
      <c r="P803" s="227"/>
      <c r="Q803" s="227"/>
      <c r="R803" s="227"/>
      <c r="S803" s="227"/>
      <c r="T803" s="228"/>
      <c r="AT803" s="229" t="s">
        <v>170</v>
      </c>
      <c r="AU803" s="229" t="s">
        <v>87</v>
      </c>
      <c r="AV803" s="13" t="s">
        <v>87</v>
      </c>
      <c r="AW803" s="13" t="s">
        <v>32</v>
      </c>
      <c r="AX803" s="13" t="s">
        <v>76</v>
      </c>
      <c r="AY803" s="229" t="s">
        <v>159</v>
      </c>
    </row>
    <row r="804" spans="1:65" s="13" customFormat="1" x14ac:dyDescent="0.2">
      <c r="B804" s="219"/>
      <c r="C804" s="220"/>
      <c r="D804" s="215" t="s">
        <v>170</v>
      </c>
      <c r="E804" s="221" t="s">
        <v>1</v>
      </c>
      <c r="F804" s="222" t="s">
        <v>1405</v>
      </c>
      <c r="G804" s="220"/>
      <c r="H804" s="223">
        <v>4.2160000000000002</v>
      </c>
      <c r="I804" s="224"/>
      <c r="J804" s="220"/>
      <c r="K804" s="220"/>
      <c r="L804" s="225"/>
      <c r="M804" s="226"/>
      <c r="N804" s="227"/>
      <c r="O804" s="227"/>
      <c r="P804" s="227"/>
      <c r="Q804" s="227"/>
      <c r="R804" s="227"/>
      <c r="S804" s="227"/>
      <c r="T804" s="228"/>
      <c r="AT804" s="229" t="s">
        <v>170</v>
      </c>
      <c r="AU804" s="229" t="s">
        <v>87</v>
      </c>
      <c r="AV804" s="13" t="s">
        <v>87</v>
      </c>
      <c r="AW804" s="13" t="s">
        <v>32</v>
      </c>
      <c r="AX804" s="13" t="s">
        <v>76</v>
      </c>
      <c r="AY804" s="229" t="s">
        <v>159</v>
      </c>
    </row>
    <row r="805" spans="1:65" s="13" customFormat="1" x14ac:dyDescent="0.2">
      <c r="B805" s="219"/>
      <c r="C805" s="220"/>
      <c r="D805" s="215" t="s">
        <v>170</v>
      </c>
      <c r="E805" s="221" t="s">
        <v>1</v>
      </c>
      <c r="F805" s="222" t="s">
        <v>1406</v>
      </c>
      <c r="G805" s="220"/>
      <c r="H805" s="223">
        <v>2.13</v>
      </c>
      <c r="I805" s="224"/>
      <c r="J805" s="220"/>
      <c r="K805" s="220"/>
      <c r="L805" s="225"/>
      <c r="M805" s="226"/>
      <c r="N805" s="227"/>
      <c r="O805" s="227"/>
      <c r="P805" s="227"/>
      <c r="Q805" s="227"/>
      <c r="R805" s="227"/>
      <c r="S805" s="227"/>
      <c r="T805" s="228"/>
      <c r="AT805" s="229" t="s">
        <v>170</v>
      </c>
      <c r="AU805" s="229" t="s">
        <v>87</v>
      </c>
      <c r="AV805" s="13" t="s">
        <v>87</v>
      </c>
      <c r="AW805" s="13" t="s">
        <v>32</v>
      </c>
      <c r="AX805" s="13" t="s">
        <v>76</v>
      </c>
      <c r="AY805" s="229" t="s">
        <v>159</v>
      </c>
    </row>
    <row r="806" spans="1:65" s="13" customFormat="1" x14ac:dyDescent="0.2">
      <c r="B806" s="219"/>
      <c r="C806" s="220"/>
      <c r="D806" s="215" t="s">
        <v>170</v>
      </c>
      <c r="E806" s="221" t="s">
        <v>1</v>
      </c>
      <c r="F806" s="222" t="s">
        <v>1407</v>
      </c>
      <c r="G806" s="220"/>
      <c r="H806" s="223">
        <v>4.95</v>
      </c>
      <c r="I806" s="224"/>
      <c r="J806" s="220"/>
      <c r="K806" s="220"/>
      <c r="L806" s="225"/>
      <c r="M806" s="226"/>
      <c r="N806" s="227"/>
      <c r="O806" s="227"/>
      <c r="P806" s="227"/>
      <c r="Q806" s="227"/>
      <c r="R806" s="227"/>
      <c r="S806" s="227"/>
      <c r="T806" s="228"/>
      <c r="AT806" s="229" t="s">
        <v>170</v>
      </c>
      <c r="AU806" s="229" t="s">
        <v>87</v>
      </c>
      <c r="AV806" s="13" t="s">
        <v>87</v>
      </c>
      <c r="AW806" s="13" t="s">
        <v>32</v>
      </c>
      <c r="AX806" s="13" t="s">
        <v>76</v>
      </c>
      <c r="AY806" s="229" t="s">
        <v>159</v>
      </c>
    </row>
    <row r="807" spans="1:65" s="13" customFormat="1" x14ac:dyDescent="0.2">
      <c r="B807" s="219"/>
      <c r="C807" s="220"/>
      <c r="D807" s="215" t="s">
        <v>170</v>
      </c>
      <c r="E807" s="221" t="s">
        <v>1</v>
      </c>
      <c r="F807" s="222" t="s">
        <v>1408</v>
      </c>
      <c r="G807" s="220"/>
      <c r="H807" s="223">
        <v>19.885000000000002</v>
      </c>
      <c r="I807" s="224"/>
      <c r="J807" s="220"/>
      <c r="K807" s="220"/>
      <c r="L807" s="225"/>
      <c r="M807" s="226"/>
      <c r="N807" s="227"/>
      <c r="O807" s="227"/>
      <c r="P807" s="227"/>
      <c r="Q807" s="227"/>
      <c r="R807" s="227"/>
      <c r="S807" s="227"/>
      <c r="T807" s="228"/>
      <c r="AT807" s="229" t="s">
        <v>170</v>
      </c>
      <c r="AU807" s="229" t="s">
        <v>87</v>
      </c>
      <c r="AV807" s="13" t="s">
        <v>87</v>
      </c>
      <c r="AW807" s="13" t="s">
        <v>32</v>
      </c>
      <c r="AX807" s="13" t="s">
        <v>76</v>
      </c>
      <c r="AY807" s="229" t="s">
        <v>159</v>
      </c>
    </row>
    <row r="808" spans="1:65" s="13" customFormat="1" x14ac:dyDescent="0.2">
      <c r="B808" s="219"/>
      <c r="C808" s="220"/>
      <c r="D808" s="215" t="s">
        <v>170</v>
      </c>
      <c r="E808" s="221" t="s">
        <v>1</v>
      </c>
      <c r="F808" s="222" t="s">
        <v>1409</v>
      </c>
      <c r="G808" s="220"/>
      <c r="H808" s="223">
        <v>5.95</v>
      </c>
      <c r="I808" s="224"/>
      <c r="J808" s="220"/>
      <c r="K808" s="220"/>
      <c r="L808" s="225"/>
      <c r="M808" s="226"/>
      <c r="N808" s="227"/>
      <c r="O808" s="227"/>
      <c r="P808" s="227"/>
      <c r="Q808" s="227"/>
      <c r="R808" s="227"/>
      <c r="S808" s="227"/>
      <c r="T808" s="228"/>
      <c r="AT808" s="229" t="s">
        <v>170</v>
      </c>
      <c r="AU808" s="229" t="s">
        <v>87</v>
      </c>
      <c r="AV808" s="13" t="s">
        <v>87</v>
      </c>
      <c r="AW808" s="13" t="s">
        <v>32</v>
      </c>
      <c r="AX808" s="13" t="s">
        <v>76</v>
      </c>
      <c r="AY808" s="229" t="s">
        <v>159</v>
      </c>
    </row>
    <row r="809" spans="1:65" s="2" customFormat="1" ht="14.45" customHeight="1" x14ac:dyDescent="0.2">
      <c r="A809" s="33"/>
      <c r="B809" s="34"/>
      <c r="C809" s="202" t="s">
        <v>1410</v>
      </c>
      <c r="D809" s="202" t="s">
        <v>161</v>
      </c>
      <c r="E809" s="203" t="s">
        <v>1411</v>
      </c>
      <c r="F809" s="204" t="s">
        <v>1412</v>
      </c>
      <c r="G809" s="205" t="s">
        <v>236</v>
      </c>
      <c r="H809" s="206">
        <v>4.95</v>
      </c>
      <c r="I809" s="207"/>
      <c r="J809" s="208">
        <f>ROUND(I809*H809,2)</f>
        <v>0</v>
      </c>
      <c r="K809" s="204" t="s">
        <v>165</v>
      </c>
      <c r="L809" s="38"/>
      <c r="M809" s="209" t="s">
        <v>1</v>
      </c>
      <c r="N809" s="210" t="s">
        <v>41</v>
      </c>
      <c r="O809" s="70"/>
      <c r="P809" s="211">
        <f>O809*H809</f>
        <v>0</v>
      </c>
      <c r="Q809" s="211">
        <v>2.5000000000000001E-4</v>
      </c>
      <c r="R809" s="211">
        <f>Q809*H809</f>
        <v>1.2375000000000001E-3</v>
      </c>
      <c r="S809" s="211">
        <v>0</v>
      </c>
      <c r="T809" s="212">
        <f>S809*H809</f>
        <v>0</v>
      </c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R809" s="213" t="s">
        <v>258</v>
      </c>
      <c r="AT809" s="213" t="s">
        <v>161</v>
      </c>
      <c r="AU809" s="213" t="s">
        <v>87</v>
      </c>
      <c r="AY809" s="16" t="s">
        <v>159</v>
      </c>
      <c r="BE809" s="214">
        <f>IF(N809="základní",J809,0)</f>
        <v>0</v>
      </c>
      <c r="BF809" s="214">
        <f>IF(N809="snížená",J809,0)</f>
        <v>0</v>
      </c>
      <c r="BG809" s="214">
        <f>IF(N809="zákl. přenesená",J809,0)</f>
        <v>0</v>
      </c>
      <c r="BH809" s="214">
        <f>IF(N809="sníž. přenesená",J809,0)</f>
        <v>0</v>
      </c>
      <c r="BI809" s="214">
        <f>IF(N809="nulová",J809,0)</f>
        <v>0</v>
      </c>
      <c r="BJ809" s="16" t="s">
        <v>84</v>
      </c>
      <c r="BK809" s="214">
        <f>ROUND(I809*H809,2)</f>
        <v>0</v>
      </c>
      <c r="BL809" s="16" t="s">
        <v>258</v>
      </c>
      <c r="BM809" s="213" t="s">
        <v>1413</v>
      </c>
    </row>
    <row r="810" spans="1:65" s="2" customFormat="1" x14ac:dyDescent="0.2">
      <c r="A810" s="33"/>
      <c r="B810" s="34"/>
      <c r="C810" s="35"/>
      <c r="D810" s="215" t="s">
        <v>168</v>
      </c>
      <c r="E810" s="35"/>
      <c r="F810" s="216" t="s">
        <v>1414</v>
      </c>
      <c r="G810" s="35"/>
      <c r="H810" s="35"/>
      <c r="I810" s="114"/>
      <c r="J810" s="35"/>
      <c r="K810" s="35"/>
      <c r="L810" s="38"/>
      <c r="M810" s="217"/>
      <c r="N810" s="218"/>
      <c r="O810" s="70"/>
      <c r="P810" s="70"/>
      <c r="Q810" s="70"/>
      <c r="R810" s="70"/>
      <c r="S810" s="70"/>
      <c r="T810" s="71"/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T810" s="16" t="s">
        <v>168</v>
      </c>
      <c r="AU810" s="16" t="s">
        <v>87</v>
      </c>
    </row>
    <row r="811" spans="1:65" s="13" customFormat="1" x14ac:dyDescent="0.2">
      <c r="B811" s="219"/>
      <c r="C811" s="220"/>
      <c r="D811" s="215" t="s">
        <v>170</v>
      </c>
      <c r="E811" s="221" t="s">
        <v>1</v>
      </c>
      <c r="F811" s="222" t="s">
        <v>1407</v>
      </c>
      <c r="G811" s="220"/>
      <c r="H811" s="223">
        <v>4.95</v>
      </c>
      <c r="I811" s="224"/>
      <c r="J811" s="220"/>
      <c r="K811" s="220"/>
      <c r="L811" s="225"/>
      <c r="M811" s="226"/>
      <c r="N811" s="227"/>
      <c r="O811" s="227"/>
      <c r="P811" s="227"/>
      <c r="Q811" s="227"/>
      <c r="R811" s="227"/>
      <c r="S811" s="227"/>
      <c r="T811" s="228"/>
      <c r="AT811" s="229" t="s">
        <v>170</v>
      </c>
      <c r="AU811" s="229" t="s">
        <v>87</v>
      </c>
      <c r="AV811" s="13" t="s">
        <v>87</v>
      </c>
      <c r="AW811" s="13" t="s">
        <v>32</v>
      </c>
      <c r="AX811" s="13" t="s">
        <v>84</v>
      </c>
      <c r="AY811" s="229" t="s">
        <v>159</v>
      </c>
    </row>
    <row r="812" spans="1:65" s="12" customFormat="1" ht="25.9" customHeight="1" x14ac:dyDescent="0.2">
      <c r="B812" s="186"/>
      <c r="C812" s="187"/>
      <c r="D812" s="188" t="s">
        <v>75</v>
      </c>
      <c r="E812" s="189" t="s">
        <v>247</v>
      </c>
      <c r="F812" s="189" t="s">
        <v>1415</v>
      </c>
      <c r="G812" s="187"/>
      <c r="H812" s="187"/>
      <c r="I812" s="190"/>
      <c r="J812" s="191">
        <f>BK812</f>
        <v>0</v>
      </c>
      <c r="K812" s="187"/>
      <c r="L812" s="192"/>
      <c r="M812" s="193"/>
      <c r="N812" s="194"/>
      <c r="O812" s="194"/>
      <c r="P812" s="195">
        <f>P813</f>
        <v>0</v>
      </c>
      <c r="Q812" s="194"/>
      <c r="R812" s="195">
        <f>R813</f>
        <v>3.7411400000000006</v>
      </c>
      <c r="S812" s="194"/>
      <c r="T812" s="196">
        <f>T813</f>
        <v>0</v>
      </c>
      <c r="AR812" s="197" t="s">
        <v>177</v>
      </c>
      <c r="AT812" s="198" t="s">
        <v>75</v>
      </c>
      <c r="AU812" s="198" t="s">
        <v>76</v>
      </c>
      <c r="AY812" s="197" t="s">
        <v>159</v>
      </c>
      <c r="BK812" s="199">
        <f>BK813</f>
        <v>0</v>
      </c>
    </row>
    <row r="813" spans="1:65" s="12" customFormat="1" ht="22.9" customHeight="1" x14ac:dyDescent="0.2">
      <c r="B813" s="186"/>
      <c r="C813" s="187"/>
      <c r="D813" s="188" t="s">
        <v>75</v>
      </c>
      <c r="E813" s="200" t="s">
        <v>1416</v>
      </c>
      <c r="F813" s="200" t="s">
        <v>1417</v>
      </c>
      <c r="G813" s="187"/>
      <c r="H813" s="187"/>
      <c r="I813" s="190"/>
      <c r="J813" s="201">
        <f>BK813</f>
        <v>0</v>
      </c>
      <c r="K813" s="187"/>
      <c r="L813" s="192"/>
      <c r="M813" s="193"/>
      <c r="N813" s="194"/>
      <c r="O813" s="194"/>
      <c r="P813" s="195">
        <f>SUM(P814:P873)</f>
        <v>0</v>
      </c>
      <c r="Q813" s="194"/>
      <c r="R813" s="195">
        <f>SUM(R814:R873)</f>
        <v>3.7411400000000006</v>
      </c>
      <c r="S813" s="194"/>
      <c r="T813" s="196">
        <f>SUM(T814:T873)</f>
        <v>0</v>
      </c>
      <c r="AR813" s="197" t="s">
        <v>177</v>
      </c>
      <c r="AT813" s="198" t="s">
        <v>75</v>
      </c>
      <c r="AU813" s="198" t="s">
        <v>84</v>
      </c>
      <c r="AY813" s="197" t="s">
        <v>159</v>
      </c>
      <c r="BK813" s="199">
        <f>SUM(BK814:BK873)</f>
        <v>0</v>
      </c>
    </row>
    <row r="814" spans="1:65" s="2" customFormat="1" ht="14.45" customHeight="1" x14ac:dyDescent="0.2">
      <c r="A814" s="33"/>
      <c r="B814" s="34"/>
      <c r="C814" s="202" t="s">
        <v>1418</v>
      </c>
      <c r="D814" s="202" t="s">
        <v>161</v>
      </c>
      <c r="E814" s="203" t="s">
        <v>1419</v>
      </c>
      <c r="F814" s="204" t="s">
        <v>1420</v>
      </c>
      <c r="G814" s="205" t="s">
        <v>185</v>
      </c>
      <c r="H814" s="206">
        <v>9</v>
      </c>
      <c r="I814" s="207"/>
      <c r="J814" s="208">
        <f>ROUND(I814*H814,2)</f>
        <v>0</v>
      </c>
      <c r="K814" s="204" t="s">
        <v>165</v>
      </c>
      <c r="L814" s="38"/>
      <c r="M814" s="209" t="s">
        <v>1</v>
      </c>
      <c r="N814" s="210" t="s">
        <v>41</v>
      </c>
      <c r="O814" s="70"/>
      <c r="P814" s="211">
        <f>O814*H814</f>
        <v>0</v>
      </c>
      <c r="Q814" s="211">
        <v>3.6999999999999999E-4</v>
      </c>
      <c r="R814" s="211">
        <f>Q814*H814</f>
        <v>3.3300000000000001E-3</v>
      </c>
      <c r="S814" s="211">
        <v>0</v>
      </c>
      <c r="T814" s="212">
        <f>S814*H814</f>
        <v>0</v>
      </c>
      <c r="U814" s="33"/>
      <c r="V814" s="33"/>
      <c r="W814" s="33"/>
      <c r="X814" s="33"/>
      <c r="Y814" s="33"/>
      <c r="Z814" s="33"/>
      <c r="AA814" s="33"/>
      <c r="AB814" s="33"/>
      <c r="AC814" s="33"/>
      <c r="AD814" s="33"/>
      <c r="AE814" s="33"/>
      <c r="AR814" s="213" t="s">
        <v>564</v>
      </c>
      <c r="AT814" s="213" t="s">
        <v>161</v>
      </c>
      <c r="AU814" s="213" t="s">
        <v>87</v>
      </c>
      <c r="AY814" s="16" t="s">
        <v>159</v>
      </c>
      <c r="BE814" s="214">
        <f>IF(N814="základní",J814,0)</f>
        <v>0</v>
      </c>
      <c r="BF814" s="214">
        <f>IF(N814="snížená",J814,0)</f>
        <v>0</v>
      </c>
      <c r="BG814" s="214">
        <f>IF(N814="zákl. přenesená",J814,0)</f>
        <v>0</v>
      </c>
      <c r="BH814" s="214">
        <f>IF(N814="sníž. přenesená",J814,0)</f>
        <v>0</v>
      </c>
      <c r="BI814" s="214">
        <f>IF(N814="nulová",J814,0)</f>
        <v>0</v>
      </c>
      <c r="BJ814" s="16" t="s">
        <v>84</v>
      </c>
      <c r="BK814" s="214">
        <f>ROUND(I814*H814,2)</f>
        <v>0</v>
      </c>
      <c r="BL814" s="16" t="s">
        <v>564</v>
      </c>
      <c r="BM814" s="213" t="s">
        <v>1421</v>
      </c>
    </row>
    <row r="815" spans="1:65" s="2" customFormat="1" x14ac:dyDescent="0.2">
      <c r="A815" s="33"/>
      <c r="B815" s="34"/>
      <c r="C815" s="35"/>
      <c r="D815" s="215" t="s">
        <v>168</v>
      </c>
      <c r="E815" s="35"/>
      <c r="F815" s="216" t="s">
        <v>1422</v>
      </c>
      <c r="G815" s="35"/>
      <c r="H815" s="35"/>
      <c r="I815" s="114"/>
      <c r="J815" s="35"/>
      <c r="K815" s="35"/>
      <c r="L815" s="38"/>
      <c r="M815" s="217"/>
      <c r="N815" s="218"/>
      <c r="O815" s="70"/>
      <c r="P815" s="70"/>
      <c r="Q815" s="70"/>
      <c r="R815" s="70"/>
      <c r="S815" s="70"/>
      <c r="T815" s="71"/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T815" s="16" t="s">
        <v>168</v>
      </c>
      <c r="AU815" s="16" t="s">
        <v>87</v>
      </c>
    </row>
    <row r="816" spans="1:65" s="13" customFormat="1" x14ac:dyDescent="0.2">
      <c r="B816" s="219"/>
      <c r="C816" s="220"/>
      <c r="D816" s="215" t="s">
        <v>170</v>
      </c>
      <c r="E816" s="221" t="s">
        <v>1</v>
      </c>
      <c r="F816" s="222" t="s">
        <v>1423</v>
      </c>
      <c r="G816" s="220"/>
      <c r="H816" s="223">
        <v>9</v>
      </c>
      <c r="I816" s="224"/>
      <c r="J816" s="220"/>
      <c r="K816" s="220"/>
      <c r="L816" s="225"/>
      <c r="M816" s="226"/>
      <c r="N816" s="227"/>
      <c r="O816" s="227"/>
      <c r="P816" s="227"/>
      <c r="Q816" s="227"/>
      <c r="R816" s="227"/>
      <c r="S816" s="227"/>
      <c r="T816" s="228"/>
      <c r="AT816" s="229" t="s">
        <v>170</v>
      </c>
      <c r="AU816" s="229" t="s">
        <v>87</v>
      </c>
      <c r="AV816" s="13" t="s">
        <v>87</v>
      </c>
      <c r="AW816" s="13" t="s">
        <v>32</v>
      </c>
      <c r="AX816" s="13" t="s">
        <v>84</v>
      </c>
      <c r="AY816" s="229" t="s">
        <v>159</v>
      </c>
    </row>
    <row r="817" spans="1:65" s="2" customFormat="1" ht="14.45" customHeight="1" x14ac:dyDescent="0.2">
      <c r="A817" s="33"/>
      <c r="B817" s="34"/>
      <c r="C817" s="230" t="s">
        <v>1424</v>
      </c>
      <c r="D817" s="230" t="s">
        <v>247</v>
      </c>
      <c r="E817" s="231" t="s">
        <v>1425</v>
      </c>
      <c r="F817" s="232" t="s">
        <v>1426</v>
      </c>
      <c r="G817" s="233" t="s">
        <v>185</v>
      </c>
      <c r="H817" s="234">
        <v>9</v>
      </c>
      <c r="I817" s="235"/>
      <c r="J817" s="236">
        <f>ROUND(I817*H817,2)</f>
        <v>0</v>
      </c>
      <c r="K817" s="232" t="s">
        <v>1</v>
      </c>
      <c r="L817" s="237"/>
      <c r="M817" s="238" t="s">
        <v>1</v>
      </c>
      <c r="N817" s="239" t="s">
        <v>41</v>
      </c>
      <c r="O817" s="70"/>
      <c r="P817" s="211">
        <f>O817*H817</f>
        <v>0</v>
      </c>
      <c r="Q817" s="211">
        <v>8.4900000000000003E-2</v>
      </c>
      <c r="R817" s="211">
        <f>Q817*H817</f>
        <v>0.7641</v>
      </c>
      <c r="S817" s="211">
        <v>0</v>
      </c>
      <c r="T817" s="212">
        <f>S817*H817</f>
        <v>0</v>
      </c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R817" s="213" t="s">
        <v>936</v>
      </c>
      <c r="AT817" s="213" t="s">
        <v>247</v>
      </c>
      <c r="AU817" s="213" t="s">
        <v>87</v>
      </c>
      <c r="AY817" s="16" t="s">
        <v>159</v>
      </c>
      <c r="BE817" s="214">
        <f>IF(N817="základní",J817,0)</f>
        <v>0</v>
      </c>
      <c r="BF817" s="214">
        <f>IF(N817="snížená",J817,0)</f>
        <v>0</v>
      </c>
      <c r="BG817" s="214">
        <f>IF(N817="zákl. přenesená",J817,0)</f>
        <v>0</v>
      </c>
      <c r="BH817" s="214">
        <f>IF(N817="sníž. přenesená",J817,0)</f>
        <v>0</v>
      </c>
      <c r="BI817" s="214">
        <f>IF(N817="nulová",J817,0)</f>
        <v>0</v>
      </c>
      <c r="BJ817" s="16" t="s">
        <v>84</v>
      </c>
      <c r="BK817" s="214">
        <f>ROUND(I817*H817,2)</f>
        <v>0</v>
      </c>
      <c r="BL817" s="16" t="s">
        <v>936</v>
      </c>
      <c r="BM817" s="213" t="s">
        <v>1427</v>
      </c>
    </row>
    <row r="818" spans="1:65" s="2" customFormat="1" x14ac:dyDescent="0.2">
      <c r="A818" s="33"/>
      <c r="B818" s="34"/>
      <c r="C818" s="35"/>
      <c r="D818" s="215" t="s">
        <v>168</v>
      </c>
      <c r="E818" s="35"/>
      <c r="F818" s="216" t="s">
        <v>1426</v>
      </c>
      <c r="G818" s="35"/>
      <c r="H818" s="35"/>
      <c r="I818" s="114"/>
      <c r="J818" s="35"/>
      <c r="K818" s="35"/>
      <c r="L818" s="38"/>
      <c r="M818" s="217"/>
      <c r="N818" s="218"/>
      <c r="O818" s="70"/>
      <c r="P818" s="70"/>
      <c r="Q818" s="70"/>
      <c r="R818" s="70"/>
      <c r="S818" s="70"/>
      <c r="T818" s="71"/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T818" s="16" t="s">
        <v>168</v>
      </c>
      <c r="AU818" s="16" t="s">
        <v>87</v>
      </c>
    </row>
    <row r="819" spans="1:65" s="2" customFormat="1" ht="14.45" customHeight="1" x14ac:dyDescent="0.2">
      <c r="A819" s="33"/>
      <c r="B819" s="34"/>
      <c r="C819" s="202" t="s">
        <v>1428</v>
      </c>
      <c r="D819" s="202" t="s">
        <v>161</v>
      </c>
      <c r="E819" s="203" t="s">
        <v>1429</v>
      </c>
      <c r="F819" s="204" t="s">
        <v>1430</v>
      </c>
      <c r="G819" s="205" t="s">
        <v>185</v>
      </c>
      <c r="H819" s="206">
        <v>15</v>
      </c>
      <c r="I819" s="207"/>
      <c r="J819" s="208">
        <f>ROUND(I819*H819,2)</f>
        <v>0</v>
      </c>
      <c r="K819" s="204" t="s">
        <v>165</v>
      </c>
      <c r="L819" s="38"/>
      <c r="M819" s="209" t="s">
        <v>1</v>
      </c>
      <c r="N819" s="210" t="s">
        <v>41</v>
      </c>
      <c r="O819" s="70"/>
      <c r="P819" s="211">
        <f>O819*H819</f>
        <v>0</v>
      </c>
      <c r="Q819" s="211">
        <v>1.15E-3</v>
      </c>
      <c r="R819" s="211">
        <f>Q819*H819</f>
        <v>1.7250000000000001E-2</v>
      </c>
      <c r="S819" s="211">
        <v>0</v>
      </c>
      <c r="T819" s="212">
        <f>S819*H819</f>
        <v>0</v>
      </c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R819" s="213" t="s">
        <v>564</v>
      </c>
      <c r="AT819" s="213" t="s">
        <v>161</v>
      </c>
      <c r="AU819" s="213" t="s">
        <v>87</v>
      </c>
      <c r="AY819" s="16" t="s">
        <v>159</v>
      </c>
      <c r="BE819" s="214">
        <f>IF(N819="základní",J819,0)</f>
        <v>0</v>
      </c>
      <c r="BF819" s="214">
        <f>IF(N819="snížená",J819,0)</f>
        <v>0</v>
      </c>
      <c r="BG819" s="214">
        <f>IF(N819="zákl. přenesená",J819,0)</f>
        <v>0</v>
      </c>
      <c r="BH819" s="214">
        <f>IF(N819="sníž. přenesená",J819,0)</f>
        <v>0</v>
      </c>
      <c r="BI819" s="214">
        <f>IF(N819="nulová",J819,0)</f>
        <v>0</v>
      </c>
      <c r="BJ819" s="16" t="s">
        <v>84</v>
      </c>
      <c r="BK819" s="214">
        <f>ROUND(I819*H819,2)</f>
        <v>0</v>
      </c>
      <c r="BL819" s="16" t="s">
        <v>564</v>
      </c>
      <c r="BM819" s="213" t="s">
        <v>1431</v>
      </c>
    </row>
    <row r="820" spans="1:65" s="2" customFormat="1" x14ac:dyDescent="0.2">
      <c r="A820" s="33"/>
      <c r="B820" s="34"/>
      <c r="C820" s="35"/>
      <c r="D820" s="215" t="s">
        <v>168</v>
      </c>
      <c r="E820" s="35"/>
      <c r="F820" s="216" t="s">
        <v>1432</v>
      </c>
      <c r="G820" s="35"/>
      <c r="H820" s="35"/>
      <c r="I820" s="114"/>
      <c r="J820" s="35"/>
      <c r="K820" s="35"/>
      <c r="L820" s="38"/>
      <c r="M820" s="217"/>
      <c r="N820" s="218"/>
      <c r="O820" s="70"/>
      <c r="P820" s="70"/>
      <c r="Q820" s="70"/>
      <c r="R820" s="70"/>
      <c r="S820" s="70"/>
      <c r="T820" s="71"/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T820" s="16" t="s">
        <v>168</v>
      </c>
      <c r="AU820" s="16" t="s">
        <v>87</v>
      </c>
    </row>
    <row r="821" spans="1:65" s="13" customFormat="1" x14ac:dyDescent="0.2">
      <c r="B821" s="219"/>
      <c r="C821" s="220"/>
      <c r="D821" s="215" t="s">
        <v>170</v>
      </c>
      <c r="E821" s="221" t="s">
        <v>1</v>
      </c>
      <c r="F821" s="222" t="s">
        <v>1433</v>
      </c>
      <c r="G821" s="220"/>
      <c r="H821" s="223">
        <v>15</v>
      </c>
      <c r="I821" s="224"/>
      <c r="J821" s="220"/>
      <c r="K821" s="220"/>
      <c r="L821" s="225"/>
      <c r="M821" s="226"/>
      <c r="N821" s="227"/>
      <c r="O821" s="227"/>
      <c r="P821" s="227"/>
      <c r="Q821" s="227"/>
      <c r="R821" s="227"/>
      <c r="S821" s="227"/>
      <c r="T821" s="228"/>
      <c r="AT821" s="229" t="s">
        <v>170</v>
      </c>
      <c r="AU821" s="229" t="s">
        <v>87</v>
      </c>
      <c r="AV821" s="13" t="s">
        <v>87</v>
      </c>
      <c r="AW821" s="13" t="s">
        <v>32</v>
      </c>
      <c r="AX821" s="13" t="s">
        <v>84</v>
      </c>
      <c r="AY821" s="229" t="s">
        <v>159</v>
      </c>
    </row>
    <row r="822" spans="1:65" s="2" customFormat="1" ht="14.45" customHeight="1" x14ac:dyDescent="0.2">
      <c r="A822" s="33"/>
      <c r="B822" s="34"/>
      <c r="C822" s="230" t="s">
        <v>1434</v>
      </c>
      <c r="D822" s="230" t="s">
        <v>247</v>
      </c>
      <c r="E822" s="231" t="s">
        <v>1435</v>
      </c>
      <c r="F822" s="232" t="s">
        <v>1436</v>
      </c>
      <c r="G822" s="233" t="s">
        <v>185</v>
      </c>
      <c r="H822" s="234">
        <v>15</v>
      </c>
      <c r="I822" s="235"/>
      <c r="J822" s="236">
        <f>ROUND(I822*H822,2)</f>
        <v>0</v>
      </c>
      <c r="K822" s="232" t="s">
        <v>1</v>
      </c>
      <c r="L822" s="237"/>
      <c r="M822" s="238" t="s">
        <v>1</v>
      </c>
      <c r="N822" s="239" t="s">
        <v>41</v>
      </c>
      <c r="O822" s="70"/>
      <c r="P822" s="211">
        <f>O822*H822</f>
        <v>0</v>
      </c>
      <c r="Q822" s="211">
        <v>0.154</v>
      </c>
      <c r="R822" s="211">
        <f>Q822*H822</f>
        <v>2.31</v>
      </c>
      <c r="S822" s="211">
        <v>0</v>
      </c>
      <c r="T822" s="212">
        <f>S822*H822</f>
        <v>0</v>
      </c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R822" s="213" t="s">
        <v>936</v>
      </c>
      <c r="AT822" s="213" t="s">
        <v>247</v>
      </c>
      <c r="AU822" s="213" t="s">
        <v>87</v>
      </c>
      <c r="AY822" s="16" t="s">
        <v>159</v>
      </c>
      <c r="BE822" s="214">
        <f>IF(N822="základní",J822,0)</f>
        <v>0</v>
      </c>
      <c r="BF822" s="214">
        <f>IF(N822="snížená",J822,0)</f>
        <v>0</v>
      </c>
      <c r="BG822" s="214">
        <f>IF(N822="zákl. přenesená",J822,0)</f>
        <v>0</v>
      </c>
      <c r="BH822" s="214">
        <f>IF(N822="sníž. přenesená",J822,0)</f>
        <v>0</v>
      </c>
      <c r="BI822" s="214">
        <f>IF(N822="nulová",J822,0)</f>
        <v>0</v>
      </c>
      <c r="BJ822" s="16" t="s">
        <v>84</v>
      </c>
      <c r="BK822" s="214">
        <f>ROUND(I822*H822,2)</f>
        <v>0</v>
      </c>
      <c r="BL822" s="16" t="s">
        <v>936</v>
      </c>
      <c r="BM822" s="213" t="s">
        <v>1437</v>
      </c>
    </row>
    <row r="823" spans="1:65" s="2" customFormat="1" x14ac:dyDescent="0.2">
      <c r="A823" s="33"/>
      <c r="B823" s="34"/>
      <c r="C823" s="35"/>
      <c r="D823" s="215" t="s">
        <v>168</v>
      </c>
      <c r="E823" s="35"/>
      <c r="F823" s="216" t="s">
        <v>1436</v>
      </c>
      <c r="G823" s="35"/>
      <c r="H823" s="35"/>
      <c r="I823" s="114"/>
      <c r="J823" s="35"/>
      <c r="K823" s="35"/>
      <c r="L823" s="38"/>
      <c r="M823" s="217"/>
      <c r="N823" s="218"/>
      <c r="O823" s="70"/>
      <c r="P823" s="70"/>
      <c r="Q823" s="70"/>
      <c r="R823" s="70"/>
      <c r="S823" s="70"/>
      <c r="T823" s="71"/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T823" s="16" t="s">
        <v>168</v>
      </c>
      <c r="AU823" s="16" t="s">
        <v>87</v>
      </c>
    </row>
    <row r="824" spans="1:65" s="2" customFormat="1" ht="14.45" customHeight="1" x14ac:dyDescent="0.2">
      <c r="A824" s="33"/>
      <c r="B824" s="34"/>
      <c r="C824" s="202" t="s">
        <v>1438</v>
      </c>
      <c r="D824" s="202" t="s">
        <v>161</v>
      </c>
      <c r="E824" s="203" t="s">
        <v>1439</v>
      </c>
      <c r="F824" s="204" t="s">
        <v>1440</v>
      </c>
      <c r="G824" s="205" t="s">
        <v>438</v>
      </c>
      <c r="H824" s="206">
        <v>4</v>
      </c>
      <c r="I824" s="207"/>
      <c r="J824" s="208">
        <f>ROUND(I824*H824,2)</f>
        <v>0</v>
      </c>
      <c r="K824" s="204" t="s">
        <v>165</v>
      </c>
      <c r="L824" s="38"/>
      <c r="M824" s="209" t="s">
        <v>1</v>
      </c>
      <c r="N824" s="210" t="s">
        <v>41</v>
      </c>
      <c r="O824" s="70"/>
      <c r="P824" s="211">
        <f>O824*H824</f>
        <v>0</v>
      </c>
      <c r="Q824" s="211">
        <v>2.5999999999999999E-3</v>
      </c>
      <c r="R824" s="211">
        <f>Q824*H824</f>
        <v>1.04E-2</v>
      </c>
      <c r="S824" s="211">
        <v>0</v>
      </c>
      <c r="T824" s="212">
        <f>S824*H824</f>
        <v>0</v>
      </c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R824" s="213" t="s">
        <v>564</v>
      </c>
      <c r="AT824" s="213" t="s">
        <v>161</v>
      </c>
      <c r="AU824" s="213" t="s">
        <v>87</v>
      </c>
      <c r="AY824" s="16" t="s">
        <v>159</v>
      </c>
      <c r="BE824" s="214">
        <f>IF(N824="základní",J824,0)</f>
        <v>0</v>
      </c>
      <c r="BF824" s="214">
        <f>IF(N824="snížená",J824,0)</f>
        <v>0</v>
      </c>
      <c r="BG824" s="214">
        <f>IF(N824="zákl. přenesená",J824,0)</f>
        <v>0</v>
      </c>
      <c r="BH824" s="214">
        <f>IF(N824="sníž. přenesená",J824,0)</f>
        <v>0</v>
      </c>
      <c r="BI824" s="214">
        <f>IF(N824="nulová",J824,0)</f>
        <v>0</v>
      </c>
      <c r="BJ824" s="16" t="s">
        <v>84</v>
      </c>
      <c r="BK824" s="214">
        <f>ROUND(I824*H824,2)</f>
        <v>0</v>
      </c>
      <c r="BL824" s="16" t="s">
        <v>564</v>
      </c>
      <c r="BM824" s="213" t="s">
        <v>1441</v>
      </c>
    </row>
    <row r="825" spans="1:65" s="2" customFormat="1" x14ac:dyDescent="0.2">
      <c r="A825" s="33"/>
      <c r="B825" s="34"/>
      <c r="C825" s="35"/>
      <c r="D825" s="215" t="s">
        <v>168</v>
      </c>
      <c r="E825" s="35"/>
      <c r="F825" s="216" t="s">
        <v>1442</v>
      </c>
      <c r="G825" s="35"/>
      <c r="H825" s="35"/>
      <c r="I825" s="114"/>
      <c r="J825" s="35"/>
      <c r="K825" s="35"/>
      <c r="L825" s="38"/>
      <c r="M825" s="217"/>
      <c r="N825" s="218"/>
      <c r="O825" s="70"/>
      <c r="P825" s="70"/>
      <c r="Q825" s="70"/>
      <c r="R825" s="70"/>
      <c r="S825" s="70"/>
      <c r="T825" s="71"/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T825" s="16" t="s">
        <v>168</v>
      </c>
      <c r="AU825" s="16" t="s">
        <v>87</v>
      </c>
    </row>
    <row r="826" spans="1:65" s="13" customFormat="1" x14ac:dyDescent="0.2">
      <c r="B826" s="219"/>
      <c r="C826" s="220"/>
      <c r="D826" s="215" t="s">
        <v>170</v>
      </c>
      <c r="E826" s="221" t="s">
        <v>1</v>
      </c>
      <c r="F826" s="222" t="s">
        <v>1443</v>
      </c>
      <c r="G826" s="220"/>
      <c r="H826" s="223">
        <v>4</v>
      </c>
      <c r="I826" s="224"/>
      <c r="J826" s="220"/>
      <c r="K826" s="220"/>
      <c r="L826" s="225"/>
      <c r="M826" s="226"/>
      <c r="N826" s="227"/>
      <c r="O826" s="227"/>
      <c r="P826" s="227"/>
      <c r="Q826" s="227"/>
      <c r="R826" s="227"/>
      <c r="S826" s="227"/>
      <c r="T826" s="228"/>
      <c r="AT826" s="229" t="s">
        <v>170</v>
      </c>
      <c r="AU826" s="229" t="s">
        <v>87</v>
      </c>
      <c r="AV826" s="13" t="s">
        <v>87</v>
      </c>
      <c r="AW826" s="13" t="s">
        <v>32</v>
      </c>
      <c r="AX826" s="13" t="s">
        <v>76</v>
      </c>
      <c r="AY826" s="229" t="s">
        <v>159</v>
      </c>
    </row>
    <row r="827" spans="1:65" s="2" customFormat="1" ht="14.45" customHeight="1" x14ac:dyDescent="0.2">
      <c r="A827" s="33"/>
      <c r="B827" s="34"/>
      <c r="C827" s="230" t="s">
        <v>1444</v>
      </c>
      <c r="D827" s="230" t="s">
        <v>247</v>
      </c>
      <c r="E827" s="231" t="s">
        <v>1445</v>
      </c>
      <c r="F827" s="232" t="s">
        <v>1446</v>
      </c>
      <c r="G827" s="233" t="s">
        <v>438</v>
      </c>
      <c r="H827" s="234">
        <v>4</v>
      </c>
      <c r="I827" s="235"/>
      <c r="J827" s="236">
        <f>ROUND(I827*H827,2)</f>
        <v>0</v>
      </c>
      <c r="K827" s="232" t="s">
        <v>1</v>
      </c>
      <c r="L827" s="237"/>
      <c r="M827" s="238" t="s">
        <v>1</v>
      </c>
      <c r="N827" s="239" t="s">
        <v>41</v>
      </c>
      <c r="O827" s="70"/>
      <c r="P827" s="211">
        <f>O827*H827</f>
        <v>0</v>
      </c>
      <c r="Q827" s="211">
        <v>1.89E-2</v>
      </c>
      <c r="R827" s="211">
        <f>Q827*H827</f>
        <v>7.5600000000000001E-2</v>
      </c>
      <c r="S827" s="211">
        <v>0</v>
      </c>
      <c r="T827" s="212">
        <f>S827*H827</f>
        <v>0</v>
      </c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R827" s="213" t="s">
        <v>936</v>
      </c>
      <c r="AT827" s="213" t="s">
        <v>247</v>
      </c>
      <c r="AU827" s="213" t="s">
        <v>87</v>
      </c>
      <c r="AY827" s="16" t="s">
        <v>159</v>
      </c>
      <c r="BE827" s="214">
        <f>IF(N827="základní",J827,0)</f>
        <v>0</v>
      </c>
      <c r="BF827" s="214">
        <f>IF(N827="snížená",J827,0)</f>
        <v>0</v>
      </c>
      <c r="BG827" s="214">
        <f>IF(N827="zákl. přenesená",J827,0)</f>
        <v>0</v>
      </c>
      <c r="BH827" s="214">
        <f>IF(N827="sníž. přenesená",J827,0)</f>
        <v>0</v>
      </c>
      <c r="BI827" s="214">
        <f>IF(N827="nulová",J827,0)</f>
        <v>0</v>
      </c>
      <c r="BJ827" s="16" t="s">
        <v>84</v>
      </c>
      <c r="BK827" s="214">
        <f>ROUND(I827*H827,2)</f>
        <v>0</v>
      </c>
      <c r="BL827" s="16" t="s">
        <v>936</v>
      </c>
      <c r="BM827" s="213" t="s">
        <v>1447</v>
      </c>
    </row>
    <row r="828" spans="1:65" s="2" customFormat="1" x14ac:dyDescent="0.2">
      <c r="A828" s="33"/>
      <c r="B828" s="34"/>
      <c r="C828" s="35"/>
      <c r="D828" s="215" t="s">
        <v>168</v>
      </c>
      <c r="E828" s="35"/>
      <c r="F828" s="216" t="s">
        <v>1446</v>
      </c>
      <c r="G828" s="35"/>
      <c r="H828" s="35"/>
      <c r="I828" s="114"/>
      <c r="J828" s="35"/>
      <c r="K828" s="35"/>
      <c r="L828" s="38"/>
      <c r="M828" s="217"/>
      <c r="N828" s="218"/>
      <c r="O828" s="70"/>
      <c r="P828" s="70"/>
      <c r="Q828" s="70"/>
      <c r="R828" s="70"/>
      <c r="S828" s="70"/>
      <c r="T828" s="71"/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T828" s="16" t="s">
        <v>168</v>
      </c>
      <c r="AU828" s="16" t="s">
        <v>87</v>
      </c>
    </row>
    <row r="829" spans="1:65" s="2" customFormat="1" ht="14.45" customHeight="1" x14ac:dyDescent="0.2">
      <c r="A829" s="33"/>
      <c r="B829" s="34"/>
      <c r="C829" s="202" t="s">
        <v>1448</v>
      </c>
      <c r="D829" s="202" t="s">
        <v>161</v>
      </c>
      <c r="E829" s="203" t="s">
        <v>1449</v>
      </c>
      <c r="F829" s="204" t="s">
        <v>1450</v>
      </c>
      <c r="G829" s="205" t="s">
        <v>438</v>
      </c>
      <c r="H829" s="206">
        <v>11</v>
      </c>
      <c r="I829" s="207"/>
      <c r="J829" s="208">
        <f>ROUND(I829*H829,2)</f>
        <v>0</v>
      </c>
      <c r="K829" s="204" t="s">
        <v>165</v>
      </c>
      <c r="L829" s="38"/>
      <c r="M829" s="209" t="s">
        <v>1</v>
      </c>
      <c r="N829" s="210" t="s">
        <v>41</v>
      </c>
      <c r="O829" s="70"/>
      <c r="P829" s="211">
        <f>O829*H829</f>
        <v>0</v>
      </c>
      <c r="Q829" s="211">
        <v>0</v>
      </c>
      <c r="R829" s="211">
        <f>Q829*H829</f>
        <v>0</v>
      </c>
      <c r="S829" s="211">
        <v>0</v>
      </c>
      <c r="T829" s="212">
        <f>S829*H829</f>
        <v>0</v>
      </c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R829" s="213" t="s">
        <v>564</v>
      </c>
      <c r="AT829" s="213" t="s">
        <v>161</v>
      </c>
      <c r="AU829" s="213" t="s">
        <v>87</v>
      </c>
      <c r="AY829" s="16" t="s">
        <v>159</v>
      </c>
      <c r="BE829" s="214">
        <f>IF(N829="základní",J829,0)</f>
        <v>0</v>
      </c>
      <c r="BF829" s="214">
        <f>IF(N829="snížená",J829,0)</f>
        <v>0</v>
      </c>
      <c r="BG829" s="214">
        <f>IF(N829="zákl. přenesená",J829,0)</f>
        <v>0</v>
      </c>
      <c r="BH829" s="214">
        <f>IF(N829="sníž. přenesená",J829,0)</f>
        <v>0</v>
      </c>
      <c r="BI829" s="214">
        <f>IF(N829="nulová",J829,0)</f>
        <v>0</v>
      </c>
      <c r="BJ829" s="16" t="s">
        <v>84</v>
      </c>
      <c r="BK829" s="214">
        <f>ROUND(I829*H829,2)</f>
        <v>0</v>
      </c>
      <c r="BL829" s="16" t="s">
        <v>564</v>
      </c>
      <c r="BM829" s="213" t="s">
        <v>1451</v>
      </c>
    </row>
    <row r="830" spans="1:65" s="2" customFormat="1" x14ac:dyDescent="0.2">
      <c r="A830" s="33"/>
      <c r="B830" s="34"/>
      <c r="C830" s="35"/>
      <c r="D830" s="215" t="s">
        <v>168</v>
      </c>
      <c r="E830" s="35"/>
      <c r="F830" s="216" t="s">
        <v>1452</v>
      </c>
      <c r="G830" s="35"/>
      <c r="H830" s="35"/>
      <c r="I830" s="114"/>
      <c r="J830" s="35"/>
      <c r="K830" s="35"/>
      <c r="L830" s="38"/>
      <c r="M830" s="217"/>
      <c r="N830" s="218"/>
      <c r="O830" s="70"/>
      <c r="P830" s="70"/>
      <c r="Q830" s="70"/>
      <c r="R830" s="70"/>
      <c r="S830" s="70"/>
      <c r="T830" s="71"/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T830" s="16" t="s">
        <v>168</v>
      </c>
      <c r="AU830" s="16" t="s">
        <v>87</v>
      </c>
    </row>
    <row r="831" spans="1:65" s="13" customFormat="1" x14ac:dyDescent="0.2">
      <c r="B831" s="219"/>
      <c r="C831" s="220"/>
      <c r="D831" s="215" t="s">
        <v>170</v>
      </c>
      <c r="E831" s="221" t="s">
        <v>1</v>
      </c>
      <c r="F831" s="222" t="s">
        <v>1453</v>
      </c>
      <c r="G831" s="220"/>
      <c r="H831" s="223">
        <v>4</v>
      </c>
      <c r="I831" s="224"/>
      <c r="J831" s="220"/>
      <c r="K831" s="220"/>
      <c r="L831" s="225"/>
      <c r="M831" s="226"/>
      <c r="N831" s="227"/>
      <c r="O831" s="227"/>
      <c r="P831" s="227"/>
      <c r="Q831" s="227"/>
      <c r="R831" s="227"/>
      <c r="S831" s="227"/>
      <c r="T831" s="228"/>
      <c r="AT831" s="229" t="s">
        <v>170</v>
      </c>
      <c r="AU831" s="229" t="s">
        <v>87</v>
      </c>
      <c r="AV831" s="13" t="s">
        <v>87</v>
      </c>
      <c r="AW831" s="13" t="s">
        <v>32</v>
      </c>
      <c r="AX831" s="13" t="s">
        <v>76</v>
      </c>
      <c r="AY831" s="229" t="s">
        <v>159</v>
      </c>
    </row>
    <row r="832" spans="1:65" s="13" customFormat="1" x14ac:dyDescent="0.2">
      <c r="B832" s="219"/>
      <c r="C832" s="220"/>
      <c r="D832" s="215" t="s">
        <v>170</v>
      </c>
      <c r="E832" s="221" t="s">
        <v>1</v>
      </c>
      <c r="F832" s="222" t="s">
        <v>1454</v>
      </c>
      <c r="G832" s="220"/>
      <c r="H832" s="223">
        <v>1</v>
      </c>
      <c r="I832" s="224"/>
      <c r="J832" s="220"/>
      <c r="K832" s="220"/>
      <c r="L832" s="225"/>
      <c r="M832" s="226"/>
      <c r="N832" s="227"/>
      <c r="O832" s="227"/>
      <c r="P832" s="227"/>
      <c r="Q832" s="227"/>
      <c r="R832" s="227"/>
      <c r="S832" s="227"/>
      <c r="T832" s="228"/>
      <c r="AT832" s="229" t="s">
        <v>170</v>
      </c>
      <c r="AU832" s="229" t="s">
        <v>87</v>
      </c>
      <c r="AV832" s="13" t="s">
        <v>87</v>
      </c>
      <c r="AW832" s="13" t="s">
        <v>32</v>
      </c>
      <c r="AX832" s="13" t="s">
        <v>76</v>
      </c>
      <c r="AY832" s="229" t="s">
        <v>159</v>
      </c>
    </row>
    <row r="833" spans="1:65" s="13" customFormat="1" x14ac:dyDescent="0.2">
      <c r="B833" s="219"/>
      <c r="C833" s="220"/>
      <c r="D833" s="215" t="s">
        <v>170</v>
      </c>
      <c r="E833" s="221" t="s">
        <v>1</v>
      </c>
      <c r="F833" s="222" t="s">
        <v>1455</v>
      </c>
      <c r="G833" s="220"/>
      <c r="H833" s="223">
        <v>1</v>
      </c>
      <c r="I833" s="224"/>
      <c r="J833" s="220"/>
      <c r="K833" s="220"/>
      <c r="L833" s="225"/>
      <c r="M833" s="226"/>
      <c r="N833" s="227"/>
      <c r="O833" s="227"/>
      <c r="P833" s="227"/>
      <c r="Q833" s="227"/>
      <c r="R833" s="227"/>
      <c r="S833" s="227"/>
      <c r="T833" s="228"/>
      <c r="AT833" s="229" t="s">
        <v>170</v>
      </c>
      <c r="AU833" s="229" t="s">
        <v>87</v>
      </c>
      <c r="AV833" s="13" t="s">
        <v>87</v>
      </c>
      <c r="AW833" s="13" t="s">
        <v>32</v>
      </c>
      <c r="AX833" s="13" t="s">
        <v>76</v>
      </c>
      <c r="AY833" s="229" t="s">
        <v>159</v>
      </c>
    </row>
    <row r="834" spans="1:65" s="13" customFormat="1" x14ac:dyDescent="0.2">
      <c r="B834" s="219"/>
      <c r="C834" s="220"/>
      <c r="D834" s="215" t="s">
        <v>170</v>
      </c>
      <c r="E834" s="221" t="s">
        <v>1</v>
      </c>
      <c r="F834" s="222" t="s">
        <v>1456</v>
      </c>
      <c r="G834" s="220"/>
      <c r="H834" s="223">
        <v>5</v>
      </c>
      <c r="I834" s="224"/>
      <c r="J834" s="220"/>
      <c r="K834" s="220"/>
      <c r="L834" s="225"/>
      <c r="M834" s="226"/>
      <c r="N834" s="227"/>
      <c r="O834" s="227"/>
      <c r="P834" s="227"/>
      <c r="Q834" s="227"/>
      <c r="R834" s="227"/>
      <c r="S834" s="227"/>
      <c r="T834" s="228"/>
      <c r="AT834" s="229" t="s">
        <v>170</v>
      </c>
      <c r="AU834" s="229" t="s">
        <v>87</v>
      </c>
      <c r="AV834" s="13" t="s">
        <v>87</v>
      </c>
      <c r="AW834" s="13" t="s">
        <v>32</v>
      </c>
      <c r="AX834" s="13" t="s">
        <v>76</v>
      </c>
      <c r="AY834" s="229" t="s">
        <v>159</v>
      </c>
    </row>
    <row r="835" spans="1:65" s="2" customFormat="1" ht="14.45" customHeight="1" x14ac:dyDescent="0.2">
      <c r="A835" s="33"/>
      <c r="B835" s="34"/>
      <c r="C835" s="230" t="s">
        <v>1457</v>
      </c>
      <c r="D835" s="230" t="s">
        <v>247</v>
      </c>
      <c r="E835" s="231" t="s">
        <v>1458</v>
      </c>
      <c r="F835" s="232" t="s">
        <v>1459</v>
      </c>
      <c r="G835" s="233" t="s">
        <v>438</v>
      </c>
      <c r="H835" s="234">
        <v>1</v>
      </c>
      <c r="I835" s="235"/>
      <c r="J835" s="236">
        <f>ROUND(I835*H835,2)</f>
        <v>0</v>
      </c>
      <c r="K835" s="232" t="s">
        <v>1</v>
      </c>
      <c r="L835" s="237"/>
      <c r="M835" s="238" t="s">
        <v>1</v>
      </c>
      <c r="N835" s="239" t="s">
        <v>41</v>
      </c>
      <c r="O835" s="70"/>
      <c r="P835" s="211">
        <f>O835*H835</f>
        <v>0</v>
      </c>
      <c r="Q835" s="211">
        <v>1.0500000000000001E-2</v>
      </c>
      <c r="R835" s="211">
        <f>Q835*H835</f>
        <v>1.0500000000000001E-2</v>
      </c>
      <c r="S835" s="211">
        <v>0</v>
      </c>
      <c r="T835" s="212">
        <f>S835*H835</f>
        <v>0</v>
      </c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R835" s="213" t="s">
        <v>936</v>
      </c>
      <c r="AT835" s="213" t="s">
        <v>247</v>
      </c>
      <c r="AU835" s="213" t="s">
        <v>87</v>
      </c>
      <c r="AY835" s="16" t="s">
        <v>159</v>
      </c>
      <c r="BE835" s="214">
        <f>IF(N835="základní",J835,0)</f>
        <v>0</v>
      </c>
      <c r="BF835" s="214">
        <f>IF(N835="snížená",J835,0)</f>
        <v>0</v>
      </c>
      <c r="BG835" s="214">
        <f>IF(N835="zákl. přenesená",J835,0)</f>
        <v>0</v>
      </c>
      <c r="BH835" s="214">
        <f>IF(N835="sníž. přenesená",J835,0)</f>
        <v>0</v>
      </c>
      <c r="BI835" s="214">
        <f>IF(N835="nulová",J835,0)</f>
        <v>0</v>
      </c>
      <c r="BJ835" s="16" t="s">
        <v>84</v>
      </c>
      <c r="BK835" s="214">
        <f>ROUND(I835*H835,2)</f>
        <v>0</v>
      </c>
      <c r="BL835" s="16" t="s">
        <v>936</v>
      </c>
      <c r="BM835" s="213" t="s">
        <v>1460</v>
      </c>
    </row>
    <row r="836" spans="1:65" s="2" customFormat="1" x14ac:dyDescent="0.2">
      <c r="A836" s="33"/>
      <c r="B836" s="34"/>
      <c r="C836" s="35"/>
      <c r="D836" s="215" t="s">
        <v>168</v>
      </c>
      <c r="E836" s="35"/>
      <c r="F836" s="216" t="s">
        <v>1461</v>
      </c>
      <c r="G836" s="35"/>
      <c r="H836" s="35"/>
      <c r="I836" s="114"/>
      <c r="J836" s="35"/>
      <c r="K836" s="35"/>
      <c r="L836" s="38"/>
      <c r="M836" s="217"/>
      <c r="N836" s="218"/>
      <c r="O836" s="70"/>
      <c r="P836" s="70"/>
      <c r="Q836" s="70"/>
      <c r="R836" s="70"/>
      <c r="S836" s="70"/>
      <c r="T836" s="71"/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T836" s="16" t="s">
        <v>168</v>
      </c>
      <c r="AU836" s="16" t="s">
        <v>87</v>
      </c>
    </row>
    <row r="837" spans="1:65" s="2" customFormat="1" ht="14.45" customHeight="1" x14ac:dyDescent="0.2">
      <c r="A837" s="33"/>
      <c r="B837" s="34"/>
      <c r="C837" s="230" t="s">
        <v>1462</v>
      </c>
      <c r="D837" s="230" t="s">
        <v>247</v>
      </c>
      <c r="E837" s="231" t="s">
        <v>1463</v>
      </c>
      <c r="F837" s="232" t="s">
        <v>1464</v>
      </c>
      <c r="G837" s="233" t="s">
        <v>438</v>
      </c>
      <c r="H837" s="234">
        <v>1</v>
      </c>
      <c r="I837" s="235"/>
      <c r="J837" s="236">
        <f>ROUND(I837*H837,2)</f>
        <v>0</v>
      </c>
      <c r="K837" s="232" t="s">
        <v>1</v>
      </c>
      <c r="L837" s="237"/>
      <c r="M837" s="238" t="s">
        <v>1</v>
      </c>
      <c r="N837" s="239" t="s">
        <v>41</v>
      </c>
      <c r="O837" s="70"/>
      <c r="P837" s="211">
        <f>O837*H837</f>
        <v>0</v>
      </c>
      <c r="Q837" s="211">
        <v>1.2699999999999999E-2</v>
      </c>
      <c r="R837" s="211">
        <f>Q837*H837</f>
        <v>1.2699999999999999E-2</v>
      </c>
      <c r="S837" s="211">
        <v>0</v>
      </c>
      <c r="T837" s="212">
        <f>S837*H837</f>
        <v>0</v>
      </c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R837" s="213" t="s">
        <v>936</v>
      </c>
      <c r="AT837" s="213" t="s">
        <v>247</v>
      </c>
      <c r="AU837" s="213" t="s">
        <v>87</v>
      </c>
      <c r="AY837" s="16" t="s">
        <v>159</v>
      </c>
      <c r="BE837" s="214">
        <f>IF(N837="základní",J837,0)</f>
        <v>0</v>
      </c>
      <c r="BF837" s="214">
        <f>IF(N837="snížená",J837,0)</f>
        <v>0</v>
      </c>
      <c r="BG837" s="214">
        <f>IF(N837="zákl. přenesená",J837,0)</f>
        <v>0</v>
      </c>
      <c r="BH837" s="214">
        <f>IF(N837="sníž. přenesená",J837,0)</f>
        <v>0</v>
      </c>
      <c r="BI837" s="214">
        <f>IF(N837="nulová",J837,0)</f>
        <v>0</v>
      </c>
      <c r="BJ837" s="16" t="s">
        <v>84</v>
      </c>
      <c r="BK837" s="214">
        <f>ROUND(I837*H837,2)</f>
        <v>0</v>
      </c>
      <c r="BL837" s="16" t="s">
        <v>936</v>
      </c>
      <c r="BM837" s="213" t="s">
        <v>1465</v>
      </c>
    </row>
    <row r="838" spans="1:65" s="2" customFormat="1" x14ac:dyDescent="0.2">
      <c r="A838" s="33"/>
      <c r="B838" s="34"/>
      <c r="C838" s="35"/>
      <c r="D838" s="215" t="s">
        <v>168</v>
      </c>
      <c r="E838" s="35"/>
      <c r="F838" s="216" t="s">
        <v>1466</v>
      </c>
      <c r="G838" s="35"/>
      <c r="H838" s="35"/>
      <c r="I838" s="114"/>
      <c r="J838" s="35"/>
      <c r="K838" s="35"/>
      <c r="L838" s="38"/>
      <c r="M838" s="217"/>
      <c r="N838" s="218"/>
      <c r="O838" s="70"/>
      <c r="P838" s="70"/>
      <c r="Q838" s="70"/>
      <c r="R838" s="70"/>
      <c r="S838" s="70"/>
      <c r="T838" s="71"/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T838" s="16" t="s">
        <v>168</v>
      </c>
      <c r="AU838" s="16" t="s">
        <v>87</v>
      </c>
    </row>
    <row r="839" spans="1:65" s="2" customFormat="1" ht="14.45" customHeight="1" x14ac:dyDescent="0.2">
      <c r="A839" s="33"/>
      <c r="B839" s="34"/>
      <c r="C839" s="230" t="s">
        <v>1467</v>
      </c>
      <c r="D839" s="230" t="s">
        <v>247</v>
      </c>
      <c r="E839" s="231" t="s">
        <v>1468</v>
      </c>
      <c r="F839" s="232" t="s">
        <v>1469</v>
      </c>
      <c r="G839" s="233" t="s">
        <v>438</v>
      </c>
      <c r="H839" s="234">
        <v>1</v>
      </c>
      <c r="I839" s="235"/>
      <c r="J839" s="236">
        <f>ROUND(I839*H839,2)</f>
        <v>0</v>
      </c>
      <c r="K839" s="232" t="s">
        <v>1</v>
      </c>
      <c r="L839" s="237"/>
      <c r="M839" s="238" t="s">
        <v>1</v>
      </c>
      <c r="N839" s="239" t="s">
        <v>41</v>
      </c>
      <c r="O839" s="70"/>
      <c r="P839" s="211">
        <f>O839*H839</f>
        <v>0</v>
      </c>
      <c r="Q839" s="211">
        <v>1.7999999999999999E-2</v>
      </c>
      <c r="R839" s="211">
        <f>Q839*H839</f>
        <v>1.7999999999999999E-2</v>
      </c>
      <c r="S839" s="211">
        <v>0</v>
      </c>
      <c r="T839" s="212">
        <f>S839*H839</f>
        <v>0</v>
      </c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R839" s="213" t="s">
        <v>936</v>
      </c>
      <c r="AT839" s="213" t="s">
        <v>247</v>
      </c>
      <c r="AU839" s="213" t="s">
        <v>87</v>
      </c>
      <c r="AY839" s="16" t="s">
        <v>159</v>
      </c>
      <c r="BE839" s="214">
        <f>IF(N839="základní",J839,0)</f>
        <v>0</v>
      </c>
      <c r="BF839" s="214">
        <f>IF(N839="snížená",J839,0)</f>
        <v>0</v>
      </c>
      <c r="BG839" s="214">
        <f>IF(N839="zákl. přenesená",J839,0)</f>
        <v>0</v>
      </c>
      <c r="BH839" s="214">
        <f>IF(N839="sníž. přenesená",J839,0)</f>
        <v>0</v>
      </c>
      <c r="BI839" s="214">
        <f>IF(N839="nulová",J839,0)</f>
        <v>0</v>
      </c>
      <c r="BJ839" s="16" t="s">
        <v>84</v>
      </c>
      <c r="BK839" s="214">
        <f>ROUND(I839*H839,2)</f>
        <v>0</v>
      </c>
      <c r="BL839" s="16" t="s">
        <v>936</v>
      </c>
      <c r="BM839" s="213" t="s">
        <v>1470</v>
      </c>
    </row>
    <row r="840" spans="1:65" s="2" customFormat="1" x14ac:dyDescent="0.2">
      <c r="A840" s="33"/>
      <c r="B840" s="34"/>
      <c r="C840" s="35"/>
      <c r="D840" s="215" t="s">
        <v>168</v>
      </c>
      <c r="E840" s="35"/>
      <c r="F840" s="216" t="s">
        <v>1471</v>
      </c>
      <c r="G840" s="35"/>
      <c r="H840" s="35"/>
      <c r="I840" s="114"/>
      <c r="J840" s="35"/>
      <c r="K840" s="35"/>
      <c r="L840" s="38"/>
      <c r="M840" s="217"/>
      <c r="N840" s="218"/>
      <c r="O840" s="70"/>
      <c r="P840" s="70"/>
      <c r="Q840" s="70"/>
      <c r="R840" s="70"/>
      <c r="S840" s="70"/>
      <c r="T840" s="71"/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T840" s="16" t="s">
        <v>168</v>
      </c>
      <c r="AU840" s="16" t="s">
        <v>87</v>
      </c>
    </row>
    <row r="841" spans="1:65" s="2" customFormat="1" ht="14.45" customHeight="1" x14ac:dyDescent="0.2">
      <c r="A841" s="33"/>
      <c r="B841" s="34"/>
      <c r="C841" s="230" t="s">
        <v>1472</v>
      </c>
      <c r="D841" s="230" t="s">
        <v>247</v>
      </c>
      <c r="E841" s="231" t="s">
        <v>1473</v>
      </c>
      <c r="F841" s="232" t="s">
        <v>1474</v>
      </c>
      <c r="G841" s="233" t="s">
        <v>438</v>
      </c>
      <c r="H841" s="234">
        <v>1</v>
      </c>
      <c r="I841" s="235"/>
      <c r="J841" s="236">
        <f>ROUND(I841*H841,2)</f>
        <v>0</v>
      </c>
      <c r="K841" s="232" t="s">
        <v>1</v>
      </c>
      <c r="L841" s="237"/>
      <c r="M841" s="238" t="s">
        <v>1</v>
      </c>
      <c r="N841" s="239" t="s">
        <v>41</v>
      </c>
      <c r="O841" s="70"/>
      <c r="P841" s="211">
        <f>O841*H841</f>
        <v>0</v>
      </c>
      <c r="Q841" s="211">
        <v>1.6299999999999999E-2</v>
      </c>
      <c r="R841" s="211">
        <f>Q841*H841</f>
        <v>1.6299999999999999E-2</v>
      </c>
      <c r="S841" s="211">
        <v>0</v>
      </c>
      <c r="T841" s="212">
        <f>S841*H841</f>
        <v>0</v>
      </c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R841" s="213" t="s">
        <v>936</v>
      </c>
      <c r="AT841" s="213" t="s">
        <v>247</v>
      </c>
      <c r="AU841" s="213" t="s">
        <v>87</v>
      </c>
      <c r="AY841" s="16" t="s">
        <v>159</v>
      </c>
      <c r="BE841" s="214">
        <f>IF(N841="základní",J841,0)</f>
        <v>0</v>
      </c>
      <c r="BF841" s="214">
        <f>IF(N841="snížená",J841,0)</f>
        <v>0</v>
      </c>
      <c r="BG841" s="214">
        <f>IF(N841="zákl. přenesená",J841,0)</f>
        <v>0</v>
      </c>
      <c r="BH841" s="214">
        <f>IF(N841="sníž. přenesená",J841,0)</f>
        <v>0</v>
      </c>
      <c r="BI841" s="214">
        <f>IF(N841="nulová",J841,0)</f>
        <v>0</v>
      </c>
      <c r="BJ841" s="16" t="s">
        <v>84</v>
      </c>
      <c r="BK841" s="214">
        <f>ROUND(I841*H841,2)</f>
        <v>0</v>
      </c>
      <c r="BL841" s="16" t="s">
        <v>936</v>
      </c>
      <c r="BM841" s="213" t="s">
        <v>1475</v>
      </c>
    </row>
    <row r="842" spans="1:65" s="2" customFormat="1" x14ac:dyDescent="0.2">
      <c r="A842" s="33"/>
      <c r="B842" s="34"/>
      <c r="C842" s="35"/>
      <c r="D842" s="215" t="s">
        <v>168</v>
      </c>
      <c r="E842" s="35"/>
      <c r="F842" s="216" t="s">
        <v>1474</v>
      </c>
      <c r="G842" s="35"/>
      <c r="H842" s="35"/>
      <c r="I842" s="114"/>
      <c r="J842" s="35"/>
      <c r="K842" s="35"/>
      <c r="L842" s="38"/>
      <c r="M842" s="217"/>
      <c r="N842" s="218"/>
      <c r="O842" s="70"/>
      <c r="P842" s="70"/>
      <c r="Q842" s="70"/>
      <c r="R842" s="70"/>
      <c r="S842" s="70"/>
      <c r="T842" s="71"/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T842" s="16" t="s">
        <v>168</v>
      </c>
      <c r="AU842" s="16" t="s">
        <v>87</v>
      </c>
    </row>
    <row r="843" spans="1:65" s="2" customFormat="1" ht="14.45" customHeight="1" x14ac:dyDescent="0.2">
      <c r="A843" s="33"/>
      <c r="B843" s="34"/>
      <c r="C843" s="230" t="s">
        <v>1476</v>
      </c>
      <c r="D843" s="230" t="s">
        <v>247</v>
      </c>
      <c r="E843" s="231" t="s">
        <v>1477</v>
      </c>
      <c r="F843" s="232" t="s">
        <v>1478</v>
      </c>
      <c r="G843" s="233" t="s">
        <v>438</v>
      </c>
      <c r="H843" s="234">
        <v>1</v>
      </c>
      <c r="I843" s="235"/>
      <c r="J843" s="236">
        <f>ROUND(I843*H843,2)</f>
        <v>0</v>
      </c>
      <c r="K843" s="232" t="s">
        <v>1</v>
      </c>
      <c r="L843" s="237"/>
      <c r="M843" s="238" t="s">
        <v>1</v>
      </c>
      <c r="N843" s="239" t="s">
        <v>41</v>
      </c>
      <c r="O843" s="70"/>
      <c r="P843" s="211">
        <f>O843*H843</f>
        <v>0</v>
      </c>
      <c r="Q843" s="211">
        <v>1.23E-2</v>
      </c>
      <c r="R843" s="211">
        <f>Q843*H843</f>
        <v>1.23E-2</v>
      </c>
      <c r="S843" s="211">
        <v>0</v>
      </c>
      <c r="T843" s="212">
        <f>S843*H843</f>
        <v>0</v>
      </c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R843" s="213" t="s">
        <v>936</v>
      </c>
      <c r="AT843" s="213" t="s">
        <v>247</v>
      </c>
      <c r="AU843" s="213" t="s">
        <v>87</v>
      </c>
      <c r="AY843" s="16" t="s">
        <v>159</v>
      </c>
      <c r="BE843" s="214">
        <f>IF(N843="základní",J843,0)</f>
        <v>0</v>
      </c>
      <c r="BF843" s="214">
        <f>IF(N843="snížená",J843,0)</f>
        <v>0</v>
      </c>
      <c r="BG843" s="214">
        <f>IF(N843="zákl. přenesená",J843,0)</f>
        <v>0</v>
      </c>
      <c r="BH843" s="214">
        <f>IF(N843="sníž. přenesená",J843,0)</f>
        <v>0</v>
      </c>
      <c r="BI843" s="214">
        <f>IF(N843="nulová",J843,0)</f>
        <v>0</v>
      </c>
      <c r="BJ843" s="16" t="s">
        <v>84</v>
      </c>
      <c r="BK843" s="214">
        <f>ROUND(I843*H843,2)</f>
        <v>0</v>
      </c>
      <c r="BL843" s="16" t="s">
        <v>936</v>
      </c>
      <c r="BM843" s="213" t="s">
        <v>1479</v>
      </c>
    </row>
    <row r="844" spans="1:65" s="2" customFormat="1" x14ac:dyDescent="0.2">
      <c r="A844" s="33"/>
      <c r="B844" s="34"/>
      <c r="C844" s="35"/>
      <c r="D844" s="215" t="s">
        <v>168</v>
      </c>
      <c r="E844" s="35"/>
      <c r="F844" s="216" t="s">
        <v>1480</v>
      </c>
      <c r="G844" s="35"/>
      <c r="H844" s="35"/>
      <c r="I844" s="114"/>
      <c r="J844" s="35"/>
      <c r="K844" s="35"/>
      <c r="L844" s="38"/>
      <c r="M844" s="217"/>
      <c r="N844" s="218"/>
      <c r="O844" s="70"/>
      <c r="P844" s="70"/>
      <c r="Q844" s="70"/>
      <c r="R844" s="70"/>
      <c r="S844" s="70"/>
      <c r="T844" s="71"/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T844" s="16" t="s">
        <v>168</v>
      </c>
      <c r="AU844" s="16" t="s">
        <v>87</v>
      </c>
    </row>
    <row r="845" spans="1:65" s="2" customFormat="1" ht="14.45" customHeight="1" x14ac:dyDescent="0.2">
      <c r="A845" s="33"/>
      <c r="B845" s="34"/>
      <c r="C845" s="230" t="s">
        <v>1481</v>
      </c>
      <c r="D845" s="230" t="s">
        <v>247</v>
      </c>
      <c r="E845" s="231" t="s">
        <v>1482</v>
      </c>
      <c r="F845" s="232" t="s">
        <v>1483</v>
      </c>
      <c r="G845" s="233" t="s">
        <v>438</v>
      </c>
      <c r="H845" s="234">
        <v>1</v>
      </c>
      <c r="I845" s="235"/>
      <c r="J845" s="236">
        <f>ROUND(I845*H845,2)</f>
        <v>0</v>
      </c>
      <c r="K845" s="232" t="s">
        <v>1</v>
      </c>
      <c r="L845" s="237"/>
      <c r="M845" s="238" t="s">
        <v>1</v>
      </c>
      <c r="N845" s="239" t="s">
        <v>41</v>
      </c>
      <c r="O845" s="70"/>
      <c r="P845" s="211">
        <f>O845*H845</f>
        <v>0</v>
      </c>
      <c r="Q845" s="211">
        <v>1.4E-2</v>
      </c>
      <c r="R845" s="211">
        <f>Q845*H845</f>
        <v>1.4E-2</v>
      </c>
      <c r="S845" s="211">
        <v>0</v>
      </c>
      <c r="T845" s="212">
        <f>S845*H845</f>
        <v>0</v>
      </c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R845" s="213" t="s">
        <v>936</v>
      </c>
      <c r="AT845" s="213" t="s">
        <v>247</v>
      </c>
      <c r="AU845" s="213" t="s">
        <v>87</v>
      </c>
      <c r="AY845" s="16" t="s">
        <v>159</v>
      </c>
      <c r="BE845" s="214">
        <f>IF(N845="základní",J845,0)</f>
        <v>0</v>
      </c>
      <c r="BF845" s="214">
        <f>IF(N845="snížená",J845,0)</f>
        <v>0</v>
      </c>
      <c r="BG845" s="214">
        <f>IF(N845="zákl. přenesená",J845,0)</f>
        <v>0</v>
      </c>
      <c r="BH845" s="214">
        <f>IF(N845="sníž. přenesená",J845,0)</f>
        <v>0</v>
      </c>
      <c r="BI845" s="214">
        <f>IF(N845="nulová",J845,0)</f>
        <v>0</v>
      </c>
      <c r="BJ845" s="16" t="s">
        <v>84</v>
      </c>
      <c r="BK845" s="214">
        <f>ROUND(I845*H845,2)</f>
        <v>0</v>
      </c>
      <c r="BL845" s="16" t="s">
        <v>936</v>
      </c>
      <c r="BM845" s="213" t="s">
        <v>1484</v>
      </c>
    </row>
    <row r="846" spans="1:65" s="2" customFormat="1" x14ac:dyDescent="0.2">
      <c r="A846" s="33"/>
      <c r="B846" s="34"/>
      <c r="C846" s="35"/>
      <c r="D846" s="215" t="s">
        <v>168</v>
      </c>
      <c r="E846" s="35"/>
      <c r="F846" s="216" t="s">
        <v>1483</v>
      </c>
      <c r="G846" s="35"/>
      <c r="H846" s="35"/>
      <c r="I846" s="114"/>
      <c r="J846" s="35"/>
      <c r="K846" s="35"/>
      <c r="L846" s="38"/>
      <c r="M846" s="217"/>
      <c r="N846" s="218"/>
      <c r="O846" s="70"/>
      <c r="P846" s="70"/>
      <c r="Q846" s="70"/>
      <c r="R846" s="70"/>
      <c r="S846" s="70"/>
      <c r="T846" s="71"/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T846" s="16" t="s">
        <v>168</v>
      </c>
      <c r="AU846" s="16" t="s">
        <v>87</v>
      </c>
    </row>
    <row r="847" spans="1:65" s="2" customFormat="1" ht="14.45" customHeight="1" x14ac:dyDescent="0.2">
      <c r="A847" s="33"/>
      <c r="B847" s="34"/>
      <c r="C847" s="230" t="s">
        <v>1485</v>
      </c>
      <c r="D847" s="230" t="s">
        <v>247</v>
      </c>
      <c r="E847" s="231" t="s">
        <v>1486</v>
      </c>
      <c r="F847" s="232" t="s">
        <v>1487</v>
      </c>
      <c r="G847" s="233" t="s">
        <v>438</v>
      </c>
      <c r="H847" s="234">
        <v>5</v>
      </c>
      <c r="I847" s="235"/>
      <c r="J847" s="236">
        <f>ROUND(I847*H847,2)</f>
        <v>0</v>
      </c>
      <c r="K847" s="232" t="s">
        <v>1</v>
      </c>
      <c r="L847" s="237"/>
      <c r="M847" s="238" t="s">
        <v>1</v>
      </c>
      <c r="N847" s="239" t="s">
        <v>41</v>
      </c>
      <c r="O847" s="70"/>
      <c r="P847" s="211">
        <f>O847*H847</f>
        <v>0</v>
      </c>
      <c r="Q847" s="211">
        <v>1.2E-2</v>
      </c>
      <c r="R847" s="211">
        <f>Q847*H847</f>
        <v>0.06</v>
      </c>
      <c r="S847" s="211">
        <v>0</v>
      </c>
      <c r="T847" s="212">
        <f>S847*H847</f>
        <v>0</v>
      </c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R847" s="213" t="s">
        <v>936</v>
      </c>
      <c r="AT847" s="213" t="s">
        <v>247</v>
      </c>
      <c r="AU847" s="213" t="s">
        <v>87</v>
      </c>
      <c r="AY847" s="16" t="s">
        <v>159</v>
      </c>
      <c r="BE847" s="214">
        <f>IF(N847="základní",J847,0)</f>
        <v>0</v>
      </c>
      <c r="BF847" s="214">
        <f>IF(N847="snížená",J847,0)</f>
        <v>0</v>
      </c>
      <c r="BG847" s="214">
        <f>IF(N847="zákl. přenesená",J847,0)</f>
        <v>0</v>
      </c>
      <c r="BH847" s="214">
        <f>IF(N847="sníž. přenesená",J847,0)</f>
        <v>0</v>
      </c>
      <c r="BI847" s="214">
        <f>IF(N847="nulová",J847,0)</f>
        <v>0</v>
      </c>
      <c r="BJ847" s="16" t="s">
        <v>84</v>
      </c>
      <c r="BK847" s="214">
        <f>ROUND(I847*H847,2)</f>
        <v>0</v>
      </c>
      <c r="BL847" s="16" t="s">
        <v>936</v>
      </c>
      <c r="BM847" s="213" t="s">
        <v>1488</v>
      </c>
    </row>
    <row r="848" spans="1:65" s="2" customFormat="1" x14ac:dyDescent="0.2">
      <c r="A848" s="33"/>
      <c r="B848" s="34"/>
      <c r="C848" s="35"/>
      <c r="D848" s="215" t="s">
        <v>168</v>
      </c>
      <c r="E848" s="35"/>
      <c r="F848" s="216" t="s">
        <v>1487</v>
      </c>
      <c r="G848" s="35"/>
      <c r="H848" s="35"/>
      <c r="I848" s="114"/>
      <c r="J848" s="35"/>
      <c r="K848" s="35"/>
      <c r="L848" s="38"/>
      <c r="M848" s="217"/>
      <c r="N848" s="218"/>
      <c r="O848" s="70"/>
      <c r="P848" s="70"/>
      <c r="Q848" s="70"/>
      <c r="R848" s="70"/>
      <c r="S848" s="70"/>
      <c r="T848" s="71"/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T848" s="16" t="s">
        <v>168</v>
      </c>
      <c r="AU848" s="16" t="s">
        <v>87</v>
      </c>
    </row>
    <row r="849" spans="1:65" s="2" customFormat="1" ht="14.45" customHeight="1" x14ac:dyDescent="0.2">
      <c r="A849" s="33"/>
      <c r="B849" s="34"/>
      <c r="C849" s="202" t="s">
        <v>1489</v>
      </c>
      <c r="D849" s="202" t="s">
        <v>161</v>
      </c>
      <c r="E849" s="203" t="s">
        <v>1490</v>
      </c>
      <c r="F849" s="204" t="s">
        <v>1491</v>
      </c>
      <c r="G849" s="205" t="s">
        <v>438</v>
      </c>
      <c r="H849" s="206">
        <v>3</v>
      </c>
      <c r="I849" s="207"/>
      <c r="J849" s="208">
        <f>ROUND(I849*H849,2)</f>
        <v>0</v>
      </c>
      <c r="K849" s="204" t="s">
        <v>165</v>
      </c>
      <c r="L849" s="38"/>
      <c r="M849" s="209" t="s">
        <v>1</v>
      </c>
      <c r="N849" s="210" t="s">
        <v>41</v>
      </c>
      <c r="O849" s="70"/>
      <c r="P849" s="211">
        <f>O849*H849</f>
        <v>0</v>
      </c>
      <c r="Q849" s="211">
        <v>0</v>
      </c>
      <c r="R849" s="211">
        <f>Q849*H849</f>
        <v>0</v>
      </c>
      <c r="S849" s="211">
        <v>0</v>
      </c>
      <c r="T849" s="212">
        <f>S849*H849</f>
        <v>0</v>
      </c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R849" s="213" t="s">
        <v>564</v>
      </c>
      <c r="AT849" s="213" t="s">
        <v>161</v>
      </c>
      <c r="AU849" s="213" t="s">
        <v>87</v>
      </c>
      <c r="AY849" s="16" t="s">
        <v>159</v>
      </c>
      <c r="BE849" s="214">
        <f>IF(N849="základní",J849,0)</f>
        <v>0</v>
      </c>
      <c r="BF849" s="214">
        <f>IF(N849="snížená",J849,0)</f>
        <v>0</v>
      </c>
      <c r="BG849" s="214">
        <f>IF(N849="zákl. přenesená",J849,0)</f>
        <v>0</v>
      </c>
      <c r="BH849" s="214">
        <f>IF(N849="sníž. přenesená",J849,0)</f>
        <v>0</v>
      </c>
      <c r="BI849" s="214">
        <f>IF(N849="nulová",J849,0)</f>
        <v>0</v>
      </c>
      <c r="BJ849" s="16" t="s">
        <v>84</v>
      </c>
      <c r="BK849" s="214">
        <f>ROUND(I849*H849,2)</f>
        <v>0</v>
      </c>
      <c r="BL849" s="16" t="s">
        <v>564</v>
      </c>
      <c r="BM849" s="213" t="s">
        <v>1492</v>
      </c>
    </row>
    <row r="850" spans="1:65" s="2" customFormat="1" x14ac:dyDescent="0.2">
      <c r="A850" s="33"/>
      <c r="B850" s="34"/>
      <c r="C850" s="35"/>
      <c r="D850" s="215" t="s">
        <v>168</v>
      </c>
      <c r="E850" s="35"/>
      <c r="F850" s="216" t="s">
        <v>1493</v>
      </c>
      <c r="G850" s="35"/>
      <c r="H850" s="35"/>
      <c r="I850" s="114"/>
      <c r="J850" s="35"/>
      <c r="K850" s="35"/>
      <c r="L850" s="38"/>
      <c r="M850" s="217"/>
      <c r="N850" s="218"/>
      <c r="O850" s="70"/>
      <c r="P850" s="70"/>
      <c r="Q850" s="70"/>
      <c r="R850" s="70"/>
      <c r="S850" s="70"/>
      <c r="T850" s="71"/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T850" s="16" t="s">
        <v>168</v>
      </c>
      <c r="AU850" s="16" t="s">
        <v>87</v>
      </c>
    </row>
    <row r="851" spans="1:65" s="13" customFormat="1" x14ac:dyDescent="0.2">
      <c r="B851" s="219"/>
      <c r="C851" s="220"/>
      <c r="D851" s="215" t="s">
        <v>170</v>
      </c>
      <c r="E851" s="221" t="s">
        <v>1</v>
      </c>
      <c r="F851" s="222" t="s">
        <v>1494</v>
      </c>
      <c r="G851" s="220"/>
      <c r="H851" s="223">
        <v>3</v>
      </c>
      <c r="I851" s="224"/>
      <c r="J851" s="220"/>
      <c r="K851" s="220"/>
      <c r="L851" s="225"/>
      <c r="M851" s="226"/>
      <c r="N851" s="227"/>
      <c r="O851" s="227"/>
      <c r="P851" s="227"/>
      <c r="Q851" s="227"/>
      <c r="R851" s="227"/>
      <c r="S851" s="227"/>
      <c r="T851" s="228"/>
      <c r="AT851" s="229" t="s">
        <v>170</v>
      </c>
      <c r="AU851" s="229" t="s">
        <v>87</v>
      </c>
      <c r="AV851" s="13" t="s">
        <v>87</v>
      </c>
      <c r="AW851" s="13" t="s">
        <v>32</v>
      </c>
      <c r="AX851" s="13" t="s">
        <v>84</v>
      </c>
      <c r="AY851" s="229" t="s">
        <v>159</v>
      </c>
    </row>
    <row r="852" spans="1:65" s="2" customFormat="1" ht="14.45" customHeight="1" x14ac:dyDescent="0.2">
      <c r="A852" s="33"/>
      <c r="B852" s="34"/>
      <c r="C852" s="230" t="s">
        <v>1495</v>
      </c>
      <c r="D852" s="230" t="s">
        <v>247</v>
      </c>
      <c r="E852" s="231" t="s">
        <v>1496</v>
      </c>
      <c r="F852" s="232" t="s">
        <v>1497</v>
      </c>
      <c r="G852" s="233" t="s">
        <v>438</v>
      </c>
      <c r="H852" s="234">
        <v>3</v>
      </c>
      <c r="I852" s="235"/>
      <c r="J852" s="236">
        <f>ROUND(I852*H852,2)</f>
        <v>0</v>
      </c>
      <c r="K852" s="232" t="s">
        <v>1</v>
      </c>
      <c r="L852" s="237"/>
      <c r="M852" s="238" t="s">
        <v>1</v>
      </c>
      <c r="N852" s="239" t="s">
        <v>41</v>
      </c>
      <c r="O852" s="70"/>
      <c r="P852" s="211">
        <f>O852*H852</f>
        <v>0</v>
      </c>
      <c r="Q852" s="211">
        <v>7.0000000000000007E-2</v>
      </c>
      <c r="R852" s="211">
        <f>Q852*H852</f>
        <v>0.21000000000000002</v>
      </c>
      <c r="S852" s="211">
        <v>0</v>
      </c>
      <c r="T852" s="212">
        <f>S852*H852</f>
        <v>0</v>
      </c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R852" s="213" t="s">
        <v>936</v>
      </c>
      <c r="AT852" s="213" t="s">
        <v>247</v>
      </c>
      <c r="AU852" s="213" t="s">
        <v>87</v>
      </c>
      <c r="AY852" s="16" t="s">
        <v>159</v>
      </c>
      <c r="BE852" s="214">
        <f>IF(N852="základní",J852,0)</f>
        <v>0</v>
      </c>
      <c r="BF852" s="214">
        <f>IF(N852="snížená",J852,0)</f>
        <v>0</v>
      </c>
      <c r="BG852" s="214">
        <f>IF(N852="zákl. přenesená",J852,0)</f>
        <v>0</v>
      </c>
      <c r="BH852" s="214">
        <f>IF(N852="sníž. přenesená",J852,0)</f>
        <v>0</v>
      </c>
      <c r="BI852" s="214">
        <f>IF(N852="nulová",J852,0)</f>
        <v>0</v>
      </c>
      <c r="BJ852" s="16" t="s">
        <v>84</v>
      </c>
      <c r="BK852" s="214">
        <f>ROUND(I852*H852,2)</f>
        <v>0</v>
      </c>
      <c r="BL852" s="16" t="s">
        <v>936</v>
      </c>
      <c r="BM852" s="213" t="s">
        <v>1498</v>
      </c>
    </row>
    <row r="853" spans="1:65" s="2" customFormat="1" x14ac:dyDescent="0.2">
      <c r="A853" s="33"/>
      <c r="B853" s="34"/>
      <c r="C853" s="35"/>
      <c r="D853" s="215" t="s">
        <v>168</v>
      </c>
      <c r="E853" s="35"/>
      <c r="F853" s="216" t="s">
        <v>1497</v>
      </c>
      <c r="G853" s="35"/>
      <c r="H853" s="35"/>
      <c r="I853" s="114"/>
      <c r="J853" s="35"/>
      <c r="K853" s="35"/>
      <c r="L853" s="38"/>
      <c r="M853" s="217"/>
      <c r="N853" s="218"/>
      <c r="O853" s="70"/>
      <c r="P853" s="70"/>
      <c r="Q853" s="70"/>
      <c r="R853" s="70"/>
      <c r="S853" s="70"/>
      <c r="T853" s="71"/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T853" s="16" t="s">
        <v>168</v>
      </c>
      <c r="AU853" s="16" t="s">
        <v>87</v>
      </c>
    </row>
    <row r="854" spans="1:65" s="2" customFormat="1" ht="14.45" customHeight="1" x14ac:dyDescent="0.2">
      <c r="A854" s="33"/>
      <c r="B854" s="34"/>
      <c r="C854" s="202" t="s">
        <v>1499</v>
      </c>
      <c r="D854" s="202" t="s">
        <v>161</v>
      </c>
      <c r="E854" s="203" t="s">
        <v>1500</v>
      </c>
      <c r="F854" s="204" t="s">
        <v>1501</v>
      </c>
      <c r="G854" s="205" t="s">
        <v>438</v>
      </c>
      <c r="H854" s="206">
        <v>2</v>
      </c>
      <c r="I854" s="207"/>
      <c r="J854" s="208">
        <f>ROUND(I854*H854,2)</f>
        <v>0</v>
      </c>
      <c r="K854" s="204" t="s">
        <v>165</v>
      </c>
      <c r="L854" s="38"/>
      <c r="M854" s="209" t="s">
        <v>1</v>
      </c>
      <c r="N854" s="210" t="s">
        <v>41</v>
      </c>
      <c r="O854" s="70"/>
      <c r="P854" s="211">
        <f>O854*H854</f>
        <v>0</v>
      </c>
      <c r="Q854" s="211">
        <v>0</v>
      </c>
      <c r="R854" s="211">
        <f>Q854*H854</f>
        <v>0</v>
      </c>
      <c r="S854" s="211">
        <v>0</v>
      </c>
      <c r="T854" s="212">
        <f>S854*H854</f>
        <v>0</v>
      </c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R854" s="213" t="s">
        <v>564</v>
      </c>
      <c r="AT854" s="213" t="s">
        <v>161</v>
      </c>
      <c r="AU854" s="213" t="s">
        <v>87</v>
      </c>
      <c r="AY854" s="16" t="s">
        <v>159</v>
      </c>
      <c r="BE854" s="214">
        <f>IF(N854="základní",J854,0)</f>
        <v>0</v>
      </c>
      <c r="BF854" s="214">
        <f>IF(N854="snížená",J854,0)</f>
        <v>0</v>
      </c>
      <c r="BG854" s="214">
        <f>IF(N854="zákl. přenesená",J854,0)</f>
        <v>0</v>
      </c>
      <c r="BH854" s="214">
        <f>IF(N854="sníž. přenesená",J854,0)</f>
        <v>0</v>
      </c>
      <c r="BI854" s="214">
        <f>IF(N854="nulová",J854,0)</f>
        <v>0</v>
      </c>
      <c r="BJ854" s="16" t="s">
        <v>84</v>
      </c>
      <c r="BK854" s="214">
        <f>ROUND(I854*H854,2)</f>
        <v>0</v>
      </c>
      <c r="BL854" s="16" t="s">
        <v>564</v>
      </c>
      <c r="BM854" s="213" t="s">
        <v>1502</v>
      </c>
    </row>
    <row r="855" spans="1:65" s="2" customFormat="1" x14ac:dyDescent="0.2">
      <c r="A855" s="33"/>
      <c r="B855" s="34"/>
      <c r="C855" s="35"/>
      <c r="D855" s="215" t="s">
        <v>168</v>
      </c>
      <c r="E855" s="35"/>
      <c r="F855" s="216" t="s">
        <v>1503</v>
      </c>
      <c r="G855" s="35"/>
      <c r="H855" s="35"/>
      <c r="I855" s="114"/>
      <c r="J855" s="35"/>
      <c r="K855" s="35"/>
      <c r="L855" s="38"/>
      <c r="M855" s="217"/>
      <c r="N855" s="218"/>
      <c r="O855" s="70"/>
      <c r="P855" s="70"/>
      <c r="Q855" s="70"/>
      <c r="R855" s="70"/>
      <c r="S855" s="70"/>
      <c r="T855" s="71"/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T855" s="16" t="s">
        <v>168</v>
      </c>
      <c r="AU855" s="16" t="s">
        <v>87</v>
      </c>
    </row>
    <row r="856" spans="1:65" s="13" customFormat="1" x14ac:dyDescent="0.2">
      <c r="B856" s="219"/>
      <c r="C856" s="220"/>
      <c r="D856" s="215" t="s">
        <v>170</v>
      </c>
      <c r="E856" s="221" t="s">
        <v>1</v>
      </c>
      <c r="F856" s="222" t="s">
        <v>1504</v>
      </c>
      <c r="G856" s="220"/>
      <c r="H856" s="223">
        <v>2</v>
      </c>
      <c r="I856" s="224"/>
      <c r="J856" s="220"/>
      <c r="K856" s="220"/>
      <c r="L856" s="225"/>
      <c r="M856" s="226"/>
      <c r="N856" s="227"/>
      <c r="O856" s="227"/>
      <c r="P856" s="227"/>
      <c r="Q856" s="227"/>
      <c r="R856" s="227"/>
      <c r="S856" s="227"/>
      <c r="T856" s="228"/>
      <c r="AT856" s="229" t="s">
        <v>170</v>
      </c>
      <c r="AU856" s="229" t="s">
        <v>87</v>
      </c>
      <c r="AV856" s="13" t="s">
        <v>87</v>
      </c>
      <c r="AW856" s="13" t="s">
        <v>32</v>
      </c>
      <c r="AX856" s="13" t="s">
        <v>84</v>
      </c>
      <c r="AY856" s="229" t="s">
        <v>159</v>
      </c>
    </row>
    <row r="857" spans="1:65" s="2" customFormat="1" ht="14.45" customHeight="1" x14ac:dyDescent="0.2">
      <c r="A857" s="33"/>
      <c r="B857" s="34"/>
      <c r="C857" s="230" t="s">
        <v>1505</v>
      </c>
      <c r="D857" s="230" t="s">
        <v>247</v>
      </c>
      <c r="E857" s="231" t="s">
        <v>1506</v>
      </c>
      <c r="F857" s="232" t="s">
        <v>1507</v>
      </c>
      <c r="G857" s="233" t="s">
        <v>438</v>
      </c>
      <c r="H857" s="234">
        <v>2</v>
      </c>
      <c r="I857" s="235"/>
      <c r="J857" s="236">
        <f>ROUND(I857*H857,2)</f>
        <v>0</v>
      </c>
      <c r="K857" s="232" t="s">
        <v>1</v>
      </c>
      <c r="L857" s="237"/>
      <c r="M857" s="238" t="s">
        <v>1</v>
      </c>
      <c r="N857" s="239" t="s">
        <v>41</v>
      </c>
      <c r="O857" s="70"/>
      <c r="P857" s="211">
        <f>O857*H857</f>
        <v>0</v>
      </c>
      <c r="Q857" s="211">
        <v>0.10100000000000001</v>
      </c>
      <c r="R857" s="211">
        <f>Q857*H857</f>
        <v>0.20200000000000001</v>
      </c>
      <c r="S857" s="211">
        <v>0</v>
      </c>
      <c r="T857" s="212">
        <f>S857*H857</f>
        <v>0</v>
      </c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R857" s="213" t="s">
        <v>936</v>
      </c>
      <c r="AT857" s="213" t="s">
        <v>247</v>
      </c>
      <c r="AU857" s="213" t="s">
        <v>87</v>
      </c>
      <c r="AY857" s="16" t="s">
        <v>159</v>
      </c>
      <c r="BE857" s="214">
        <f>IF(N857="základní",J857,0)</f>
        <v>0</v>
      </c>
      <c r="BF857" s="214">
        <f>IF(N857="snížená",J857,0)</f>
        <v>0</v>
      </c>
      <c r="BG857" s="214">
        <f>IF(N857="zákl. přenesená",J857,0)</f>
        <v>0</v>
      </c>
      <c r="BH857" s="214">
        <f>IF(N857="sníž. přenesená",J857,0)</f>
        <v>0</v>
      </c>
      <c r="BI857" s="214">
        <f>IF(N857="nulová",J857,0)</f>
        <v>0</v>
      </c>
      <c r="BJ857" s="16" t="s">
        <v>84</v>
      </c>
      <c r="BK857" s="214">
        <f>ROUND(I857*H857,2)</f>
        <v>0</v>
      </c>
      <c r="BL857" s="16" t="s">
        <v>936</v>
      </c>
      <c r="BM857" s="213" t="s">
        <v>1508</v>
      </c>
    </row>
    <row r="858" spans="1:65" s="2" customFormat="1" x14ac:dyDescent="0.2">
      <c r="A858" s="33"/>
      <c r="B858" s="34"/>
      <c r="C858" s="35"/>
      <c r="D858" s="215" t="s">
        <v>168</v>
      </c>
      <c r="E858" s="35"/>
      <c r="F858" s="216" t="s">
        <v>1507</v>
      </c>
      <c r="G858" s="35"/>
      <c r="H858" s="35"/>
      <c r="I858" s="114"/>
      <c r="J858" s="35"/>
      <c r="K858" s="35"/>
      <c r="L858" s="38"/>
      <c r="M858" s="217"/>
      <c r="N858" s="218"/>
      <c r="O858" s="70"/>
      <c r="P858" s="70"/>
      <c r="Q858" s="70"/>
      <c r="R858" s="70"/>
      <c r="S858" s="70"/>
      <c r="T858" s="71"/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T858" s="16" t="s">
        <v>168</v>
      </c>
      <c r="AU858" s="16" t="s">
        <v>87</v>
      </c>
    </row>
    <row r="859" spans="1:65" s="2" customFormat="1" ht="14.45" customHeight="1" x14ac:dyDescent="0.2">
      <c r="A859" s="33"/>
      <c r="B859" s="34"/>
      <c r="C859" s="202" t="s">
        <v>1509</v>
      </c>
      <c r="D859" s="202" t="s">
        <v>161</v>
      </c>
      <c r="E859" s="203" t="s">
        <v>1510</v>
      </c>
      <c r="F859" s="204" t="s">
        <v>1511</v>
      </c>
      <c r="G859" s="205" t="s">
        <v>438</v>
      </c>
      <c r="H859" s="206">
        <v>2</v>
      </c>
      <c r="I859" s="207"/>
      <c r="J859" s="208">
        <f>ROUND(I859*H859,2)</f>
        <v>0</v>
      </c>
      <c r="K859" s="204" t="s">
        <v>165</v>
      </c>
      <c r="L859" s="38"/>
      <c r="M859" s="209" t="s">
        <v>1</v>
      </c>
      <c r="N859" s="210" t="s">
        <v>41</v>
      </c>
      <c r="O859" s="70"/>
      <c r="P859" s="211">
        <f>O859*H859</f>
        <v>0</v>
      </c>
      <c r="Q859" s="211">
        <v>3.0000000000000001E-5</v>
      </c>
      <c r="R859" s="211">
        <f>Q859*H859</f>
        <v>6.0000000000000002E-5</v>
      </c>
      <c r="S859" s="211">
        <v>0</v>
      </c>
      <c r="T859" s="212">
        <f>S859*H859</f>
        <v>0</v>
      </c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R859" s="213" t="s">
        <v>564</v>
      </c>
      <c r="AT859" s="213" t="s">
        <v>161</v>
      </c>
      <c r="AU859" s="213" t="s">
        <v>87</v>
      </c>
      <c r="AY859" s="16" t="s">
        <v>159</v>
      </c>
      <c r="BE859" s="214">
        <f>IF(N859="základní",J859,0)</f>
        <v>0</v>
      </c>
      <c r="BF859" s="214">
        <f>IF(N859="snížená",J859,0)</f>
        <v>0</v>
      </c>
      <c r="BG859" s="214">
        <f>IF(N859="zákl. přenesená",J859,0)</f>
        <v>0</v>
      </c>
      <c r="BH859" s="214">
        <f>IF(N859="sníž. přenesená",J859,0)</f>
        <v>0</v>
      </c>
      <c r="BI859" s="214">
        <f>IF(N859="nulová",J859,0)</f>
        <v>0</v>
      </c>
      <c r="BJ859" s="16" t="s">
        <v>84</v>
      </c>
      <c r="BK859" s="214">
        <f>ROUND(I859*H859,2)</f>
        <v>0</v>
      </c>
      <c r="BL859" s="16" t="s">
        <v>564</v>
      </c>
      <c r="BM859" s="213" t="s">
        <v>1512</v>
      </c>
    </row>
    <row r="860" spans="1:65" s="2" customFormat="1" x14ac:dyDescent="0.2">
      <c r="A860" s="33"/>
      <c r="B860" s="34"/>
      <c r="C860" s="35"/>
      <c r="D860" s="215" t="s">
        <v>168</v>
      </c>
      <c r="E860" s="35"/>
      <c r="F860" s="216" t="s">
        <v>1513</v>
      </c>
      <c r="G860" s="35"/>
      <c r="H860" s="35"/>
      <c r="I860" s="114"/>
      <c r="J860" s="35"/>
      <c r="K860" s="35"/>
      <c r="L860" s="38"/>
      <c r="M860" s="217"/>
      <c r="N860" s="218"/>
      <c r="O860" s="70"/>
      <c r="P860" s="70"/>
      <c r="Q860" s="70"/>
      <c r="R860" s="70"/>
      <c r="S860" s="70"/>
      <c r="T860" s="71"/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T860" s="16" t="s">
        <v>168</v>
      </c>
      <c r="AU860" s="16" t="s">
        <v>87</v>
      </c>
    </row>
    <row r="861" spans="1:65" s="13" customFormat="1" x14ac:dyDescent="0.2">
      <c r="B861" s="219"/>
      <c r="C861" s="220"/>
      <c r="D861" s="215" t="s">
        <v>170</v>
      </c>
      <c r="E861" s="221" t="s">
        <v>1</v>
      </c>
      <c r="F861" s="222" t="s">
        <v>728</v>
      </c>
      <c r="G861" s="220"/>
      <c r="H861" s="223">
        <v>2</v>
      </c>
      <c r="I861" s="224"/>
      <c r="J861" s="220"/>
      <c r="K861" s="220"/>
      <c r="L861" s="225"/>
      <c r="M861" s="226"/>
      <c r="N861" s="227"/>
      <c r="O861" s="227"/>
      <c r="P861" s="227"/>
      <c r="Q861" s="227"/>
      <c r="R861" s="227"/>
      <c r="S861" s="227"/>
      <c r="T861" s="228"/>
      <c r="AT861" s="229" t="s">
        <v>170</v>
      </c>
      <c r="AU861" s="229" t="s">
        <v>87</v>
      </c>
      <c r="AV861" s="13" t="s">
        <v>87</v>
      </c>
      <c r="AW861" s="13" t="s">
        <v>32</v>
      </c>
      <c r="AX861" s="13" t="s">
        <v>84</v>
      </c>
      <c r="AY861" s="229" t="s">
        <v>159</v>
      </c>
    </row>
    <row r="862" spans="1:65" s="2" customFormat="1" ht="14.45" customHeight="1" x14ac:dyDescent="0.2">
      <c r="A862" s="33"/>
      <c r="B862" s="34"/>
      <c r="C862" s="230" t="s">
        <v>1514</v>
      </c>
      <c r="D862" s="230" t="s">
        <v>247</v>
      </c>
      <c r="E862" s="231" t="s">
        <v>1515</v>
      </c>
      <c r="F862" s="232" t="s">
        <v>1516</v>
      </c>
      <c r="G862" s="233" t="s">
        <v>438</v>
      </c>
      <c r="H862" s="234">
        <v>1</v>
      </c>
      <c r="I862" s="235"/>
      <c r="J862" s="236">
        <f>ROUND(I862*H862,2)</f>
        <v>0</v>
      </c>
      <c r="K862" s="232" t="s">
        <v>165</v>
      </c>
      <c r="L862" s="237"/>
      <c r="M862" s="238" t="s">
        <v>1</v>
      </c>
      <c r="N862" s="239" t="s">
        <v>41</v>
      </c>
      <c r="O862" s="70"/>
      <c r="P862" s="211">
        <f>O862*H862</f>
        <v>0</v>
      </c>
      <c r="Q862" s="211">
        <v>2.5999999999999998E-4</v>
      </c>
      <c r="R862" s="211">
        <f>Q862*H862</f>
        <v>2.5999999999999998E-4</v>
      </c>
      <c r="S862" s="211">
        <v>0</v>
      </c>
      <c r="T862" s="212">
        <f>S862*H862</f>
        <v>0</v>
      </c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R862" s="213" t="s">
        <v>936</v>
      </c>
      <c r="AT862" s="213" t="s">
        <v>247</v>
      </c>
      <c r="AU862" s="213" t="s">
        <v>87</v>
      </c>
      <c r="AY862" s="16" t="s">
        <v>159</v>
      </c>
      <c r="BE862" s="214">
        <f>IF(N862="základní",J862,0)</f>
        <v>0</v>
      </c>
      <c r="BF862" s="214">
        <f>IF(N862="snížená",J862,0)</f>
        <v>0</v>
      </c>
      <c r="BG862" s="214">
        <f>IF(N862="zákl. přenesená",J862,0)</f>
        <v>0</v>
      </c>
      <c r="BH862" s="214">
        <f>IF(N862="sníž. přenesená",J862,0)</f>
        <v>0</v>
      </c>
      <c r="BI862" s="214">
        <f>IF(N862="nulová",J862,0)</f>
        <v>0</v>
      </c>
      <c r="BJ862" s="16" t="s">
        <v>84</v>
      </c>
      <c r="BK862" s="214">
        <f>ROUND(I862*H862,2)</f>
        <v>0</v>
      </c>
      <c r="BL862" s="16" t="s">
        <v>936</v>
      </c>
      <c r="BM862" s="213" t="s">
        <v>1517</v>
      </c>
    </row>
    <row r="863" spans="1:65" s="2" customFormat="1" x14ac:dyDescent="0.2">
      <c r="A863" s="33"/>
      <c r="B863" s="34"/>
      <c r="C863" s="35"/>
      <c r="D863" s="215" t="s">
        <v>168</v>
      </c>
      <c r="E863" s="35"/>
      <c r="F863" s="216" t="s">
        <v>1516</v>
      </c>
      <c r="G863" s="35"/>
      <c r="H863" s="35"/>
      <c r="I863" s="114"/>
      <c r="J863" s="35"/>
      <c r="K863" s="35"/>
      <c r="L863" s="38"/>
      <c r="M863" s="217"/>
      <c r="N863" s="218"/>
      <c r="O863" s="70"/>
      <c r="P863" s="70"/>
      <c r="Q863" s="70"/>
      <c r="R863" s="70"/>
      <c r="S863" s="70"/>
      <c r="T863" s="71"/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T863" s="16" t="s">
        <v>168</v>
      </c>
      <c r="AU863" s="16" t="s">
        <v>87</v>
      </c>
    </row>
    <row r="864" spans="1:65" s="2" customFormat="1" ht="14.45" customHeight="1" x14ac:dyDescent="0.2">
      <c r="A864" s="33"/>
      <c r="B864" s="34"/>
      <c r="C864" s="230" t="s">
        <v>1518</v>
      </c>
      <c r="D864" s="230" t="s">
        <v>247</v>
      </c>
      <c r="E864" s="231" t="s">
        <v>1519</v>
      </c>
      <c r="F864" s="232" t="s">
        <v>1520</v>
      </c>
      <c r="G864" s="233" t="s">
        <v>438</v>
      </c>
      <c r="H864" s="234">
        <v>1</v>
      </c>
      <c r="I864" s="235"/>
      <c r="J864" s="236">
        <f>ROUND(I864*H864,2)</f>
        <v>0</v>
      </c>
      <c r="K864" s="232" t="s">
        <v>1</v>
      </c>
      <c r="L864" s="237"/>
      <c r="M864" s="238" t="s">
        <v>1</v>
      </c>
      <c r="N864" s="239" t="s">
        <v>41</v>
      </c>
      <c r="O864" s="70"/>
      <c r="P864" s="211">
        <f>O864*H864</f>
        <v>0</v>
      </c>
      <c r="Q864" s="211">
        <v>2.0999999999999999E-3</v>
      </c>
      <c r="R864" s="211">
        <f>Q864*H864</f>
        <v>2.0999999999999999E-3</v>
      </c>
      <c r="S864" s="211">
        <v>0</v>
      </c>
      <c r="T864" s="212">
        <f>S864*H864</f>
        <v>0</v>
      </c>
      <c r="U864" s="33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  <c r="AR864" s="213" t="s">
        <v>936</v>
      </c>
      <c r="AT864" s="213" t="s">
        <v>247</v>
      </c>
      <c r="AU864" s="213" t="s">
        <v>87</v>
      </c>
      <c r="AY864" s="16" t="s">
        <v>159</v>
      </c>
      <c r="BE864" s="214">
        <f>IF(N864="základní",J864,0)</f>
        <v>0</v>
      </c>
      <c r="BF864" s="214">
        <f>IF(N864="snížená",J864,0)</f>
        <v>0</v>
      </c>
      <c r="BG864" s="214">
        <f>IF(N864="zákl. přenesená",J864,0)</f>
        <v>0</v>
      </c>
      <c r="BH864" s="214">
        <f>IF(N864="sníž. přenesená",J864,0)</f>
        <v>0</v>
      </c>
      <c r="BI864" s="214">
        <f>IF(N864="nulová",J864,0)</f>
        <v>0</v>
      </c>
      <c r="BJ864" s="16" t="s">
        <v>84</v>
      </c>
      <c r="BK864" s="214">
        <f>ROUND(I864*H864,2)</f>
        <v>0</v>
      </c>
      <c r="BL864" s="16" t="s">
        <v>936</v>
      </c>
      <c r="BM864" s="213" t="s">
        <v>1521</v>
      </c>
    </row>
    <row r="865" spans="1:65" s="2" customFormat="1" x14ac:dyDescent="0.2">
      <c r="A865" s="33"/>
      <c r="B865" s="34"/>
      <c r="C865" s="35"/>
      <c r="D865" s="215" t="s">
        <v>168</v>
      </c>
      <c r="E865" s="35"/>
      <c r="F865" s="216" t="s">
        <v>1520</v>
      </c>
      <c r="G865" s="35"/>
      <c r="H865" s="35"/>
      <c r="I865" s="114"/>
      <c r="J865" s="35"/>
      <c r="K865" s="35"/>
      <c r="L865" s="38"/>
      <c r="M865" s="217"/>
      <c r="N865" s="218"/>
      <c r="O865" s="70"/>
      <c r="P865" s="70"/>
      <c r="Q865" s="70"/>
      <c r="R865" s="70"/>
      <c r="S865" s="70"/>
      <c r="T865" s="71"/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T865" s="16" t="s">
        <v>168</v>
      </c>
      <c r="AU865" s="16" t="s">
        <v>87</v>
      </c>
    </row>
    <row r="866" spans="1:65" s="2" customFormat="1" ht="14.45" customHeight="1" x14ac:dyDescent="0.2">
      <c r="A866" s="33"/>
      <c r="B866" s="34"/>
      <c r="C866" s="202" t="s">
        <v>1522</v>
      </c>
      <c r="D866" s="202" t="s">
        <v>161</v>
      </c>
      <c r="E866" s="203" t="s">
        <v>1523</v>
      </c>
      <c r="F866" s="204" t="s">
        <v>1524</v>
      </c>
      <c r="G866" s="205" t="s">
        <v>438</v>
      </c>
      <c r="H866" s="206">
        <v>2</v>
      </c>
      <c r="I866" s="207"/>
      <c r="J866" s="208">
        <f>ROUND(I866*H866,2)</f>
        <v>0</v>
      </c>
      <c r="K866" s="204" t="s">
        <v>165</v>
      </c>
      <c r="L866" s="38"/>
      <c r="M866" s="209" t="s">
        <v>1</v>
      </c>
      <c r="N866" s="210" t="s">
        <v>41</v>
      </c>
      <c r="O866" s="70"/>
      <c r="P866" s="211">
        <f>O866*H866</f>
        <v>0</v>
      </c>
      <c r="Q866" s="211">
        <v>8.7000000000000001E-4</v>
      </c>
      <c r="R866" s="211">
        <f>Q866*H866</f>
        <v>1.74E-3</v>
      </c>
      <c r="S866" s="211">
        <v>0</v>
      </c>
      <c r="T866" s="212">
        <f>S866*H866</f>
        <v>0</v>
      </c>
      <c r="U866" s="33"/>
      <c r="V866" s="33"/>
      <c r="W866" s="33"/>
      <c r="X866" s="33"/>
      <c r="Y866" s="33"/>
      <c r="Z866" s="33"/>
      <c r="AA866" s="33"/>
      <c r="AB866" s="33"/>
      <c r="AC866" s="33"/>
      <c r="AD866" s="33"/>
      <c r="AE866" s="33"/>
      <c r="AR866" s="213" t="s">
        <v>564</v>
      </c>
      <c r="AT866" s="213" t="s">
        <v>161</v>
      </c>
      <c r="AU866" s="213" t="s">
        <v>87</v>
      </c>
      <c r="AY866" s="16" t="s">
        <v>159</v>
      </c>
      <c r="BE866" s="214">
        <f>IF(N866="základní",J866,0)</f>
        <v>0</v>
      </c>
      <c r="BF866" s="214">
        <f>IF(N866="snížená",J866,0)</f>
        <v>0</v>
      </c>
      <c r="BG866" s="214">
        <f>IF(N866="zákl. přenesená",J866,0)</f>
        <v>0</v>
      </c>
      <c r="BH866" s="214">
        <f>IF(N866="sníž. přenesená",J866,0)</f>
        <v>0</v>
      </c>
      <c r="BI866" s="214">
        <f>IF(N866="nulová",J866,0)</f>
        <v>0</v>
      </c>
      <c r="BJ866" s="16" t="s">
        <v>84</v>
      </c>
      <c r="BK866" s="214">
        <f>ROUND(I866*H866,2)</f>
        <v>0</v>
      </c>
      <c r="BL866" s="16" t="s">
        <v>564</v>
      </c>
      <c r="BM866" s="213" t="s">
        <v>1525</v>
      </c>
    </row>
    <row r="867" spans="1:65" s="2" customFormat="1" x14ac:dyDescent="0.2">
      <c r="A867" s="33"/>
      <c r="B867" s="34"/>
      <c r="C867" s="35"/>
      <c r="D867" s="215" t="s">
        <v>168</v>
      </c>
      <c r="E867" s="35"/>
      <c r="F867" s="216" t="s">
        <v>1526</v>
      </c>
      <c r="G867" s="35"/>
      <c r="H867" s="35"/>
      <c r="I867" s="114"/>
      <c r="J867" s="35"/>
      <c r="K867" s="35"/>
      <c r="L867" s="38"/>
      <c r="M867" s="217"/>
      <c r="N867" s="218"/>
      <c r="O867" s="70"/>
      <c r="P867" s="70"/>
      <c r="Q867" s="70"/>
      <c r="R867" s="70"/>
      <c r="S867" s="70"/>
      <c r="T867" s="71"/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T867" s="16" t="s">
        <v>168</v>
      </c>
      <c r="AU867" s="16" t="s">
        <v>87</v>
      </c>
    </row>
    <row r="868" spans="1:65" s="13" customFormat="1" x14ac:dyDescent="0.2">
      <c r="B868" s="219"/>
      <c r="C868" s="220"/>
      <c r="D868" s="215" t="s">
        <v>170</v>
      </c>
      <c r="E868" s="221" t="s">
        <v>1</v>
      </c>
      <c r="F868" s="222" t="s">
        <v>759</v>
      </c>
      <c r="G868" s="220"/>
      <c r="H868" s="223">
        <v>2</v>
      </c>
      <c r="I868" s="224"/>
      <c r="J868" s="220"/>
      <c r="K868" s="220"/>
      <c r="L868" s="225"/>
      <c r="M868" s="226"/>
      <c r="N868" s="227"/>
      <c r="O868" s="227"/>
      <c r="P868" s="227"/>
      <c r="Q868" s="227"/>
      <c r="R868" s="227"/>
      <c r="S868" s="227"/>
      <c r="T868" s="228"/>
      <c r="AT868" s="229" t="s">
        <v>170</v>
      </c>
      <c r="AU868" s="229" t="s">
        <v>87</v>
      </c>
      <c r="AV868" s="13" t="s">
        <v>87</v>
      </c>
      <c r="AW868" s="13" t="s">
        <v>32</v>
      </c>
      <c r="AX868" s="13" t="s">
        <v>84</v>
      </c>
      <c r="AY868" s="229" t="s">
        <v>159</v>
      </c>
    </row>
    <row r="869" spans="1:65" s="2" customFormat="1" ht="14.45" customHeight="1" x14ac:dyDescent="0.2">
      <c r="A869" s="33"/>
      <c r="B869" s="34"/>
      <c r="C869" s="202" t="s">
        <v>1527</v>
      </c>
      <c r="D869" s="202" t="s">
        <v>161</v>
      </c>
      <c r="E869" s="203" t="s">
        <v>1528</v>
      </c>
      <c r="F869" s="204" t="s">
        <v>1529</v>
      </c>
      <c r="G869" s="205" t="s">
        <v>438</v>
      </c>
      <c r="H869" s="206">
        <v>1</v>
      </c>
      <c r="I869" s="207"/>
      <c r="J869" s="208">
        <f>ROUND(I869*H869,2)</f>
        <v>0</v>
      </c>
      <c r="K869" s="204" t="s">
        <v>165</v>
      </c>
      <c r="L869" s="38"/>
      <c r="M869" s="209" t="s">
        <v>1</v>
      </c>
      <c r="N869" s="210" t="s">
        <v>41</v>
      </c>
      <c r="O869" s="70"/>
      <c r="P869" s="211">
        <f>O869*H869</f>
        <v>0</v>
      </c>
      <c r="Q869" s="211">
        <v>0</v>
      </c>
      <c r="R869" s="211">
        <f>Q869*H869</f>
        <v>0</v>
      </c>
      <c r="S869" s="211">
        <v>0</v>
      </c>
      <c r="T869" s="212">
        <f>S869*H869</f>
        <v>0</v>
      </c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R869" s="213" t="s">
        <v>564</v>
      </c>
      <c r="AT869" s="213" t="s">
        <v>161</v>
      </c>
      <c r="AU869" s="213" t="s">
        <v>87</v>
      </c>
      <c r="AY869" s="16" t="s">
        <v>159</v>
      </c>
      <c r="BE869" s="214">
        <f>IF(N869="základní",J869,0)</f>
        <v>0</v>
      </c>
      <c r="BF869" s="214">
        <f>IF(N869="snížená",J869,0)</f>
        <v>0</v>
      </c>
      <c r="BG869" s="214">
        <f>IF(N869="zákl. přenesená",J869,0)</f>
        <v>0</v>
      </c>
      <c r="BH869" s="214">
        <f>IF(N869="sníž. přenesená",J869,0)</f>
        <v>0</v>
      </c>
      <c r="BI869" s="214">
        <f>IF(N869="nulová",J869,0)</f>
        <v>0</v>
      </c>
      <c r="BJ869" s="16" t="s">
        <v>84</v>
      </c>
      <c r="BK869" s="214">
        <f>ROUND(I869*H869,2)</f>
        <v>0</v>
      </c>
      <c r="BL869" s="16" t="s">
        <v>564</v>
      </c>
      <c r="BM869" s="213" t="s">
        <v>1530</v>
      </c>
    </row>
    <row r="870" spans="1:65" s="2" customFormat="1" x14ac:dyDescent="0.2">
      <c r="A870" s="33"/>
      <c r="B870" s="34"/>
      <c r="C870" s="35"/>
      <c r="D870" s="215" t="s">
        <v>168</v>
      </c>
      <c r="E870" s="35"/>
      <c r="F870" s="216" t="s">
        <v>1531</v>
      </c>
      <c r="G870" s="35"/>
      <c r="H870" s="35"/>
      <c r="I870" s="114"/>
      <c r="J870" s="35"/>
      <c r="K870" s="35"/>
      <c r="L870" s="38"/>
      <c r="M870" s="217"/>
      <c r="N870" s="218"/>
      <c r="O870" s="70"/>
      <c r="P870" s="70"/>
      <c r="Q870" s="70"/>
      <c r="R870" s="70"/>
      <c r="S870" s="70"/>
      <c r="T870" s="71"/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T870" s="16" t="s">
        <v>168</v>
      </c>
      <c r="AU870" s="16" t="s">
        <v>87</v>
      </c>
    </row>
    <row r="871" spans="1:65" s="13" customFormat="1" x14ac:dyDescent="0.2">
      <c r="B871" s="219"/>
      <c r="C871" s="220"/>
      <c r="D871" s="215" t="s">
        <v>170</v>
      </c>
      <c r="E871" s="221" t="s">
        <v>1</v>
      </c>
      <c r="F871" s="222" t="s">
        <v>1532</v>
      </c>
      <c r="G871" s="220"/>
      <c r="H871" s="223">
        <v>1</v>
      </c>
      <c r="I871" s="224"/>
      <c r="J871" s="220"/>
      <c r="K871" s="220"/>
      <c r="L871" s="225"/>
      <c r="M871" s="226"/>
      <c r="N871" s="227"/>
      <c r="O871" s="227"/>
      <c r="P871" s="227"/>
      <c r="Q871" s="227"/>
      <c r="R871" s="227"/>
      <c r="S871" s="227"/>
      <c r="T871" s="228"/>
      <c r="AT871" s="229" t="s">
        <v>170</v>
      </c>
      <c r="AU871" s="229" t="s">
        <v>87</v>
      </c>
      <c r="AV871" s="13" t="s">
        <v>87</v>
      </c>
      <c r="AW871" s="13" t="s">
        <v>32</v>
      </c>
      <c r="AX871" s="13" t="s">
        <v>84</v>
      </c>
      <c r="AY871" s="229" t="s">
        <v>159</v>
      </c>
    </row>
    <row r="872" spans="1:65" s="2" customFormat="1" ht="14.45" customHeight="1" x14ac:dyDescent="0.2">
      <c r="A872" s="33"/>
      <c r="B872" s="34"/>
      <c r="C872" s="230" t="s">
        <v>1533</v>
      </c>
      <c r="D872" s="230" t="s">
        <v>247</v>
      </c>
      <c r="E872" s="231" t="s">
        <v>1534</v>
      </c>
      <c r="F872" s="232" t="s">
        <v>1535</v>
      </c>
      <c r="G872" s="233" t="s">
        <v>438</v>
      </c>
      <c r="H872" s="234">
        <v>1</v>
      </c>
      <c r="I872" s="235"/>
      <c r="J872" s="236">
        <f>ROUND(I872*H872,2)</f>
        <v>0</v>
      </c>
      <c r="K872" s="232" t="s">
        <v>165</v>
      </c>
      <c r="L872" s="237"/>
      <c r="M872" s="238" t="s">
        <v>1</v>
      </c>
      <c r="N872" s="239" t="s">
        <v>41</v>
      </c>
      <c r="O872" s="70"/>
      <c r="P872" s="211">
        <f>O872*H872</f>
        <v>0</v>
      </c>
      <c r="Q872" s="211">
        <v>5.0000000000000001E-4</v>
      </c>
      <c r="R872" s="211">
        <f>Q872*H872</f>
        <v>5.0000000000000001E-4</v>
      </c>
      <c r="S872" s="211">
        <v>0</v>
      </c>
      <c r="T872" s="212">
        <f>S872*H872</f>
        <v>0</v>
      </c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R872" s="213" t="s">
        <v>936</v>
      </c>
      <c r="AT872" s="213" t="s">
        <v>247</v>
      </c>
      <c r="AU872" s="213" t="s">
        <v>87</v>
      </c>
      <c r="AY872" s="16" t="s">
        <v>159</v>
      </c>
      <c r="BE872" s="214">
        <f>IF(N872="základní",J872,0)</f>
        <v>0</v>
      </c>
      <c r="BF872" s="214">
        <f>IF(N872="snížená",J872,0)</f>
        <v>0</v>
      </c>
      <c r="BG872" s="214">
        <f>IF(N872="zákl. přenesená",J872,0)</f>
        <v>0</v>
      </c>
      <c r="BH872" s="214">
        <f>IF(N872="sníž. přenesená",J872,0)</f>
        <v>0</v>
      </c>
      <c r="BI872" s="214">
        <f>IF(N872="nulová",J872,0)</f>
        <v>0</v>
      </c>
      <c r="BJ872" s="16" t="s">
        <v>84</v>
      </c>
      <c r="BK872" s="214">
        <f>ROUND(I872*H872,2)</f>
        <v>0</v>
      </c>
      <c r="BL872" s="16" t="s">
        <v>936</v>
      </c>
      <c r="BM872" s="213" t="s">
        <v>1536</v>
      </c>
    </row>
    <row r="873" spans="1:65" s="2" customFormat="1" x14ac:dyDescent="0.2">
      <c r="A873" s="33"/>
      <c r="B873" s="34"/>
      <c r="C873" s="35"/>
      <c r="D873" s="215" t="s">
        <v>168</v>
      </c>
      <c r="E873" s="35"/>
      <c r="F873" s="216" t="s">
        <v>1535</v>
      </c>
      <c r="G873" s="35"/>
      <c r="H873" s="35"/>
      <c r="I873" s="114"/>
      <c r="J873" s="35"/>
      <c r="K873" s="35"/>
      <c r="L873" s="38"/>
      <c r="M873" s="251"/>
      <c r="N873" s="252"/>
      <c r="O873" s="253"/>
      <c r="P873" s="253"/>
      <c r="Q873" s="253"/>
      <c r="R873" s="253"/>
      <c r="S873" s="253"/>
      <c r="T873" s="254"/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T873" s="16" t="s">
        <v>168</v>
      </c>
      <c r="AU873" s="16" t="s">
        <v>87</v>
      </c>
    </row>
    <row r="874" spans="1:65" s="2" customFormat="1" ht="6.95" customHeight="1" x14ac:dyDescent="0.2">
      <c r="A874" s="33"/>
      <c r="B874" s="53"/>
      <c r="C874" s="54"/>
      <c r="D874" s="54"/>
      <c r="E874" s="54"/>
      <c r="F874" s="54"/>
      <c r="G874" s="54"/>
      <c r="H874" s="54"/>
      <c r="I874" s="151"/>
      <c r="J874" s="54"/>
      <c r="K874" s="54"/>
      <c r="L874" s="38"/>
      <c r="M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</row>
  </sheetData>
  <sheetProtection algorithmName="SHA-512" hashValue="rxKiS26lIv1FlGFSd5J+qtRwJWuEKcXVQYkWdJuRE8Vq2slyWfilPu407kq+jAcxGrrgN6eWpFrJiG7kabYiiQ==" saltValue="m9d/cd0wtRMmCMjUKS+zDuPunyVZAyEow8kiHy2uZJfPJD8t87qc0Ki3IiBDryGMocmB0HBWh9cgsoNCQgpIYQ==" spinCount="100000" sheet="1" objects="1" scenarios="1" formatColumns="0" formatRows="0" autoFilter="0"/>
  <autoFilter ref="C137:K873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BM276"/>
  <sheetViews>
    <sheetView showGridLines="0" topLeftCell="A7" workbookViewId="0">
      <selection activeCell="J33" sqref="J33"/>
    </sheetView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 x14ac:dyDescent="0.2">
      <c r="I2" s="107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90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 x14ac:dyDescent="0.2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4.45" customHeight="1" x14ac:dyDescent="0.2">
      <c r="B7" s="19"/>
      <c r="E7" s="310" t="str">
        <f>'Rekapitulace stavby'!K6</f>
        <v>VD Jahodnice, zvýšení fce rekonstrukcí tělesa hráze a spodních výpustí</v>
      </c>
      <c r="F7" s="311"/>
      <c r="G7" s="311"/>
      <c r="H7" s="311"/>
      <c r="I7" s="107"/>
      <c r="L7" s="19"/>
    </row>
    <row r="8" spans="1:46" s="2" customFormat="1" ht="12" customHeight="1" x14ac:dyDescent="0.2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 x14ac:dyDescent="0.2">
      <c r="A9" s="33"/>
      <c r="B9" s="38"/>
      <c r="C9" s="33"/>
      <c r="D9" s="33"/>
      <c r="E9" s="312" t="s">
        <v>1537</v>
      </c>
      <c r="F9" s="313"/>
      <c r="G9" s="313"/>
      <c r="H9" s="31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3" t="s">
        <v>18</v>
      </c>
      <c r="E11" s="33"/>
      <c r="F11" s="115" t="s">
        <v>86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30. 1. 2020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4" t="str">
        <f>'Rekapitulace stavby'!E14</f>
        <v>Vyplň údaj</v>
      </c>
      <c r="F18" s="315"/>
      <c r="G18" s="315"/>
      <c r="H18" s="31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5" t="s">
        <v>115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 x14ac:dyDescent="0.2">
      <c r="A27" s="118"/>
      <c r="B27" s="119"/>
      <c r="C27" s="118"/>
      <c r="D27" s="118"/>
      <c r="E27" s="316" t="s">
        <v>116</v>
      </c>
      <c r="F27" s="316"/>
      <c r="G27" s="316"/>
      <c r="H27" s="31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8" t="s">
        <v>40</v>
      </c>
      <c r="E33" s="113" t="s">
        <v>41</v>
      </c>
      <c r="F33" s="129">
        <f>ROUND((SUM(BE126:BE275)),  2)</f>
        <v>0</v>
      </c>
      <c r="G33" s="33"/>
      <c r="H33" s="33"/>
      <c r="I33" s="130">
        <v>0.21</v>
      </c>
      <c r="J33" s="129">
        <f>ROUND(((SUM(BE126:BE275))*I33),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3" t="s">
        <v>42</v>
      </c>
      <c r="F34" s="129">
        <f>ROUND((SUM(BF126:BF275)),  2)</f>
        <v>0</v>
      </c>
      <c r="G34" s="33"/>
      <c r="H34" s="33"/>
      <c r="I34" s="130">
        <v>0.15</v>
      </c>
      <c r="J34" s="129">
        <f>ROUND(((SUM(BF126:BF275))*I34),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3" t="s">
        <v>43</v>
      </c>
      <c r="F35" s="129">
        <f>ROUND((SUM(BG126:BG275)),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3" t="s">
        <v>44</v>
      </c>
      <c r="F36" s="129">
        <f>ROUND((SUM(BH126:BH275)),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45</v>
      </c>
      <c r="F37" s="129">
        <f>ROUND((SUM(BI126:BI275)),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I41" s="107"/>
      <c r="L41" s="19"/>
    </row>
    <row r="42" spans="1:31" s="1" customFormat="1" ht="14.45" customHeight="1" x14ac:dyDescent="0.2">
      <c r="B42" s="19"/>
      <c r="I42" s="107"/>
      <c r="L42" s="19"/>
    </row>
    <row r="43" spans="1:31" s="1" customFormat="1" ht="14.45" customHeight="1" x14ac:dyDescent="0.2">
      <c r="B43" s="19"/>
      <c r="I43" s="107"/>
      <c r="L43" s="19"/>
    </row>
    <row r="44" spans="1:31" s="1" customFormat="1" ht="14.45" customHeight="1" x14ac:dyDescent="0.2">
      <c r="B44" s="19"/>
      <c r="I44" s="107"/>
      <c r="L44" s="19"/>
    </row>
    <row r="45" spans="1:31" s="1" customFormat="1" ht="14.45" customHeight="1" x14ac:dyDescent="0.2">
      <c r="B45" s="19"/>
      <c r="I45" s="107"/>
      <c r="L45" s="19"/>
    </row>
    <row r="46" spans="1:31" s="1" customFormat="1" ht="14.45" customHeight="1" x14ac:dyDescent="0.2">
      <c r="B46" s="19"/>
      <c r="I46" s="107"/>
      <c r="L46" s="19"/>
    </row>
    <row r="47" spans="1:31" s="1" customFormat="1" ht="14.45" customHeight="1" x14ac:dyDescent="0.2">
      <c r="B47" s="19"/>
      <c r="I47" s="107"/>
      <c r="L47" s="19"/>
    </row>
    <row r="48" spans="1:31" s="1" customFormat="1" ht="14.45" customHeight="1" x14ac:dyDescent="0.2">
      <c r="B48" s="19"/>
      <c r="I48" s="107"/>
      <c r="L48" s="19"/>
    </row>
    <row r="49" spans="1:31" s="1" customFormat="1" ht="14.45" customHeight="1" x14ac:dyDescent="0.2">
      <c r="B49" s="19"/>
      <c r="I49" s="107"/>
      <c r="L49" s="19"/>
    </row>
    <row r="50" spans="1:31" s="2" customFormat="1" ht="14.45" customHeight="1" x14ac:dyDescent="0.2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 x14ac:dyDescent="0.2">
      <c r="A85" s="33"/>
      <c r="B85" s="34"/>
      <c r="C85" s="35"/>
      <c r="D85" s="35"/>
      <c r="E85" s="308" t="str">
        <f>E7</f>
        <v>VD Jahodnice, zvýšení fce rekonstrukcí tělesa hráze a spodních výpustí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 x14ac:dyDescent="0.2">
      <c r="A87" s="33"/>
      <c r="B87" s="34"/>
      <c r="C87" s="35"/>
      <c r="D87" s="35"/>
      <c r="E87" s="287" t="str">
        <f>E9</f>
        <v>SO-02 - Rekonstrukce objektu stálého průtoku</v>
      </c>
      <c r="F87" s="307"/>
      <c r="G87" s="307"/>
      <c r="H87" s="307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30. 1. 2020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 x14ac:dyDescent="0.2">
      <c r="A91" s="33"/>
      <c r="B91" s="34"/>
      <c r="C91" s="28" t="s">
        <v>24</v>
      </c>
      <c r="D91" s="35"/>
      <c r="E91" s="35"/>
      <c r="F91" s="26" t="str">
        <f>E15</f>
        <v>Povodí Labe, státní podnik, H. Králové</v>
      </c>
      <c r="G91" s="35"/>
      <c r="H91" s="35"/>
      <c r="I91" s="116" t="s">
        <v>30</v>
      </c>
      <c r="J91" s="31" t="str">
        <f>E21</f>
        <v>VRV, a.s. Praha 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Požárová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J126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 x14ac:dyDescent="0.2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J127</f>
        <v>0</v>
      </c>
      <c r="K97" s="161"/>
      <c r="L97" s="166"/>
    </row>
    <row r="98" spans="1:31" s="10" customFormat="1" ht="19.899999999999999" customHeight="1" x14ac:dyDescent="0.2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J128</f>
        <v>0</v>
      </c>
      <c r="K98" s="168"/>
      <c r="L98" s="173"/>
    </row>
    <row r="99" spans="1:31" s="10" customFormat="1" ht="19.899999999999999" customHeight="1" x14ac:dyDescent="0.2">
      <c r="B99" s="167"/>
      <c r="C99" s="168"/>
      <c r="D99" s="169" t="s">
        <v>124</v>
      </c>
      <c r="E99" s="170"/>
      <c r="F99" s="170"/>
      <c r="G99" s="170"/>
      <c r="H99" s="170"/>
      <c r="I99" s="171"/>
      <c r="J99" s="172">
        <f>J152</f>
        <v>0</v>
      </c>
      <c r="K99" s="168"/>
      <c r="L99" s="173"/>
    </row>
    <row r="100" spans="1:31" s="10" customFormat="1" ht="19.899999999999999" customHeight="1" x14ac:dyDescent="0.2">
      <c r="B100" s="167"/>
      <c r="C100" s="168"/>
      <c r="D100" s="169" t="s">
        <v>125</v>
      </c>
      <c r="E100" s="170"/>
      <c r="F100" s="170"/>
      <c r="G100" s="170"/>
      <c r="H100" s="170"/>
      <c r="I100" s="171"/>
      <c r="J100" s="172">
        <f>J162</f>
        <v>0</v>
      </c>
      <c r="K100" s="168"/>
      <c r="L100" s="173"/>
    </row>
    <row r="101" spans="1:31" s="10" customFormat="1" ht="19.899999999999999" customHeight="1" x14ac:dyDescent="0.2">
      <c r="B101" s="167"/>
      <c r="C101" s="168"/>
      <c r="D101" s="169" t="s">
        <v>126</v>
      </c>
      <c r="E101" s="170"/>
      <c r="F101" s="170"/>
      <c r="G101" s="170"/>
      <c r="H101" s="170"/>
      <c r="I101" s="171"/>
      <c r="J101" s="172">
        <f>J205</f>
        <v>0</v>
      </c>
      <c r="K101" s="168"/>
      <c r="L101" s="173"/>
    </row>
    <row r="102" spans="1:31" s="10" customFormat="1" ht="19.899999999999999" customHeight="1" x14ac:dyDescent="0.2">
      <c r="B102" s="167"/>
      <c r="C102" s="168"/>
      <c r="D102" s="169" t="s">
        <v>130</v>
      </c>
      <c r="E102" s="170"/>
      <c r="F102" s="170"/>
      <c r="G102" s="170"/>
      <c r="H102" s="170"/>
      <c r="I102" s="171"/>
      <c r="J102" s="172">
        <f>J210</f>
        <v>0</v>
      </c>
      <c r="K102" s="168"/>
      <c r="L102" s="173"/>
    </row>
    <row r="103" spans="1:31" s="10" customFormat="1" ht="19.899999999999999" customHeight="1" x14ac:dyDescent="0.2">
      <c r="B103" s="167"/>
      <c r="C103" s="168"/>
      <c r="D103" s="169" t="s">
        <v>131</v>
      </c>
      <c r="E103" s="170"/>
      <c r="F103" s="170"/>
      <c r="G103" s="170"/>
      <c r="H103" s="170"/>
      <c r="I103" s="171"/>
      <c r="J103" s="172">
        <f>J221</f>
        <v>0</v>
      </c>
      <c r="K103" s="168"/>
      <c r="L103" s="173"/>
    </row>
    <row r="104" spans="1:31" s="10" customFormat="1" ht="19.899999999999999" customHeight="1" x14ac:dyDescent="0.2">
      <c r="B104" s="167"/>
      <c r="C104" s="168"/>
      <c r="D104" s="169" t="s">
        <v>132</v>
      </c>
      <c r="E104" s="170"/>
      <c r="F104" s="170"/>
      <c r="G104" s="170"/>
      <c r="H104" s="170"/>
      <c r="I104" s="171"/>
      <c r="J104" s="172">
        <f>J234</f>
        <v>0</v>
      </c>
      <c r="K104" s="168"/>
      <c r="L104" s="173"/>
    </row>
    <row r="105" spans="1:31" s="9" customFormat="1" ht="24.95" customHeight="1" x14ac:dyDescent="0.2">
      <c r="B105" s="160"/>
      <c r="C105" s="161"/>
      <c r="D105" s="162" t="s">
        <v>133</v>
      </c>
      <c r="E105" s="163"/>
      <c r="F105" s="163"/>
      <c r="G105" s="163"/>
      <c r="H105" s="163"/>
      <c r="I105" s="164"/>
      <c r="J105" s="165">
        <f>J237</f>
        <v>0</v>
      </c>
      <c r="K105" s="161"/>
      <c r="L105" s="166"/>
    </row>
    <row r="106" spans="1:31" s="10" customFormat="1" ht="19.899999999999999" customHeight="1" x14ac:dyDescent="0.2">
      <c r="B106" s="167"/>
      <c r="C106" s="168"/>
      <c r="D106" s="169" t="s">
        <v>140</v>
      </c>
      <c r="E106" s="170"/>
      <c r="F106" s="170"/>
      <c r="G106" s="170"/>
      <c r="H106" s="170"/>
      <c r="I106" s="171"/>
      <c r="J106" s="172">
        <f>J238</f>
        <v>0</v>
      </c>
      <c r="K106" s="168"/>
      <c r="L106" s="173"/>
    </row>
    <row r="107" spans="1:31" s="2" customFormat="1" ht="21.75" customHeight="1" x14ac:dyDescent="0.2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 x14ac:dyDescent="0.2">
      <c r="A108" s="33"/>
      <c r="B108" s="53"/>
      <c r="C108" s="54"/>
      <c r="D108" s="54"/>
      <c r="E108" s="54"/>
      <c r="F108" s="54"/>
      <c r="G108" s="54"/>
      <c r="H108" s="54"/>
      <c r="I108" s="151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 x14ac:dyDescent="0.2">
      <c r="A112" s="33"/>
      <c r="B112" s="55"/>
      <c r="C112" s="56"/>
      <c r="D112" s="56"/>
      <c r="E112" s="56"/>
      <c r="F112" s="56"/>
      <c r="G112" s="56"/>
      <c r="H112" s="56"/>
      <c r="I112" s="154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 x14ac:dyDescent="0.2">
      <c r="A113" s="33"/>
      <c r="B113" s="34"/>
      <c r="C113" s="22" t="s">
        <v>144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 x14ac:dyDescent="0.2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 x14ac:dyDescent="0.2">
      <c r="A115" s="33"/>
      <c r="B115" s="34"/>
      <c r="C115" s="28" t="s">
        <v>16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4.45" customHeight="1" x14ac:dyDescent="0.2">
      <c r="A116" s="33"/>
      <c r="B116" s="34"/>
      <c r="C116" s="35"/>
      <c r="D116" s="35"/>
      <c r="E116" s="308" t="str">
        <f>E7</f>
        <v>VD Jahodnice, zvýšení fce rekonstrukcí tělesa hráze a spodních výpustí</v>
      </c>
      <c r="F116" s="309"/>
      <c r="G116" s="309"/>
      <c r="H116" s="309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 x14ac:dyDescent="0.2">
      <c r="A117" s="33"/>
      <c r="B117" s="34"/>
      <c r="C117" s="28" t="s">
        <v>113</v>
      </c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4.45" customHeight="1" x14ac:dyDescent="0.2">
      <c r="A118" s="33"/>
      <c r="B118" s="34"/>
      <c r="C118" s="35"/>
      <c r="D118" s="35"/>
      <c r="E118" s="287" t="str">
        <f>E9</f>
        <v>SO-02 - Rekonstrukce objektu stálého průtoku</v>
      </c>
      <c r="F118" s="307"/>
      <c r="G118" s="307"/>
      <c r="H118" s="307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 x14ac:dyDescent="0.2">
      <c r="A120" s="33"/>
      <c r="B120" s="34"/>
      <c r="C120" s="28" t="s">
        <v>20</v>
      </c>
      <c r="D120" s="35"/>
      <c r="E120" s="35"/>
      <c r="F120" s="26" t="str">
        <f>F12</f>
        <v xml:space="preserve"> </v>
      </c>
      <c r="G120" s="35"/>
      <c r="H120" s="35"/>
      <c r="I120" s="116" t="s">
        <v>22</v>
      </c>
      <c r="J120" s="65" t="str">
        <f>IF(J12="","",J12)</f>
        <v>30. 1. 2020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 x14ac:dyDescent="0.2">
      <c r="A121" s="33"/>
      <c r="B121" s="34"/>
      <c r="C121" s="35"/>
      <c r="D121" s="35"/>
      <c r="E121" s="35"/>
      <c r="F121" s="35"/>
      <c r="G121" s="35"/>
      <c r="H121" s="35"/>
      <c r="I121" s="114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6.45" customHeight="1" x14ac:dyDescent="0.2">
      <c r="A122" s="33"/>
      <c r="B122" s="34"/>
      <c r="C122" s="28" t="s">
        <v>24</v>
      </c>
      <c r="D122" s="35"/>
      <c r="E122" s="35"/>
      <c r="F122" s="26" t="str">
        <f>E15</f>
        <v>Povodí Labe, státní podnik, H. Králové</v>
      </c>
      <c r="G122" s="35"/>
      <c r="H122" s="35"/>
      <c r="I122" s="116" t="s">
        <v>30</v>
      </c>
      <c r="J122" s="31" t="str">
        <f>E21</f>
        <v>VRV, a.s. Praha 5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6" customHeight="1" x14ac:dyDescent="0.2">
      <c r="A123" s="33"/>
      <c r="B123" s="34"/>
      <c r="C123" s="28" t="s">
        <v>28</v>
      </c>
      <c r="D123" s="35"/>
      <c r="E123" s="35"/>
      <c r="F123" s="26" t="str">
        <f>IF(E18="","",E18)</f>
        <v>Vyplň údaj</v>
      </c>
      <c r="G123" s="35"/>
      <c r="H123" s="35"/>
      <c r="I123" s="116" t="s">
        <v>33</v>
      </c>
      <c r="J123" s="31" t="str">
        <f>E24</f>
        <v>Požárová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 x14ac:dyDescent="0.2">
      <c r="A124" s="33"/>
      <c r="B124" s="34"/>
      <c r="C124" s="35"/>
      <c r="D124" s="35"/>
      <c r="E124" s="35"/>
      <c r="F124" s="35"/>
      <c r="G124" s="35"/>
      <c r="H124" s="35"/>
      <c r="I124" s="114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 x14ac:dyDescent="0.2">
      <c r="A125" s="174"/>
      <c r="B125" s="175"/>
      <c r="C125" s="176" t="s">
        <v>145</v>
      </c>
      <c r="D125" s="177" t="s">
        <v>61</v>
      </c>
      <c r="E125" s="177" t="s">
        <v>57</v>
      </c>
      <c r="F125" s="177" t="s">
        <v>58</v>
      </c>
      <c r="G125" s="177" t="s">
        <v>146</v>
      </c>
      <c r="H125" s="177" t="s">
        <v>147</v>
      </c>
      <c r="I125" s="178" t="s">
        <v>148</v>
      </c>
      <c r="J125" s="177" t="s">
        <v>119</v>
      </c>
      <c r="K125" s="179" t="s">
        <v>149</v>
      </c>
      <c r="L125" s="180"/>
      <c r="M125" s="74" t="s">
        <v>1</v>
      </c>
      <c r="N125" s="75" t="s">
        <v>40</v>
      </c>
      <c r="O125" s="75" t="s">
        <v>150</v>
      </c>
      <c r="P125" s="75" t="s">
        <v>151</v>
      </c>
      <c r="Q125" s="75" t="s">
        <v>152</v>
      </c>
      <c r="R125" s="75" t="s">
        <v>153</v>
      </c>
      <c r="S125" s="75" t="s">
        <v>154</v>
      </c>
      <c r="T125" s="76" t="s">
        <v>155</v>
      </c>
      <c r="U125" s="174"/>
      <c r="V125" s="174"/>
      <c r="W125" s="174"/>
      <c r="X125" s="174"/>
      <c r="Y125" s="174"/>
      <c r="Z125" s="174"/>
      <c r="AA125" s="174"/>
      <c r="AB125" s="174"/>
      <c r="AC125" s="174"/>
      <c r="AD125" s="174"/>
      <c r="AE125" s="174"/>
    </row>
    <row r="126" spans="1:63" s="2" customFormat="1" ht="22.9" customHeight="1" x14ac:dyDescent="0.25">
      <c r="A126" s="33"/>
      <c r="B126" s="34"/>
      <c r="C126" s="81" t="s">
        <v>156</v>
      </c>
      <c r="D126" s="35"/>
      <c r="E126" s="35"/>
      <c r="F126" s="35"/>
      <c r="G126" s="35"/>
      <c r="H126" s="35"/>
      <c r="I126" s="114"/>
      <c r="J126" s="181">
        <f>BK126</f>
        <v>0</v>
      </c>
      <c r="K126" s="35"/>
      <c r="L126" s="38"/>
      <c r="M126" s="77"/>
      <c r="N126" s="182"/>
      <c r="O126" s="78"/>
      <c r="P126" s="183">
        <f>P127+P237</f>
        <v>0</v>
      </c>
      <c r="Q126" s="78"/>
      <c r="R126" s="183">
        <f>R127+R237</f>
        <v>185.74091636999998</v>
      </c>
      <c r="S126" s="78"/>
      <c r="T126" s="184">
        <f>T127+T237</f>
        <v>26.4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75</v>
      </c>
      <c r="AU126" s="16" t="s">
        <v>121</v>
      </c>
      <c r="BK126" s="185">
        <f>BK127+BK237</f>
        <v>0</v>
      </c>
    </row>
    <row r="127" spans="1:63" s="12" customFormat="1" ht="25.9" customHeight="1" x14ac:dyDescent="0.2">
      <c r="B127" s="186"/>
      <c r="C127" s="187"/>
      <c r="D127" s="188" t="s">
        <v>75</v>
      </c>
      <c r="E127" s="189" t="s">
        <v>157</v>
      </c>
      <c r="F127" s="189" t="s">
        <v>158</v>
      </c>
      <c r="G127" s="187"/>
      <c r="H127" s="187"/>
      <c r="I127" s="190"/>
      <c r="J127" s="191">
        <f>BK127</f>
        <v>0</v>
      </c>
      <c r="K127" s="187"/>
      <c r="L127" s="192"/>
      <c r="M127" s="193"/>
      <c r="N127" s="194"/>
      <c r="O127" s="194"/>
      <c r="P127" s="195">
        <f>P128+P152+P162+P205+P210+P221+P234</f>
        <v>0</v>
      </c>
      <c r="Q127" s="194"/>
      <c r="R127" s="195">
        <f>R128+R152+R162+R205+R210+R221+R234</f>
        <v>185.44081086999998</v>
      </c>
      <c r="S127" s="194"/>
      <c r="T127" s="196">
        <f>T128+T152+T162+T205+T210+T221+T234</f>
        <v>26.4</v>
      </c>
      <c r="AR127" s="197" t="s">
        <v>84</v>
      </c>
      <c r="AT127" s="198" t="s">
        <v>75</v>
      </c>
      <c r="AU127" s="198" t="s">
        <v>76</v>
      </c>
      <c r="AY127" s="197" t="s">
        <v>159</v>
      </c>
      <c r="BK127" s="199">
        <f>BK128+BK152+BK162+BK205+BK210+BK221+BK234</f>
        <v>0</v>
      </c>
    </row>
    <row r="128" spans="1:63" s="12" customFormat="1" ht="22.9" customHeight="1" x14ac:dyDescent="0.2">
      <c r="B128" s="186"/>
      <c r="C128" s="187"/>
      <c r="D128" s="188" t="s">
        <v>75</v>
      </c>
      <c r="E128" s="200" t="s">
        <v>84</v>
      </c>
      <c r="F128" s="200" t="s">
        <v>160</v>
      </c>
      <c r="G128" s="187"/>
      <c r="H128" s="187"/>
      <c r="I128" s="190"/>
      <c r="J128" s="201">
        <f>BK128</f>
        <v>0</v>
      </c>
      <c r="K128" s="187"/>
      <c r="L128" s="192"/>
      <c r="M128" s="193"/>
      <c r="N128" s="194"/>
      <c r="O128" s="194"/>
      <c r="P128" s="195">
        <f>SUM(P129:P151)</f>
        <v>0</v>
      </c>
      <c r="Q128" s="194"/>
      <c r="R128" s="195">
        <f>SUM(R129:R151)</f>
        <v>3.0000000000000001E-3</v>
      </c>
      <c r="S128" s="194"/>
      <c r="T128" s="196">
        <f>SUM(T129:T151)</f>
        <v>0</v>
      </c>
      <c r="AR128" s="197" t="s">
        <v>84</v>
      </c>
      <c r="AT128" s="198" t="s">
        <v>75</v>
      </c>
      <c r="AU128" s="198" t="s">
        <v>84</v>
      </c>
      <c r="AY128" s="197" t="s">
        <v>159</v>
      </c>
      <c r="BK128" s="199">
        <f>SUM(BK129:BK151)</f>
        <v>0</v>
      </c>
    </row>
    <row r="129" spans="1:65" s="2" customFormat="1" ht="14.45" customHeight="1" x14ac:dyDescent="0.2">
      <c r="A129" s="33"/>
      <c r="B129" s="34"/>
      <c r="C129" s="202" t="s">
        <v>84</v>
      </c>
      <c r="D129" s="202" t="s">
        <v>161</v>
      </c>
      <c r="E129" s="203" t="s">
        <v>189</v>
      </c>
      <c r="F129" s="204" t="s">
        <v>190</v>
      </c>
      <c r="G129" s="205" t="s">
        <v>191</v>
      </c>
      <c r="H129" s="206">
        <v>100</v>
      </c>
      <c r="I129" s="207"/>
      <c r="J129" s="208">
        <f>ROUND(I129*H129,2)</f>
        <v>0</v>
      </c>
      <c r="K129" s="204" t="s">
        <v>165</v>
      </c>
      <c r="L129" s="38"/>
      <c r="M129" s="209" t="s">
        <v>1</v>
      </c>
      <c r="N129" s="210" t="s">
        <v>41</v>
      </c>
      <c r="O129" s="70"/>
      <c r="P129" s="211">
        <f>O129*H129</f>
        <v>0</v>
      </c>
      <c r="Q129" s="211">
        <v>3.0000000000000001E-5</v>
      </c>
      <c r="R129" s="211">
        <f>Q129*H129</f>
        <v>3.0000000000000001E-3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166</v>
      </c>
      <c r="AT129" s="213" t="s">
        <v>161</v>
      </c>
      <c r="AU129" s="213" t="s">
        <v>87</v>
      </c>
      <c r="AY129" s="16" t="s">
        <v>159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84</v>
      </c>
      <c r="BK129" s="214">
        <f>ROUND(I129*H129,2)</f>
        <v>0</v>
      </c>
      <c r="BL129" s="16" t="s">
        <v>166</v>
      </c>
      <c r="BM129" s="213" t="s">
        <v>1538</v>
      </c>
    </row>
    <row r="130" spans="1:65" s="2" customFormat="1" x14ac:dyDescent="0.2">
      <c r="A130" s="33"/>
      <c r="B130" s="34"/>
      <c r="C130" s="35"/>
      <c r="D130" s="215" t="s">
        <v>168</v>
      </c>
      <c r="E130" s="35"/>
      <c r="F130" s="216" t="s">
        <v>193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168</v>
      </c>
      <c r="AU130" s="16" t="s">
        <v>87</v>
      </c>
    </row>
    <row r="131" spans="1:65" s="2" customFormat="1" ht="14.45" customHeight="1" x14ac:dyDescent="0.2">
      <c r="A131" s="33"/>
      <c r="B131" s="34"/>
      <c r="C131" s="202" t="s">
        <v>87</v>
      </c>
      <c r="D131" s="202" t="s">
        <v>161</v>
      </c>
      <c r="E131" s="203" t="s">
        <v>1539</v>
      </c>
      <c r="F131" s="204" t="s">
        <v>1540</v>
      </c>
      <c r="G131" s="205" t="s">
        <v>164</v>
      </c>
      <c r="H131" s="206">
        <v>58.305</v>
      </c>
      <c r="I131" s="207"/>
      <c r="J131" s="208">
        <f>ROUND(I131*H131,2)</f>
        <v>0</v>
      </c>
      <c r="K131" s="204" t="s">
        <v>165</v>
      </c>
      <c r="L131" s="38"/>
      <c r="M131" s="209" t="s">
        <v>1</v>
      </c>
      <c r="N131" s="210" t="s">
        <v>41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166</v>
      </c>
      <c r="AT131" s="213" t="s">
        <v>161</v>
      </c>
      <c r="AU131" s="213" t="s">
        <v>87</v>
      </c>
      <c r="AY131" s="16" t="s">
        <v>159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84</v>
      </c>
      <c r="BK131" s="214">
        <f>ROUND(I131*H131,2)</f>
        <v>0</v>
      </c>
      <c r="BL131" s="16" t="s">
        <v>166</v>
      </c>
      <c r="BM131" s="213" t="s">
        <v>1541</v>
      </c>
    </row>
    <row r="132" spans="1:65" s="2" customFormat="1" ht="19.5" x14ac:dyDescent="0.2">
      <c r="A132" s="33"/>
      <c r="B132" s="34"/>
      <c r="C132" s="35"/>
      <c r="D132" s="215" t="s">
        <v>168</v>
      </c>
      <c r="E132" s="35"/>
      <c r="F132" s="216" t="s">
        <v>1542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168</v>
      </c>
      <c r="AU132" s="16" t="s">
        <v>87</v>
      </c>
    </row>
    <row r="133" spans="1:65" s="13" customFormat="1" x14ac:dyDescent="0.2">
      <c r="B133" s="219"/>
      <c r="C133" s="220"/>
      <c r="D133" s="215" t="s">
        <v>170</v>
      </c>
      <c r="E133" s="221" t="s">
        <v>1</v>
      </c>
      <c r="F133" s="222" t="s">
        <v>1543</v>
      </c>
      <c r="G133" s="220"/>
      <c r="H133" s="223">
        <v>58.305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170</v>
      </c>
      <c r="AU133" s="229" t="s">
        <v>87</v>
      </c>
      <c r="AV133" s="13" t="s">
        <v>87</v>
      </c>
      <c r="AW133" s="13" t="s">
        <v>32</v>
      </c>
      <c r="AX133" s="13" t="s">
        <v>84</v>
      </c>
      <c r="AY133" s="229" t="s">
        <v>159</v>
      </c>
    </row>
    <row r="134" spans="1:65" s="2" customFormat="1" ht="19.899999999999999" customHeight="1" x14ac:dyDescent="0.2">
      <c r="A134" s="33"/>
      <c r="B134" s="34"/>
      <c r="C134" s="202" t="s">
        <v>177</v>
      </c>
      <c r="D134" s="202" t="s">
        <v>161</v>
      </c>
      <c r="E134" s="203" t="s">
        <v>265</v>
      </c>
      <c r="F134" s="204" t="s">
        <v>266</v>
      </c>
      <c r="G134" s="205" t="s">
        <v>164</v>
      </c>
      <c r="H134" s="206">
        <v>24</v>
      </c>
      <c r="I134" s="207"/>
      <c r="J134" s="208">
        <f>ROUND(I134*H134,2)</f>
        <v>0</v>
      </c>
      <c r="K134" s="204" t="s">
        <v>165</v>
      </c>
      <c r="L134" s="38"/>
      <c r="M134" s="209" t="s">
        <v>1</v>
      </c>
      <c r="N134" s="210" t="s">
        <v>41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166</v>
      </c>
      <c r="AT134" s="213" t="s">
        <v>161</v>
      </c>
      <c r="AU134" s="213" t="s">
        <v>87</v>
      </c>
      <c r="AY134" s="16" t="s">
        <v>159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84</v>
      </c>
      <c r="BK134" s="214">
        <f>ROUND(I134*H134,2)</f>
        <v>0</v>
      </c>
      <c r="BL134" s="16" t="s">
        <v>166</v>
      </c>
      <c r="BM134" s="213" t="s">
        <v>1544</v>
      </c>
    </row>
    <row r="135" spans="1:65" s="2" customFormat="1" ht="19.5" x14ac:dyDescent="0.2">
      <c r="A135" s="33"/>
      <c r="B135" s="34"/>
      <c r="C135" s="35"/>
      <c r="D135" s="215" t="s">
        <v>168</v>
      </c>
      <c r="E135" s="35"/>
      <c r="F135" s="216" t="s">
        <v>268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168</v>
      </c>
      <c r="AU135" s="16" t="s">
        <v>87</v>
      </c>
    </row>
    <row r="136" spans="1:65" s="13" customFormat="1" x14ac:dyDescent="0.2">
      <c r="B136" s="219"/>
      <c r="C136" s="220"/>
      <c r="D136" s="215" t="s">
        <v>170</v>
      </c>
      <c r="E136" s="221" t="s">
        <v>1</v>
      </c>
      <c r="F136" s="222" t="s">
        <v>1545</v>
      </c>
      <c r="G136" s="220"/>
      <c r="H136" s="223">
        <v>24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170</v>
      </c>
      <c r="AU136" s="229" t="s">
        <v>87</v>
      </c>
      <c r="AV136" s="13" t="s">
        <v>87</v>
      </c>
      <c r="AW136" s="13" t="s">
        <v>32</v>
      </c>
      <c r="AX136" s="13" t="s">
        <v>84</v>
      </c>
      <c r="AY136" s="229" t="s">
        <v>159</v>
      </c>
    </row>
    <row r="137" spans="1:65" s="2" customFormat="1" ht="19.899999999999999" customHeight="1" x14ac:dyDescent="0.2">
      <c r="A137" s="33"/>
      <c r="B137" s="34"/>
      <c r="C137" s="202" t="s">
        <v>166</v>
      </c>
      <c r="D137" s="202" t="s">
        <v>161</v>
      </c>
      <c r="E137" s="203" t="s">
        <v>271</v>
      </c>
      <c r="F137" s="204" t="s">
        <v>272</v>
      </c>
      <c r="G137" s="205" t="s">
        <v>164</v>
      </c>
      <c r="H137" s="206">
        <v>144</v>
      </c>
      <c r="I137" s="207"/>
      <c r="J137" s="208">
        <f>ROUND(I137*H137,2)</f>
        <v>0</v>
      </c>
      <c r="K137" s="204" t="s">
        <v>165</v>
      </c>
      <c r="L137" s="38"/>
      <c r="M137" s="209" t="s">
        <v>1</v>
      </c>
      <c r="N137" s="210" t="s">
        <v>41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166</v>
      </c>
      <c r="AT137" s="213" t="s">
        <v>161</v>
      </c>
      <c r="AU137" s="213" t="s">
        <v>87</v>
      </c>
      <c r="AY137" s="16" t="s">
        <v>159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84</v>
      </c>
      <c r="BK137" s="214">
        <f>ROUND(I137*H137,2)</f>
        <v>0</v>
      </c>
      <c r="BL137" s="16" t="s">
        <v>166</v>
      </c>
      <c r="BM137" s="213" t="s">
        <v>1546</v>
      </c>
    </row>
    <row r="138" spans="1:65" s="2" customFormat="1" ht="29.25" x14ac:dyDescent="0.2">
      <c r="A138" s="33"/>
      <c r="B138" s="34"/>
      <c r="C138" s="35"/>
      <c r="D138" s="215" t="s">
        <v>168</v>
      </c>
      <c r="E138" s="35"/>
      <c r="F138" s="216" t="s">
        <v>274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168</v>
      </c>
      <c r="AU138" s="16" t="s">
        <v>87</v>
      </c>
    </row>
    <row r="139" spans="1:65" s="13" customFormat="1" x14ac:dyDescent="0.2">
      <c r="B139" s="219"/>
      <c r="C139" s="220"/>
      <c r="D139" s="215" t="s">
        <v>170</v>
      </c>
      <c r="E139" s="221" t="s">
        <v>1</v>
      </c>
      <c r="F139" s="222" t="s">
        <v>1547</v>
      </c>
      <c r="G139" s="220"/>
      <c r="H139" s="223">
        <v>144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170</v>
      </c>
      <c r="AU139" s="229" t="s">
        <v>87</v>
      </c>
      <c r="AV139" s="13" t="s">
        <v>87</v>
      </c>
      <c r="AW139" s="13" t="s">
        <v>32</v>
      </c>
      <c r="AX139" s="13" t="s">
        <v>84</v>
      </c>
      <c r="AY139" s="229" t="s">
        <v>159</v>
      </c>
    </row>
    <row r="140" spans="1:65" s="2" customFormat="1" ht="14.45" customHeight="1" x14ac:dyDescent="0.2">
      <c r="A140" s="33"/>
      <c r="B140" s="34"/>
      <c r="C140" s="202" t="s">
        <v>188</v>
      </c>
      <c r="D140" s="202" t="s">
        <v>161</v>
      </c>
      <c r="E140" s="203" t="s">
        <v>288</v>
      </c>
      <c r="F140" s="204" t="s">
        <v>289</v>
      </c>
      <c r="G140" s="205" t="s">
        <v>164</v>
      </c>
      <c r="H140" s="206">
        <v>24</v>
      </c>
      <c r="I140" s="207"/>
      <c r="J140" s="208">
        <f>ROUND(I140*H140,2)</f>
        <v>0</v>
      </c>
      <c r="K140" s="204" t="s">
        <v>165</v>
      </c>
      <c r="L140" s="38"/>
      <c r="M140" s="209" t="s">
        <v>1</v>
      </c>
      <c r="N140" s="210" t="s">
        <v>41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166</v>
      </c>
      <c r="AT140" s="213" t="s">
        <v>161</v>
      </c>
      <c r="AU140" s="213" t="s">
        <v>87</v>
      </c>
      <c r="AY140" s="16" t="s">
        <v>159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84</v>
      </c>
      <c r="BK140" s="214">
        <f>ROUND(I140*H140,2)</f>
        <v>0</v>
      </c>
      <c r="BL140" s="16" t="s">
        <v>166</v>
      </c>
      <c r="BM140" s="213" t="s">
        <v>1548</v>
      </c>
    </row>
    <row r="141" spans="1:65" s="2" customFormat="1" ht="19.5" x14ac:dyDescent="0.2">
      <c r="A141" s="33"/>
      <c r="B141" s="34"/>
      <c r="C141" s="35"/>
      <c r="D141" s="215" t="s">
        <v>168</v>
      </c>
      <c r="E141" s="35"/>
      <c r="F141" s="216" t="s">
        <v>291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168</v>
      </c>
      <c r="AU141" s="16" t="s">
        <v>87</v>
      </c>
    </row>
    <row r="142" spans="1:65" s="13" customFormat="1" x14ac:dyDescent="0.2">
      <c r="B142" s="219"/>
      <c r="C142" s="220"/>
      <c r="D142" s="215" t="s">
        <v>170</v>
      </c>
      <c r="E142" s="221" t="s">
        <v>1</v>
      </c>
      <c r="F142" s="222" t="s">
        <v>1545</v>
      </c>
      <c r="G142" s="220"/>
      <c r="H142" s="223">
        <v>24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170</v>
      </c>
      <c r="AU142" s="229" t="s">
        <v>87</v>
      </c>
      <c r="AV142" s="13" t="s">
        <v>87</v>
      </c>
      <c r="AW142" s="13" t="s">
        <v>32</v>
      </c>
      <c r="AX142" s="13" t="s">
        <v>84</v>
      </c>
      <c r="AY142" s="229" t="s">
        <v>159</v>
      </c>
    </row>
    <row r="143" spans="1:65" s="2" customFormat="1" ht="14.45" customHeight="1" x14ac:dyDescent="0.2">
      <c r="A143" s="33"/>
      <c r="B143" s="34"/>
      <c r="C143" s="202" t="s">
        <v>194</v>
      </c>
      <c r="D143" s="202" t="s">
        <v>161</v>
      </c>
      <c r="E143" s="203" t="s">
        <v>305</v>
      </c>
      <c r="F143" s="204" t="s">
        <v>306</v>
      </c>
      <c r="G143" s="205" t="s">
        <v>250</v>
      </c>
      <c r="H143" s="206">
        <v>43.2</v>
      </c>
      <c r="I143" s="207"/>
      <c r="J143" s="208">
        <f>ROUND(I143*H143,2)</f>
        <v>0</v>
      </c>
      <c r="K143" s="204" t="s">
        <v>165</v>
      </c>
      <c r="L143" s="38"/>
      <c r="M143" s="209" t="s">
        <v>1</v>
      </c>
      <c r="N143" s="210" t="s">
        <v>41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166</v>
      </c>
      <c r="AT143" s="213" t="s">
        <v>161</v>
      </c>
      <c r="AU143" s="213" t="s">
        <v>87</v>
      </c>
      <c r="AY143" s="16" t="s">
        <v>159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84</v>
      </c>
      <c r="BK143" s="214">
        <f>ROUND(I143*H143,2)</f>
        <v>0</v>
      </c>
      <c r="BL143" s="16" t="s">
        <v>166</v>
      </c>
      <c r="BM143" s="213" t="s">
        <v>1549</v>
      </c>
    </row>
    <row r="144" spans="1:65" s="2" customFormat="1" ht="19.5" x14ac:dyDescent="0.2">
      <c r="A144" s="33"/>
      <c r="B144" s="34"/>
      <c r="C144" s="35"/>
      <c r="D144" s="215" t="s">
        <v>168</v>
      </c>
      <c r="E144" s="35"/>
      <c r="F144" s="216" t="s">
        <v>308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168</v>
      </c>
      <c r="AU144" s="16" t="s">
        <v>87</v>
      </c>
    </row>
    <row r="145" spans="1:65" s="13" customFormat="1" x14ac:dyDescent="0.2">
      <c r="B145" s="219"/>
      <c r="C145" s="220"/>
      <c r="D145" s="215" t="s">
        <v>170</v>
      </c>
      <c r="E145" s="221" t="s">
        <v>1</v>
      </c>
      <c r="F145" s="222" t="s">
        <v>1550</v>
      </c>
      <c r="G145" s="220"/>
      <c r="H145" s="223">
        <v>43.2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170</v>
      </c>
      <c r="AU145" s="229" t="s">
        <v>87</v>
      </c>
      <c r="AV145" s="13" t="s">
        <v>87</v>
      </c>
      <c r="AW145" s="13" t="s">
        <v>32</v>
      </c>
      <c r="AX145" s="13" t="s">
        <v>84</v>
      </c>
      <c r="AY145" s="229" t="s">
        <v>159</v>
      </c>
    </row>
    <row r="146" spans="1:65" s="2" customFormat="1" ht="14.45" customHeight="1" x14ac:dyDescent="0.2">
      <c r="A146" s="33"/>
      <c r="B146" s="34"/>
      <c r="C146" s="202" t="s">
        <v>200</v>
      </c>
      <c r="D146" s="202" t="s">
        <v>161</v>
      </c>
      <c r="E146" s="203" t="s">
        <v>312</v>
      </c>
      <c r="F146" s="204" t="s">
        <v>313</v>
      </c>
      <c r="G146" s="205" t="s">
        <v>164</v>
      </c>
      <c r="H146" s="206">
        <v>24</v>
      </c>
      <c r="I146" s="207"/>
      <c r="J146" s="208">
        <f>ROUND(I146*H146,2)</f>
        <v>0</v>
      </c>
      <c r="K146" s="204" t="s">
        <v>165</v>
      </c>
      <c r="L146" s="38"/>
      <c r="M146" s="209" t="s">
        <v>1</v>
      </c>
      <c r="N146" s="210" t="s">
        <v>41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166</v>
      </c>
      <c r="AT146" s="213" t="s">
        <v>161</v>
      </c>
      <c r="AU146" s="213" t="s">
        <v>87</v>
      </c>
      <c r="AY146" s="16" t="s">
        <v>159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84</v>
      </c>
      <c r="BK146" s="214">
        <f>ROUND(I146*H146,2)</f>
        <v>0</v>
      </c>
      <c r="BL146" s="16" t="s">
        <v>166</v>
      </c>
      <c r="BM146" s="213" t="s">
        <v>1551</v>
      </c>
    </row>
    <row r="147" spans="1:65" s="2" customFormat="1" x14ac:dyDescent="0.2">
      <c r="A147" s="33"/>
      <c r="B147" s="34"/>
      <c r="C147" s="35"/>
      <c r="D147" s="215" t="s">
        <v>168</v>
      </c>
      <c r="E147" s="35"/>
      <c r="F147" s="216" t="s">
        <v>315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168</v>
      </c>
      <c r="AU147" s="16" t="s">
        <v>87</v>
      </c>
    </row>
    <row r="148" spans="1:65" s="13" customFormat="1" x14ac:dyDescent="0.2">
      <c r="B148" s="219"/>
      <c r="C148" s="220"/>
      <c r="D148" s="215" t="s">
        <v>170</v>
      </c>
      <c r="E148" s="221" t="s">
        <v>1</v>
      </c>
      <c r="F148" s="222" t="s">
        <v>1552</v>
      </c>
      <c r="G148" s="220"/>
      <c r="H148" s="223">
        <v>24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170</v>
      </c>
      <c r="AU148" s="229" t="s">
        <v>87</v>
      </c>
      <c r="AV148" s="13" t="s">
        <v>87</v>
      </c>
      <c r="AW148" s="13" t="s">
        <v>32</v>
      </c>
      <c r="AX148" s="13" t="s">
        <v>84</v>
      </c>
      <c r="AY148" s="229" t="s">
        <v>159</v>
      </c>
    </row>
    <row r="149" spans="1:65" s="2" customFormat="1" ht="14.45" customHeight="1" x14ac:dyDescent="0.2">
      <c r="A149" s="33"/>
      <c r="B149" s="34"/>
      <c r="C149" s="202" t="s">
        <v>208</v>
      </c>
      <c r="D149" s="202" t="s">
        <v>161</v>
      </c>
      <c r="E149" s="203" t="s">
        <v>318</v>
      </c>
      <c r="F149" s="204" t="s">
        <v>319</v>
      </c>
      <c r="G149" s="205" t="s">
        <v>164</v>
      </c>
      <c r="H149" s="206">
        <v>34.344999999999999</v>
      </c>
      <c r="I149" s="207"/>
      <c r="J149" s="208">
        <f>ROUND(I149*H149,2)</f>
        <v>0</v>
      </c>
      <c r="K149" s="204" t="s">
        <v>165</v>
      </c>
      <c r="L149" s="38"/>
      <c r="M149" s="209" t="s">
        <v>1</v>
      </c>
      <c r="N149" s="210" t="s">
        <v>41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166</v>
      </c>
      <c r="AT149" s="213" t="s">
        <v>161</v>
      </c>
      <c r="AU149" s="213" t="s">
        <v>87</v>
      </c>
      <c r="AY149" s="16" t="s">
        <v>159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84</v>
      </c>
      <c r="BK149" s="214">
        <f>ROUND(I149*H149,2)</f>
        <v>0</v>
      </c>
      <c r="BL149" s="16" t="s">
        <v>166</v>
      </c>
      <c r="BM149" s="213" t="s">
        <v>1553</v>
      </c>
    </row>
    <row r="150" spans="1:65" s="2" customFormat="1" ht="19.5" x14ac:dyDescent="0.2">
      <c r="A150" s="33"/>
      <c r="B150" s="34"/>
      <c r="C150" s="35"/>
      <c r="D150" s="215" t="s">
        <v>168</v>
      </c>
      <c r="E150" s="35"/>
      <c r="F150" s="216" t="s">
        <v>321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168</v>
      </c>
      <c r="AU150" s="16" t="s">
        <v>87</v>
      </c>
    </row>
    <row r="151" spans="1:65" s="13" customFormat="1" x14ac:dyDescent="0.2">
      <c r="B151" s="219"/>
      <c r="C151" s="220"/>
      <c r="D151" s="215" t="s">
        <v>170</v>
      </c>
      <c r="E151" s="221" t="s">
        <v>1</v>
      </c>
      <c r="F151" s="222" t="s">
        <v>1554</v>
      </c>
      <c r="G151" s="220"/>
      <c r="H151" s="223">
        <v>34.344999999999999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170</v>
      </c>
      <c r="AU151" s="229" t="s">
        <v>87</v>
      </c>
      <c r="AV151" s="13" t="s">
        <v>87</v>
      </c>
      <c r="AW151" s="13" t="s">
        <v>32</v>
      </c>
      <c r="AX151" s="13" t="s">
        <v>84</v>
      </c>
      <c r="AY151" s="229" t="s">
        <v>159</v>
      </c>
    </row>
    <row r="152" spans="1:65" s="12" customFormat="1" ht="22.9" customHeight="1" x14ac:dyDescent="0.2">
      <c r="B152" s="186"/>
      <c r="C152" s="187"/>
      <c r="D152" s="188" t="s">
        <v>75</v>
      </c>
      <c r="E152" s="200" t="s">
        <v>87</v>
      </c>
      <c r="F152" s="200" t="s">
        <v>352</v>
      </c>
      <c r="G152" s="187"/>
      <c r="H152" s="187"/>
      <c r="I152" s="190"/>
      <c r="J152" s="201">
        <f>BK152</f>
        <v>0</v>
      </c>
      <c r="K152" s="187"/>
      <c r="L152" s="192"/>
      <c r="M152" s="193"/>
      <c r="N152" s="194"/>
      <c r="O152" s="194"/>
      <c r="P152" s="195">
        <f>SUM(P153:P161)</f>
        <v>0</v>
      </c>
      <c r="Q152" s="194"/>
      <c r="R152" s="195">
        <f>SUM(R153:R161)</f>
        <v>4.0918732200000001</v>
      </c>
      <c r="S152" s="194"/>
      <c r="T152" s="196">
        <f>SUM(T153:T161)</f>
        <v>0</v>
      </c>
      <c r="AR152" s="197" t="s">
        <v>84</v>
      </c>
      <c r="AT152" s="198" t="s">
        <v>75</v>
      </c>
      <c r="AU152" s="198" t="s">
        <v>84</v>
      </c>
      <c r="AY152" s="197" t="s">
        <v>159</v>
      </c>
      <c r="BK152" s="199">
        <f>SUM(BK153:BK161)</f>
        <v>0</v>
      </c>
    </row>
    <row r="153" spans="1:65" s="2" customFormat="1" ht="14.45" customHeight="1" x14ac:dyDescent="0.2">
      <c r="A153" s="33"/>
      <c r="B153" s="34"/>
      <c r="C153" s="202" t="s">
        <v>215</v>
      </c>
      <c r="D153" s="202" t="s">
        <v>161</v>
      </c>
      <c r="E153" s="203" t="s">
        <v>1555</v>
      </c>
      <c r="F153" s="204" t="s">
        <v>1556</v>
      </c>
      <c r="G153" s="205" t="s">
        <v>164</v>
      </c>
      <c r="H153" s="206">
        <v>1.8109999999999999</v>
      </c>
      <c r="I153" s="207"/>
      <c r="J153" s="208">
        <f>ROUND(I153*H153,2)</f>
        <v>0</v>
      </c>
      <c r="K153" s="204" t="s">
        <v>165</v>
      </c>
      <c r="L153" s="38"/>
      <c r="M153" s="209" t="s">
        <v>1</v>
      </c>
      <c r="N153" s="210" t="s">
        <v>41</v>
      </c>
      <c r="O153" s="70"/>
      <c r="P153" s="211">
        <f>O153*H153</f>
        <v>0</v>
      </c>
      <c r="Q153" s="211">
        <v>2.2563399999999998</v>
      </c>
      <c r="R153" s="211">
        <f>Q153*H153</f>
        <v>4.0862317399999997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166</v>
      </c>
      <c r="AT153" s="213" t="s">
        <v>161</v>
      </c>
      <c r="AU153" s="213" t="s">
        <v>87</v>
      </c>
      <c r="AY153" s="16" t="s">
        <v>159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84</v>
      </c>
      <c r="BK153" s="214">
        <f>ROUND(I153*H153,2)</f>
        <v>0</v>
      </c>
      <c r="BL153" s="16" t="s">
        <v>166</v>
      </c>
      <c r="BM153" s="213" t="s">
        <v>1557</v>
      </c>
    </row>
    <row r="154" spans="1:65" s="2" customFormat="1" x14ac:dyDescent="0.2">
      <c r="A154" s="33"/>
      <c r="B154" s="34"/>
      <c r="C154" s="35"/>
      <c r="D154" s="215" t="s">
        <v>168</v>
      </c>
      <c r="E154" s="35"/>
      <c r="F154" s="216" t="s">
        <v>1558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168</v>
      </c>
      <c r="AU154" s="16" t="s">
        <v>87</v>
      </c>
    </row>
    <row r="155" spans="1:65" s="2" customFormat="1" ht="19.5" x14ac:dyDescent="0.2">
      <c r="A155" s="33"/>
      <c r="B155" s="34"/>
      <c r="C155" s="35"/>
      <c r="D155" s="215" t="s">
        <v>542</v>
      </c>
      <c r="E155" s="35"/>
      <c r="F155" s="240" t="s">
        <v>1559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542</v>
      </c>
      <c r="AU155" s="16" t="s">
        <v>87</v>
      </c>
    </row>
    <row r="156" spans="1:65" s="13" customFormat="1" x14ac:dyDescent="0.2">
      <c r="B156" s="219"/>
      <c r="C156" s="220"/>
      <c r="D156" s="215" t="s">
        <v>170</v>
      </c>
      <c r="E156" s="221" t="s">
        <v>1</v>
      </c>
      <c r="F156" s="222" t="s">
        <v>1560</v>
      </c>
      <c r="G156" s="220"/>
      <c r="H156" s="223">
        <v>1.8109999999999999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170</v>
      </c>
      <c r="AU156" s="229" t="s">
        <v>87</v>
      </c>
      <c r="AV156" s="13" t="s">
        <v>87</v>
      </c>
      <c r="AW156" s="13" t="s">
        <v>32</v>
      </c>
      <c r="AX156" s="13" t="s">
        <v>84</v>
      </c>
      <c r="AY156" s="229" t="s">
        <v>159</v>
      </c>
    </row>
    <row r="157" spans="1:65" s="2" customFormat="1" ht="14.45" customHeight="1" x14ac:dyDescent="0.2">
      <c r="A157" s="33"/>
      <c r="B157" s="34"/>
      <c r="C157" s="202" t="s">
        <v>221</v>
      </c>
      <c r="D157" s="202" t="s">
        <v>161</v>
      </c>
      <c r="E157" s="203" t="s">
        <v>360</v>
      </c>
      <c r="F157" s="204" t="s">
        <v>361</v>
      </c>
      <c r="G157" s="205" t="s">
        <v>236</v>
      </c>
      <c r="H157" s="206">
        <v>2.2839999999999998</v>
      </c>
      <c r="I157" s="207"/>
      <c r="J157" s="208">
        <f>ROUND(I157*H157,2)</f>
        <v>0</v>
      </c>
      <c r="K157" s="204" t="s">
        <v>165</v>
      </c>
      <c r="L157" s="38"/>
      <c r="M157" s="209" t="s">
        <v>1</v>
      </c>
      <c r="N157" s="210" t="s">
        <v>41</v>
      </c>
      <c r="O157" s="70"/>
      <c r="P157" s="211">
        <f>O157*H157</f>
        <v>0</v>
      </c>
      <c r="Q157" s="211">
        <v>2.47E-3</v>
      </c>
      <c r="R157" s="211">
        <f>Q157*H157</f>
        <v>5.6414799999999991E-3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166</v>
      </c>
      <c r="AT157" s="213" t="s">
        <v>161</v>
      </c>
      <c r="AU157" s="213" t="s">
        <v>87</v>
      </c>
      <c r="AY157" s="16" t="s">
        <v>159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84</v>
      </c>
      <c r="BK157" s="214">
        <f>ROUND(I157*H157,2)</f>
        <v>0</v>
      </c>
      <c r="BL157" s="16" t="s">
        <v>166</v>
      </c>
      <c r="BM157" s="213" t="s">
        <v>1561</v>
      </c>
    </row>
    <row r="158" spans="1:65" s="2" customFormat="1" x14ac:dyDescent="0.2">
      <c r="A158" s="33"/>
      <c r="B158" s="34"/>
      <c r="C158" s="35"/>
      <c r="D158" s="215" t="s">
        <v>168</v>
      </c>
      <c r="E158" s="35"/>
      <c r="F158" s="216" t="s">
        <v>363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168</v>
      </c>
      <c r="AU158" s="16" t="s">
        <v>87</v>
      </c>
    </row>
    <row r="159" spans="1:65" s="13" customFormat="1" x14ac:dyDescent="0.2">
      <c r="B159" s="219"/>
      <c r="C159" s="220"/>
      <c r="D159" s="215" t="s">
        <v>170</v>
      </c>
      <c r="E159" s="221" t="s">
        <v>1</v>
      </c>
      <c r="F159" s="222" t="s">
        <v>1562</v>
      </c>
      <c r="G159" s="220"/>
      <c r="H159" s="223">
        <v>2.2839999999999998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170</v>
      </c>
      <c r="AU159" s="229" t="s">
        <v>87</v>
      </c>
      <c r="AV159" s="13" t="s">
        <v>87</v>
      </c>
      <c r="AW159" s="13" t="s">
        <v>32</v>
      </c>
      <c r="AX159" s="13" t="s">
        <v>84</v>
      </c>
      <c r="AY159" s="229" t="s">
        <v>159</v>
      </c>
    </row>
    <row r="160" spans="1:65" s="2" customFormat="1" ht="14.45" customHeight="1" x14ac:dyDescent="0.2">
      <c r="A160" s="33"/>
      <c r="B160" s="34"/>
      <c r="C160" s="202" t="s">
        <v>227</v>
      </c>
      <c r="D160" s="202" t="s">
        <v>161</v>
      </c>
      <c r="E160" s="203" t="s">
        <v>366</v>
      </c>
      <c r="F160" s="204" t="s">
        <v>367</v>
      </c>
      <c r="G160" s="205" t="s">
        <v>236</v>
      </c>
      <c r="H160" s="206">
        <v>2.2839999999999998</v>
      </c>
      <c r="I160" s="207"/>
      <c r="J160" s="208">
        <f>ROUND(I160*H160,2)</f>
        <v>0</v>
      </c>
      <c r="K160" s="204" t="s">
        <v>165</v>
      </c>
      <c r="L160" s="38"/>
      <c r="M160" s="209" t="s">
        <v>1</v>
      </c>
      <c r="N160" s="210" t="s">
        <v>41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166</v>
      </c>
      <c r="AT160" s="213" t="s">
        <v>161</v>
      </c>
      <c r="AU160" s="213" t="s">
        <v>87</v>
      </c>
      <c r="AY160" s="16" t="s">
        <v>159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84</v>
      </c>
      <c r="BK160" s="214">
        <f>ROUND(I160*H160,2)</f>
        <v>0</v>
      </c>
      <c r="BL160" s="16" t="s">
        <v>166</v>
      </c>
      <c r="BM160" s="213" t="s">
        <v>1563</v>
      </c>
    </row>
    <row r="161" spans="1:65" s="2" customFormat="1" x14ac:dyDescent="0.2">
      <c r="A161" s="33"/>
      <c r="B161" s="34"/>
      <c r="C161" s="35"/>
      <c r="D161" s="215" t="s">
        <v>168</v>
      </c>
      <c r="E161" s="35"/>
      <c r="F161" s="216" t="s">
        <v>369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168</v>
      </c>
      <c r="AU161" s="16" t="s">
        <v>87</v>
      </c>
    </row>
    <row r="162" spans="1:65" s="12" customFormat="1" ht="22.9" customHeight="1" x14ac:dyDescent="0.2">
      <c r="B162" s="186"/>
      <c r="C162" s="187"/>
      <c r="D162" s="188" t="s">
        <v>75</v>
      </c>
      <c r="E162" s="200" t="s">
        <v>177</v>
      </c>
      <c r="F162" s="200" t="s">
        <v>405</v>
      </c>
      <c r="G162" s="187"/>
      <c r="H162" s="187"/>
      <c r="I162" s="190"/>
      <c r="J162" s="201">
        <f>BK162</f>
        <v>0</v>
      </c>
      <c r="K162" s="187"/>
      <c r="L162" s="192"/>
      <c r="M162" s="193"/>
      <c r="N162" s="194"/>
      <c r="O162" s="194"/>
      <c r="P162" s="195">
        <f>SUM(P163:P204)</f>
        <v>0</v>
      </c>
      <c r="Q162" s="194"/>
      <c r="R162" s="195">
        <f>SUM(R163:R204)</f>
        <v>62.605063849999993</v>
      </c>
      <c r="S162" s="194"/>
      <c r="T162" s="196">
        <f>SUM(T163:T204)</f>
        <v>0</v>
      </c>
      <c r="AR162" s="197" t="s">
        <v>84</v>
      </c>
      <c r="AT162" s="198" t="s">
        <v>75</v>
      </c>
      <c r="AU162" s="198" t="s">
        <v>84</v>
      </c>
      <c r="AY162" s="197" t="s">
        <v>159</v>
      </c>
      <c r="BK162" s="199">
        <f>SUM(BK163:BK204)</f>
        <v>0</v>
      </c>
    </row>
    <row r="163" spans="1:65" s="2" customFormat="1" ht="14.45" customHeight="1" x14ac:dyDescent="0.2">
      <c r="A163" s="33"/>
      <c r="B163" s="34"/>
      <c r="C163" s="202" t="s">
        <v>233</v>
      </c>
      <c r="D163" s="202" t="s">
        <v>161</v>
      </c>
      <c r="E163" s="203" t="s">
        <v>1564</v>
      </c>
      <c r="F163" s="204" t="s">
        <v>1565</v>
      </c>
      <c r="G163" s="205" t="s">
        <v>236</v>
      </c>
      <c r="H163" s="206">
        <v>6.5220000000000002</v>
      </c>
      <c r="I163" s="207"/>
      <c r="J163" s="208">
        <f>ROUND(I163*H163,2)</f>
        <v>0</v>
      </c>
      <c r="K163" s="204" t="s">
        <v>165</v>
      </c>
      <c r="L163" s="38"/>
      <c r="M163" s="209" t="s">
        <v>1</v>
      </c>
      <c r="N163" s="210" t="s">
        <v>41</v>
      </c>
      <c r="O163" s="70"/>
      <c r="P163" s="211">
        <f>O163*H163</f>
        <v>0</v>
      </c>
      <c r="Q163" s="211">
        <v>0.03</v>
      </c>
      <c r="R163" s="211">
        <f>Q163*H163</f>
        <v>0.19566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166</v>
      </c>
      <c r="AT163" s="213" t="s">
        <v>161</v>
      </c>
      <c r="AU163" s="213" t="s">
        <v>87</v>
      </c>
      <c r="AY163" s="16" t="s">
        <v>159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84</v>
      </c>
      <c r="BK163" s="214">
        <f>ROUND(I163*H163,2)</f>
        <v>0</v>
      </c>
      <c r="BL163" s="16" t="s">
        <v>166</v>
      </c>
      <c r="BM163" s="213" t="s">
        <v>1566</v>
      </c>
    </row>
    <row r="164" spans="1:65" s="2" customFormat="1" ht="19.5" x14ac:dyDescent="0.2">
      <c r="A164" s="33"/>
      <c r="B164" s="34"/>
      <c r="C164" s="35"/>
      <c r="D164" s="215" t="s">
        <v>168</v>
      </c>
      <c r="E164" s="35"/>
      <c r="F164" s="216" t="s">
        <v>1567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168</v>
      </c>
      <c r="AU164" s="16" t="s">
        <v>87</v>
      </c>
    </row>
    <row r="165" spans="1:65" s="13" customFormat="1" x14ac:dyDescent="0.2">
      <c r="B165" s="219"/>
      <c r="C165" s="220"/>
      <c r="D165" s="215" t="s">
        <v>170</v>
      </c>
      <c r="E165" s="221" t="s">
        <v>1</v>
      </c>
      <c r="F165" s="222" t="s">
        <v>1568</v>
      </c>
      <c r="G165" s="220"/>
      <c r="H165" s="223">
        <v>6.5220000000000002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170</v>
      </c>
      <c r="AU165" s="229" t="s">
        <v>87</v>
      </c>
      <c r="AV165" s="13" t="s">
        <v>87</v>
      </c>
      <c r="AW165" s="13" t="s">
        <v>32</v>
      </c>
      <c r="AX165" s="13" t="s">
        <v>84</v>
      </c>
      <c r="AY165" s="229" t="s">
        <v>159</v>
      </c>
    </row>
    <row r="166" spans="1:65" s="2" customFormat="1" ht="14.45" customHeight="1" x14ac:dyDescent="0.2">
      <c r="A166" s="33"/>
      <c r="B166" s="34"/>
      <c r="C166" s="202" t="s">
        <v>240</v>
      </c>
      <c r="D166" s="202" t="s">
        <v>161</v>
      </c>
      <c r="E166" s="203" t="s">
        <v>1569</v>
      </c>
      <c r="F166" s="204" t="s">
        <v>1570</v>
      </c>
      <c r="G166" s="205" t="s">
        <v>164</v>
      </c>
      <c r="H166" s="206">
        <v>1.145</v>
      </c>
      <c r="I166" s="207"/>
      <c r="J166" s="208">
        <f>ROUND(I166*H166,2)</f>
        <v>0</v>
      </c>
      <c r="K166" s="204" t="s">
        <v>165</v>
      </c>
      <c r="L166" s="38"/>
      <c r="M166" s="209" t="s">
        <v>1</v>
      </c>
      <c r="N166" s="210" t="s">
        <v>41</v>
      </c>
      <c r="O166" s="70"/>
      <c r="P166" s="211">
        <f>O166*H166</f>
        <v>0</v>
      </c>
      <c r="Q166" s="211">
        <v>3.11388</v>
      </c>
      <c r="R166" s="211">
        <f>Q166*H166</f>
        <v>3.5653926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166</v>
      </c>
      <c r="AT166" s="213" t="s">
        <v>161</v>
      </c>
      <c r="AU166" s="213" t="s">
        <v>87</v>
      </c>
      <c r="AY166" s="16" t="s">
        <v>159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84</v>
      </c>
      <c r="BK166" s="214">
        <f>ROUND(I166*H166,2)</f>
        <v>0</v>
      </c>
      <c r="BL166" s="16" t="s">
        <v>166</v>
      </c>
      <c r="BM166" s="213" t="s">
        <v>1571</v>
      </c>
    </row>
    <row r="167" spans="1:65" s="2" customFormat="1" ht="29.25" x14ac:dyDescent="0.2">
      <c r="A167" s="33"/>
      <c r="B167" s="34"/>
      <c r="C167" s="35"/>
      <c r="D167" s="215" t="s">
        <v>168</v>
      </c>
      <c r="E167" s="35"/>
      <c r="F167" s="216" t="s">
        <v>1572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168</v>
      </c>
      <c r="AU167" s="16" t="s">
        <v>87</v>
      </c>
    </row>
    <row r="168" spans="1:65" s="13" customFormat="1" x14ac:dyDescent="0.2">
      <c r="B168" s="219"/>
      <c r="C168" s="220"/>
      <c r="D168" s="215" t="s">
        <v>170</v>
      </c>
      <c r="E168" s="221" t="s">
        <v>1</v>
      </c>
      <c r="F168" s="222" t="s">
        <v>1573</v>
      </c>
      <c r="G168" s="220"/>
      <c r="H168" s="223">
        <v>0.20899999999999999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170</v>
      </c>
      <c r="AU168" s="229" t="s">
        <v>87</v>
      </c>
      <c r="AV168" s="13" t="s">
        <v>87</v>
      </c>
      <c r="AW168" s="13" t="s">
        <v>32</v>
      </c>
      <c r="AX168" s="13" t="s">
        <v>76</v>
      </c>
      <c r="AY168" s="229" t="s">
        <v>159</v>
      </c>
    </row>
    <row r="169" spans="1:65" s="13" customFormat="1" x14ac:dyDescent="0.2">
      <c r="B169" s="219"/>
      <c r="C169" s="220"/>
      <c r="D169" s="215" t="s">
        <v>170</v>
      </c>
      <c r="E169" s="221" t="s">
        <v>1</v>
      </c>
      <c r="F169" s="222" t="s">
        <v>1574</v>
      </c>
      <c r="G169" s="220"/>
      <c r="H169" s="223">
        <v>0.93600000000000005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170</v>
      </c>
      <c r="AU169" s="229" t="s">
        <v>87</v>
      </c>
      <c r="AV169" s="13" t="s">
        <v>87</v>
      </c>
      <c r="AW169" s="13" t="s">
        <v>32</v>
      </c>
      <c r="AX169" s="13" t="s">
        <v>76</v>
      </c>
      <c r="AY169" s="229" t="s">
        <v>159</v>
      </c>
    </row>
    <row r="170" spans="1:65" s="2" customFormat="1" ht="14.45" customHeight="1" x14ac:dyDescent="0.2">
      <c r="A170" s="33"/>
      <c r="B170" s="34"/>
      <c r="C170" s="202" t="s">
        <v>246</v>
      </c>
      <c r="D170" s="202" t="s">
        <v>161</v>
      </c>
      <c r="E170" s="203" t="s">
        <v>1575</v>
      </c>
      <c r="F170" s="204" t="s">
        <v>1576</v>
      </c>
      <c r="G170" s="205" t="s">
        <v>164</v>
      </c>
      <c r="H170" s="206">
        <v>0.46</v>
      </c>
      <c r="I170" s="207"/>
      <c r="J170" s="208">
        <f>ROUND(I170*H170,2)</f>
        <v>0</v>
      </c>
      <c r="K170" s="204" t="s">
        <v>165</v>
      </c>
      <c r="L170" s="38"/>
      <c r="M170" s="209" t="s">
        <v>1</v>
      </c>
      <c r="N170" s="210" t="s">
        <v>41</v>
      </c>
      <c r="O170" s="70"/>
      <c r="P170" s="211">
        <f>O170*H170</f>
        <v>0</v>
      </c>
      <c r="Q170" s="211">
        <v>2.7676599999999998</v>
      </c>
      <c r="R170" s="211">
        <f>Q170*H170</f>
        <v>1.2731235999999999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166</v>
      </c>
      <c r="AT170" s="213" t="s">
        <v>161</v>
      </c>
      <c r="AU170" s="213" t="s">
        <v>87</v>
      </c>
      <c r="AY170" s="16" t="s">
        <v>159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84</v>
      </c>
      <c r="BK170" s="214">
        <f>ROUND(I170*H170,2)</f>
        <v>0</v>
      </c>
      <c r="BL170" s="16" t="s">
        <v>166</v>
      </c>
      <c r="BM170" s="213" t="s">
        <v>1577</v>
      </c>
    </row>
    <row r="171" spans="1:65" s="2" customFormat="1" ht="29.25" x14ac:dyDescent="0.2">
      <c r="A171" s="33"/>
      <c r="B171" s="34"/>
      <c r="C171" s="35"/>
      <c r="D171" s="215" t="s">
        <v>168</v>
      </c>
      <c r="E171" s="35"/>
      <c r="F171" s="216" t="s">
        <v>1578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168</v>
      </c>
      <c r="AU171" s="16" t="s">
        <v>87</v>
      </c>
    </row>
    <row r="172" spans="1:65" s="13" customFormat="1" x14ac:dyDescent="0.2">
      <c r="B172" s="219"/>
      <c r="C172" s="220"/>
      <c r="D172" s="215" t="s">
        <v>170</v>
      </c>
      <c r="E172" s="221" t="s">
        <v>1</v>
      </c>
      <c r="F172" s="222" t="s">
        <v>1579</v>
      </c>
      <c r="G172" s="220"/>
      <c r="H172" s="223">
        <v>0.46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170</v>
      </c>
      <c r="AU172" s="229" t="s">
        <v>87</v>
      </c>
      <c r="AV172" s="13" t="s">
        <v>87</v>
      </c>
      <c r="AW172" s="13" t="s">
        <v>32</v>
      </c>
      <c r="AX172" s="13" t="s">
        <v>84</v>
      </c>
      <c r="AY172" s="229" t="s">
        <v>159</v>
      </c>
    </row>
    <row r="173" spans="1:65" s="2" customFormat="1" ht="14.45" customHeight="1" x14ac:dyDescent="0.2">
      <c r="A173" s="33"/>
      <c r="B173" s="34"/>
      <c r="C173" s="202" t="s">
        <v>8</v>
      </c>
      <c r="D173" s="202" t="s">
        <v>161</v>
      </c>
      <c r="E173" s="203" t="s">
        <v>449</v>
      </c>
      <c r="F173" s="204" t="s">
        <v>450</v>
      </c>
      <c r="G173" s="205" t="s">
        <v>164</v>
      </c>
      <c r="H173" s="206">
        <v>19.803999999999998</v>
      </c>
      <c r="I173" s="207"/>
      <c r="J173" s="208">
        <f>ROUND(I173*H173,2)</f>
        <v>0</v>
      </c>
      <c r="K173" s="204" t="s">
        <v>165</v>
      </c>
      <c r="L173" s="38"/>
      <c r="M173" s="209" t="s">
        <v>1</v>
      </c>
      <c r="N173" s="210" t="s">
        <v>41</v>
      </c>
      <c r="O173" s="70"/>
      <c r="P173" s="211">
        <f>O173*H173</f>
        <v>0</v>
      </c>
      <c r="Q173" s="211">
        <v>2.8089400000000002</v>
      </c>
      <c r="R173" s="211">
        <f>Q173*H173</f>
        <v>55.628247760000001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166</v>
      </c>
      <c r="AT173" s="213" t="s">
        <v>161</v>
      </c>
      <c r="AU173" s="213" t="s">
        <v>87</v>
      </c>
      <c r="AY173" s="16" t="s">
        <v>159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84</v>
      </c>
      <c r="BK173" s="214">
        <f>ROUND(I173*H173,2)</f>
        <v>0</v>
      </c>
      <c r="BL173" s="16" t="s">
        <v>166</v>
      </c>
      <c r="BM173" s="213" t="s">
        <v>1580</v>
      </c>
    </row>
    <row r="174" spans="1:65" s="2" customFormat="1" ht="29.25" x14ac:dyDescent="0.2">
      <c r="A174" s="33"/>
      <c r="B174" s="34"/>
      <c r="C174" s="35"/>
      <c r="D174" s="215" t="s">
        <v>168</v>
      </c>
      <c r="E174" s="35"/>
      <c r="F174" s="216" t="s">
        <v>452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168</v>
      </c>
      <c r="AU174" s="16" t="s">
        <v>87</v>
      </c>
    </row>
    <row r="175" spans="1:65" s="2" customFormat="1" ht="19.5" x14ac:dyDescent="0.2">
      <c r="A175" s="33"/>
      <c r="B175" s="34"/>
      <c r="C175" s="35"/>
      <c r="D175" s="215" t="s">
        <v>542</v>
      </c>
      <c r="E175" s="35"/>
      <c r="F175" s="240" t="s">
        <v>1581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542</v>
      </c>
      <c r="AU175" s="16" t="s">
        <v>87</v>
      </c>
    </row>
    <row r="176" spans="1:65" s="13" customFormat="1" x14ac:dyDescent="0.2">
      <c r="B176" s="219"/>
      <c r="C176" s="220"/>
      <c r="D176" s="215" t="s">
        <v>170</v>
      </c>
      <c r="E176" s="221" t="s">
        <v>1</v>
      </c>
      <c r="F176" s="222" t="s">
        <v>1582</v>
      </c>
      <c r="G176" s="220"/>
      <c r="H176" s="223">
        <v>0.97799999999999998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170</v>
      </c>
      <c r="AU176" s="229" t="s">
        <v>87</v>
      </c>
      <c r="AV176" s="13" t="s">
        <v>87</v>
      </c>
      <c r="AW176" s="13" t="s">
        <v>32</v>
      </c>
      <c r="AX176" s="13" t="s">
        <v>76</v>
      </c>
      <c r="AY176" s="229" t="s">
        <v>159</v>
      </c>
    </row>
    <row r="177" spans="1:65" s="13" customFormat="1" x14ac:dyDescent="0.2">
      <c r="B177" s="219"/>
      <c r="C177" s="220"/>
      <c r="D177" s="215" t="s">
        <v>170</v>
      </c>
      <c r="E177" s="221" t="s">
        <v>1</v>
      </c>
      <c r="F177" s="222" t="s">
        <v>1583</v>
      </c>
      <c r="G177" s="220"/>
      <c r="H177" s="223">
        <v>8.4169999999999998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170</v>
      </c>
      <c r="AU177" s="229" t="s">
        <v>87</v>
      </c>
      <c r="AV177" s="13" t="s">
        <v>87</v>
      </c>
      <c r="AW177" s="13" t="s">
        <v>32</v>
      </c>
      <c r="AX177" s="13" t="s">
        <v>76</v>
      </c>
      <c r="AY177" s="229" t="s">
        <v>159</v>
      </c>
    </row>
    <row r="178" spans="1:65" s="13" customFormat="1" x14ac:dyDescent="0.2">
      <c r="B178" s="219"/>
      <c r="C178" s="220"/>
      <c r="D178" s="215" t="s">
        <v>170</v>
      </c>
      <c r="E178" s="221" t="s">
        <v>1</v>
      </c>
      <c r="F178" s="222" t="s">
        <v>1584</v>
      </c>
      <c r="G178" s="220"/>
      <c r="H178" s="223">
        <v>7.3639999999999999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170</v>
      </c>
      <c r="AU178" s="229" t="s">
        <v>87</v>
      </c>
      <c r="AV178" s="13" t="s">
        <v>87</v>
      </c>
      <c r="AW178" s="13" t="s">
        <v>32</v>
      </c>
      <c r="AX178" s="13" t="s">
        <v>76</v>
      </c>
      <c r="AY178" s="229" t="s">
        <v>159</v>
      </c>
    </row>
    <row r="179" spans="1:65" s="13" customFormat="1" x14ac:dyDescent="0.2">
      <c r="B179" s="219"/>
      <c r="C179" s="220"/>
      <c r="D179" s="215" t="s">
        <v>170</v>
      </c>
      <c r="E179" s="221" t="s">
        <v>1</v>
      </c>
      <c r="F179" s="222" t="s">
        <v>1585</v>
      </c>
      <c r="G179" s="220"/>
      <c r="H179" s="223">
        <v>3.7549999999999999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170</v>
      </c>
      <c r="AU179" s="229" t="s">
        <v>87</v>
      </c>
      <c r="AV179" s="13" t="s">
        <v>87</v>
      </c>
      <c r="AW179" s="13" t="s">
        <v>32</v>
      </c>
      <c r="AX179" s="13" t="s">
        <v>76</v>
      </c>
      <c r="AY179" s="229" t="s">
        <v>159</v>
      </c>
    </row>
    <row r="180" spans="1:65" s="13" customFormat="1" x14ac:dyDescent="0.2">
      <c r="B180" s="219"/>
      <c r="C180" s="220"/>
      <c r="D180" s="215" t="s">
        <v>170</v>
      </c>
      <c r="E180" s="221" t="s">
        <v>1</v>
      </c>
      <c r="F180" s="222" t="s">
        <v>1586</v>
      </c>
      <c r="G180" s="220"/>
      <c r="H180" s="223">
        <v>-0.95</v>
      </c>
      <c r="I180" s="224"/>
      <c r="J180" s="220"/>
      <c r="K180" s="220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170</v>
      </c>
      <c r="AU180" s="229" t="s">
        <v>87</v>
      </c>
      <c r="AV180" s="13" t="s">
        <v>87</v>
      </c>
      <c r="AW180" s="13" t="s">
        <v>32</v>
      </c>
      <c r="AX180" s="13" t="s">
        <v>76</v>
      </c>
      <c r="AY180" s="229" t="s">
        <v>159</v>
      </c>
    </row>
    <row r="181" spans="1:65" s="13" customFormat="1" x14ac:dyDescent="0.2">
      <c r="B181" s="219"/>
      <c r="C181" s="220"/>
      <c r="D181" s="215" t="s">
        <v>170</v>
      </c>
      <c r="E181" s="221" t="s">
        <v>1</v>
      </c>
      <c r="F181" s="222" t="s">
        <v>1587</v>
      </c>
      <c r="G181" s="220"/>
      <c r="H181" s="223">
        <v>0.24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170</v>
      </c>
      <c r="AU181" s="229" t="s">
        <v>87</v>
      </c>
      <c r="AV181" s="13" t="s">
        <v>87</v>
      </c>
      <c r="AW181" s="13" t="s">
        <v>32</v>
      </c>
      <c r="AX181" s="13" t="s">
        <v>76</v>
      </c>
      <c r="AY181" s="229" t="s">
        <v>159</v>
      </c>
    </row>
    <row r="182" spans="1:65" s="2" customFormat="1" ht="14.45" customHeight="1" x14ac:dyDescent="0.2">
      <c r="A182" s="33"/>
      <c r="B182" s="34"/>
      <c r="C182" s="202" t="s">
        <v>258</v>
      </c>
      <c r="D182" s="202" t="s">
        <v>161</v>
      </c>
      <c r="E182" s="203" t="s">
        <v>459</v>
      </c>
      <c r="F182" s="204" t="s">
        <v>460</v>
      </c>
      <c r="G182" s="205" t="s">
        <v>236</v>
      </c>
      <c r="H182" s="206">
        <v>54.823</v>
      </c>
      <c r="I182" s="207"/>
      <c r="J182" s="208">
        <f>ROUND(I182*H182,2)</f>
        <v>0</v>
      </c>
      <c r="K182" s="204" t="s">
        <v>165</v>
      </c>
      <c r="L182" s="38"/>
      <c r="M182" s="209" t="s">
        <v>1</v>
      </c>
      <c r="N182" s="210" t="s">
        <v>41</v>
      </c>
      <c r="O182" s="70"/>
      <c r="P182" s="211">
        <f>O182*H182</f>
        <v>0</v>
      </c>
      <c r="Q182" s="211">
        <v>7.26E-3</v>
      </c>
      <c r="R182" s="211">
        <f>Q182*H182</f>
        <v>0.39801498000000002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166</v>
      </c>
      <c r="AT182" s="213" t="s">
        <v>161</v>
      </c>
      <c r="AU182" s="213" t="s">
        <v>87</v>
      </c>
      <c r="AY182" s="16" t="s">
        <v>159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84</v>
      </c>
      <c r="BK182" s="214">
        <f>ROUND(I182*H182,2)</f>
        <v>0</v>
      </c>
      <c r="BL182" s="16" t="s">
        <v>166</v>
      </c>
      <c r="BM182" s="213" t="s">
        <v>1588</v>
      </c>
    </row>
    <row r="183" spans="1:65" s="2" customFormat="1" ht="29.25" x14ac:dyDescent="0.2">
      <c r="A183" s="33"/>
      <c r="B183" s="34"/>
      <c r="C183" s="35"/>
      <c r="D183" s="215" t="s">
        <v>168</v>
      </c>
      <c r="E183" s="35"/>
      <c r="F183" s="216" t="s">
        <v>462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168</v>
      </c>
      <c r="AU183" s="16" t="s">
        <v>87</v>
      </c>
    </row>
    <row r="184" spans="1:65" s="13" customFormat="1" x14ac:dyDescent="0.2">
      <c r="B184" s="219"/>
      <c r="C184" s="220"/>
      <c r="D184" s="215" t="s">
        <v>170</v>
      </c>
      <c r="E184" s="221" t="s">
        <v>1</v>
      </c>
      <c r="F184" s="222" t="s">
        <v>1589</v>
      </c>
      <c r="G184" s="220"/>
      <c r="H184" s="223">
        <v>0.83699999999999997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170</v>
      </c>
      <c r="AU184" s="229" t="s">
        <v>87</v>
      </c>
      <c r="AV184" s="13" t="s">
        <v>87</v>
      </c>
      <c r="AW184" s="13" t="s">
        <v>32</v>
      </c>
      <c r="AX184" s="13" t="s">
        <v>76</v>
      </c>
      <c r="AY184" s="229" t="s">
        <v>159</v>
      </c>
    </row>
    <row r="185" spans="1:65" s="13" customFormat="1" x14ac:dyDescent="0.2">
      <c r="B185" s="219"/>
      <c r="C185" s="220"/>
      <c r="D185" s="215" t="s">
        <v>170</v>
      </c>
      <c r="E185" s="221" t="s">
        <v>1</v>
      </c>
      <c r="F185" s="222" t="s">
        <v>1590</v>
      </c>
      <c r="G185" s="220"/>
      <c r="H185" s="223">
        <v>3.2759999999999998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170</v>
      </c>
      <c r="AU185" s="229" t="s">
        <v>87</v>
      </c>
      <c r="AV185" s="13" t="s">
        <v>87</v>
      </c>
      <c r="AW185" s="13" t="s">
        <v>32</v>
      </c>
      <c r="AX185" s="13" t="s">
        <v>76</v>
      </c>
      <c r="AY185" s="229" t="s">
        <v>159</v>
      </c>
    </row>
    <row r="186" spans="1:65" s="13" customFormat="1" x14ac:dyDescent="0.2">
      <c r="B186" s="219"/>
      <c r="C186" s="220"/>
      <c r="D186" s="215" t="s">
        <v>170</v>
      </c>
      <c r="E186" s="221" t="s">
        <v>1</v>
      </c>
      <c r="F186" s="222" t="s">
        <v>1591</v>
      </c>
      <c r="G186" s="220"/>
      <c r="H186" s="223">
        <v>33.832999999999998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170</v>
      </c>
      <c r="AU186" s="229" t="s">
        <v>87</v>
      </c>
      <c r="AV186" s="13" t="s">
        <v>87</v>
      </c>
      <c r="AW186" s="13" t="s">
        <v>32</v>
      </c>
      <c r="AX186" s="13" t="s">
        <v>76</v>
      </c>
      <c r="AY186" s="229" t="s">
        <v>159</v>
      </c>
    </row>
    <row r="187" spans="1:65" s="13" customFormat="1" x14ac:dyDescent="0.2">
      <c r="B187" s="219"/>
      <c r="C187" s="220"/>
      <c r="D187" s="215" t="s">
        <v>170</v>
      </c>
      <c r="E187" s="221" t="s">
        <v>1</v>
      </c>
      <c r="F187" s="222" t="s">
        <v>1592</v>
      </c>
      <c r="G187" s="220"/>
      <c r="H187" s="223">
        <v>8.9819999999999993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170</v>
      </c>
      <c r="AU187" s="229" t="s">
        <v>87</v>
      </c>
      <c r="AV187" s="13" t="s">
        <v>87</v>
      </c>
      <c r="AW187" s="13" t="s">
        <v>32</v>
      </c>
      <c r="AX187" s="13" t="s">
        <v>76</v>
      </c>
      <c r="AY187" s="229" t="s">
        <v>159</v>
      </c>
    </row>
    <row r="188" spans="1:65" s="13" customFormat="1" x14ac:dyDescent="0.2">
      <c r="B188" s="219"/>
      <c r="C188" s="220"/>
      <c r="D188" s="215" t="s">
        <v>170</v>
      </c>
      <c r="E188" s="221" t="s">
        <v>1</v>
      </c>
      <c r="F188" s="222" t="s">
        <v>1593</v>
      </c>
      <c r="G188" s="220"/>
      <c r="H188" s="223">
        <v>7.1429999999999998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170</v>
      </c>
      <c r="AU188" s="229" t="s">
        <v>87</v>
      </c>
      <c r="AV188" s="13" t="s">
        <v>87</v>
      </c>
      <c r="AW188" s="13" t="s">
        <v>32</v>
      </c>
      <c r="AX188" s="13" t="s">
        <v>76</v>
      </c>
      <c r="AY188" s="229" t="s">
        <v>159</v>
      </c>
    </row>
    <row r="189" spans="1:65" s="13" customFormat="1" x14ac:dyDescent="0.2">
      <c r="B189" s="219"/>
      <c r="C189" s="220"/>
      <c r="D189" s="215" t="s">
        <v>170</v>
      </c>
      <c r="E189" s="221" t="s">
        <v>1</v>
      </c>
      <c r="F189" s="222" t="s">
        <v>1594</v>
      </c>
      <c r="G189" s="220"/>
      <c r="H189" s="223">
        <v>0.752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170</v>
      </c>
      <c r="AU189" s="229" t="s">
        <v>87</v>
      </c>
      <c r="AV189" s="13" t="s">
        <v>87</v>
      </c>
      <c r="AW189" s="13" t="s">
        <v>32</v>
      </c>
      <c r="AX189" s="13" t="s">
        <v>76</v>
      </c>
      <c r="AY189" s="229" t="s">
        <v>159</v>
      </c>
    </row>
    <row r="190" spans="1:65" s="2" customFormat="1" ht="14.45" customHeight="1" x14ac:dyDescent="0.2">
      <c r="A190" s="33"/>
      <c r="B190" s="34"/>
      <c r="C190" s="202" t="s">
        <v>264</v>
      </c>
      <c r="D190" s="202" t="s">
        <v>161</v>
      </c>
      <c r="E190" s="203" t="s">
        <v>469</v>
      </c>
      <c r="F190" s="204" t="s">
        <v>470</v>
      </c>
      <c r="G190" s="205" t="s">
        <v>236</v>
      </c>
      <c r="H190" s="206">
        <v>54.823</v>
      </c>
      <c r="I190" s="207"/>
      <c r="J190" s="208">
        <f>ROUND(I190*H190,2)</f>
        <v>0</v>
      </c>
      <c r="K190" s="204" t="s">
        <v>165</v>
      </c>
      <c r="L190" s="38"/>
      <c r="M190" s="209" t="s">
        <v>1</v>
      </c>
      <c r="N190" s="210" t="s">
        <v>41</v>
      </c>
      <c r="O190" s="70"/>
      <c r="P190" s="211">
        <f>O190*H190</f>
        <v>0</v>
      </c>
      <c r="Q190" s="211">
        <v>8.5999999999999998E-4</v>
      </c>
      <c r="R190" s="211">
        <f>Q190*H190</f>
        <v>4.714778E-2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166</v>
      </c>
      <c r="AT190" s="213" t="s">
        <v>161</v>
      </c>
      <c r="AU190" s="213" t="s">
        <v>87</v>
      </c>
      <c r="AY190" s="16" t="s">
        <v>159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84</v>
      </c>
      <c r="BK190" s="214">
        <f>ROUND(I190*H190,2)</f>
        <v>0</v>
      </c>
      <c r="BL190" s="16" t="s">
        <v>166</v>
      </c>
      <c r="BM190" s="213" t="s">
        <v>1595</v>
      </c>
    </row>
    <row r="191" spans="1:65" s="2" customFormat="1" ht="29.25" x14ac:dyDescent="0.2">
      <c r="A191" s="33"/>
      <c r="B191" s="34"/>
      <c r="C191" s="35"/>
      <c r="D191" s="215" t="s">
        <v>168</v>
      </c>
      <c r="E191" s="35"/>
      <c r="F191" s="216" t="s">
        <v>472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168</v>
      </c>
      <c r="AU191" s="16" t="s">
        <v>87</v>
      </c>
    </row>
    <row r="192" spans="1:65" s="2" customFormat="1" ht="14.45" customHeight="1" x14ac:dyDescent="0.2">
      <c r="A192" s="33"/>
      <c r="B192" s="34"/>
      <c r="C192" s="202" t="s">
        <v>270</v>
      </c>
      <c r="D192" s="202" t="s">
        <v>161</v>
      </c>
      <c r="E192" s="203" t="s">
        <v>1596</v>
      </c>
      <c r="F192" s="204" t="s">
        <v>1597</v>
      </c>
      <c r="G192" s="205" t="s">
        <v>236</v>
      </c>
      <c r="H192" s="206">
        <v>0.83699999999999997</v>
      </c>
      <c r="I192" s="207"/>
      <c r="J192" s="208">
        <f>ROUND(I192*H192,2)</f>
        <v>0</v>
      </c>
      <c r="K192" s="204" t="s">
        <v>165</v>
      </c>
      <c r="L192" s="38"/>
      <c r="M192" s="209" t="s">
        <v>1</v>
      </c>
      <c r="N192" s="210" t="s">
        <v>41</v>
      </c>
      <c r="O192" s="70"/>
      <c r="P192" s="211">
        <f>O192*H192</f>
        <v>0</v>
      </c>
      <c r="Q192" s="211">
        <v>7.4469999999999995E-2</v>
      </c>
      <c r="R192" s="211">
        <f>Q192*H192</f>
        <v>6.2331389999999993E-2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166</v>
      </c>
      <c r="AT192" s="213" t="s">
        <v>161</v>
      </c>
      <c r="AU192" s="213" t="s">
        <v>87</v>
      </c>
      <c r="AY192" s="16" t="s">
        <v>159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84</v>
      </c>
      <c r="BK192" s="214">
        <f>ROUND(I192*H192,2)</f>
        <v>0</v>
      </c>
      <c r="BL192" s="16" t="s">
        <v>166</v>
      </c>
      <c r="BM192" s="213" t="s">
        <v>1598</v>
      </c>
    </row>
    <row r="193" spans="1:65" s="2" customFormat="1" ht="29.25" x14ac:dyDescent="0.2">
      <c r="A193" s="33"/>
      <c r="B193" s="34"/>
      <c r="C193" s="35"/>
      <c r="D193" s="215" t="s">
        <v>168</v>
      </c>
      <c r="E193" s="35"/>
      <c r="F193" s="216" t="s">
        <v>1599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168</v>
      </c>
      <c r="AU193" s="16" t="s">
        <v>87</v>
      </c>
    </row>
    <row r="194" spans="1:65" s="13" customFormat="1" x14ac:dyDescent="0.2">
      <c r="B194" s="219"/>
      <c r="C194" s="220"/>
      <c r="D194" s="215" t="s">
        <v>170</v>
      </c>
      <c r="E194" s="221" t="s">
        <v>1</v>
      </c>
      <c r="F194" s="222" t="s">
        <v>1589</v>
      </c>
      <c r="G194" s="220"/>
      <c r="H194" s="223">
        <v>0.83699999999999997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170</v>
      </c>
      <c r="AU194" s="229" t="s">
        <v>87</v>
      </c>
      <c r="AV194" s="13" t="s">
        <v>87</v>
      </c>
      <c r="AW194" s="13" t="s">
        <v>32</v>
      </c>
      <c r="AX194" s="13" t="s">
        <v>84</v>
      </c>
      <c r="AY194" s="229" t="s">
        <v>159</v>
      </c>
    </row>
    <row r="195" spans="1:65" s="2" customFormat="1" ht="14.45" customHeight="1" x14ac:dyDescent="0.2">
      <c r="A195" s="33"/>
      <c r="B195" s="34"/>
      <c r="C195" s="202" t="s">
        <v>276</v>
      </c>
      <c r="D195" s="202" t="s">
        <v>161</v>
      </c>
      <c r="E195" s="203" t="s">
        <v>474</v>
      </c>
      <c r="F195" s="204" t="s">
        <v>475</v>
      </c>
      <c r="G195" s="205" t="s">
        <v>250</v>
      </c>
      <c r="H195" s="206">
        <v>0.879</v>
      </c>
      <c r="I195" s="207"/>
      <c r="J195" s="208">
        <f>ROUND(I195*H195,2)</f>
        <v>0</v>
      </c>
      <c r="K195" s="204" t="s">
        <v>165</v>
      </c>
      <c r="L195" s="38"/>
      <c r="M195" s="209" t="s">
        <v>1</v>
      </c>
      <c r="N195" s="210" t="s">
        <v>41</v>
      </c>
      <c r="O195" s="70"/>
      <c r="P195" s="211">
        <f>O195*H195</f>
        <v>0</v>
      </c>
      <c r="Q195" s="211">
        <v>1.0958000000000001</v>
      </c>
      <c r="R195" s="211">
        <f>Q195*H195</f>
        <v>0.96320820000000007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166</v>
      </c>
      <c r="AT195" s="213" t="s">
        <v>161</v>
      </c>
      <c r="AU195" s="213" t="s">
        <v>87</v>
      </c>
      <c r="AY195" s="16" t="s">
        <v>159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84</v>
      </c>
      <c r="BK195" s="214">
        <f>ROUND(I195*H195,2)</f>
        <v>0</v>
      </c>
      <c r="BL195" s="16" t="s">
        <v>166</v>
      </c>
      <c r="BM195" s="213" t="s">
        <v>1600</v>
      </c>
    </row>
    <row r="196" spans="1:65" s="2" customFormat="1" ht="29.25" x14ac:dyDescent="0.2">
      <c r="A196" s="33"/>
      <c r="B196" s="34"/>
      <c r="C196" s="35"/>
      <c r="D196" s="215" t="s">
        <v>168</v>
      </c>
      <c r="E196" s="35"/>
      <c r="F196" s="216" t="s">
        <v>477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168</v>
      </c>
      <c r="AU196" s="16" t="s">
        <v>87</v>
      </c>
    </row>
    <row r="197" spans="1:65" s="13" customFormat="1" x14ac:dyDescent="0.2">
      <c r="B197" s="219"/>
      <c r="C197" s="220"/>
      <c r="D197" s="215" t="s">
        <v>170</v>
      </c>
      <c r="E197" s="221" t="s">
        <v>1</v>
      </c>
      <c r="F197" s="222" t="s">
        <v>1601</v>
      </c>
      <c r="G197" s="220"/>
      <c r="H197" s="223">
        <v>0.221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170</v>
      </c>
      <c r="AU197" s="229" t="s">
        <v>87</v>
      </c>
      <c r="AV197" s="13" t="s">
        <v>87</v>
      </c>
      <c r="AW197" s="13" t="s">
        <v>32</v>
      </c>
      <c r="AX197" s="13" t="s">
        <v>76</v>
      </c>
      <c r="AY197" s="229" t="s">
        <v>159</v>
      </c>
    </row>
    <row r="198" spans="1:65" s="13" customFormat="1" x14ac:dyDescent="0.2">
      <c r="B198" s="219"/>
      <c r="C198" s="220"/>
      <c r="D198" s="215" t="s">
        <v>170</v>
      </c>
      <c r="E198" s="221" t="s">
        <v>1</v>
      </c>
      <c r="F198" s="222" t="s">
        <v>1602</v>
      </c>
      <c r="G198" s="220"/>
      <c r="H198" s="223">
        <v>0.44600000000000001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170</v>
      </c>
      <c r="AU198" s="229" t="s">
        <v>87</v>
      </c>
      <c r="AV198" s="13" t="s">
        <v>87</v>
      </c>
      <c r="AW198" s="13" t="s">
        <v>32</v>
      </c>
      <c r="AX198" s="13" t="s">
        <v>76</v>
      </c>
      <c r="AY198" s="229" t="s">
        <v>159</v>
      </c>
    </row>
    <row r="199" spans="1:65" s="13" customFormat="1" x14ac:dyDescent="0.2">
      <c r="B199" s="219"/>
      <c r="C199" s="220"/>
      <c r="D199" s="215" t="s">
        <v>170</v>
      </c>
      <c r="E199" s="221" t="s">
        <v>1</v>
      </c>
      <c r="F199" s="222" t="s">
        <v>1603</v>
      </c>
      <c r="G199" s="220"/>
      <c r="H199" s="223">
        <v>0.20300000000000001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170</v>
      </c>
      <c r="AU199" s="229" t="s">
        <v>87</v>
      </c>
      <c r="AV199" s="13" t="s">
        <v>87</v>
      </c>
      <c r="AW199" s="13" t="s">
        <v>32</v>
      </c>
      <c r="AX199" s="13" t="s">
        <v>76</v>
      </c>
      <c r="AY199" s="229" t="s">
        <v>159</v>
      </c>
    </row>
    <row r="200" spans="1:65" s="13" customFormat="1" x14ac:dyDescent="0.2">
      <c r="B200" s="219"/>
      <c r="C200" s="220"/>
      <c r="D200" s="215" t="s">
        <v>170</v>
      </c>
      <c r="E200" s="221" t="s">
        <v>1</v>
      </c>
      <c r="F200" s="222" t="s">
        <v>1604</v>
      </c>
      <c r="G200" s="220"/>
      <c r="H200" s="223">
        <v>8.9999999999999993E-3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170</v>
      </c>
      <c r="AU200" s="229" t="s">
        <v>87</v>
      </c>
      <c r="AV200" s="13" t="s">
        <v>87</v>
      </c>
      <c r="AW200" s="13" t="s">
        <v>32</v>
      </c>
      <c r="AX200" s="13" t="s">
        <v>76</v>
      </c>
      <c r="AY200" s="229" t="s">
        <v>159</v>
      </c>
    </row>
    <row r="201" spans="1:65" s="2" customFormat="1" ht="14.45" customHeight="1" x14ac:dyDescent="0.2">
      <c r="A201" s="33"/>
      <c r="B201" s="34"/>
      <c r="C201" s="202" t="s">
        <v>282</v>
      </c>
      <c r="D201" s="202" t="s">
        <v>161</v>
      </c>
      <c r="E201" s="203" t="s">
        <v>482</v>
      </c>
      <c r="F201" s="204" t="s">
        <v>483</v>
      </c>
      <c r="G201" s="205" t="s">
        <v>250</v>
      </c>
      <c r="H201" s="206">
        <v>0.45400000000000001</v>
      </c>
      <c r="I201" s="207"/>
      <c r="J201" s="208">
        <f>ROUND(I201*H201,2)</f>
        <v>0</v>
      </c>
      <c r="K201" s="204" t="s">
        <v>165</v>
      </c>
      <c r="L201" s="38"/>
      <c r="M201" s="209" t="s">
        <v>1</v>
      </c>
      <c r="N201" s="210" t="s">
        <v>41</v>
      </c>
      <c r="O201" s="70"/>
      <c r="P201" s="211">
        <f>O201*H201</f>
        <v>0</v>
      </c>
      <c r="Q201" s="211">
        <v>1.0395099999999999</v>
      </c>
      <c r="R201" s="211">
        <f>Q201*H201</f>
        <v>0.47193753999999999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166</v>
      </c>
      <c r="AT201" s="213" t="s">
        <v>161</v>
      </c>
      <c r="AU201" s="213" t="s">
        <v>87</v>
      </c>
      <c r="AY201" s="16" t="s">
        <v>159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84</v>
      </c>
      <c r="BK201" s="214">
        <f>ROUND(I201*H201,2)</f>
        <v>0</v>
      </c>
      <c r="BL201" s="16" t="s">
        <v>166</v>
      </c>
      <c r="BM201" s="213" t="s">
        <v>1605</v>
      </c>
    </row>
    <row r="202" spans="1:65" s="2" customFormat="1" ht="29.25" x14ac:dyDescent="0.2">
      <c r="A202" s="33"/>
      <c r="B202" s="34"/>
      <c r="C202" s="35"/>
      <c r="D202" s="215" t="s">
        <v>168</v>
      </c>
      <c r="E202" s="35"/>
      <c r="F202" s="216" t="s">
        <v>485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168</v>
      </c>
      <c r="AU202" s="16" t="s">
        <v>87</v>
      </c>
    </row>
    <row r="203" spans="1:65" s="13" customFormat="1" x14ac:dyDescent="0.2">
      <c r="B203" s="219"/>
      <c r="C203" s="220"/>
      <c r="D203" s="215" t="s">
        <v>170</v>
      </c>
      <c r="E203" s="221" t="s">
        <v>1</v>
      </c>
      <c r="F203" s="222" t="s">
        <v>1606</v>
      </c>
      <c r="G203" s="220"/>
      <c r="H203" s="223">
        <v>0.35499999999999998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170</v>
      </c>
      <c r="AU203" s="229" t="s">
        <v>87</v>
      </c>
      <c r="AV203" s="13" t="s">
        <v>87</v>
      </c>
      <c r="AW203" s="13" t="s">
        <v>32</v>
      </c>
      <c r="AX203" s="13" t="s">
        <v>76</v>
      </c>
      <c r="AY203" s="229" t="s">
        <v>159</v>
      </c>
    </row>
    <row r="204" spans="1:65" s="13" customFormat="1" x14ac:dyDescent="0.2">
      <c r="B204" s="219"/>
      <c r="C204" s="220"/>
      <c r="D204" s="215" t="s">
        <v>170</v>
      </c>
      <c r="E204" s="221" t="s">
        <v>1</v>
      </c>
      <c r="F204" s="222" t="s">
        <v>1607</v>
      </c>
      <c r="G204" s="220"/>
      <c r="H204" s="223">
        <v>9.9000000000000005E-2</v>
      </c>
      <c r="I204" s="224"/>
      <c r="J204" s="220"/>
      <c r="K204" s="220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170</v>
      </c>
      <c r="AU204" s="229" t="s">
        <v>87</v>
      </c>
      <c r="AV204" s="13" t="s">
        <v>87</v>
      </c>
      <c r="AW204" s="13" t="s">
        <v>32</v>
      </c>
      <c r="AX204" s="13" t="s">
        <v>76</v>
      </c>
      <c r="AY204" s="229" t="s">
        <v>159</v>
      </c>
    </row>
    <row r="205" spans="1:65" s="12" customFormat="1" ht="22.9" customHeight="1" x14ac:dyDescent="0.2">
      <c r="B205" s="186"/>
      <c r="C205" s="187"/>
      <c r="D205" s="188" t="s">
        <v>75</v>
      </c>
      <c r="E205" s="200" t="s">
        <v>166</v>
      </c>
      <c r="F205" s="200" t="s">
        <v>496</v>
      </c>
      <c r="G205" s="187"/>
      <c r="H205" s="187"/>
      <c r="I205" s="190"/>
      <c r="J205" s="201">
        <f>BK205</f>
        <v>0</v>
      </c>
      <c r="K205" s="187"/>
      <c r="L205" s="192"/>
      <c r="M205" s="193"/>
      <c r="N205" s="194"/>
      <c r="O205" s="194"/>
      <c r="P205" s="195">
        <f>SUM(P206:P209)</f>
        <v>0</v>
      </c>
      <c r="Q205" s="194"/>
      <c r="R205" s="195">
        <f>SUM(R206:R209)</f>
        <v>118.70147379999999</v>
      </c>
      <c r="S205" s="194"/>
      <c r="T205" s="196">
        <f>SUM(T206:T209)</f>
        <v>0</v>
      </c>
      <c r="AR205" s="197" t="s">
        <v>84</v>
      </c>
      <c r="AT205" s="198" t="s">
        <v>75</v>
      </c>
      <c r="AU205" s="198" t="s">
        <v>84</v>
      </c>
      <c r="AY205" s="197" t="s">
        <v>159</v>
      </c>
      <c r="BK205" s="199">
        <f>SUM(BK206:BK209)</f>
        <v>0</v>
      </c>
    </row>
    <row r="206" spans="1:65" s="2" customFormat="1" ht="14.45" customHeight="1" x14ac:dyDescent="0.2">
      <c r="A206" s="33"/>
      <c r="B206" s="34"/>
      <c r="C206" s="202" t="s">
        <v>7</v>
      </c>
      <c r="D206" s="202" t="s">
        <v>161</v>
      </c>
      <c r="E206" s="203" t="s">
        <v>1608</v>
      </c>
      <c r="F206" s="204" t="s">
        <v>1609</v>
      </c>
      <c r="G206" s="205" t="s">
        <v>164</v>
      </c>
      <c r="H206" s="206">
        <v>49.165999999999997</v>
      </c>
      <c r="I206" s="207"/>
      <c r="J206" s="208">
        <f>ROUND(I206*H206,2)</f>
        <v>0</v>
      </c>
      <c r="K206" s="204" t="s">
        <v>165</v>
      </c>
      <c r="L206" s="38"/>
      <c r="M206" s="209" t="s">
        <v>1</v>
      </c>
      <c r="N206" s="210" t="s">
        <v>41</v>
      </c>
      <c r="O206" s="70"/>
      <c r="P206" s="211">
        <f>O206*H206</f>
        <v>0</v>
      </c>
      <c r="Q206" s="211">
        <v>2.4142999999999999</v>
      </c>
      <c r="R206" s="211">
        <f>Q206*H206</f>
        <v>118.70147379999999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166</v>
      </c>
      <c r="AT206" s="213" t="s">
        <v>161</v>
      </c>
      <c r="AU206" s="213" t="s">
        <v>87</v>
      </c>
      <c r="AY206" s="16" t="s">
        <v>159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84</v>
      </c>
      <c r="BK206" s="214">
        <f>ROUND(I206*H206,2)</f>
        <v>0</v>
      </c>
      <c r="BL206" s="16" t="s">
        <v>166</v>
      </c>
      <c r="BM206" s="213" t="s">
        <v>1610</v>
      </c>
    </row>
    <row r="207" spans="1:65" s="2" customFormat="1" ht="19.5" x14ac:dyDescent="0.2">
      <c r="A207" s="33"/>
      <c r="B207" s="34"/>
      <c r="C207" s="35"/>
      <c r="D207" s="215" t="s">
        <v>168</v>
      </c>
      <c r="E207" s="35"/>
      <c r="F207" s="216" t="s">
        <v>1611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168</v>
      </c>
      <c r="AU207" s="16" t="s">
        <v>87</v>
      </c>
    </row>
    <row r="208" spans="1:65" s="13" customFormat="1" x14ac:dyDescent="0.2">
      <c r="B208" s="219"/>
      <c r="C208" s="220"/>
      <c r="D208" s="215" t="s">
        <v>170</v>
      </c>
      <c r="E208" s="221" t="s">
        <v>1</v>
      </c>
      <c r="F208" s="222" t="s">
        <v>1612</v>
      </c>
      <c r="G208" s="220"/>
      <c r="H208" s="223">
        <v>11.166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170</v>
      </c>
      <c r="AU208" s="229" t="s">
        <v>87</v>
      </c>
      <c r="AV208" s="13" t="s">
        <v>87</v>
      </c>
      <c r="AW208" s="13" t="s">
        <v>32</v>
      </c>
      <c r="AX208" s="13" t="s">
        <v>76</v>
      </c>
      <c r="AY208" s="229" t="s">
        <v>159</v>
      </c>
    </row>
    <row r="209" spans="1:65" s="13" customFormat="1" x14ac:dyDescent="0.2">
      <c r="B209" s="219"/>
      <c r="C209" s="220"/>
      <c r="D209" s="215" t="s">
        <v>170</v>
      </c>
      <c r="E209" s="221" t="s">
        <v>1</v>
      </c>
      <c r="F209" s="222" t="s">
        <v>1613</v>
      </c>
      <c r="G209" s="220"/>
      <c r="H209" s="223">
        <v>38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170</v>
      </c>
      <c r="AU209" s="229" t="s">
        <v>87</v>
      </c>
      <c r="AV209" s="13" t="s">
        <v>87</v>
      </c>
      <c r="AW209" s="13" t="s">
        <v>32</v>
      </c>
      <c r="AX209" s="13" t="s">
        <v>76</v>
      </c>
      <c r="AY209" s="229" t="s">
        <v>159</v>
      </c>
    </row>
    <row r="210" spans="1:65" s="12" customFormat="1" ht="22.9" customHeight="1" x14ac:dyDescent="0.2">
      <c r="B210" s="186"/>
      <c r="C210" s="187"/>
      <c r="D210" s="188" t="s">
        <v>75</v>
      </c>
      <c r="E210" s="200" t="s">
        <v>215</v>
      </c>
      <c r="F210" s="200" t="s">
        <v>823</v>
      </c>
      <c r="G210" s="187"/>
      <c r="H210" s="187"/>
      <c r="I210" s="190"/>
      <c r="J210" s="201">
        <f>BK210</f>
        <v>0</v>
      </c>
      <c r="K210" s="187"/>
      <c r="L210" s="192"/>
      <c r="M210" s="193"/>
      <c r="N210" s="194"/>
      <c r="O210" s="194"/>
      <c r="P210" s="195">
        <f>SUM(P211:P220)</f>
        <v>0</v>
      </c>
      <c r="Q210" s="194"/>
      <c r="R210" s="195">
        <f>SUM(R211:R220)</f>
        <v>3.9399999999999998E-2</v>
      </c>
      <c r="S210" s="194"/>
      <c r="T210" s="196">
        <f>SUM(T211:T220)</f>
        <v>26.4</v>
      </c>
      <c r="AR210" s="197" t="s">
        <v>84</v>
      </c>
      <c r="AT210" s="198" t="s">
        <v>75</v>
      </c>
      <c r="AU210" s="198" t="s">
        <v>84</v>
      </c>
      <c r="AY210" s="197" t="s">
        <v>159</v>
      </c>
      <c r="BK210" s="199">
        <f>SUM(BK211:BK220)</f>
        <v>0</v>
      </c>
    </row>
    <row r="211" spans="1:65" s="2" customFormat="1" ht="14.45" customHeight="1" x14ac:dyDescent="0.2">
      <c r="A211" s="33"/>
      <c r="B211" s="34"/>
      <c r="C211" s="202" t="s">
        <v>293</v>
      </c>
      <c r="D211" s="202" t="s">
        <v>161</v>
      </c>
      <c r="E211" s="203" t="s">
        <v>861</v>
      </c>
      <c r="F211" s="204" t="s">
        <v>862</v>
      </c>
      <c r="G211" s="205" t="s">
        <v>164</v>
      </c>
      <c r="H211" s="206">
        <v>10.199999999999999</v>
      </c>
      <c r="I211" s="207"/>
      <c r="J211" s="208">
        <f>ROUND(I211*H211,2)</f>
        <v>0</v>
      </c>
      <c r="K211" s="204" t="s">
        <v>165</v>
      </c>
      <c r="L211" s="38"/>
      <c r="M211" s="209" t="s">
        <v>1</v>
      </c>
      <c r="N211" s="210" t="s">
        <v>41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2.4</v>
      </c>
      <c r="T211" s="212">
        <f>S211*H211</f>
        <v>24.479999999999997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166</v>
      </c>
      <c r="AT211" s="213" t="s">
        <v>161</v>
      </c>
      <c r="AU211" s="213" t="s">
        <v>87</v>
      </c>
      <c r="AY211" s="16" t="s">
        <v>159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84</v>
      </c>
      <c r="BK211" s="214">
        <f>ROUND(I211*H211,2)</f>
        <v>0</v>
      </c>
      <c r="BL211" s="16" t="s">
        <v>166</v>
      </c>
      <c r="BM211" s="213" t="s">
        <v>1614</v>
      </c>
    </row>
    <row r="212" spans="1:65" s="2" customFormat="1" x14ac:dyDescent="0.2">
      <c r="A212" s="33"/>
      <c r="B212" s="34"/>
      <c r="C212" s="35"/>
      <c r="D212" s="215" t="s">
        <v>168</v>
      </c>
      <c r="E212" s="35"/>
      <c r="F212" s="216" t="s">
        <v>864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168</v>
      </c>
      <c r="AU212" s="16" t="s">
        <v>87</v>
      </c>
    </row>
    <row r="213" spans="1:65" s="13" customFormat="1" x14ac:dyDescent="0.2">
      <c r="B213" s="219"/>
      <c r="C213" s="220"/>
      <c r="D213" s="215" t="s">
        <v>170</v>
      </c>
      <c r="E213" s="221" t="s">
        <v>1</v>
      </c>
      <c r="F213" s="222" t="s">
        <v>1615</v>
      </c>
      <c r="G213" s="220"/>
      <c r="H213" s="223">
        <v>10.199999999999999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170</v>
      </c>
      <c r="AU213" s="229" t="s">
        <v>87</v>
      </c>
      <c r="AV213" s="13" t="s">
        <v>87</v>
      </c>
      <c r="AW213" s="13" t="s">
        <v>32</v>
      </c>
      <c r="AX213" s="13" t="s">
        <v>76</v>
      </c>
      <c r="AY213" s="229" t="s">
        <v>159</v>
      </c>
    </row>
    <row r="214" spans="1:65" s="2" customFormat="1" ht="14.45" customHeight="1" x14ac:dyDescent="0.2">
      <c r="A214" s="33"/>
      <c r="B214" s="34"/>
      <c r="C214" s="202" t="s">
        <v>298</v>
      </c>
      <c r="D214" s="202" t="s">
        <v>161</v>
      </c>
      <c r="E214" s="203" t="s">
        <v>1616</v>
      </c>
      <c r="F214" s="204" t="s">
        <v>1617</v>
      </c>
      <c r="G214" s="205" t="s">
        <v>164</v>
      </c>
      <c r="H214" s="206">
        <v>0.8</v>
      </c>
      <c r="I214" s="207"/>
      <c r="J214" s="208">
        <f>ROUND(I214*H214,2)</f>
        <v>0</v>
      </c>
      <c r="K214" s="204" t="s">
        <v>165</v>
      </c>
      <c r="L214" s="38"/>
      <c r="M214" s="209" t="s">
        <v>1</v>
      </c>
      <c r="N214" s="210" t="s">
        <v>41</v>
      </c>
      <c r="O214" s="70"/>
      <c r="P214" s="211">
        <f>O214*H214</f>
        <v>0</v>
      </c>
      <c r="Q214" s="211">
        <v>0</v>
      </c>
      <c r="R214" s="211">
        <f>Q214*H214</f>
        <v>0</v>
      </c>
      <c r="S214" s="211">
        <v>2.4</v>
      </c>
      <c r="T214" s="212">
        <f>S214*H214</f>
        <v>1.92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3" t="s">
        <v>166</v>
      </c>
      <c r="AT214" s="213" t="s">
        <v>161</v>
      </c>
      <c r="AU214" s="213" t="s">
        <v>87</v>
      </c>
      <c r="AY214" s="16" t="s">
        <v>159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84</v>
      </c>
      <c r="BK214" s="214">
        <f>ROUND(I214*H214,2)</f>
        <v>0</v>
      </c>
      <c r="BL214" s="16" t="s">
        <v>166</v>
      </c>
      <c r="BM214" s="213" t="s">
        <v>1618</v>
      </c>
    </row>
    <row r="215" spans="1:65" s="2" customFormat="1" x14ac:dyDescent="0.2">
      <c r="A215" s="33"/>
      <c r="B215" s="34"/>
      <c r="C215" s="35"/>
      <c r="D215" s="215" t="s">
        <v>168</v>
      </c>
      <c r="E215" s="35"/>
      <c r="F215" s="216" t="s">
        <v>1619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168</v>
      </c>
      <c r="AU215" s="16" t="s">
        <v>87</v>
      </c>
    </row>
    <row r="216" spans="1:65" s="13" customFormat="1" x14ac:dyDescent="0.2">
      <c r="B216" s="219"/>
      <c r="C216" s="220"/>
      <c r="D216" s="215" t="s">
        <v>170</v>
      </c>
      <c r="E216" s="221" t="s">
        <v>1</v>
      </c>
      <c r="F216" s="222" t="s">
        <v>1620</v>
      </c>
      <c r="G216" s="220"/>
      <c r="H216" s="223">
        <v>0.8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170</v>
      </c>
      <c r="AU216" s="229" t="s">
        <v>87</v>
      </c>
      <c r="AV216" s="13" t="s">
        <v>87</v>
      </c>
      <c r="AW216" s="13" t="s">
        <v>32</v>
      </c>
      <c r="AX216" s="13" t="s">
        <v>84</v>
      </c>
      <c r="AY216" s="229" t="s">
        <v>159</v>
      </c>
    </row>
    <row r="217" spans="1:65" s="2" customFormat="1" ht="14.45" customHeight="1" x14ac:dyDescent="0.2">
      <c r="A217" s="33"/>
      <c r="B217" s="34"/>
      <c r="C217" s="202" t="s">
        <v>304</v>
      </c>
      <c r="D217" s="202" t="s">
        <v>161</v>
      </c>
      <c r="E217" s="203" t="s">
        <v>1621</v>
      </c>
      <c r="F217" s="204" t="s">
        <v>1622</v>
      </c>
      <c r="G217" s="205" t="s">
        <v>438</v>
      </c>
      <c r="H217" s="206">
        <v>20</v>
      </c>
      <c r="I217" s="207"/>
      <c r="J217" s="208">
        <f>ROUND(I217*H217,2)</f>
        <v>0</v>
      </c>
      <c r="K217" s="204" t="s">
        <v>165</v>
      </c>
      <c r="L217" s="38"/>
      <c r="M217" s="209" t="s">
        <v>1</v>
      </c>
      <c r="N217" s="210" t="s">
        <v>41</v>
      </c>
      <c r="O217" s="70"/>
      <c r="P217" s="211">
        <f>O217*H217</f>
        <v>0</v>
      </c>
      <c r="Q217" s="211">
        <v>1.97E-3</v>
      </c>
      <c r="R217" s="211">
        <f>Q217*H217</f>
        <v>3.9399999999999998E-2</v>
      </c>
      <c r="S217" s="211">
        <v>0</v>
      </c>
      <c r="T217" s="21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13" t="s">
        <v>166</v>
      </c>
      <c r="AT217" s="213" t="s">
        <v>161</v>
      </c>
      <c r="AU217" s="213" t="s">
        <v>87</v>
      </c>
      <c r="AY217" s="16" t="s">
        <v>159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6" t="s">
        <v>84</v>
      </c>
      <c r="BK217" s="214">
        <f>ROUND(I217*H217,2)</f>
        <v>0</v>
      </c>
      <c r="BL217" s="16" t="s">
        <v>166</v>
      </c>
      <c r="BM217" s="213" t="s">
        <v>1623</v>
      </c>
    </row>
    <row r="218" spans="1:65" s="2" customFormat="1" ht="19.5" x14ac:dyDescent="0.2">
      <c r="A218" s="33"/>
      <c r="B218" s="34"/>
      <c r="C218" s="35"/>
      <c r="D218" s="215" t="s">
        <v>168</v>
      </c>
      <c r="E218" s="35"/>
      <c r="F218" s="216" t="s">
        <v>1624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168</v>
      </c>
      <c r="AU218" s="16" t="s">
        <v>87</v>
      </c>
    </row>
    <row r="219" spans="1:65" s="2" customFormat="1" ht="29.25" x14ac:dyDescent="0.2">
      <c r="A219" s="33"/>
      <c r="B219" s="34"/>
      <c r="C219" s="35"/>
      <c r="D219" s="215" t="s">
        <v>542</v>
      </c>
      <c r="E219" s="35"/>
      <c r="F219" s="240" t="s">
        <v>1625</v>
      </c>
      <c r="G219" s="35"/>
      <c r="H219" s="35"/>
      <c r="I219" s="114"/>
      <c r="J219" s="35"/>
      <c r="K219" s="35"/>
      <c r="L219" s="38"/>
      <c r="M219" s="217"/>
      <c r="N219" s="218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542</v>
      </c>
      <c r="AU219" s="16" t="s">
        <v>87</v>
      </c>
    </row>
    <row r="220" spans="1:65" s="13" customFormat="1" x14ac:dyDescent="0.2">
      <c r="B220" s="219"/>
      <c r="C220" s="220"/>
      <c r="D220" s="215" t="s">
        <v>170</v>
      </c>
      <c r="E220" s="221" t="s">
        <v>1</v>
      </c>
      <c r="F220" s="222" t="s">
        <v>1626</v>
      </c>
      <c r="G220" s="220"/>
      <c r="H220" s="223">
        <v>20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170</v>
      </c>
      <c r="AU220" s="229" t="s">
        <v>87</v>
      </c>
      <c r="AV220" s="13" t="s">
        <v>87</v>
      </c>
      <c r="AW220" s="13" t="s">
        <v>32</v>
      </c>
      <c r="AX220" s="13" t="s">
        <v>84</v>
      </c>
      <c r="AY220" s="229" t="s">
        <v>159</v>
      </c>
    </row>
    <row r="221" spans="1:65" s="12" customFormat="1" ht="22.9" customHeight="1" x14ac:dyDescent="0.2">
      <c r="B221" s="186"/>
      <c r="C221" s="187"/>
      <c r="D221" s="188" t="s">
        <v>75</v>
      </c>
      <c r="E221" s="200" t="s">
        <v>914</v>
      </c>
      <c r="F221" s="200" t="s">
        <v>915</v>
      </c>
      <c r="G221" s="187"/>
      <c r="H221" s="187"/>
      <c r="I221" s="190"/>
      <c r="J221" s="201">
        <f>BK221</f>
        <v>0</v>
      </c>
      <c r="K221" s="187"/>
      <c r="L221" s="192"/>
      <c r="M221" s="193"/>
      <c r="N221" s="194"/>
      <c r="O221" s="194"/>
      <c r="P221" s="195">
        <f>SUM(P222:P233)</f>
        <v>0</v>
      </c>
      <c r="Q221" s="194"/>
      <c r="R221" s="195">
        <f>SUM(R222:R233)</f>
        <v>0</v>
      </c>
      <c r="S221" s="194"/>
      <c r="T221" s="196">
        <f>SUM(T222:T233)</f>
        <v>0</v>
      </c>
      <c r="AR221" s="197" t="s">
        <v>84</v>
      </c>
      <c r="AT221" s="198" t="s">
        <v>75</v>
      </c>
      <c r="AU221" s="198" t="s">
        <v>84</v>
      </c>
      <c r="AY221" s="197" t="s">
        <v>159</v>
      </c>
      <c r="BK221" s="199">
        <f>SUM(BK222:BK233)</f>
        <v>0</v>
      </c>
    </row>
    <row r="222" spans="1:65" s="2" customFormat="1" ht="19.899999999999999" customHeight="1" x14ac:dyDescent="0.2">
      <c r="A222" s="33"/>
      <c r="B222" s="34"/>
      <c r="C222" s="202" t="s">
        <v>311</v>
      </c>
      <c r="D222" s="202" t="s">
        <v>161</v>
      </c>
      <c r="E222" s="203" t="s">
        <v>930</v>
      </c>
      <c r="F222" s="204" t="s">
        <v>931</v>
      </c>
      <c r="G222" s="205" t="s">
        <v>250</v>
      </c>
      <c r="H222" s="206">
        <v>26.4</v>
      </c>
      <c r="I222" s="207"/>
      <c r="J222" s="208">
        <f>ROUND(I222*H222,2)</f>
        <v>0</v>
      </c>
      <c r="K222" s="204" t="s">
        <v>165</v>
      </c>
      <c r="L222" s="38"/>
      <c r="M222" s="209" t="s">
        <v>1</v>
      </c>
      <c r="N222" s="210" t="s">
        <v>41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166</v>
      </c>
      <c r="AT222" s="213" t="s">
        <v>161</v>
      </c>
      <c r="AU222" s="213" t="s">
        <v>87</v>
      </c>
      <c r="AY222" s="16" t="s">
        <v>159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84</v>
      </c>
      <c r="BK222" s="214">
        <f>ROUND(I222*H222,2)</f>
        <v>0</v>
      </c>
      <c r="BL222" s="16" t="s">
        <v>166</v>
      </c>
      <c r="BM222" s="213" t="s">
        <v>1627</v>
      </c>
    </row>
    <row r="223" spans="1:65" s="2" customFormat="1" ht="19.5" x14ac:dyDescent="0.2">
      <c r="A223" s="33"/>
      <c r="B223" s="34"/>
      <c r="C223" s="35"/>
      <c r="D223" s="215" t="s">
        <v>168</v>
      </c>
      <c r="E223" s="35"/>
      <c r="F223" s="216" t="s">
        <v>933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168</v>
      </c>
      <c r="AU223" s="16" t="s">
        <v>87</v>
      </c>
    </row>
    <row r="224" spans="1:65" s="13" customFormat="1" x14ac:dyDescent="0.2">
      <c r="B224" s="219"/>
      <c r="C224" s="220"/>
      <c r="D224" s="215" t="s">
        <v>170</v>
      </c>
      <c r="E224" s="221" t="s">
        <v>1</v>
      </c>
      <c r="F224" s="222" t="s">
        <v>1628</v>
      </c>
      <c r="G224" s="220"/>
      <c r="H224" s="223">
        <v>26.4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170</v>
      </c>
      <c r="AU224" s="229" t="s">
        <v>87</v>
      </c>
      <c r="AV224" s="13" t="s">
        <v>87</v>
      </c>
      <c r="AW224" s="13" t="s">
        <v>32</v>
      </c>
      <c r="AX224" s="13" t="s">
        <v>84</v>
      </c>
      <c r="AY224" s="229" t="s">
        <v>159</v>
      </c>
    </row>
    <row r="225" spans="1:65" s="2" customFormat="1" ht="14.45" customHeight="1" x14ac:dyDescent="0.2">
      <c r="A225" s="33"/>
      <c r="B225" s="34"/>
      <c r="C225" s="202" t="s">
        <v>317</v>
      </c>
      <c r="D225" s="202" t="s">
        <v>161</v>
      </c>
      <c r="E225" s="203" t="s">
        <v>957</v>
      </c>
      <c r="F225" s="204" t="s">
        <v>958</v>
      </c>
      <c r="G225" s="205" t="s">
        <v>250</v>
      </c>
      <c r="H225" s="206">
        <v>26.4</v>
      </c>
      <c r="I225" s="207"/>
      <c r="J225" s="208">
        <f>ROUND(I225*H225,2)</f>
        <v>0</v>
      </c>
      <c r="K225" s="204" t="s">
        <v>165</v>
      </c>
      <c r="L225" s="38"/>
      <c r="M225" s="209" t="s">
        <v>1</v>
      </c>
      <c r="N225" s="210" t="s">
        <v>41</v>
      </c>
      <c r="O225" s="70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3" t="s">
        <v>166</v>
      </c>
      <c r="AT225" s="213" t="s">
        <v>161</v>
      </c>
      <c r="AU225" s="213" t="s">
        <v>87</v>
      </c>
      <c r="AY225" s="16" t="s">
        <v>159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84</v>
      </c>
      <c r="BK225" s="214">
        <f>ROUND(I225*H225,2)</f>
        <v>0</v>
      </c>
      <c r="BL225" s="16" t="s">
        <v>166</v>
      </c>
      <c r="BM225" s="213" t="s">
        <v>1629</v>
      </c>
    </row>
    <row r="226" spans="1:65" s="2" customFormat="1" x14ac:dyDescent="0.2">
      <c r="A226" s="33"/>
      <c r="B226" s="34"/>
      <c r="C226" s="35"/>
      <c r="D226" s="215" t="s">
        <v>168</v>
      </c>
      <c r="E226" s="35"/>
      <c r="F226" s="216" t="s">
        <v>960</v>
      </c>
      <c r="G226" s="35"/>
      <c r="H226" s="35"/>
      <c r="I226" s="114"/>
      <c r="J226" s="35"/>
      <c r="K226" s="35"/>
      <c r="L226" s="38"/>
      <c r="M226" s="217"/>
      <c r="N226" s="218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168</v>
      </c>
      <c r="AU226" s="16" t="s">
        <v>87</v>
      </c>
    </row>
    <row r="227" spans="1:65" s="13" customFormat="1" x14ac:dyDescent="0.2">
      <c r="B227" s="219"/>
      <c r="C227" s="220"/>
      <c r="D227" s="215" t="s">
        <v>170</v>
      </c>
      <c r="E227" s="221" t="s">
        <v>1</v>
      </c>
      <c r="F227" s="222" t="s">
        <v>1628</v>
      </c>
      <c r="G227" s="220"/>
      <c r="H227" s="223">
        <v>26.4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170</v>
      </c>
      <c r="AU227" s="229" t="s">
        <v>87</v>
      </c>
      <c r="AV227" s="13" t="s">
        <v>87</v>
      </c>
      <c r="AW227" s="13" t="s">
        <v>32</v>
      </c>
      <c r="AX227" s="13" t="s">
        <v>84</v>
      </c>
      <c r="AY227" s="229" t="s">
        <v>159</v>
      </c>
    </row>
    <row r="228" spans="1:65" s="2" customFormat="1" ht="14.45" customHeight="1" x14ac:dyDescent="0.2">
      <c r="A228" s="33"/>
      <c r="B228" s="34"/>
      <c r="C228" s="202" t="s">
        <v>327</v>
      </c>
      <c r="D228" s="202" t="s">
        <v>161</v>
      </c>
      <c r="E228" s="203" t="s">
        <v>963</v>
      </c>
      <c r="F228" s="204" t="s">
        <v>964</v>
      </c>
      <c r="G228" s="205" t="s">
        <v>250</v>
      </c>
      <c r="H228" s="206">
        <v>396</v>
      </c>
      <c r="I228" s="207"/>
      <c r="J228" s="208">
        <f>ROUND(I228*H228,2)</f>
        <v>0</v>
      </c>
      <c r="K228" s="204" t="s">
        <v>165</v>
      </c>
      <c r="L228" s="38"/>
      <c r="M228" s="209" t="s">
        <v>1</v>
      </c>
      <c r="N228" s="210" t="s">
        <v>41</v>
      </c>
      <c r="O228" s="70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166</v>
      </c>
      <c r="AT228" s="213" t="s">
        <v>161</v>
      </c>
      <c r="AU228" s="213" t="s">
        <v>87</v>
      </c>
      <c r="AY228" s="16" t="s">
        <v>159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84</v>
      </c>
      <c r="BK228" s="214">
        <f>ROUND(I228*H228,2)</f>
        <v>0</v>
      </c>
      <c r="BL228" s="16" t="s">
        <v>166</v>
      </c>
      <c r="BM228" s="213" t="s">
        <v>1630</v>
      </c>
    </row>
    <row r="229" spans="1:65" s="2" customFormat="1" ht="19.5" x14ac:dyDescent="0.2">
      <c r="A229" s="33"/>
      <c r="B229" s="34"/>
      <c r="C229" s="35"/>
      <c r="D229" s="215" t="s">
        <v>168</v>
      </c>
      <c r="E229" s="35"/>
      <c r="F229" s="216" t="s">
        <v>966</v>
      </c>
      <c r="G229" s="35"/>
      <c r="H229" s="35"/>
      <c r="I229" s="114"/>
      <c r="J229" s="35"/>
      <c r="K229" s="35"/>
      <c r="L229" s="38"/>
      <c r="M229" s="217"/>
      <c r="N229" s="218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168</v>
      </c>
      <c r="AU229" s="16" t="s">
        <v>87</v>
      </c>
    </row>
    <row r="230" spans="1:65" s="13" customFormat="1" x14ac:dyDescent="0.2">
      <c r="B230" s="219"/>
      <c r="C230" s="220"/>
      <c r="D230" s="215" t="s">
        <v>170</v>
      </c>
      <c r="E230" s="221" t="s">
        <v>1</v>
      </c>
      <c r="F230" s="222" t="s">
        <v>1631</v>
      </c>
      <c r="G230" s="220"/>
      <c r="H230" s="223">
        <v>396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170</v>
      </c>
      <c r="AU230" s="229" t="s">
        <v>87</v>
      </c>
      <c r="AV230" s="13" t="s">
        <v>87</v>
      </c>
      <c r="AW230" s="13" t="s">
        <v>32</v>
      </c>
      <c r="AX230" s="13" t="s">
        <v>84</v>
      </c>
      <c r="AY230" s="229" t="s">
        <v>159</v>
      </c>
    </row>
    <row r="231" spans="1:65" s="2" customFormat="1" ht="19.899999999999999" customHeight="1" x14ac:dyDescent="0.2">
      <c r="A231" s="33"/>
      <c r="B231" s="34"/>
      <c r="C231" s="202" t="s">
        <v>334</v>
      </c>
      <c r="D231" s="202" t="s">
        <v>161</v>
      </c>
      <c r="E231" s="203" t="s">
        <v>974</v>
      </c>
      <c r="F231" s="204" t="s">
        <v>975</v>
      </c>
      <c r="G231" s="205" t="s">
        <v>250</v>
      </c>
      <c r="H231" s="206">
        <v>26.4</v>
      </c>
      <c r="I231" s="207"/>
      <c r="J231" s="208">
        <f>ROUND(I231*H231,2)</f>
        <v>0</v>
      </c>
      <c r="K231" s="204" t="s">
        <v>165</v>
      </c>
      <c r="L231" s="38"/>
      <c r="M231" s="209" t="s">
        <v>1</v>
      </c>
      <c r="N231" s="210" t="s">
        <v>41</v>
      </c>
      <c r="O231" s="70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3" t="s">
        <v>166</v>
      </c>
      <c r="AT231" s="213" t="s">
        <v>161</v>
      </c>
      <c r="AU231" s="213" t="s">
        <v>87</v>
      </c>
      <c r="AY231" s="16" t="s">
        <v>159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6" t="s">
        <v>84</v>
      </c>
      <c r="BK231" s="214">
        <f>ROUND(I231*H231,2)</f>
        <v>0</v>
      </c>
      <c r="BL231" s="16" t="s">
        <v>166</v>
      </c>
      <c r="BM231" s="213" t="s">
        <v>1632</v>
      </c>
    </row>
    <row r="232" spans="1:65" s="2" customFormat="1" ht="19.5" x14ac:dyDescent="0.2">
      <c r="A232" s="33"/>
      <c r="B232" s="34"/>
      <c r="C232" s="35"/>
      <c r="D232" s="215" t="s">
        <v>168</v>
      </c>
      <c r="E232" s="35"/>
      <c r="F232" s="216" t="s">
        <v>977</v>
      </c>
      <c r="G232" s="35"/>
      <c r="H232" s="35"/>
      <c r="I232" s="114"/>
      <c r="J232" s="35"/>
      <c r="K232" s="35"/>
      <c r="L232" s="38"/>
      <c r="M232" s="217"/>
      <c r="N232" s="218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168</v>
      </c>
      <c r="AU232" s="16" t="s">
        <v>87</v>
      </c>
    </row>
    <row r="233" spans="1:65" s="13" customFormat="1" x14ac:dyDescent="0.2">
      <c r="B233" s="219"/>
      <c r="C233" s="220"/>
      <c r="D233" s="215" t="s">
        <v>170</v>
      </c>
      <c r="E233" s="221" t="s">
        <v>1</v>
      </c>
      <c r="F233" s="222" t="s">
        <v>1628</v>
      </c>
      <c r="G233" s="220"/>
      <c r="H233" s="223">
        <v>26.4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170</v>
      </c>
      <c r="AU233" s="229" t="s">
        <v>87</v>
      </c>
      <c r="AV233" s="13" t="s">
        <v>87</v>
      </c>
      <c r="AW233" s="13" t="s">
        <v>32</v>
      </c>
      <c r="AX233" s="13" t="s">
        <v>84</v>
      </c>
      <c r="AY233" s="229" t="s">
        <v>159</v>
      </c>
    </row>
    <row r="234" spans="1:65" s="12" customFormat="1" ht="22.9" customHeight="1" x14ac:dyDescent="0.2">
      <c r="B234" s="186"/>
      <c r="C234" s="187"/>
      <c r="D234" s="188" t="s">
        <v>75</v>
      </c>
      <c r="E234" s="200" t="s">
        <v>999</v>
      </c>
      <c r="F234" s="200" t="s">
        <v>1000</v>
      </c>
      <c r="G234" s="187"/>
      <c r="H234" s="187"/>
      <c r="I234" s="190"/>
      <c r="J234" s="201">
        <f>BK234</f>
        <v>0</v>
      </c>
      <c r="K234" s="187"/>
      <c r="L234" s="192"/>
      <c r="M234" s="193"/>
      <c r="N234" s="194"/>
      <c r="O234" s="194"/>
      <c r="P234" s="195">
        <f>SUM(P235:P236)</f>
        <v>0</v>
      </c>
      <c r="Q234" s="194"/>
      <c r="R234" s="195">
        <f>SUM(R235:R236)</f>
        <v>0</v>
      </c>
      <c r="S234" s="194"/>
      <c r="T234" s="196">
        <f>SUM(T235:T236)</f>
        <v>0</v>
      </c>
      <c r="AR234" s="197" t="s">
        <v>84</v>
      </c>
      <c r="AT234" s="198" t="s">
        <v>75</v>
      </c>
      <c r="AU234" s="198" t="s">
        <v>84</v>
      </c>
      <c r="AY234" s="197" t="s">
        <v>159</v>
      </c>
      <c r="BK234" s="199">
        <f>SUM(BK235:BK236)</f>
        <v>0</v>
      </c>
    </row>
    <row r="235" spans="1:65" s="2" customFormat="1" ht="14.45" customHeight="1" x14ac:dyDescent="0.2">
      <c r="A235" s="33"/>
      <c r="B235" s="34"/>
      <c r="C235" s="202" t="s">
        <v>340</v>
      </c>
      <c r="D235" s="202" t="s">
        <v>161</v>
      </c>
      <c r="E235" s="203" t="s">
        <v>1633</v>
      </c>
      <c r="F235" s="204" t="s">
        <v>1634</v>
      </c>
      <c r="G235" s="205" t="s">
        <v>250</v>
      </c>
      <c r="H235" s="206">
        <v>185.441</v>
      </c>
      <c r="I235" s="207"/>
      <c r="J235" s="208">
        <f>ROUND(I235*H235,2)</f>
        <v>0</v>
      </c>
      <c r="K235" s="204" t="s">
        <v>165</v>
      </c>
      <c r="L235" s="38"/>
      <c r="M235" s="209" t="s">
        <v>1</v>
      </c>
      <c r="N235" s="210" t="s">
        <v>41</v>
      </c>
      <c r="O235" s="70"/>
      <c r="P235" s="211">
        <f>O235*H235</f>
        <v>0</v>
      </c>
      <c r="Q235" s="211">
        <v>0</v>
      </c>
      <c r="R235" s="211">
        <f>Q235*H235</f>
        <v>0</v>
      </c>
      <c r="S235" s="211">
        <v>0</v>
      </c>
      <c r="T235" s="21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13" t="s">
        <v>166</v>
      </c>
      <c r="AT235" s="213" t="s">
        <v>161</v>
      </c>
      <c r="AU235" s="213" t="s">
        <v>87</v>
      </c>
      <c r="AY235" s="16" t="s">
        <v>159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6" t="s">
        <v>84</v>
      </c>
      <c r="BK235" s="214">
        <f>ROUND(I235*H235,2)</f>
        <v>0</v>
      </c>
      <c r="BL235" s="16" t="s">
        <v>166</v>
      </c>
      <c r="BM235" s="213" t="s">
        <v>1635</v>
      </c>
    </row>
    <row r="236" spans="1:65" s="2" customFormat="1" ht="19.5" x14ac:dyDescent="0.2">
      <c r="A236" s="33"/>
      <c r="B236" s="34"/>
      <c r="C236" s="35"/>
      <c r="D236" s="215" t="s">
        <v>168</v>
      </c>
      <c r="E236" s="35"/>
      <c r="F236" s="216" t="s">
        <v>1636</v>
      </c>
      <c r="G236" s="35"/>
      <c r="H236" s="35"/>
      <c r="I236" s="114"/>
      <c r="J236" s="35"/>
      <c r="K236" s="35"/>
      <c r="L236" s="38"/>
      <c r="M236" s="217"/>
      <c r="N236" s="218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168</v>
      </c>
      <c r="AU236" s="16" t="s">
        <v>87</v>
      </c>
    </row>
    <row r="237" spans="1:65" s="12" customFormat="1" ht="25.9" customHeight="1" x14ac:dyDescent="0.2">
      <c r="B237" s="186"/>
      <c r="C237" s="187"/>
      <c r="D237" s="188" t="s">
        <v>75</v>
      </c>
      <c r="E237" s="189" t="s">
        <v>1011</v>
      </c>
      <c r="F237" s="189" t="s">
        <v>1012</v>
      </c>
      <c r="G237" s="187"/>
      <c r="H237" s="187"/>
      <c r="I237" s="190"/>
      <c r="J237" s="191">
        <f>BK237</f>
        <v>0</v>
      </c>
      <c r="K237" s="187"/>
      <c r="L237" s="192"/>
      <c r="M237" s="193"/>
      <c r="N237" s="194"/>
      <c r="O237" s="194"/>
      <c r="P237" s="195">
        <f>P238</f>
        <v>0</v>
      </c>
      <c r="Q237" s="194"/>
      <c r="R237" s="195">
        <f>R238</f>
        <v>0.30010549999999997</v>
      </c>
      <c r="S237" s="194"/>
      <c r="T237" s="196">
        <f>T238</f>
        <v>0</v>
      </c>
      <c r="AR237" s="197" t="s">
        <v>87</v>
      </c>
      <c r="AT237" s="198" t="s">
        <v>75</v>
      </c>
      <c r="AU237" s="198" t="s">
        <v>76</v>
      </c>
      <c r="AY237" s="197" t="s">
        <v>159</v>
      </c>
      <c r="BK237" s="199">
        <f>BK238</f>
        <v>0</v>
      </c>
    </row>
    <row r="238" spans="1:65" s="12" customFormat="1" ht="22.9" customHeight="1" x14ac:dyDescent="0.2">
      <c r="B238" s="186"/>
      <c r="C238" s="187"/>
      <c r="D238" s="188" t="s">
        <v>75</v>
      </c>
      <c r="E238" s="200" t="s">
        <v>1326</v>
      </c>
      <c r="F238" s="200" t="s">
        <v>1327</v>
      </c>
      <c r="G238" s="187"/>
      <c r="H238" s="187"/>
      <c r="I238" s="190"/>
      <c r="J238" s="201">
        <f>BK238</f>
        <v>0</v>
      </c>
      <c r="K238" s="187"/>
      <c r="L238" s="192"/>
      <c r="M238" s="193"/>
      <c r="N238" s="194"/>
      <c r="O238" s="194"/>
      <c r="P238" s="195">
        <f>SUM(P239:P275)</f>
        <v>0</v>
      </c>
      <c r="Q238" s="194"/>
      <c r="R238" s="195">
        <f>SUM(R239:R275)</f>
        <v>0.30010549999999997</v>
      </c>
      <c r="S238" s="194"/>
      <c r="T238" s="196">
        <f>SUM(T239:T275)</f>
        <v>0</v>
      </c>
      <c r="AR238" s="197" t="s">
        <v>87</v>
      </c>
      <c r="AT238" s="198" t="s">
        <v>75</v>
      </c>
      <c r="AU238" s="198" t="s">
        <v>84</v>
      </c>
      <c r="AY238" s="197" t="s">
        <v>159</v>
      </c>
      <c r="BK238" s="199">
        <f>SUM(BK239:BK275)</f>
        <v>0</v>
      </c>
    </row>
    <row r="239" spans="1:65" s="2" customFormat="1" ht="14.45" customHeight="1" x14ac:dyDescent="0.2">
      <c r="A239" s="33"/>
      <c r="B239" s="34"/>
      <c r="C239" s="202" t="s">
        <v>346</v>
      </c>
      <c r="D239" s="202" t="s">
        <v>161</v>
      </c>
      <c r="E239" s="203" t="s">
        <v>1329</v>
      </c>
      <c r="F239" s="204" t="s">
        <v>1330</v>
      </c>
      <c r="G239" s="205" t="s">
        <v>343</v>
      </c>
      <c r="H239" s="206">
        <v>5.04</v>
      </c>
      <c r="I239" s="207"/>
      <c r="J239" s="208">
        <f>ROUND(I239*H239,2)</f>
        <v>0</v>
      </c>
      <c r="K239" s="204" t="s">
        <v>165</v>
      </c>
      <c r="L239" s="38"/>
      <c r="M239" s="209" t="s">
        <v>1</v>
      </c>
      <c r="N239" s="210" t="s">
        <v>41</v>
      </c>
      <c r="O239" s="70"/>
      <c r="P239" s="211">
        <f>O239*H239</f>
        <v>0</v>
      </c>
      <c r="Q239" s="211">
        <v>5.0000000000000002E-5</v>
      </c>
      <c r="R239" s="211">
        <f>Q239*H239</f>
        <v>2.52E-4</v>
      </c>
      <c r="S239" s="211">
        <v>0</v>
      </c>
      <c r="T239" s="21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3" t="s">
        <v>258</v>
      </c>
      <c r="AT239" s="213" t="s">
        <v>161</v>
      </c>
      <c r="AU239" s="213" t="s">
        <v>87</v>
      </c>
      <c r="AY239" s="16" t="s">
        <v>159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6" t="s">
        <v>84</v>
      </c>
      <c r="BK239" s="214">
        <f>ROUND(I239*H239,2)</f>
        <v>0</v>
      </c>
      <c r="BL239" s="16" t="s">
        <v>258</v>
      </c>
      <c r="BM239" s="213" t="s">
        <v>1637</v>
      </c>
    </row>
    <row r="240" spans="1:65" s="2" customFormat="1" x14ac:dyDescent="0.2">
      <c r="A240" s="33"/>
      <c r="B240" s="34"/>
      <c r="C240" s="35"/>
      <c r="D240" s="215" t="s">
        <v>168</v>
      </c>
      <c r="E240" s="35"/>
      <c r="F240" s="216" t="s">
        <v>1332</v>
      </c>
      <c r="G240" s="35"/>
      <c r="H240" s="35"/>
      <c r="I240" s="114"/>
      <c r="J240" s="35"/>
      <c r="K240" s="35"/>
      <c r="L240" s="38"/>
      <c r="M240" s="217"/>
      <c r="N240" s="218"/>
      <c r="O240" s="70"/>
      <c r="P240" s="70"/>
      <c r="Q240" s="70"/>
      <c r="R240" s="70"/>
      <c r="S240" s="70"/>
      <c r="T240" s="71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168</v>
      </c>
      <c r="AU240" s="16" t="s">
        <v>87</v>
      </c>
    </row>
    <row r="241" spans="1:65" s="13" customFormat="1" x14ac:dyDescent="0.2">
      <c r="B241" s="219"/>
      <c r="C241" s="220"/>
      <c r="D241" s="215" t="s">
        <v>170</v>
      </c>
      <c r="E241" s="221" t="s">
        <v>1</v>
      </c>
      <c r="F241" s="222" t="s">
        <v>1638</v>
      </c>
      <c r="G241" s="220"/>
      <c r="H241" s="223">
        <v>5.04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170</v>
      </c>
      <c r="AU241" s="229" t="s">
        <v>87</v>
      </c>
      <c r="AV241" s="13" t="s">
        <v>87</v>
      </c>
      <c r="AW241" s="13" t="s">
        <v>32</v>
      </c>
      <c r="AX241" s="13" t="s">
        <v>84</v>
      </c>
      <c r="AY241" s="229" t="s">
        <v>159</v>
      </c>
    </row>
    <row r="242" spans="1:65" s="2" customFormat="1" ht="14.45" customHeight="1" x14ac:dyDescent="0.2">
      <c r="A242" s="33"/>
      <c r="B242" s="34"/>
      <c r="C242" s="230" t="s">
        <v>353</v>
      </c>
      <c r="D242" s="230" t="s">
        <v>247</v>
      </c>
      <c r="E242" s="231" t="s">
        <v>1639</v>
      </c>
      <c r="F242" s="232" t="s">
        <v>1640</v>
      </c>
      <c r="G242" s="233" t="s">
        <v>438</v>
      </c>
      <c r="H242" s="234">
        <v>1</v>
      </c>
      <c r="I242" s="235"/>
      <c r="J242" s="236">
        <f>ROUND(I242*H242,2)</f>
        <v>0</v>
      </c>
      <c r="K242" s="232" t="s">
        <v>165</v>
      </c>
      <c r="L242" s="237"/>
      <c r="M242" s="238" t="s">
        <v>1</v>
      </c>
      <c r="N242" s="239" t="s">
        <v>41</v>
      </c>
      <c r="O242" s="70"/>
      <c r="P242" s="211">
        <f>O242*H242</f>
        <v>0</v>
      </c>
      <c r="Q242" s="211">
        <v>1.6E-2</v>
      </c>
      <c r="R242" s="211">
        <f>Q242*H242</f>
        <v>1.6E-2</v>
      </c>
      <c r="S242" s="211">
        <v>0</v>
      </c>
      <c r="T242" s="21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359</v>
      </c>
      <c r="AT242" s="213" t="s">
        <v>247</v>
      </c>
      <c r="AU242" s="213" t="s">
        <v>87</v>
      </c>
      <c r="AY242" s="16" t="s">
        <v>159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6" t="s">
        <v>84</v>
      </c>
      <c r="BK242" s="214">
        <f>ROUND(I242*H242,2)</f>
        <v>0</v>
      </c>
      <c r="BL242" s="16" t="s">
        <v>258</v>
      </c>
      <c r="BM242" s="213" t="s">
        <v>1641</v>
      </c>
    </row>
    <row r="243" spans="1:65" s="2" customFormat="1" x14ac:dyDescent="0.2">
      <c r="A243" s="33"/>
      <c r="B243" s="34"/>
      <c r="C243" s="35"/>
      <c r="D243" s="215" t="s">
        <v>168</v>
      </c>
      <c r="E243" s="35"/>
      <c r="F243" s="216" t="s">
        <v>1640</v>
      </c>
      <c r="G243" s="35"/>
      <c r="H243" s="35"/>
      <c r="I243" s="114"/>
      <c r="J243" s="35"/>
      <c r="K243" s="35"/>
      <c r="L243" s="38"/>
      <c r="M243" s="217"/>
      <c r="N243" s="218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168</v>
      </c>
      <c r="AU243" s="16" t="s">
        <v>87</v>
      </c>
    </row>
    <row r="244" spans="1:65" s="2" customFormat="1" ht="14.45" customHeight="1" x14ac:dyDescent="0.2">
      <c r="A244" s="33"/>
      <c r="B244" s="34"/>
      <c r="C244" s="202" t="s">
        <v>359</v>
      </c>
      <c r="D244" s="202" t="s">
        <v>161</v>
      </c>
      <c r="E244" s="203" t="s">
        <v>1642</v>
      </c>
      <c r="F244" s="204" t="s">
        <v>1643</v>
      </c>
      <c r="G244" s="205" t="s">
        <v>185</v>
      </c>
      <c r="H244" s="206">
        <v>1.35</v>
      </c>
      <c r="I244" s="207"/>
      <c r="J244" s="208">
        <f>ROUND(I244*H244,2)</f>
        <v>0</v>
      </c>
      <c r="K244" s="204" t="s">
        <v>165</v>
      </c>
      <c r="L244" s="38"/>
      <c r="M244" s="209" t="s">
        <v>1</v>
      </c>
      <c r="N244" s="210" t="s">
        <v>41</v>
      </c>
      <c r="O244" s="70"/>
      <c r="P244" s="211">
        <f>O244*H244</f>
        <v>0</v>
      </c>
      <c r="Q244" s="211">
        <v>0</v>
      </c>
      <c r="R244" s="211">
        <f>Q244*H244</f>
        <v>0</v>
      </c>
      <c r="S244" s="211">
        <v>0</v>
      </c>
      <c r="T244" s="21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3" t="s">
        <v>258</v>
      </c>
      <c r="AT244" s="213" t="s">
        <v>161</v>
      </c>
      <c r="AU244" s="213" t="s">
        <v>87</v>
      </c>
      <c r="AY244" s="16" t="s">
        <v>159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6" t="s">
        <v>84</v>
      </c>
      <c r="BK244" s="214">
        <f>ROUND(I244*H244,2)</f>
        <v>0</v>
      </c>
      <c r="BL244" s="16" t="s">
        <v>258</v>
      </c>
      <c r="BM244" s="213" t="s">
        <v>1644</v>
      </c>
    </row>
    <row r="245" spans="1:65" s="2" customFormat="1" x14ac:dyDescent="0.2">
      <c r="A245" s="33"/>
      <c r="B245" s="34"/>
      <c r="C245" s="35"/>
      <c r="D245" s="215" t="s">
        <v>168</v>
      </c>
      <c r="E245" s="35"/>
      <c r="F245" s="216" t="s">
        <v>1645</v>
      </c>
      <c r="G245" s="35"/>
      <c r="H245" s="35"/>
      <c r="I245" s="114"/>
      <c r="J245" s="35"/>
      <c r="K245" s="35"/>
      <c r="L245" s="38"/>
      <c r="M245" s="217"/>
      <c r="N245" s="218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168</v>
      </c>
      <c r="AU245" s="16" t="s">
        <v>87</v>
      </c>
    </row>
    <row r="246" spans="1:65" s="13" customFormat="1" x14ac:dyDescent="0.2">
      <c r="B246" s="219"/>
      <c r="C246" s="220"/>
      <c r="D246" s="215" t="s">
        <v>170</v>
      </c>
      <c r="E246" s="221" t="s">
        <v>1</v>
      </c>
      <c r="F246" s="222" t="s">
        <v>1646</v>
      </c>
      <c r="G246" s="220"/>
      <c r="H246" s="223">
        <v>1.35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170</v>
      </c>
      <c r="AU246" s="229" t="s">
        <v>87</v>
      </c>
      <c r="AV246" s="13" t="s">
        <v>87</v>
      </c>
      <c r="AW246" s="13" t="s">
        <v>32</v>
      </c>
      <c r="AX246" s="13" t="s">
        <v>84</v>
      </c>
      <c r="AY246" s="229" t="s">
        <v>159</v>
      </c>
    </row>
    <row r="247" spans="1:65" s="2" customFormat="1" ht="14.45" customHeight="1" x14ac:dyDescent="0.2">
      <c r="A247" s="33"/>
      <c r="B247" s="34"/>
      <c r="C247" s="202" t="s">
        <v>365</v>
      </c>
      <c r="D247" s="202" t="s">
        <v>161</v>
      </c>
      <c r="E247" s="203" t="s">
        <v>1647</v>
      </c>
      <c r="F247" s="204" t="s">
        <v>1648</v>
      </c>
      <c r="G247" s="205" t="s">
        <v>343</v>
      </c>
      <c r="H247" s="206">
        <v>9.74</v>
      </c>
      <c r="I247" s="207"/>
      <c r="J247" s="208">
        <f>ROUND(I247*H247,2)</f>
        <v>0</v>
      </c>
      <c r="K247" s="204" t="s">
        <v>165</v>
      </c>
      <c r="L247" s="38"/>
      <c r="M247" s="209" t="s">
        <v>1</v>
      </c>
      <c r="N247" s="210" t="s">
        <v>41</v>
      </c>
      <c r="O247" s="70"/>
      <c r="P247" s="211">
        <f>O247*H247</f>
        <v>0</v>
      </c>
      <c r="Q247" s="211">
        <v>6.9999999999999994E-5</v>
      </c>
      <c r="R247" s="211">
        <f>Q247*H247</f>
        <v>6.8179999999999998E-4</v>
      </c>
      <c r="S247" s="211">
        <v>0</v>
      </c>
      <c r="T247" s="21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3" t="s">
        <v>258</v>
      </c>
      <c r="AT247" s="213" t="s">
        <v>161</v>
      </c>
      <c r="AU247" s="213" t="s">
        <v>87</v>
      </c>
      <c r="AY247" s="16" t="s">
        <v>159</v>
      </c>
      <c r="BE247" s="214">
        <f>IF(N247="základní",J247,0)</f>
        <v>0</v>
      </c>
      <c r="BF247" s="214">
        <f>IF(N247="snížená",J247,0)</f>
        <v>0</v>
      </c>
      <c r="BG247" s="214">
        <f>IF(N247="zákl. přenesená",J247,0)</f>
        <v>0</v>
      </c>
      <c r="BH247" s="214">
        <f>IF(N247="sníž. přenesená",J247,0)</f>
        <v>0</v>
      </c>
      <c r="BI247" s="214">
        <f>IF(N247="nulová",J247,0)</f>
        <v>0</v>
      </c>
      <c r="BJ247" s="16" t="s">
        <v>84</v>
      </c>
      <c r="BK247" s="214">
        <f>ROUND(I247*H247,2)</f>
        <v>0</v>
      </c>
      <c r="BL247" s="16" t="s">
        <v>258</v>
      </c>
      <c r="BM247" s="213" t="s">
        <v>1649</v>
      </c>
    </row>
    <row r="248" spans="1:65" s="2" customFormat="1" x14ac:dyDescent="0.2">
      <c r="A248" s="33"/>
      <c r="B248" s="34"/>
      <c r="C248" s="35"/>
      <c r="D248" s="215" t="s">
        <v>168</v>
      </c>
      <c r="E248" s="35"/>
      <c r="F248" s="216" t="s">
        <v>1650</v>
      </c>
      <c r="G248" s="35"/>
      <c r="H248" s="35"/>
      <c r="I248" s="114"/>
      <c r="J248" s="35"/>
      <c r="K248" s="35"/>
      <c r="L248" s="38"/>
      <c r="M248" s="217"/>
      <c r="N248" s="218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168</v>
      </c>
      <c r="AU248" s="16" t="s">
        <v>87</v>
      </c>
    </row>
    <row r="249" spans="1:65" s="13" customFormat="1" x14ac:dyDescent="0.2">
      <c r="B249" s="219"/>
      <c r="C249" s="220"/>
      <c r="D249" s="215" t="s">
        <v>170</v>
      </c>
      <c r="E249" s="221" t="s">
        <v>1</v>
      </c>
      <c r="F249" s="222" t="s">
        <v>1651</v>
      </c>
      <c r="G249" s="220"/>
      <c r="H249" s="223">
        <v>9.74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170</v>
      </c>
      <c r="AU249" s="229" t="s">
        <v>87</v>
      </c>
      <c r="AV249" s="13" t="s">
        <v>87</v>
      </c>
      <c r="AW249" s="13" t="s">
        <v>32</v>
      </c>
      <c r="AX249" s="13" t="s">
        <v>84</v>
      </c>
      <c r="AY249" s="229" t="s">
        <v>159</v>
      </c>
    </row>
    <row r="250" spans="1:65" s="2" customFormat="1" ht="14.45" customHeight="1" x14ac:dyDescent="0.2">
      <c r="A250" s="33"/>
      <c r="B250" s="34"/>
      <c r="C250" s="230" t="s">
        <v>370</v>
      </c>
      <c r="D250" s="230" t="s">
        <v>247</v>
      </c>
      <c r="E250" s="231" t="s">
        <v>1652</v>
      </c>
      <c r="F250" s="232" t="s">
        <v>1653</v>
      </c>
      <c r="G250" s="233" t="s">
        <v>250</v>
      </c>
      <c r="H250" s="234">
        <v>1.0999999999999999E-2</v>
      </c>
      <c r="I250" s="235"/>
      <c r="J250" s="236">
        <f>ROUND(I250*H250,2)</f>
        <v>0</v>
      </c>
      <c r="K250" s="232" t="s">
        <v>1</v>
      </c>
      <c r="L250" s="237"/>
      <c r="M250" s="238" t="s">
        <v>1</v>
      </c>
      <c r="N250" s="239" t="s">
        <v>41</v>
      </c>
      <c r="O250" s="70"/>
      <c r="P250" s="211">
        <f>O250*H250</f>
        <v>0</v>
      </c>
      <c r="Q250" s="211">
        <v>1</v>
      </c>
      <c r="R250" s="211">
        <f>Q250*H250</f>
        <v>1.0999999999999999E-2</v>
      </c>
      <c r="S250" s="211">
        <v>0</v>
      </c>
      <c r="T250" s="21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3" t="s">
        <v>359</v>
      </c>
      <c r="AT250" s="213" t="s">
        <v>247</v>
      </c>
      <c r="AU250" s="213" t="s">
        <v>87</v>
      </c>
      <c r="AY250" s="16" t="s">
        <v>159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6" t="s">
        <v>84</v>
      </c>
      <c r="BK250" s="214">
        <f>ROUND(I250*H250,2)</f>
        <v>0</v>
      </c>
      <c r="BL250" s="16" t="s">
        <v>258</v>
      </c>
      <c r="BM250" s="213" t="s">
        <v>1654</v>
      </c>
    </row>
    <row r="251" spans="1:65" s="2" customFormat="1" x14ac:dyDescent="0.2">
      <c r="A251" s="33"/>
      <c r="B251" s="34"/>
      <c r="C251" s="35"/>
      <c r="D251" s="215" t="s">
        <v>168</v>
      </c>
      <c r="E251" s="35"/>
      <c r="F251" s="216" t="s">
        <v>1653</v>
      </c>
      <c r="G251" s="35"/>
      <c r="H251" s="35"/>
      <c r="I251" s="114"/>
      <c r="J251" s="35"/>
      <c r="K251" s="35"/>
      <c r="L251" s="38"/>
      <c r="M251" s="217"/>
      <c r="N251" s="218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168</v>
      </c>
      <c r="AU251" s="16" t="s">
        <v>87</v>
      </c>
    </row>
    <row r="252" spans="1:65" s="13" customFormat="1" x14ac:dyDescent="0.2">
      <c r="B252" s="219"/>
      <c r="C252" s="220"/>
      <c r="D252" s="215" t="s">
        <v>170</v>
      </c>
      <c r="E252" s="221" t="s">
        <v>1</v>
      </c>
      <c r="F252" s="222" t="s">
        <v>1655</v>
      </c>
      <c r="G252" s="220"/>
      <c r="H252" s="223">
        <v>1.0999999999999999E-2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170</v>
      </c>
      <c r="AU252" s="229" t="s">
        <v>87</v>
      </c>
      <c r="AV252" s="13" t="s">
        <v>87</v>
      </c>
      <c r="AW252" s="13" t="s">
        <v>32</v>
      </c>
      <c r="AX252" s="13" t="s">
        <v>84</v>
      </c>
      <c r="AY252" s="229" t="s">
        <v>159</v>
      </c>
    </row>
    <row r="253" spans="1:65" s="2" customFormat="1" ht="14.45" customHeight="1" x14ac:dyDescent="0.2">
      <c r="A253" s="33"/>
      <c r="B253" s="34"/>
      <c r="C253" s="202" t="s">
        <v>376</v>
      </c>
      <c r="D253" s="202" t="s">
        <v>161</v>
      </c>
      <c r="E253" s="203" t="s">
        <v>1360</v>
      </c>
      <c r="F253" s="204" t="s">
        <v>1361</v>
      </c>
      <c r="G253" s="205" t="s">
        <v>343</v>
      </c>
      <c r="H253" s="206">
        <v>6.72</v>
      </c>
      <c r="I253" s="207"/>
      <c r="J253" s="208">
        <f>ROUND(I253*H253,2)</f>
        <v>0</v>
      </c>
      <c r="K253" s="204" t="s">
        <v>165</v>
      </c>
      <c r="L253" s="38"/>
      <c r="M253" s="209" t="s">
        <v>1</v>
      </c>
      <c r="N253" s="210" t="s">
        <v>41</v>
      </c>
      <c r="O253" s="70"/>
      <c r="P253" s="211">
        <f>O253*H253</f>
        <v>0</v>
      </c>
      <c r="Q253" s="211">
        <v>6.0000000000000002E-5</v>
      </c>
      <c r="R253" s="211">
        <f>Q253*H253</f>
        <v>4.0319999999999999E-4</v>
      </c>
      <c r="S253" s="211">
        <v>0</v>
      </c>
      <c r="T253" s="21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3" t="s">
        <v>258</v>
      </c>
      <c r="AT253" s="213" t="s">
        <v>161</v>
      </c>
      <c r="AU253" s="213" t="s">
        <v>87</v>
      </c>
      <c r="AY253" s="16" t="s">
        <v>159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6" t="s">
        <v>84</v>
      </c>
      <c r="BK253" s="214">
        <f>ROUND(I253*H253,2)</f>
        <v>0</v>
      </c>
      <c r="BL253" s="16" t="s">
        <v>258</v>
      </c>
      <c r="BM253" s="213" t="s">
        <v>1656</v>
      </c>
    </row>
    <row r="254" spans="1:65" s="2" customFormat="1" x14ac:dyDescent="0.2">
      <c r="A254" s="33"/>
      <c r="B254" s="34"/>
      <c r="C254" s="35"/>
      <c r="D254" s="215" t="s">
        <v>168</v>
      </c>
      <c r="E254" s="35"/>
      <c r="F254" s="216" t="s">
        <v>1363</v>
      </c>
      <c r="G254" s="35"/>
      <c r="H254" s="35"/>
      <c r="I254" s="114"/>
      <c r="J254" s="35"/>
      <c r="K254" s="35"/>
      <c r="L254" s="38"/>
      <c r="M254" s="217"/>
      <c r="N254" s="218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168</v>
      </c>
      <c r="AU254" s="16" t="s">
        <v>87</v>
      </c>
    </row>
    <row r="255" spans="1:65" s="13" customFormat="1" x14ac:dyDescent="0.2">
      <c r="B255" s="219"/>
      <c r="C255" s="220"/>
      <c r="D255" s="215" t="s">
        <v>170</v>
      </c>
      <c r="E255" s="221" t="s">
        <v>1</v>
      </c>
      <c r="F255" s="222" t="s">
        <v>1657</v>
      </c>
      <c r="G255" s="220"/>
      <c r="H255" s="223">
        <v>6.72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170</v>
      </c>
      <c r="AU255" s="229" t="s">
        <v>87</v>
      </c>
      <c r="AV255" s="13" t="s">
        <v>87</v>
      </c>
      <c r="AW255" s="13" t="s">
        <v>32</v>
      </c>
      <c r="AX255" s="13" t="s">
        <v>84</v>
      </c>
      <c r="AY255" s="229" t="s">
        <v>159</v>
      </c>
    </row>
    <row r="256" spans="1:65" s="2" customFormat="1" ht="14.45" customHeight="1" x14ac:dyDescent="0.2">
      <c r="A256" s="33"/>
      <c r="B256" s="34"/>
      <c r="C256" s="230" t="s">
        <v>382</v>
      </c>
      <c r="D256" s="230" t="s">
        <v>247</v>
      </c>
      <c r="E256" s="231" t="s">
        <v>1658</v>
      </c>
      <c r="F256" s="232" t="s">
        <v>1659</v>
      </c>
      <c r="G256" s="233" t="s">
        <v>1357</v>
      </c>
      <c r="H256" s="234">
        <v>1</v>
      </c>
      <c r="I256" s="235"/>
      <c r="J256" s="236">
        <f>ROUND(I256*H256,2)</f>
        <v>0</v>
      </c>
      <c r="K256" s="232" t="s">
        <v>1</v>
      </c>
      <c r="L256" s="237"/>
      <c r="M256" s="238" t="s">
        <v>1</v>
      </c>
      <c r="N256" s="239" t="s">
        <v>41</v>
      </c>
      <c r="O256" s="70"/>
      <c r="P256" s="211">
        <f>O256*H256</f>
        <v>0</v>
      </c>
      <c r="Q256" s="211">
        <v>7.0000000000000001E-3</v>
      </c>
      <c r="R256" s="211">
        <f>Q256*H256</f>
        <v>7.0000000000000001E-3</v>
      </c>
      <c r="S256" s="211">
        <v>0</v>
      </c>
      <c r="T256" s="21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3" t="s">
        <v>359</v>
      </c>
      <c r="AT256" s="213" t="s">
        <v>247</v>
      </c>
      <c r="AU256" s="213" t="s">
        <v>87</v>
      </c>
      <c r="AY256" s="16" t="s">
        <v>159</v>
      </c>
      <c r="BE256" s="214">
        <f>IF(N256="základní",J256,0)</f>
        <v>0</v>
      </c>
      <c r="BF256" s="214">
        <f>IF(N256="snížená",J256,0)</f>
        <v>0</v>
      </c>
      <c r="BG256" s="214">
        <f>IF(N256="zákl. přenesená",J256,0)</f>
        <v>0</v>
      </c>
      <c r="BH256" s="214">
        <f>IF(N256="sníž. přenesená",J256,0)</f>
        <v>0</v>
      </c>
      <c r="BI256" s="214">
        <f>IF(N256="nulová",J256,0)</f>
        <v>0</v>
      </c>
      <c r="BJ256" s="16" t="s">
        <v>84</v>
      </c>
      <c r="BK256" s="214">
        <f>ROUND(I256*H256,2)</f>
        <v>0</v>
      </c>
      <c r="BL256" s="16" t="s">
        <v>258</v>
      </c>
      <c r="BM256" s="213" t="s">
        <v>1660</v>
      </c>
    </row>
    <row r="257" spans="1:65" s="2" customFormat="1" x14ac:dyDescent="0.2">
      <c r="A257" s="33"/>
      <c r="B257" s="34"/>
      <c r="C257" s="35"/>
      <c r="D257" s="215" t="s">
        <v>168</v>
      </c>
      <c r="E257" s="35"/>
      <c r="F257" s="216" t="s">
        <v>1659</v>
      </c>
      <c r="G257" s="35"/>
      <c r="H257" s="35"/>
      <c r="I257" s="114"/>
      <c r="J257" s="35"/>
      <c r="K257" s="35"/>
      <c r="L257" s="38"/>
      <c r="M257" s="217"/>
      <c r="N257" s="218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168</v>
      </c>
      <c r="AU257" s="16" t="s">
        <v>87</v>
      </c>
    </row>
    <row r="258" spans="1:65" s="2" customFormat="1" ht="14.45" customHeight="1" x14ac:dyDescent="0.2">
      <c r="A258" s="33"/>
      <c r="B258" s="34"/>
      <c r="C258" s="202" t="s">
        <v>388</v>
      </c>
      <c r="D258" s="202" t="s">
        <v>161</v>
      </c>
      <c r="E258" s="203" t="s">
        <v>1376</v>
      </c>
      <c r="F258" s="204" t="s">
        <v>1377</v>
      </c>
      <c r="G258" s="205" t="s">
        <v>343</v>
      </c>
      <c r="H258" s="206">
        <v>251.37</v>
      </c>
      <c r="I258" s="207"/>
      <c r="J258" s="208">
        <f>ROUND(I258*H258,2)</f>
        <v>0</v>
      </c>
      <c r="K258" s="204" t="s">
        <v>165</v>
      </c>
      <c r="L258" s="38"/>
      <c r="M258" s="209" t="s">
        <v>1</v>
      </c>
      <c r="N258" s="210" t="s">
        <v>41</v>
      </c>
      <c r="O258" s="70"/>
      <c r="P258" s="211">
        <f>O258*H258</f>
        <v>0</v>
      </c>
      <c r="Q258" s="211">
        <v>5.0000000000000002E-5</v>
      </c>
      <c r="R258" s="211">
        <f>Q258*H258</f>
        <v>1.2568500000000002E-2</v>
      </c>
      <c r="S258" s="211">
        <v>0</v>
      </c>
      <c r="T258" s="21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3" t="s">
        <v>258</v>
      </c>
      <c r="AT258" s="213" t="s">
        <v>161</v>
      </c>
      <c r="AU258" s="213" t="s">
        <v>87</v>
      </c>
      <c r="AY258" s="16" t="s">
        <v>159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6" t="s">
        <v>84</v>
      </c>
      <c r="BK258" s="214">
        <f>ROUND(I258*H258,2)</f>
        <v>0</v>
      </c>
      <c r="BL258" s="16" t="s">
        <v>258</v>
      </c>
      <c r="BM258" s="213" t="s">
        <v>1661</v>
      </c>
    </row>
    <row r="259" spans="1:65" s="2" customFormat="1" x14ac:dyDescent="0.2">
      <c r="A259" s="33"/>
      <c r="B259" s="34"/>
      <c r="C259" s="35"/>
      <c r="D259" s="215" t="s">
        <v>168</v>
      </c>
      <c r="E259" s="35"/>
      <c r="F259" s="216" t="s">
        <v>1379</v>
      </c>
      <c r="G259" s="35"/>
      <c r="H259" s="35"/>
      <c r="I259" s="114"/>
      <c r="J259" s="35"/>
      <c r="K259" s="35"/>
      <c r="L259" s="38"/>
      <c r="M259" s="217"/>
      <c r="N259" s="218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168</v>
      </c>
      <c r="AU259" s="16" t="s">
        <v>87</v>
      </c>
    </row>
    <row r="260" spans="1:65" s="13" customFormat="1" x14ac:dyDescent="0.2">
      <c r="B260" s="219"/>
      <c r="C260" s="220"/>
      <c r="D260" s="215" t="s">
        <v>170</v>
      </c>
      <c r="E260" s="221" t="s">
        <v>1</v>
      </c>
      <c r="F260" s="222" t="s">
        <v>1662</v>
      </c>
      <c r="G260" s="220"/>
      <c r="H260" s="223">
        <v>41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170</v>
      </c>
      <c r="AU260" s="229" t="s">
        <v>87</v>
      </c>
      <c r="AV260" s="13" t="s">
        <v>87</v>
      </c>
      <c r="AW260" s="13" t="s">
        <v>32</v>
      </c>
      <c r="AX260" s="13" t="s">
        <v>76</v>
      </c>
      <c r="AY260" s="229" t="s">
        <v>159</v>
      </c>
    </row>
    <row r="261" spans="1:65" s="13" customFormat="1" x14ac:dyDescent="0.2">
      <c r="B261" s="219"/>
      <c r="C261" s="220"/>
      <c r="D261" s="215" t="s">
        <v>170</v>
      </c>
      <c r="E261" s="221" t="s">
        <v>1</v>
      </c>
      <c r="F261" s="222" t="s">
        <v>1663</v>
      </c>
      <c r="G261" s="220"/>
      <c r="H261" s="223">
        <v>69.400000000000006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170</v>
      </c>
      <c r="AU261" s="229" t="s">
        <v>87</v>
      </c>
      <c r="AV261" s="13" t="s">
        <v>87</v>
      </c>
      <c r="AW261" s="13" t="s">
        <v>32</v>
      </c>
      <c r="AX261" s="13" t="s">
        <v>76</v>
      </c>
      <c r="AY261" s="229" t="s">
        <v>159</v>
      </c>
    </row>
    <row r="262" spans="1:65" s="13" customFormat="1" x14ac:dyDescent="0.2">
      <c r="B262" s="219"/>
      <c r="C262" s="220"/>
      <c r="D262" s="215" t="s">
        <v>170</v>
      </c>
      <c r="E262" s="221" t="s">
        <v>1</v>
      </c>
      <c r="F262" s="222" t="s">
        <v>1664</v>
      </c>
      <c r="G262" s="220"/>
      <c r="H262" s="223">
        <v>39.53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170</v>
      </c>
      <c r="AU262" s="229" t="s">
        <v>87</v>
      </c>
      <c r="AV262" s="13" t="s">
        <v>87</v>
      </c>
      <c r="AW262" s="13" t="s">
        <v>32</v>
      </c>
      <c r="AX262" s="13" t="s">
        <v>76</v>
      </c>
      <c r="AY262" s="229" t="s">
        <v>159</v>
      </c>
    </row>
    <row r="263" spans="1:65" s="13" customFormat="1" x14ac:dyDescent="0.2">
      <c r="B263" s="219"/>
      <c r="C263" s="220"/>
      <c r="D263" s="215" t="s">
        <v>170</v>
      </c>
      <c r="E263" s="221" t="s">
        <v>1</v>
      </c>
      <c r="F263" s="222" t="s">
        <v>1665</v>
      </c>
      <c r="G263" s="220"/>
      <c r="H263" s="223">
        <v>64.400000000000006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170</v>
      </c>
      <c r="AU263" s="229" t="s">
        <v>87</v>
      </c>
      <c r="AV263" s="13" t="s">
        <v>87</v>
      </c>
      <c r="AW263" s="13" t="s">
        <v>32</v>
      </c>
      <c r="AX263" s="13" t="s">
        <v>76</v>
      </c>
      <c r="AY263" s="229" t="s">
        <v>159</v>
      </c>
    </row>
    <row r="264" spans="1:65" s="13" customFormat="1" x14ac:dyDescent="0.2">
      <c r="B264" s="219"/>
      <c r="C264" s="220"/>
      <c r="D264" s="215" t="s">
        <v>170</v>
      </c>
      <c r="E264" s="221" t="s">
        <v>1</v>
      </c>
      <c r="F264" s="222" t="s">
        <v>1666</v>
      </c>
      <c r="G264" s="220"/>
      <c r="H264" s="223">
        <v>37.04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170</v>
      </c>
      <c r="AU264" s="229" t="s">
        <v>87</v>
      </c>
      <c r="AV264" s="13" t="s">
        <v>87</v>
      </c>
      <c r="AW264" s="13" t="s">
        <v>32</v>
      </c>
      <c r="AX264" s="13" t="s">
        <v>76</v>
      </c>
      <c r="AY264" s="229" t="s">
        <v>159</v>
      </c>
    </row>
    <row r="265" spans="1:65" s="2" customFormat="1" ht="14.45" customHeight="1" x14ac:dyDescent="0.2">
      <c r="A265" s="33"/>
      <c r="B265" s="34"/>
      <c r="C265" s="230" t="s">
        <v>394</v>
      </c>
      <c r="D265" s="230" t="s">
        <v>247</v>
      </c>
      <c r="E265" s="231" t="s">
        <v>1667</v>
      </c>
      <c r="F265" s="232" t="s">
        <v>1668</v>
      </c>
      <c r="G265" s="233" t="s">
        <v>185</v>
      </c>
      <c r="H265" s="234">
        <v>13.2</v>
      </c>
      <c r="I265" s="235"/>
      <c r="J265" s="236">
        <f>ROUND(I265*H265,2)</f>
        <v>0</v>
      </c>
      <c r="K265" s="232" t="s">
        <v>1</v>
      </c>
      <c r="L265" s="237"/>
      <c r="M265" s="238" t="s">
        <v>1</v>
      </c>
      <c r="N265" s="239" t="s">
        <v>41</v>
      </c>
      <c r="O265" s="70"/>
      <c r="P265" s="211">
        <f>O265*H265</f>
        <v>0</v>
      </c>
      <c r="Q265" s="211">
        <v>1.6E-2</v>
      </c>
      <c r="R265" s="211">
        <f>Q265*H265</f>
        <v>0.2112</v>
      </c>
      <c r="S265" s="211">
        <v>0</v>
      </c>
      <c r="T265" s="21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3" t="s">
        <v>359</v>
      </c>
      <c r="AT265" s="213" t="s">
        <v>247</v>
      </c>
      <c r="AU265" s="213" t="s">
        <v>87</v>
      </c>
      <c r="AY265" s="16" t="s">
        <v>159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6" t="s">
        <v>84</v>
      </c>
      <c r="BK265" s="214">
        <f>ROUND(I265*H265,2)</f>
        <v>0</v>
      </c>
      <c r="BL265" s="16" t="s">
        <v>258</v>
      </c>
      <c r="BM265" s="213" t="s">
        <v>1669</v>
      </c>
    </row>
    <row r="266" spans="1:65" s="2" customFormat="1" x14ac:dyDescent="0.2">
      <c r="A266" s="33"/>
      <c r="B266" s="34"/>
      <c r="C266" s="35"/>
      <c r="D266" s="215" t="s">
        <v>168</v>
      </c>
      <c r="E266" s="35"/>
      <c r="F266" s="216" t="s">
        <v>1668</v>
      </c>
      <c r="G266" s="35"/>
      <c r="H266" s="35"/>
      <c r="I266" s="114"/>
      <c r="J266" s="35"/>
      <c r="K266" s="35"/>
      <c r="L266" s="38"/>
      <c r="M266" s="217"/>
      <c r="N266" s="218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168</v>
      </c>
      <c r="AU266" s="16" t="s">
        <v>87</v>
      </c>
    </row>
    <row r="267" spans="1:65" s="2" customFormat="1" ht="19.5" x14ac:dyDescent="0.2">
      <c r="A267" s="33"/>
      <c r="B267" s="34"/>
      <c r="C267" s="35"/>
      <c r="D267" s="215" t="s">
        <v>542</v>
      </c>
      <c r="E267" s="35"/>
      <c r="F267" s="240" t="s">
        <v>1670</v>
      </c>
      <c r="G267" s="35"/>
      <c r="H267" s="35"/>
      <c r="I267" s="114"/>
      <c r="J267" s="35"/>
      <c r="K267" s="35"/>
      <c r="L267" s="38"/>
      <c r="M267" s="217"/>
      <c r="N267" s="218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542</v>
      </c>
      <c r="AU267" s="16" t="s">
        <v>87</v>
      </c>
    </row>
    <row r="268" spans="1:65" s="13" customFormat="1" x14ac:dyDescent="0.2">
      <c r="B268" s="219"/>
      <c r="C268" s="220"/>
      <c r="D268" s="215" t="s">
        <v>170</v>
      </c>
      <c r="E268" s="221" t="s">
        <v>1</v>
      </c>
      <c r="F268" s="222" t="s">
        <v>1671</v>
      </c>
      <c r="G268" s="220"/>
      <c r="H268" s="223">
        <v>4.8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170</v>
      </c>
      <c r="AU268" s="229" t="s">
        <v>87</v>
      </c>
      <c r="AV268" s="13" t="s">
        <v>87</v>
      </c>
      <c r="AW268" s="13" t="s">
        <v>32</v>
      </c>
      <c r="AX268" s="13" t="s">
        <v>76</v>
      </c>
      <c r="AY268" s="229" t="s">
        <v>159</v>
      </c>
    </row>
    <row r="269" spans="1:65" s="13" customFormat="1" x14ac:dyDescent="0.2">
      <c r="B269" s="219"/>
      <c r="C269" s="220"/>
      <c r="D269" s="215" t="s">
        <v>170</v>
      </c>
      <c r="E269" s="221" t="s">
        <v>1</v>
      </c>
      <c r="F269" s="222" t="s">
        <v>1672</v>
      </c>
      <c r="G269" s="220"/>
      <c r="H269" s="223">
        <v>2.4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170</v>
      </c>
      <c r="AU269" s="229" t="s">
        <v>87</v>
      </c>
      <c r="AV269" s="13" t="s">
        <v>87</v>
      </c>
      <c r="AW269" s="13" t="s">
        <v>32</v>
      </c>
      <c r="AX269" s="13" t="s">
        <v>76</v>
      </c>
      <c r="AY269" s="229" t="s">
        <v>159</v>
      </c>
    </row>
    <row r="270" spans="1:65" s="13" customFormat="1" x14ac:dyDescent="0.2">
      <c r="B270" s="219"/>
      <c r="C270" s="220"/>
      <c r="D270" s="215" t="s">
        <v>170</v>
      </c>
      <c r="E270" s="221" t="s">
        <v>1</v>
      </c>
      <c r="F270" s="222" t="s">
        <v>1673</v>
      </c>
      <c r="G270" s="220"/>
      <c r="H270" s="223">
        <v>4</v>
      </c>
      <c r="I270" s="224"/>
      <c r="J270" s="220"/>
      <c r="K270" s="220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170</v>
      </c>
      <c r="AU270" s="229" t="s">
        <v>87</v>
      </c>
      <c r="AV270" s="13" t="s">
        <v>87</v>
      </c>
      <c r="AW270" s="13" t="s">
        <v>32</v>
      </c>
      <c r="AX270" s="13" t="s">
        <v>76</v>
      </c>
      <c r="AY270" s="229" t="s">
        <v>159</v>
      </c>
    </row>
    <row r="271" spans="1:65" s="13" customFormat="1" x14ac:dyDescent="0.2">
      <c r="B271" s="219"/>
      <c r="C271" s="220"/>
      <c r="D271" s="215" t="s">
        <v>170</v>
      </c>
      <c r="E271" s="221" t="s">
        <v>1</v>
      </c>
      <c r="F271" s="222" t="s">
        <v>1674</v>
      </c>
      <c r="G271" s="220"/>
      <c r="H271" s="223">
        <v>2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170</v>
      </c>
      <c r="AU271" s="229" t="s">
        <v>87</v>
      </c>
      <c r="AV271" s="13" t="s">
        <v>87</v>
      </c>
      <c r="AW271" s="13" t="s">
        <v>32</v>
      </c>
      <c r="AX271" s="13" t="s">
        <v>76</v>
      </c>
      <c r="AY271" s="229" t="s">
        <v>159</v>
      </c>
    </row>
    <row r="272" spans="1:65" s="2" customFormat="1" ht="14.45" customHeight="1" x14ac:dyDescent="0.2">
      <c r="A272" s="33"/>
      <c r="B272" s="34"/>
      <c r="C272" s="230" t="s">
        <v>399</v>
      </c>
      <c r="D272" s="230" t="s">
        <v>247</v>
      </c>
      <c r="E272" s="231" t="s">
        <v>1675</v>
      </c>
      <c r="F272" s="232" t="s">
        <v>1676</v>
      </c>
      <c r="G272" s="233" t="s">
        <v>1357</v>
      </c>
      <c r="H272" s="234">
        <v>1</v>
      </c>
      <c r="I272" s="235"/>
      <c r="J272" s="236">
        <f>ROUND(I272*H272,2)</f>
        <v>0</v>
      </c>
      <c r="K272" s="232" t="s">
        <v>1</v>
      </c>
      <c r="L272" s="237"/>
      <c r="M272" s="238" t="s">
        <v>1</v>
      </c>
      <c r="N272" s="239" t="s">
        <v>41</v>
      </c>
      <c r="O272" s="70"/>
      <c r="P272" s="211">
        <f>O272*H272</f>
        <v>0</v>
      </c>
      <c r="Q272" s="211">
        <v>4.1000000000000002E-2</v>
      </c>
      <c r="R272" s="211">
        <f>Q272*H272</f>
        <v>4.1000000000000002E-2</v>
      </c>
      <c r="S272" s="211">
        <v>0</v>
      </c>
      <c r="T272" s="21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3" t="s">
        <v>359</v>
      </c>
      <c r="AT272" s="213" t="s">
        <v>247</v>
      </c>
      <c r="AU272" s="213" t="s">
        <v>87</v>
      </c>
      <c r="AY272" s="16" t="s">
        <v>159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6" t="s">
        <v>84</v>
      </c>
      <c r="BK272" s="214">
        <f>ROUND(I272*H272,2)</f>
        <v>0</v>
      </c>
      <c r="BL272" s="16" t="s">
        <v>258</v>
      </c>
      <c r="BM272" s="213" t="s">
        <v>1677</v>
      </c>
    </row>
    <row r="273" spans="1:65" s="2" customFormat="1" x14ac:dyDescent="0.2">
      <c r="A273" s="33"/>
      <c r="B273" s="34"/>
      <c r="C273" s="35"/>
      <c r="D273" s="215" t="s">
        <v>168</v>
      </c>
      <c r="E273" s="35"/>
      <c r="F273" s="216" t="s">
        <v>1676</v>
      </c>
      <c r="G273" s="35"/>
      <c r="H273" s="35"/>
      <c r="I273" s="114"/>
      <c r="J273" s="35"/>
      <c r="K273" s="35"/>
      <c r="L273" s="38"/>
      <c r="M273" s="217"/>
      <c r="N273" s="218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168</v>
      </c>
      <c r="AU273" s="16" t="s">
        <v>87</v>
      </c>
    </row>
    <row r="274" spans="1:65" s="2" customFormat="1" ht="14.45" customHeight="1" x14ac:dyDescent="0.2">
      <c r="A274" s="33"/>
      <c r="B274" s="34"/>
      <c r="C274" s="202" t="s">
        <v>406</v>
      </c>
      <c r="D274" s="202" t="s">
        <v>161</v>
      </c>
      <c r="E274" s="203" t="s">
        <v>1391</v>
      </c>
      <c r="F274" s="204" t="s">
        <v>1392</v>
      </c>
      <c r="G274" s="205" t="s">
        <v>250</v>
      </c>
      <c r="H274" s="206">
        <v>0.3</v>
      </c>
      <c r="I274" s="207"/>
      <c r="J274" s="208">
        <f>ROUND(I274*H274,2)</f>
        <v>0</v>
      </c>
      <c r="K274" s="204" t="s">
        <v>165</v>
      </c>
      <c r="L274" s="38"/>
      <c r="M274" s="209" t="s">
        <v>1</v>
      </c>
      <c r="N274" s="210" t="s">
        <v>41</v>
      </c>
      <c r="O274" s="70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13" t="s">
        <v>258</v>
      </c>
      <c r="AT274" s="213" t="s">
        <v>161</v>
      </c>
      <c r="AU274" s="213" t="s">
        <v>87</v>
      </c>
      <c r="AY274" s="16" t="s">
        <v>159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6" t="s">
        <v>84</v>
      </c>
      <c r="BK274" s="214">
        <f>ROUND(I274*H274,2)</f>
        <v>0</v>
      </c>
      <c r="BL274" s="16" t="s">
        <v>258</v>
      </c>
      <c r="BM274" s="213" t="s">
        <v>1678</v>
      </c>
    </row>
    <row r="275" spans="1:65" s="2" customFormat="1" ht="19.5" x14ac:dyDescent="0.2">
      <c r="A275" s="33"/>
      <c r="B275" s="34"/>
      <c r="C275" s="35"/>
      <c r="D275" s="215" t="s">
        <v>168</v>
      </c>
      <c r="E275" s="35"/>
      <c r="F275" s="216" t="s">
        <v>1394</v>
      </c>
      <c r="G275" s="35"/>
      <c r="H275" s="35"/>
      <c r="I275" s="114"/>
      <c r="J275" s="35"/>
      <c r="K275" s="35"/>
      <c r="L275" s="38"/>
      <c r="M275" s="251"/>
      <c r="N275" s="252"/>
      <c r="O275" s="253"/>
      <c r="P275" s="253"/>
      <c r="Q275" s="253"/>
      <c r="R275" s="253"/>
      <c r="S275" s="253"/>
      <c r="T275" s="25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168</v>
      </c>
      <c r="AU275" s="16" t="s">
        <v>87</v>
      </c>
    </row>
    <row r="276" spans="1:65" s="2" customFormat="1" ht="6.95" customHeight="1" x14ac:dyDescent="0.2">
      <c r="A276" s="33"/>
      <c r="B276" s="53"/>
      <c r="C276" s="54"/>
      <c r="D276" s="54"/>
      <c r="E276" s="54"/>
      <c r="F276" s="54"/>
      <c r="G276" s="54"/>
      <c r="H276" s="54"/>
      <c r="I276" s="151"/>
      <c r="J276" s="54"/>
      <c r="K276" s="54"/>
      <c r="L276" s="38"/>
      <c r="M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</row>
  </sheetData>
  <sheetProtection algorithmName="SHA-512" hashValue="13VegxNGQWfVMdvmw7EtkKKA1PpahKGj0EXFlAUpkG7luUgJ3w9XG4ZGPED9Z0+2fdBtSN0ooeRVh96OR1FOjg==" saltValue="dusbJ5zWi/dWeR2i7qoVy4SNPrifC0w5GLqg5PwDOwxrW0M6pK59qzepiSJaFbtpMaLdUg+AaTOFx6klfKwohw==" spinCount="100000" sheet="1" objects="1" scenarios="1" formatColumns="0" formatRows="0" autoFilter="0"/>
  <autoFilter ref="C125:K27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2:BM160"/>
  <sheetViews>
    <sheetView showGridLines="0" topLeftCell="A134" workbookViewId="0"/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 x14ac:dyDescent="0.2">
      <c r="I2" s="107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93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 x14ac:dyDescent="0.2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4.45" customHeight="1" x14ac:dyDescent="0.2">
      <c r="B7" s="19"/>
      <c r="E7" s="310" t="str">
        <f>'Rekapitulace stavby'!K6</f>
        <v>VD Jahodnice, zvýšení fce rekonstrukcí tělesa hráze a spodních výpustí</v>
      </c>
      <c r="F7" s="311"/>
      <c r="G7" s="311"/>
      <c r="H7" s="311"/>
      <c r="I7" s="107"/>
      <c r="L7" s="19"/>
    </row>
    <row r="8" spans="1:46" s="2" customFormat="1" ht="12" customHeight="1" x14ac:dyDescent="0.2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 x14ac:dyDescent="0.2">
      <c r="A9" s="33"/>
      <c r="B9" s="38"/>
      <c r="C9" s="33"/>
      <c r="D9" s="33"/>
      <c r="E9" s="312" t="s">
        <v>1679</v>
      </c>
      <c r="F9" s="313"/>
      <c r="G9" s="313"/>
      <c r="H9" s="31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3" t="s">
        <v>18</v>
      </c>
      <c r="E11" s="33"/>
      <c r="F11" s="115" t="s">
        <v>94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30. 1. 2020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4" t="str">
        <f>'Rekapitulace stavby'!E14</f>
        <v>Vyplň údaj</v>
      </c>
      <c r="F18" s="315"/>
      <c r="G18" s="315"/>
      <c r="H18" s="31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5" t="s">
        <v>115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 x14ac:dyDescent="0.2">
      <c r="A27" s="118"/>
      <c r="B27" s="119"/>
      <c r="C27" s="118"/>
      <c r="D27" s="118"/>
      <c r="E27" s="316" t="s">
        <v>116</v>
      </c>
      <c r="F27" s="316"/>
      <c r="G27" s="316"/>
      <c r="H27" s="31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8" t="s">
        <v>40</v>
      </c>
      <c r="E33" s="113" t="s">
        <v>41</v>
      </c>
      <c r="F33" s="129">
        <f>ROUND((SUM(BE121:BE159)),  2)</f>
        <v>0</v>
      </c>
      <c r="G33" s="33"/>
      <c r="H33" s="33"/>
      <c r="I33" s="130">
        <v>0.21</v>
      </c>
      <c r="J33" s="129">
        <f>ROUND(((SUM(BE121:BE159))*I33),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3" t="s">
        <v>42</v>
      </c>
      <c r="F34" s="129">
        <f>ROUND((SUM(BF121:BF159)),  2)</f>
        <v>0</v>
      </c>
      <c r="G34" s="33"/>
      <c r="H34" s="33"/>
      <c r="I34" s="130">
        <v>0.15</v>
      </c>
      <c r="J34" s="129">
        <f>ROUND(((SUM(BF121:BF159))*I34),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3" t="s">
        <v>43</v>
      </c>
      <c r="F35" s="129">
        <f>ROUND((SUM(BG121:BG159)),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3" t="s">
        <v>44</v>
      </c>
      <c r="F36" s="129">
        <f>ROUND((SUM(BH121:BH159)),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45</v>
      </c>
      <c r="F37" s="129">
        <f>ROUND((SUM(BI121:BI159)),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I41" s="107"/>
      <c r="L41" s="19"/>
    </row>
    <row r="42" spans="1:31" s="1" customFormat="1" ht="14.45" customHeight="1" x14ac:dyDescent="0.2">
      <c r="B42" s="19"/>
      <c r="I42" s="107"/>
      <c r="L42" s="19"/>
    </row>
    <row r="43" spans="1:31" s="1" customFormat="1" ht="14.45" customHeight="1" x14ac:dyDescent="0.2">
      <c r="B43" s="19"/>
      <c r="I43" s="107"/>
      <c r="L43" s="19"/>
    </row>
    <row r="44" spans="1:31" s="1" customFormat="1" ht="14.45" customHeight="1" x14ac:dyDescent="0.2">
      <c r="B44" s="19"/>
      <c r="I44" s="107"/>
      <c r="L44" s="19"/>
    </row>
    <row r="45" spans="1:31" s="1" customFormat="1" ht="14.45" customHeight="1" x14ac:dyDescent="0.2">
      <c r="B45" s="19"/>
      <c r="I45" s="107"/>
      <c r="L45" s="19"/>
    </row>
    <row r="46" spans="1:31" s="1" customFormat="1" ht="14.45" customHeight="1" x14ac:dyDescent="0.2">
      <c r="B46" s="19"/>
      <c r="I46" s="107"/>
      <c r="L46" s="19"/>
    </row>
    <row r="47" spans="1:31" s="1" customFormat="1" ht="14.45" customHeight="1" x14ac:dyDescent="0.2">
      <c r="B47" s="19"/>
      <c r="I47" s="107"/>
      <c r="L47" s="19"/>
    </row>
    <row r="48" spans="1:31" s="1" customFormat="1" ht="14.45" customHeight="1" x14ac:dyDescent="0.2">
      <c r="B48" s="19"/>
      <c r="I48" s="107"/>
      <c r="L48" s="19"/>
    </row>
    <row r="49" spans="1:31" s="1" customFormat="1" ht="14.45" customHeight="1" x14ac:dyDescent="0.2">
      <c r="B49" s="19"/>
      <c r="I49" s="107"/>
      <c r="L49" s="19"/>
    </row>
    <row r="50" spans="1:31" s="2" customFormat="1" ht="14.45" customHeight="1" x14ac:dyDescent="0.2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 x14ac:dyDescent="0.2">
      <c r="A85" s="33"/>
      <c r="B85" s="34"/>
      <c r="C85" s="35"/>
      <c r="D85" s="35"/>
      <c r="E85" s="308" t="str">
        <f>E7</f>
        <v>VD Jahodnice, zvýšení fce rekonstrukcí tělesa hráze a spodních výpustí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 x14ac:dyDescent="0.2">
      <c r="A87" s="33"/>
      <c r="B87" s="34"/>
      <c r="C87" s="35"/>
      <c r="D87" s="35"/>
      <c r="E87" s="287" t="str">
        <f>E9</f>
        <v>SO-03 - Bezpečnostní přeliv</v>
      </c>
      <c r="F87" s="307"/>
      <c r="G87" s="307"/>
      <c r="H87" s="307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30. 1. 2020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 x14ac:dyDescent="0.2">
      <c r="A91" s="33"/>
      <c r="B91" s="34"/>
      <c r="C91" s="28" t="s">
        <v>24</v>
      </c>
      <c r="D91" s="35"/>
      <c r="E91" s="35"/>
      <c r="F91" s="26" t="str">
        <f>E15</f>
        <v>Povodí Labe, státní podnik, H. Králové</v>
      </c>
      <c r="G91" s="35"/>
      <c r="H91" s="35"/>
      <c r="I91" s="116" t="s">
        <v>30</v>
      </c>
      <c r="J91" s="31" t="str">
        <f>E21</f>
        <v>VRV, a.s. Praha 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Požárová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 x14ac:dyDescent="0.2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J122</f>
        <v>0</v>
      </c>
      <c r="K97" s="161"/>
      <c r="L97" s="166"/>
    </row>
    <row r="98" spans="1:31" s="10" customFormat="1" ht="19.899999999999999" customHeight="1" x14ac:dyDescent="0.2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J123</f>
        <v>0</v>
      </c>
      <c r="K98" s="168"/>
      <c r="L98" s="173"/>
    </row>
    <row r="99" spans="1:31" s="10" customFormat="1" ht="19.899999999999999" customHeight="1" x14ac:dyDescent="0.2">
      <c r="B99" s="167"/>
      <c r="C99" s="168"/>
      <c r="D99" s="169" t="s">
        <v>124</v>
      </c>
      <c r="E99" s="170"/>
      <c r="F99" s="170"/>
      <c r="G99" s="170"/>
      <c r="H99" s="170"/>
      <c r="I99" s="171"/>
      <c r="J99" s="172">
        <f>J143</f>
        <v>0</v>
      </c>
      <c r="K99" s="168"/>
      <c r="L99" s="173"/>
    </row>
    <row r="100" spans="1:31" s="10" customFormat="1" ht="19.899999999999999" customHeight="1" x14ac:dyDescent="0.2">
      <c r="B100" s="167"/>
      <c r="C100" s="168"/>
      <c r="D100" s="169" t="s">
        <v>129</v>
      </c>
      <c r="E100" s="170"/>
      <c r="F100" s="170"/>
      <c r="G100" s="170"/>
      <c r="H100" s="170"/>
      <c r="I100" s="171"/>
      <c r="J100" s="172">
        <f>J150</f>
        <v>0</v>
      </c>
      <c r="K100" s="168"/>
      <c r="L100" s="173"/>
    </row>
    <row r="101" spans="1:31" s="10" customFormat="1" ht="19.899999999999999" customHeight="1" x14ac:dyDescent="0.2">
      <c r="B101" s="167"/>
      <c r="C101" s="168"/>
      <c r="D101" s="169" t="s">
        <v>132</v>
      </c>
      <c r="E101" s="170"/>
      <c r="F101" s="170"/>
      <c r="G101" s="170"/>
      <c r="H101" s="170"/>
      <c r="I101" s="171"/>
      <c r="J101" s="172">
        <f>J157</f>
        <v>0</v>
      </c>
      <c r="K101" s="168"/>
      <c r="L101" s="173"/>
    </row>
    <row r="102" spans="1:31" s="2" customFormat="1" ht="21.75" customHeight="1" x14ac:dyDescent="0.2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 x14ac:dyDescent="0.2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 x14ac:dyDescent="0.2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 x14ac:dyDescent="0.2">
      <c r="A108" s="33"/>
      <c r="B108" s="34"/>
      <c r="C108" s="22" t="s">
        <v>144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 x14ac:dyDescent="0.2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 x14ac:dyDescent="0.2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4.45" customHeight="1" x14ac:dyDescent="0.2">
      <c r="A111" s="33"/>
      <c r="B111" s="34"/>
      <c r="C111" s="35"/>
      <c r="D111" s="35"/>
      <c r="E111" s="308" t="str">
        <f>E7</f>
        <v>VD Jahodnice, zvýšení fce rekonstrukcí tělesa hráze a spodních výpustí</v>
      </c>
      <c r="F111" s="309"/>
      <c r="G111" s="309"/>
      <c r="H111" s="309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113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4.45" customHeight="1" x14ac:dyDescent="0.2">
      <c r="A113" s="33"/>
      <c r="B113" s="34"/>
      <c r="C113" s="35"/>
      <c r="D113" s="35"/>
      <c r="E113" s="287" t="str">
        <f>E9</f>
        <v>SO-03 - Bezpečnostní přeliv</v>
      </c>
      <c r="F113" s="307"/>
      <c r="G113" s="307"/>
      <c r="H113" s="307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 x14ac:dyDescent="0.2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116" t="s">
        <v>22</v>
      </c>
      <c r="J115" s="65" t="str">
        <f>IF(J12="","",J12)</f>
        <v>30. 1. 2020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6.45" customHeight="1" x14ac:dyDescent="0.2">
      <c r="A117" s="33"/>
      <c r="B117" s="34"/>
      <c r="C117" s="28" t="s">
        <v>24</v>
      </c>
      <c r="D117" s="35"/>
      <c r="E117" s="35"/>
      <c r="F117" s="26" t="str">
        <f>E15</f>
        <v>Povodí Labe, státní podnik, H. Králové</v>
      </c>
      <c r="G117" s="35"/>
      <c r="H117" s="35"/>
      <c r="I117" s="116" t="s">
        <v>30</v>
      </c>
      <c r="J117" s="31" t="str">
        <f>E21</f>
        <v>VRV, a.s. Praha 5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6" customHeight="1" x14ac:dyDescent="0.2">
      <c r="A118" s="33"/>
      <c r="B118" s="34"/>
      <c r="C118" s="28" t="s">
        <v>28</v>
      </c>
      <c r="D118" s="35"/>
      <c r="E118" s="35"/>
      <c r="F118" s="26" t="str">
        <f>IF(E18="","",E18)</f>
        <v>Vyplň údaj</v>
      </c>
      <c r="G118" s="35"/>
      <c r="H118" s="35"/>
      <c r="I118" s="116" t="s">
        <v>33</v>
      </c>
      <c r="J118" s="31" t="str">
        <f>E24</f>
        <v>Požárová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 x14ac:dyDescent="0.2">
      <c r="A120" s="174"/>
      <c r="B120" s="175"/>
      <c r="C120" s="176" t="s">
        <v>145</v>
      </c>
      <c r="D120" s="177" t="s">
        <v>61</v>
      </c>
      <c r="E120" s="177" t="s">
        <v>57</v>
      </c>
      <c r="F120" s="177" t="s">
        <v>58</v>
      </c>
      <c r="G120" s="177" t="s">
        <v>146</v>
      </c>
      <c r="H120" s="177" t="s">
        <v>147</v>
      </c>
      <c r="I120" s="178" t="s">
        <v>148</v>
      </c>
      <c r="J120" s="177" t="s">
        <v>119</v>
      </c>
      <c r="K120" s="179" t="s">
        <v>149</v>
      </c>
      <c r="L120" s="180"/>
      <c r="M120" s="74" t="s">
        <v>1</v>
      </c>
      <c r="N120" s="75" t="s">
        <v>40</v>
      </c>
      <c r="O120" s="75" t="s">
        <v>150</v>
      </c>
      <c r="P120" s="75" t="s">
        <v>151</v>
      </c>
      <c r="Q120" s="75" t="s">
        <v>152</v>
      </c>
      <c r="R120" s="75" t="s">
        <v>153</v>
      </c>
      <c r="S120" s="75" t="s">
        <v>154</v>
      </c>
      <c r="T120" s="76" t="s">
        <v>155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9" customHeight="1" x14ac:dyDescent="0.25">
      <c r="A121" s="33"/>
      <c r="B121" s="34"/>
      <c r="C121" s="81" t="s">
        <v>156</v>
      </c>
      <c r="D121" s="35"/>
      <c r="E121" s="35"/>
      <c r="F121" s="35"/>
      <c r="G121" s="35"/>
      <c r="H121" s="35"/>
      <c r="I121" s="114"/>
      <c r="J121" s="181">
        <f>BK121</f>
        <v>0</v>
      </c>
      <c r="K121" s="35"/>
      <c r="L121" s="38"/>
      <c r="M121" s="77"/>
      <c r="N121" s="182"/>
      <c r="O121" s="78"/>
      <c r="P121" s="183">
        <f>P122</f>
        <v>0</v>
      </c>
      <c r="Q121" s="78"/>
      <c r="R121" s="183">
        <f>R122</f>
        <v>33.734078600000004</v>
      </c>
      <c r="S121" s="78"/>
      <c r="T121" s="184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75</v>
      </c>
      <c r="AU121" s="16" t="s">
        <v>121</v>
      </c>
      <c r="BK121" s="185">
        <f>BK122</f>
        <v>0</v>
      </c>
    </row>
    <row r="122" spans="1:65" s="12" customFormat="1" ht="25.9" customHeight="1" x14ac:dyDescent="0.2">
      <c r="B122" s="186"/>
      <c r="C122" s="187"/>
      <c r="D122" s="188" t="s">
        <v>75</v>
      </c>
      <c r="E122" s="189" t="s">
        <v>157</v>
      </c>
      <c r="F122" s="189" t="s">
        <v>158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P123+P143+P150+P157</f>
        <v>0</v>
      </c>
      <c r="Q122" s="194"/>
      <c r="R122" s="195">
        <f>R123+R143+R150+R157</f>
        <v>33.734078600000004</v>
      </c>
      <c r="S122" s="194"/>
      <c r="T122" s="196">
        <f>T123+T143+T150+T157</f>
        <v>0</v>
      </c>
      <c r="AR122" s="197" t="s">
        <v>84</v>
      </c>
      <c r="AT122" s="198" t="s">
        <v>75</v>
      </c>
      <c r="AU122" s="198" t="s">
        <v>76</v>
      </c>
      <c r="AY122" s="197" t="s">
        <v>159</v>
      </c>
      <c r="BK122" s="199">
        <f>BK123+BK143+BK150+BK157</f>
        <v>0</v>
      </c>
    </row>
    <row r="123" spans="1:65" s="12" customFormat="1" ht="22.9" customHeight="1" x14ac:dyDescent="0.2">
      <c r="B123" s="186"/>
      <c r="C123" s="187"/>
      <c r="D123" s="188" t="s">
        <v>75</v>
      </c>
      <c r="E123" s="200" t="s">
        <v>84</v>
      </c>
      <c r="F123" s="200" t="s">
        <v>160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SUM(P124:P142)</f>
        <v>0</v>
      </c>
      <c r="Q123" s="194"/>
      <c r="R123" s="195">
        <f>SUM(R124:R142)</f>
        <v>17.280989000000002</v>
      </c>
      <c r="S123" s="194"/>
      <c r="T123" s="196">
        <f>SUM(T124:T142)</f>
        <v>0</v>
      </c>
      <c r="AR123" s="197" t="s">
        <v>84</v>
      </c>
      <c r="AT123" s="198" t="s">
        <v>75</v>
      </c>
      <c r="AU123" s="198" t="s">
        <v>84</v>
      </c>
      <c r="AY123" s="197" t="s">
        <v>159</v>
      </c>
      <c r="BK123" s="199">
        <f>SUM(BK124:BK142)</f>
        <v>0</v>
      </c>
    </row>
    <row r="124" spans="1:65" s="2" customFormat="1" ht="19.899999999999999" customHeight="1" x14ac:dyDescent="0.2">
      <c r="A124" s="33"/>
      <c r="B124" s="34"/>
      <c r="C124" s="202" t="s">
        <v>84</v>
      </c>
      <c r="D124" s="202" t="s">
        <v>161</v>
      </c>
      <c r="E124" s="203" t="s">
        <v>265</v>
      </c>
      <c r="F124" s="204" t="s">
        <v>266</v>
      </c>
      <c r="G124" s="205" t="s">
        <v>164</v>
      </c>
      <c r="H124" s="206">
        <v>9.6</v>
      </c>
      <c r="I124" s="207"/>
      <c r="J124" s="208">
        <f>ROUND(I124*H124,2)</f>
        <v>0</v>
      </c>
      <c r="K124" s="204" t="s">
        <v>165</v>
      </c>
      <c r="L124" s="38"/>
      <c r="M124" s="209" t="s">
        <v>1</v>
      </c>
      <c r="N124" s="210" t="s">
        <v>41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166</v>
      </c>
      <c r="AT124" s="213" t="s">
        <v>161</v>
      </c>
      <c r="AU124" s="213" t="s">
        <v>87</v>
      </c>
      <c r="AY124" s="16" t="s">
        <v>159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84</v>
      </c>
      <c r="BK124" s="214">
        <f>ROUND(I124*H124,2)</f>
        <v>0</v>
      </c>
      <c r="BL124" s="16" t="s">
        <v>166</v>
      </c>
      <c r="BM124" s="213" t="s">
        <v>1680</v>
      </c>
    </row>
    <row r="125" spans="1:65" s="2" customFormat="1" ht="19.5" x14ac:dyDescent="0.2">
      <c r="A125" s="33"/>
      <c r="B125" s="34"/>
      <c r="C125" s="35"/>
      <c r="D125" s="215" t="s">
        <v>168</v>
      </c>
      <c r="E125" s="35"/>
      <c r="F125" s="216" t="s">
        <v>268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168</v>
      </c>
      <c r="AU125" s="16" t="s">
        <v>87</v>
      </c>
    </row>
    <row r="126" spans="1:65" s="13" customFormat="1" x14ac:dyDescent="0.2">
      <c r="B126" s="219"/>
      <c r="C126" s="220"/>
      <c r="D126" s="215" t="s">
        <v>170</v>
      </c>
      <c r="E126" s="221" t="s">
        <v>1</v>
      </c>
      <c r="F126" s="222" t="s">
        <v>1681</v>
      </c>
      <c r="G126" s="220"/>
      <c r="H126" s="223">
        <v>9.6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170</v>
      </c>
      <c r="AU126" s="229" t="s">
        <v>87</v>
      </c>
      <c r="AV126" s="13" t="s">
        <v>87</v>
      </c>
      <c r="AW126" s="13" t="s">
        <v>32</v>
      </c>
      <c r="AX126" s="13" t="s">
        <v>84</v>
      </c>
      <c r="AY126" s="229" t="s">
        <v>159</v>
      </c>
    </row>
    <row r="127" spans="1:65" s="2" customFormat="1" ht="24" x14ac:dyDescent="0.2">
      <c r="A127" s="33"/>
      <c r="B127" s="34"/>
      <c r="C127" s="202" t="s">
        <v>87</v>
      </c>
      <c r="D127" s="202" t="s">
        <v>161</v>
      </c>
      <c r="E127" s="203" t="s">
        <v>271</v>
      </c>
      <c r="F127" s="204" t="s">
        <v>272</v>
      </c>
      <c r="G127" s="205" t="s">
        <v>164</v>
      </c>
      <c r="H127" s="206">
        <v>57.6</v>
      </c>
      <c r="I127" s="207"/>
      <c r="J127" s="208">
        <f>ROUND(I127*H127,2)</f>
        <v>0</v>
      </c>
      <c r="K127" s="204" t="s">
        <v>165</v>
      </c>
      <c r="L127" s="38"/>
      <c r="M127" s="209" t="s">
        <v>1</v>
      </c>
      <c r="N127" s="210" t="s">
        <v>41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166</v>
      </c>
      <c r="AT127" s="213" t="s">
        <v>161</v>
      </c>
      <c r="AU127" s="213" t="s">
        <v>87</v>
      </c>
      <c r="AY127" s="16" t="s">
        <v>159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84</v>
      </c>
      <c r="BK127" s="214">
        <f>ROUND(I127*H127,2)</f>
        <v>0</v>
      </c>
      <c r="BL127" s="16" t="s">
        <v>166</v>
      </c>
      <c r="BM127" s="213" t="s">
        <v>1682</v>
      </c>
    </row>
    <row r="128" spans="1:65" s="2" customFormat="1" ht="29.25" x14ac:dyDescent="0.2">
      <c r="A128" s="33"/>
      <c r="B128" s="34"/>
      <c r="C128" s="35"/>
      <c r="D128" s="215" t="s">
        <v>168</v>
      </c>
      <c r="E128" s="35"/>
      <c r="F128" s="216" t="s">
        <v>274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168</v>
      </c>
      <c r="AU128" s="16" t="s">
        <v>87</v>
      </c>
    </row>
    <row r="129" spans="1:65" s="13" customFormat="1" x14ac:dyDescent="0.2">
      <c r="B129" s="219"/>
      <c r="C129" s="220"/>
      <c r="D129" s="215" t="s">
        <v>170</v>
      </c>
      <c r="E129" s="221" t="s">
        <v>1</v>
      </c>
      <c r="F129" s="222" t="s">
        <v>1683</v>
      </c>
      <c r="G129" s="220"/>
      <c r="H129" s="223">
        <v>57.6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170</v>
      </c>
      <c r="AU129" s="229" t="s">
        <v>87</v>
      </c>
      <c r="AV129" s="13" t="s">
        <v>87</v>
      </c>
      <c r="AW129" s="13" t="s">
        <v>32</v>
      </c>
      <c r="AX129" s="13" t="s">
        <v>84</v>
      </c>
      <c r="AY129" s="229" t="s">
        <v>159</v>
      </c>
    </row>
    <row r="130" spans="1:65" s="2" customFormat="1" ht="14.45" customHeight="1" x14ac:dyDescent="0.2">
      <c r="A130" s="33"/>
      <c r="B130" s="34"/>
      <c r="C130" s="202" t="s">
        <v>177</v>
      </c>
      <c r="D130" s="202" t="s">
        <v>161</v>
      </c>
      <c r="E130" s="203" t="s">
        <v>288</v>
      </c>
      <c r="F130" s="204" t="s">
        <v>289</v>
      </c>
      <c r="G130" s="205" t="s">
        <v>164</v>
      </c>
      <c r="H130" s="206">
        <v>9.6</v>
      </c>
      <c r="I130" s="207"/>
      <c r="J130" s="208">
        <f>ROUND(I130*H130,2)</f>
        <v>0</v>
      </c>
      <c r="K130" s="204" t="s">
        <v>165</v>
      </c>
      <c r="L130" s="38"/>
      <c r="M130" s="209" t="s">
        <v>1</v>
      </c>
      <c r="N130" s="210" t="s">
        <v>41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166</v>
      </c>
      <c r="AT130" s="213" t="s">
        <v>161</v>
      </c>
      <c r="AU130" s="213" t="s">
        <v>87</v>
      </c>
      <c r="AY130" s="16" t="s">
        <v>159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84</v>
      </c>
      <c r="BK130" s="214">
        <f>ROUND(I130*H130,2)</f>
        <v>0</v>
      </c>
      <c r="BL130" s="16" t="s">
        <v>166</v>
      </c>
      <c r="BM130" s="213" t="s">
        <v>1684</v>
      </c>
    </row>
    <row r="131" spans="1:65" s="2" customFormat="1" ht="19.5" x14ac:dyDescent="0.2">
      <c r="A131" s="33"/>
      <c r="B131" s="34"/>
      <c r="C131" s="35"/>
      <c r="D131" s="215" t="s">
        <v>168</v>
      </c>
      <c r="E131" s="35"/>
      <c r="F131" s="216" t="s">
        <v>291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168</v>
      </c>
      <c r="AU131" s="16" t="s">
        <v>87</v>
      </c>
    </row>
    <row r="132" spans="1:65" s="13" customFormat="1" x14ac:dyDescent="0.2">
      <c r="B132" s="219"/>
      <c r="C132" s="220"/>
      <c r="D132" s="215" t="s">
        <v>170</v>
      </c>
      <c r="E132" s="221" t="s">
        <v>1</v>
      </c>
      <c r="F132" s="222" t="s">
        <v>1681</v>
      </c>
      <c r="G132" s="220"/>
      <c r="H132" s="223">
        <v>9.6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170</v>
      </c>
      <c r="AU132" s="229" t="s">
        <v>87</v>
      </c>
      <c r="AV132" s="13" t="s">
        <v>87</v>
      </c>
      <c r="AW132" s="13" t="s">
        <v>32</v>
      </c>
      <c r="AX132" s="13" t="s">
        <v>84</v>
      </c>
      <c r="AY132" s="229" t="s">
        <v>159</v>
      </c>
    </row>
    <row r="133" spans="1:65" s="2" customFormat="1" ht="14.45" customHeight="1" x14ac:dyDescent="0.2">
      <c r="A133" s="33"/>
      <c r="B133" s="34"/>
      <c r="C133" s="230" t="s">
        <v>166</v>
      </c>
      <c r="D133" s="230" t="s">
        <v>247</v>
      </c>
      <c r="E133" s="231" t="s">
        <v>1685</v>
      </c>
      <c r="F133" s="232" t="s">
        <v>1686</v>
      </c>
      <c r="G133" s="233" t="s">
        <v>164</v>
      </c>
      <c r="H133" s="234">
        <v>9.6</v>
      </c>
      <c r="I133" s="235"/>
      <c r="J133" s="236">
        <f>ROUND(I133*H133,2)</f>
        <v>0</v>
      </c>
      <c r="K133" s="232" t="s">
        <v>1</v>
      </c>
      <c r="L133" s="237"/>
      <c r="M133" s="238" t="s">
        <v>1</v>
      </c>
      <c r="N133" s="239" t="s">
        <v>41</v>
      </c>
      <c r="O133" s="70"/>
      <c r="P133" s="211">
        <f>O133*H133</f>
        <v>0</v>
      </c>
      <c r="Q133" s="211">
        <v>1.8</v>
      </c>
      <c r="R133" s="211">
        <f>Q133*H133</f>
        <v>17.28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208</v>
      </c>
      <c r="AT133" s="213" t="s">
        <v>247</v>
      </c>
      <c r="AU133" s="213" t="s">
        <v>87</v>
      </c>
      <c r="AY133" s="16" t="s">
        <v>159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84</v>
      </c>
      <c r="BK133" s="214">
        <f>ROUND(I133*H133,2)</f>
        <v>0</v>
      </c>
      <c r="BL133" s="16" t="s">
        <v>166</v>
      </c>
      <c r="BM133" s="213" t="s">
        <v>1687</v>
      </c>
    </row>
    <row r="134" spans="1:65" s="2" customFormat="1" x14ac:dyDescent="0.2">
      <c r="A134" s="33"/>
      <c r="B134" s="34"/>
      <c r="C134" s="35"/>
      <c r="D134" s="215" t="s">
        <v>168</v>
      </c>
      <c r="E134" s="35"/>
      <c r="F134" s="216" t="s">
        <v>1686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168</v>
      </c>
      <c r="AU134" s="16" t="s">
        <v>87</v>
      </c>
    </row>
    <row r="135" spans="1:65" s="2" customFormat="1" ht="14.45" customHeight="1" x14ac:dyDescent="0.2">
      <c r="A135" s="33"/>
      <c r="B135" s="34"/>
      <c r="C135" s="202" t="s">
        <v>188</v>
      </c>
      <c r="D135" s="202" t="s">
        <v>161</v>
      </c>
      <c r="E135" s="203" t="s">
        <v>1688</v>
      </c>
      <c r="F135" s="204" t="s">
        <v>1689</v>
      </c>
      <c r="G135" s="205" t="s">
        <v>236</v>
      </c>
      <c r="H135" s="206">
        <v>48</v>
      </c>
      <c r="I135" s="207"/>
      <c r="J135" s="208">
        <f>ROUND(I135*H135,2)</f>
        <v>0</v>
      </c>
      <c r="K135" s="204" t="s">
        <v>165</v>
      </c>
      <c r="L135" s="38"/>
      <c r="M135" s="209" t="s">
        <v>1</v>
      </c>
      <c r="N135" s="210" t="s">
        <v>41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166</v>
      </c>
      <c r="AT135" s="213" t="s">
        <v>161</v>
      </c>
      <c r="AU135" s="213" t="s">
        <v>87</v>
      </c>
      <c r="AY135" s="16" t="s">
        <v>159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84</v>
      </c>
      <c r="BK135" s="214">
        <f>ROUND(I135*H135,2)</f>
        <v>0</v>
      </c>
      <c r="BL135" s="16" t="s">
        <v>166</v>
      </c>
      <c r="BM135" s="213" t="s">
        <v>1690</v>
      </c>
    </row>
    <row r="136" spans="1:65" s="2" customFormat="1" ht="19.5" x14ac:dyDescent="0.2">
      <c r="A136" s="33"/>
      <c r="B136" s="34"/>
      <c r="C136" s="35"/>
      <c r="D136" s="215" t="s">
        <v>168</v>
      </c>
      <c r="E136" s="35"/>
      <c r="F136" s="216" t="s">
        <v>1691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168</v>
      </c>
      <c r="AU136" s="16" t="s">
        <v>87</v>
      </c>
    </row>
    <row r="137" spans="1:65" s="13" customFormat="1" x14ac:dyDescent="0.2">
      <c r="B137" s="219"/>
      <c r="C137" s="220"/>
      <c r="D137" s="215" t="s">
        <v>170</v>
      </c>
      <c r="E137" s="221" t="s">
        <v>1</v>
      </c>
      <c r="F137" s="222" t="s">
        <v>1692</v>
      </c>
      <c r="G137" s="220"/>
      <c r="H137" s="223">
        <v>48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170</v>
      </c>
      <c r="AU137" s="229" t="s">
        <v>87</v>
      </c>
      <c r="AV137" s="13" t="s">
        <v>87</v>
      </c>
      <c r="AW137" s="13" t="s">
        <v>32</v>
      </c>
      <c r="AX137" s="13" t="s">
        <v>84</v>
      </c>
      <c r="AY137" s="229" t="s">
        <v>159</v>
      </c>
    </row>
    <row r="138" spans="1:65" s="2" customFormat="1" ht="14.45" customHeight="1" x14ac:dyDescent="0.2">
      <c r="A138" s="33"/>
      <c r="B138" s="34"/>
      <c r="C138" s="202" t="s">
        <v>194</v>
      </c>
      <c r="D138" s="202" t="s">
        <v>161</v>
      </c>
      <c r="E138" s="203" t="s">
        <v>328</v>
      </c>
      <c r="F138" s="204" t="s">
        <v>329</v>
      </c>
      <c r="G138" s="205" t="s">
        <v>236</v>
      </c>
      <c r="H138" s="206">
        <v>48</v>
      </c>
      <c r="I138" s="207"/>
      <c r="J138" s="208">
        <f>ROUND(I138*H138,2)</f>
        <v>0</v>
      </c>
      <c r="K138" s="204" t="s">
        <v>165</v>
      </c>
      <c r="L138" s="38"/>
      <c r="M138" s="209" t="s">
        <v>1</v>
      </c>
      <c r="N138" s="210" t="s">
        <v>41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166</v>
      </c>
      <c r="AT138" s="213" t="s">
        <v>161</v>
      </c>
      <c r="AU138" s="213" t="s">
        <v>87</v>
      </c>
      <c r="AY138" s="16" t="s">
        <v>159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84</v>
      </c>
      <c r="BK138" s="214">
        <f>ROUND(I138*H138,2)</f>
        <v>0</v>
      </c>
      <c r="BL138" s="16" t="s">
        <v>166</v>
      </c>
      <c r="BM138" s="213" t="s">
        <v>1693</v>
      </c>
    </row>
    <row r="139" spans="1:65" s="2" customFormat="1" ht="19.5" x14ac:dyDescent="0.2">
      <c r="A139" s="33"/>
      <c r="B139" s="34"/>
      <c r="C139" s="35"/>
      <c r="D139" s="215" t="s">
        <v>168</v>
      </c>
      <c r="E139" s="35"/>
      <c r="F139" s="216" t="s">
        <v>331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168</v>
      </c>
      <c r="AU139" s="16" t="s">
        <v>87</v>
      </c>
    </row>
    <row r="140" spans="1:65" s="2" customFormat="1" ht="14.45" customHeight="1" x14ac:dyDescent="0.2">
      <c r="A140" s="33"/>
      <c r="B140" s="34"/>
      <c r="C140" s="230" t="s">
        <v>200</v>
      </c>
      <c r="D140" s="230" t="s">
        <v>247</v>
      </c>
      <c r="E140" s="231" t="s">
        <v>341</v>
      </c>
      <c r="F140" s="232" t="s">
        <v>342</v>
      </c>
      <c r="G140" s="233" t="s">
        <v>343</v>
      </c>
      <c r="H140" s="234">
        <v>0.98899999999999999</v>
      </c>
      <c r="I140" s="235"/>
      <c r="J140" s="236">
        <f>ROUND(I140*H140,2)</f>
        <v>0</v>
      </c>
      <c r="K140" s="232" t="s">
        <v>1</v>
      </c>
      <c r="L140" s="237"/>
      <c r="M140" s="238" t="s">
        <v>1</v>
      </c>
      <c r="N140" s="239" t="s">
        <v>41</v>
      </c>
      <c r="O140" s="70"/>
      <c r="P140" s="211">
        <f>O140*H140</f>
        <v>0</v>
      </c>
      <c r="Q140" s="211">
        <v>1E-3</v>
      </c>
      <c r="R140" s="211">
        <f>Q140*H140</f>
        <v>9.8900000000000008E-4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208</v>
      </c>
      <c r="AT140" s="213" t="s">
        <v>247</v>
      </c>
      <c r="AU140" s="213" t="s">
        <v>87</v>
      </c>
      <c r="AY140" s="16" t="s">
        <v>159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84</v>
      </c>
      <c r="BK140" s="214">
        <f>ROUND(I140*H140,2)</f>
        <v>0</v>
      </c>
      <c r="BL140" s="16" t="s">
        <v>166</v>
      </c>
      <c r="BM140" s="213" t="s">
        <v>1694</v>
      </c>
    </row>
    <row r="141" spans="1:65" s="2" customFormat="1" x14ac:dyDescent="0.2">
      <c r="A141" s="33"/>
      <c r="B141" s="34"/>
      <c r="C141" s="35"/>
      <c r="D141" s="215" t="s">
        <v>168</v>
      </c>
      <c r="E141" s="35"/>
      <c r="F141" s="216" t="s">
        <v>342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168</v>
      </c>
      <c r="AU141" s="16" t="s">
        <v>87</v>
      </c>
    </row>
    <row r="142" spans="1:65" s="13" customFormat="1" x14ac:dyDescent="0.2">
      <c r="B142" s="219"/>
      <c r="C142" s="220"/>
      <c r="D142" s="215" t="s">
        <v>170</v>
      </c>
      <c r="E142" s="221" t="s">
        <v>1</v>
      </c>
      <c r="F142" s="222" t="s">
        <v>1695</v>
      </c>
      <c r="G142" s="220"/>
      <c r="H142" s="223">
        <v>0.98899999999999999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170</v>
      </c>
      <c r="AU142" s="229" t="s">
        <v>87</v>
      </c>
      <c r="AV142" s="13" t="s">
        <v>87</v>
      </c>
      <c r="AW142" s="13" t="s">
        <v>32</v>
      </c>
      <c r="AX142" s="13" t="s">
        <v>84</v>
      </c>
      <c r="AY142" s="229" t="s">
        <v>159</v>
      </c>
    </row>
    <row r="143" spans="1:65" s="12" customFormat="1" ht="22.9" customHeight="1" x14ac:dyDescent="0.2">
      <c r="B143" s="186"/>
      <c r="C143" s="187"/>
      <c r="D143" s="188" t="s">
        <v>75</v>
      </c>
      <c r="E143" s="200" t="s">
        <v>87</v>
      </c>
      <c r="F143" s="200" t="s">
        <v>352</v>
      </c>
      <c r="G143" s="187"/>
      <c r="H143" s="187"/>
      <c r="I143" s="190"/>
      <c r="J143" s="201">
        <f>BK143</f>
        <v>0</v>
      </c>
      <c r="K143" s="187"/>
      <c r="L143" s="192"/>
      <c r="M143" s="193"/>
      <c r="N143" s="194"/>
      <c r="O143" s="194"/>
      <c r="P143" s="195">
        <f>SUM(P144:P149)</f>
        <v>0</v>
      </c>
      <c r="Q143" s="194"/>
      <c r="R143" s="195">
        <f>SUM(R144:R149)</f>
        <v>16.439999999999998</v>
      </c>
      <c r="S143" s="194"/>
      <c r="T143" s="196">
        <f>SUM(T144:T149)</f>
        <v>0</v>
      </c>
      <c r="AR143" s="197" t="s">
        <v>84</v>
      </c>
      <c r="AT143" s="198" t="s">
        <v>75</v>
      </c>
      <c r="AU143" s="198" t="s">
        <v>84</v>
      </c>
      <c r="AY143" s="197" t="s">
        <v>159</v>
      </c>
      <c r="BK143" s="199">
        <f>SUM(BK144:BK149)</f>
        <v>0</v>
      </c>
    </row>
    <row r="144" spans="1:65" s="2" customFormat="1" ht="14.45" customHeight="1" x14ac:dyDescent="0.2">
      <c r="A144" s="33"/>
      <c r="B144" s="34"/>
      <c r="C144" s="202" t="s">
        <v>208</v>
      </c>
      <c r="D144" s="202" t="s">
        <v>161</v>
      </c>
      <c r="E144" s="203" t="s">
        <v>1696</v>
      </c>
      <c r="F144" s="204" t="s">
        <v>1697</v>
      </c>
      <c r="G144" s="205" t="s">
        <v>164</v>
      </c>
      <c r="H144" s="206">
        <v>6</v>
      </c>
      <c r="I144" s="207"/>
      <c r="J144" s="208">
        <f>ROUND(I144*H144,2)</f>
        <v>0</v>
      </c>
      <c r="K144" s="204" t="s">
        <v>165</v>
      </c>
      <c r="L144" s="38"/>
      <c r="M144" s="209" t="s">
        <v>1</v>
      </c>
      <c r="N144" s="210" t="s">
        <v>41</v>
      </c>
      <c r="O144" s="70"/>
      <c r="P144" s="211">
        <f>O144*H144</f>
        <v>0</v>
      </c>
      <c r="Q144" s="211">
        <v>1.63</v>
      </c>
      <c r="R144" s="211">
        <f>Q144*H144</f>
        <v>9.7799999999999994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166</v>
      </c>
      <c r="AT144" s="213" t="s">
        <v>161</v>
      </c>
      <c r="AU144" s="213" t="s">
        <v>87</v>
      </c>
      <c r="AY144" s="16" t="s">
        <v>159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84</v>
      </c>
      <c r="BK144" s="214">
        <f>ROUND(I144*H144,2)</f>
        <v>0</v>
      </c>
      <c r="BL144" s="16" t="s">
        <v>166</v>
      </c>
      <c r="BM144" s="213" t="s">
        <v>1698</v>
      </c>
    </row>
    <row r="145" spans="1:65" s="2" customFormat="1" ht="19.5" x14ac:dyDescent="0.2">
      <c r="A145" s="33"/>
      <c r="B145" s="34"/>
      <c r="C145" s="35"/>
      <c r="D145" s="215" t="s">
        <v>168</v>
      </c>
      <c r="E145" s="35"/>
      <c r="F145" s="216" t="s">
        <v>1699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168</v>
      </c>
      <c r="AU145" s="16" t="s">
        <v>87</v>
      </c>
    </row>
    <row r="146" spans="1:65" s="13" customFormat="1" x14ac:dyDescent="0.2">
      <c r="B146" s="219"/>
      <c r="C146" s="220"/>
      <c r="D146" s="215" t="s">
        <v>170</v>
      </c>
      <c r="E146" s="221" t="s">
        <v>1</v>
      </c>
      <c r="F146" s="222" t="s">
        <v>1700</v>
      </c>
      <c r="G146" s="220"/>
      <c r="H146" s="223">
        <v>6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170</v>
      </c>
      <c r="AU146" s="229" t="s">
        <v>87</v>
      </c>
      <c r="AV146" s="13" t="s">
        <v>87</v>
      </c>
      <c r="AW146" s="13" t="s">
        <v>32</v>
      </c>
      <c r="AX146" s="13" t="s">
        <v>84</v>
      </c>
      <c r="AY146" s="229" t="s">
        <v>159</v>
      </c>
    </row>
    <row r="147" spans="1:65" s="2" customFormat="1" ht="14.45" customHeight="1" x14ac:dyDescent="0.2">
      <c r="A147" s="33"/>
      <c r="B147" s="34"/>
      <c r="C147" s="202" t="s">
        <v>215</v>
      </c>
      <c r="D147" s="202" t="s">
        <v>161</v>
      </c>
      <c r="E147" s="203" t="s">
        <v>1701</v>
      </c>
      <c r="F147" s="204" t="s">
        <v>1702</v>
      </c>
      <c r="G147" s="205" t="s">
        <v>164</v>
      </c>
      <c r="H147" s="206">
        <v>4</v>
      </c>
      <c r="I147" s="207"/>
      <c r="J147" s="208">
        <f>ROUND(I147*H147,2)</f>
        <v>0</v>
      </c>
      <c r="K147" s="204" t="s">
        <v>1</v>
      </c>
      <c r="L147" s="38"/>
      <c r="M147" s="209" t="s">
        <v>1</v>
      </c>
      <c r="N147" s="210" t="s">
        <v>41</v>
      </c>
      <c r="O147" s="70"/>
      <c r="P147" s="211">
        <f>O147*H147</f>
        <v>0</v>
      </c>
      <c r="Q147" s="211">
        <v>1.665</v>
      </c>
      <c r="R147" s="211">
        <f>Q147*H147</f>
        <v>6.66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166</v>
      </c>
      <c r="AT147" s="213" t="s">
        <v>161</v>
      </c>
      <c r="AU147" s="213" t="s">
        <v>87</v>
      </c>
      <c r="AY147" s="16" t="s">
        <v>159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84</v>
      </c>
      <c r="BK147" s="214">
        <f>ROUND(I147*H147,2)</f>
        <v>0</v>
      </c>
      <c r="BL147" s="16" t="s">
        <v>166</v>
      </c>
      <c r="BM147" s="213" t="s">
        <v>1703</v>
      </c>
    </row>
    <row r="148" spans="1:65" s="2" customFormat="1" ht="19.5" x14ac:dyDescent="0.2">
      <c r="A148" s="33"/>
      <c r="B148" s="34"/>
      <c r="C148" s="35"/>
      <c r="D148" s="215" t="s">
        <v>168</v>
      </c>
      <c r="E148" s="35"/>
      <c r="F148" s="216" t="s">
        <v>1704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168</v>
      </c>
      <c r="AU148" s="16" t="s">
        <v>87</v>
      </c>
    </row>
    <row r="149" spans="1:65" s="13" customFormat="1" x14ac:dyDescent="0.2">
      <c r="B149" s="219"/>
      <c r="C149" s="220"/>
      <c r="D149" s="215" t="s">
        <v>170</v>
      </c>
      <c r="E149" s="221" t="s">
        <v>1</v>
      </c>
      <c r="F149" s="222" t="s">
        <v>1705</v>
      </c>
      <c r="G149" s="220"/>
      <c r="H149" s="223">
        <v>4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170</v>
      </c>
      <c r="AU149" s="229" t="s">
        <v>87</v>
      </c>
      <c r="AV149" s="13" t="s">
        <v>87</v>
      </c>
      <c r="AW149" s="13" t="s">
        <v>32</v>
      </c>
      <c r="AX149" s="13" t="s">
        <v>84</v>
      </c>
      <c r="AY149" s="229" t="s">
        <v>159</v>
      </c>
    </row>
    <row r="150" spans="1:65" s="12" customFormat="1" ht="22.9" customHeight="1" x14ac:dyDescent="0.2">
      <c r="B150" s="186"/>
      <c r="C150" s="187"/>
      <c r="D150" s="188" t="s">
        <v>75</v>
      </c>
      <c r="E150" s="200" t="s">
        <v>208</v>
      </c>
      <c r="F150" s="200" t="s">
        <v>689</v>
      </c>
      <c r="G150" s="187"/>
      <c r="H150" s="187"/>
      <c r="I150" s="190"/>
      <c r="J150" s="201">
        <f>BK150</f>
        <v>0</v>
      </c>
      <c r="K150" s="187"/>
      <c r="L150" s="192"/>
      <c r="M150" s="193"/>
      <c r="N150" s="194"/>
      <c r="O150" s="194"/>
      <c r="P150" s="195">
        <f>SUM(P151:P156)</f>
        <v>0</v>
      </c>
      <c r="Q150" s="194"/>
      <c r="R150" s="195">
        <f>SUM(R151:R156)</f>
        <v>1.30896E-2</v>
      </c>
      <c r="S150" s="194"/>
      <c r="T150" s="196">
        <f>SUM(T151:T156)</f>
        <v>0</v>
      </c>
      <c r="AR150" s="197" t="s">
        <v>84</v>
      </c>
      <c r="AT150" s="198" t="s">
        <v>75</v>
      </c>
      <c r="AU150" s="198" t="s">
        <v>84</v>
      </c>
      <c r="AY150" s="197" t="s">
        <v>159</v>
      </c>
      <c r="BK150" s="199">
        <f>SUM(BK151:BK156)</f>
        <v>0</v>
      </c>
    </row>
    <row r="151" spans="1:65" s="2" customFormat="1" ht="14.45" customHeight="1" x14ac:dyDescent="0.2">
      <c r="A151" s="33"/>
      <c r="B151" s="34"/>
      <c r="C151" s="202" t="s">
        <v>221</v>
      </c>
      <c r="D151" s="202" t="s">
        <v>161</v>
      </c>
      <c r="E151" s="203" t="s">
        <v>691</v>
      </c>
      <c r="F151" s="204" t="s">
        <v>692</v>
      </c>
      <c r="G151" s="205" t="s">
        <v>185</v>
      </c>
      <c r="H151" s="206">
        <v>27</v>
      </c>
      <c r="I151" s="207"/>
      <c r="J151" s="208">
        <f>ROUND(I151*H151,2)</f>
        <v>0</v>
      </c>
      <c r="K151" s="204" t="s">
        <v>165</v>
      </c>
      <c r="L151" s="38"/>
      <c r="M151" s="209" t="s">
        <v>1</v>
      </c>
      <c r="N151" s="210" t="s">
        <v>41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166</v>
      </c>
      <c r="AT151" s="213" t="s">
        <v>161</v>
      </c>
      <c r="AU151" s="213" t="s">
        <v>87</v>
      </c>
      <c r="AY151" s="16" t="s">
        <v>159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84</v>
      </c>
      <c r="BK151" s="214">
        <f>ROUND(I151*H151,2)</f>
        <v>0</v>
      </c>
      <c r="BL151" s="16" t="s">
        <v>166</v>
      </c>
      <c r="BM151" s="213" t="s">
        <v>1706</v>
      </c>
    </row>
    <row r="152" spans="1:65" s="2" customFormat="1" x14ac:dyDescent="0.2">
      <c r="A152" s="33"/>
      <c r="B152" s="34"/>
      <c r="C152" s="35"/>
      <c r="D152" s="215" t="s">
        <v>168</v>
      </c>
      <c r="E152" s="35"/>
      <c r="F152" s="216" t="s">
        <v>1707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168</v>
      </c>
      <c r="AU152" s="16" t="s">
        <v>87</v>
      </c>
    </row>
    <row r="153" spans="1:65" s="13" customFormat="1" x14ac:dyDescent="0.2">
      <c r="B153" s="219"/>
      <c r="C153" s="220"/>
      <c r="D153" s="215" t="s">
        <v>170</v>
      </c>
      <c r="E153" s="221" t="s">
        <v>1</v>
      </c>
      <c r="F153" s="222" t="s">
        <v>1708</v>
      </c>
      <c r="G153" s="220"/>
      <c r="H153" s="223">
        <v>27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170</v>
      </c>
      <c r="AU153" s="229" t="s">
        <v>87</v>
      </c>
      <c r="AV153" s="13" t="s">
        <v>87</v>
      </c>
      <c r="AW153" s="13" t="s">
        <v>32</v>
      </c>
      <c r="AX153" s="13" t="s">
        <v>84</v>
      </c>
      <c r="AY153" s="229" t="s">
        <v>159</v>
      </c>
    </row>
    <row r="154" spans="1:65" s="2" customFormat="1" ht="24" x14ac:dyDescent="0.2">
      <c r="A154" s="33"/>
      <c r="B154" s="34"/>
      <c r="C154" s="230" t="s">
        <v>227</v>
      </c>
      <c r="D154" s="230" t="s">
        <v>247</v>
      </c>
      <c r="E154" s="231" t="s">
        <v>697</v>
      </c>
      <c r="F154" s="232" t="s">
        <v>698</v>
      </c>
      <c r="G154" s="233" t="s">
        <v>185</v>
      </c>
      <c r="H154" s="234">
        <v>27.27</v>
      </c>
      <c r="I154" s="235"/>
      <c r="J154" s="236">
        <f>ROUND(I154*H154,2)</f>
        <v>0</v>
      </c>
      <c r="K154" s="232" t="s">
        <v>165</v>
      </c>
      <c r="L154" s="237"/>
      <c r="M154" s="238" t="s">
        <v>1</v>
      </c>
      <c r="N154" s="239" t="s">
        <v>41</v>
      </c>
      <c r="O154" s="70"/>
      <c r="P154" s="211">
        <f>O154*H154</f>
        <v>0</v>
      </c>
      <c r="Q154" s="211">
        <v>4.8000000000000001E-4</v>
      </c>
      <c r="R154" s="211">
        <f>Q154*H154</f>
        <v>1.30896E-2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208</v>
      </c>
      <c r="AT154" s="213" t="s">
        <v>247</v>
      </c>
      <c r="AU154" s="213" t="s">
        <v>87</v>
      </c>
      <c r="AY154" s="16" t="s">
        <v>159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84</v>
      </c>
      <c r="BK154" s="214">
        <f>ROUND(I154*H154,2)</f>
        <v>0</v>
      </c>
      <c r="BL154" s="16" t="s">
        <v>166</v>
      </c>
      <c r="BM154" s="213" t="s">
        <v>1709</v>
      </c>
    </row>
    <row r="155" spans="1:65" s="2" customFormat="1" x14ac:dyDescent="0.2">
      <c r="A155" s="33"/>
      <c r="B155" s="34"/>
      <c r="C155" s="35"/>
      <c r="D155" s="215" t="s">
        <v>168</v>
      </c>
      <c r="E155" s="35"/>
      <c r="F155" s="216" t="s">
        <v>698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168</v>
      </c>
      <c r="AU155" s="16" t="s">
        <v>87</v>
      </c>
    </row>
    <row r="156" spans="1:65" s="13" customFormat="1" x14ac:dyDescent="0.2">
      <c r="B156" s="219"/>
      <c r="C156" s="220"/>
      <c r="D156" s="215" t="s">
        <v>170</v>
      </c>
      <c r="E156" s="221" t="s">
        <v>1</v>
      </c>
      <c r="F156" s="222" t="s">
        <v>1710</v>
      </c>
      <c r="G156" s="220"/>
      <c r="H156" s="223">
        <v>27.27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170</v>
      </c>
      <c r="AU156" s="229" t="s">
        <v>87</v>
      </c>
      <c r="AV156" s="13" t="s">
        <v>87</v>
      </c>
      <c r="AW156" s="13" t="s">
        <v>32</v>
      </c>
      <c r="AX156" s="13" t="s">
        <v>84</v>
      </c>
      <c r="AY156" s="229" t="s">
        <v>159</v>
      </c>
    </row>
    <row r="157" spans="1:65" s="12" customFormat="1" ht="22.9" customHeight="1" x14ac:dyDescent="0.2">
      <c r="B157" s="186"/>
      <c r="C157" s="187"/>
      <c r="D157" s="188" t="s">
        <v>75</v>
      </c>
      <c r="E157" s="200" t="s">
        <v>999</v>
      </c>
      <c r="F157" s="200" t="s">
        <v>1000</v>
      </c>
      <c r="G157" s="187"/>
      <c r="H157" s="187"/>
      <c r="I157" s="190"/>
      <c r="J157" s="201">
        <f>BK157</f>
        <v>0</v>
      </c>
      <c r="K157" s="187"/>
      <c r="L157" s="192"/>
      <c r="M157" s="193"/>
      <c r="N157" s="194"/>
      <c r="O157" s="194"/>
      <c r="P157" s="195">
        <f>SUM(P158:P159)</f>
        <v>0</v>
      </c>
      <c r="Q157" s="194"/>
      <c r="R157" s="195">
        <f>SUM(R158:R159)</f>
        <v>0</v>
      </c>
      <c r="S157" s="194"/>
      <c r="T157" s="196">
        <f>SUM(T158:T159)</f>
        <v>0</v>
      </c>
      <c r="AR157" s="197" t="s">
        <v>84</v>
      </c>
      <c r="AT157" s="198" t="s">
        <v>75</v>
      </c>
      <c r="AU157" s="198" t="s">
        <v>84</v>
      </c>
      <c r="AY157" s="197" t="s">
        <v>159</v>
      </c>
      <c r="BK157" s="199">
        <f>SUM(BK158:BK159)</f>
        <v>0</v>
      </c>
    </row>
    <row r="158" spans="1:65" s="2" customFormat="1" ht="14.45" customHeight="1" x14ac:dyDescent="0.2">
      <c r="A158" s="33"/>
      <c r="B158" s="34"/>
      <c r="C158" s="202" t="s">
        <v>233</v>
      </c>
      <c r="D158" s="202" t="s">
        <v>161</v>
      </c>
      <c r="E158" s="203" t="s">
        <v>1711</v>
      </c>
      <c r="F158" s="204" t="s">
        <v>1712</v>
      </c>
      <c r="G158" s="205" t="s">
        <v>250</v>
      </c>
      <c r="H158" s="206">
        <v>33.734000000000002</v>
      </c>
      <c r="I158" s="207"/>
      <c r="J158" s="208">
        <f>ROUND(I158*H158,2)</f>
        <v>0</v>
      </c>
      <c r="K158" s="204" t="s">
        <v>165</v>
      </c>
      <c r="L158" s="38"/>
      <c r="M158" s="209" t="s">
        <v>1</v>
      </c>
      <c r="N158" s="210" t="s">
        <v>41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166</v>
      </c>
      <c r="AT158" s="213" t="s">
        <v>161</v>
      </c>
      <c r="AU158" s="213" t="s">
        <v>87</v>
      </c>
      <c r="AY158" s="16" t="s">
        <v>159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84</v>
      </c>
      <c r="BK158" s="214">
        <f>ROUND(I158*H158,2)</f>
        <v>0</v>
      </c>
      <c r="BL158" s="16" t="s">
        <v>166</v>
      </c>
      <c r="BM158" s="213" t="s">
        <v>1713</v>
      </c>
    </row>
    <row r="159" spans="1:65" s="2" customFormat="1" x14ac:dyDescent="0.2">
      <c r="A159" s="33"/>
      <c r="B159" s="34"/>
      <c r="C159" s="35"/>
      <c r="D159" s="215" t="s">
        <v>168</v>
      </c>
      <c r="E159" s="35"/>
      <c r="F159" s="216" t="s">
        <v>1714</v>
      </c>
      <c r="G159" s="35"/>
      <c r="H159" s="35"/>
      <c r="I159" s="114"/>
      <c r="J159" s="35"/>
      <c r="K159" s="35"/>
      <c r="L159" s="38"/>
      <c r="M159" s="251"/>
      <c r="N159" s="252"/>
      <c r="O159" s="253"/>
      <c r="P159" s="253"/>
      <c r="Q159" s="253"/>
      <c r="R159" s="253"/>
      <c r="S159" s="253"/>
      <c r="T159" s="25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168</v>
      </c>
      <c r="AU159" s="16" t="s">
        <v>87</v>
      </c>
    </row>
    <row r="160" spans="1:65" s="2" customFormat="1" ht="6.95" customHeight="1" x14ac:dyDescent="0.2">
      <c r="A160" s="33"/>
      <c r="B160" s="53"/>
      <c r="C160" s="54"/>
      <c r="D160" s="54"/>
      <c r="E160" s="54"/>
      <c r="F160" s="54"/>
      <c r="G160" s="54"/>
      <c r="H160" s="54"/>
      <c r="I160" s="151"/>
      <c r="J160" s="54"/>
      <c r="K160" s="54"/>
      <c r="L160" s="38"/>
      <c r="M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</row>
  </sheetData>
  <sheetProtection algorithmName="SHA-512" hashValue="zEJ0ijH0olEY/g0EqJJSObANzQFPezoK/f5z9MVqYmKrZi5iZDcAYHGIAsh7Hti15tWetAcT0yyA2KG5S0hCTw==" saltValue="xRa7AXOgr1nSqrn4/erZcEKSffZQidHsxbLcz8Tx1VGOaIJTBZl9Y7BS0yRMXEaJDluY6lj7nQeHtLXYbSDz7A==" spinCount="100000" sheet="1" objects="1" scenarios="1" formatColumns="0" formatRows="0" autoFilter="0"/>
  <autoFilter ref="C120:K15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2:BM210"/>
  <sheetViews>
    <sheetView showGridLines="0" topLeftCell="A182" workbookViewId="0"/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 x14ac:dyDescent="0.2">
      <c r="I2" s="107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97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 x14ac:dyDescent="0.2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4.45" customHeight="1" x14ac:dyDescent="0.2">
      <c r="B7" s="19"/>
      <c r="E7" s="310" t="str">
        <f>'Rekapitulace stavby'!K6</f>
        <v>VD Jahodnice, zvýšení fce rekonstrukcí tělesa hráze a spodních výpustí</v>
      </c>
      <c r="F7" s="311"/>
      <c r="G7" s="311"/>
      <c r="H7" s="311"/>
      <c r="I7" s="107"/>
      <c r="L7" s="19"/>
    </row>
    <row r="8" spans="1:46" s="2" customFormat="1" ht="12" customHeight="1" x14ac:dyDescent="0.2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 x14ac:dyDescent="0.2">
      <c r="A9" s="33"/>
      <c r="B9" s="38"/>
      <c r="C9" s="33"/>
      <c r="D9" s="33"/>
      <c r="E9" s="312" t="s">
        <v>1715</v>
      </c>
      <c r="F9" s="313"/>
      <c r="G9" s="313"/>
      <c r="H9" s="31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3" t="s">
        <v>18</v>
      </c>
      <c r="E11" s="33"/>
      <c r="F11" s="115" t="s">
        <v>94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30. 1. 2020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4" t="str">
        <f>'Rekapitulace stavby'!E14</f>
        <v>Vyplň údaj</v>
      </c>
      <c r="F18" s="315"/>
      <c r="G18" s="315"/>
      <c r="H18" s="31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5" t="s">
        <v>115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 x14ac:dyDescent="0.2">
      <c r="A27" s="118"/>
      <c r="B27" s="119"/>
      <c r="C27" s="118"/>
      <c r="D27" s="118"/>
      <c r="E27" s="316" t="s">
        <v>116</v>
      </c>
      <c r="F27" s="316"/>
      <c r="G27" s="316"/>
      <c r="H27" s="31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8" t="s">
        <v>40</v>
      </c>
      <c r="E33" s="113" t="s">
        <v>41</v>
      </c>
      <c r="F33" s="129">
        <f>ROUND((SUM(BE121:BE209)),  2)</f>
        <v>0</v>
      </c>
      <c r="G33" s="33"/>
      <c r="H33" s="33"/>
      <c r="I33" s="130">
        <v>0.21</v>
      </c>
      <c r="J33" s="129">
        <f>ROUND(((SUM(BE121:BE209))*I33),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3" t="s">
        <v>42</v>
      </c>
      <c r="F34" s="129">
        <f>ROUND((SUM(BF121:BF209)),  2)</f>
        <v>0</v>
      </c>
      <c r="G34" s="33"/>
      <c r="H34" s="33"/>
      <c r="I34" s="130">
        <v>0.15</v>
      </c>
      <c r="J34" s="129">
        <f>ROUND(((SUM(BF121:BF209))*I34),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3" t="s">
        <v>43</v>
      </c>
      <c r="F35" s="129">
        <f>ROUND((SUM(BG121:BG209)),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3" t="s">
        <v>44</v>
      </c>
      <c r="F36" s="129">
        <f>ROUND((SUM(BH121:BH209)),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45</v>
      </c>
      <c r="F37" s="129">
        <f>ROUND((SUM(BI121:BI209)),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I41" s="107"/>
      <c r="L41" s="19"/>
    </row>
    <row r="42" spans="1:31" s="1" customFormat="1" ht="14.45" customHeight="1" x14ac:dyDescent="0.2">
      <c r="B42" s="19"/>
      <c r="I42" s="107"/>
      <c r="L42" s="19"/>
    </row>
    <row r="43" spans="1:31" s="1" customFormat="1" ht="14.45" customHeight="1" x14ac:dyDescent="0.2">
      <c r="B43" s="19"/>
      <c r="I43" s="107"/>
      <c r="L43" s="19"/>
    </row>
    <row r="44" spans="1:31" s="1" customFormat="1" ht="14.45" customHeight="1" x14ac:dyDescent="0.2">
      <c r="B44" s="19"/>
      <c r="I44" s="107"/>
      <c r="L44" s="19"/>
    </row>
    <row r="45" spans="1:31" s="1" customFormat="1" ht="14.45" customHeight="1" x14ac:dyDescent="0.2">
      <c r="B45" s="19"/>
      <c r="I45" s="107"/>
      <c r="L45" s="19"/>
    </row>
    <row r="46" spans="1:31" s="1" customFormat="1" ht="14.45" customHeight="1" x14ac:dyDescent="0.2">
      <c r="B46" s="19"/>
      <c r="I46" s="107"/>
      <c r="L46" s="19"/>
    </row>
    <row r="47" spans="1:31" s="1" customFormat="1" ht="14.45" customHeight="1" x14ac:dyDescent="0.2">
      <c r="B47" s="19"/>
      <c r="I47" s="107"/>
      <c r="L47" s="19"/>
    </row>
    <row r="48" spans="1:31" s="1" customFormat="1" ht="14.45" customHeight="1" x14ac:dyDescent="0.2">
      <c r="B48" s="19"/>
      <c r="I48" s="107"/>
      <c r="L48" s="19"/>
    </row>
    <row r="49" spans="1:31" s="1" customFormat="1" ht="14.45" customHeight="1" x14ac:dyDescent="0.2">
      <c r="B49" s="19"/>
      <c r="I49" s="107"/>
      <c r="L49" s="19"/>
    </row>
    <row r="50" spans="1:31" s="2" customFormat="1" ht="14.45" customHeight="1" x14ac:dyDescent="0.2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 x14ac:dyDescent="0.2">
      <c r="A85" s="33"/>
      <c r="B85" s="34"/>
      <c r="C85" s="35"/>
      <c r="D85" s="35"/>
      <c r="E85" s="308" t="str">
        <f>E7</f>
        <v>VD Jahodnice, zvýšení fce rekonstrukcí tělesa hráze a spodních výpustí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 x14ac:dyDescent="0.2">
      <c r="A87" s="33"/>
      <c r="B87" s="34"/>
      <c r="C87" s="35"/>
      <c r="D87" s="35"/>
      <c r="E87" s="287" t="str">
        <f>E9</f>
        <v>SO-04 - Rekonstrukce drenážního systému hráze</v>
      </c>
      <c r="F87" s="307"/>
      <c r="G87" s="307"/>
      <c r="H87" s="307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30. 1. 2020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 x14ac:dyDescent="0.2">
      <c r="A91" s="33"/>
      <c r="B91" s="34"/>
      <c r="C91" s="28" t="s">
        <v>24</v>
      </c>
      <c r="D91" s="35"/>
      <c r="E91" s="35"/>
      <c r="F91" s="26" t="str">
        <f>E15</f>
        <v>Povodí Labe, státní podnik, H. Králové</v>
      </c>
      <c r="G91" s="35"/>
      <c r="H91" s="35"/>
      <c r="I91" s="116" t="s">
        <v>30</v>
      </c>
      <c r="J91" s="31" t="str">
        <f>E21</f>
        <v>VRV, a.s. Praha 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Požárová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 x14ac:dyDescent="0.2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J122</f>
        <v>0</v>
      </c>
      <c r="K97" s="161"/>
      <c r="L97" s="166"/>
    </row>
    <row r="98" spans="1:31" s="10" customFormat="1" ht="19.899999999999999" customHeight="1" x14ac:dyDescent="0.2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J123</f>
        <v>0</v>
      </c>
      <c r="K98" s="168"/>
      <c r="L98" s="173"/>
    </row>
    <row r="99" spans="1:31" s="10" customFormat="1" ht="19.899999999999999" customHeight="1" x14ac:dyDescent="0.2">
      <c r="B99" s="167"/>
      <c r="C99" s="168"/>
      <c r="D99" s="169" t="s">
        <v>124</v>
      </c>
      <c r="E99" s="170"/>
      <c r="F99" s="170"/>
      <c r="G99" s="170"/>
      <c r="H99" s="170"/>
      <c r="I99" s="171"/>
      <c r="J99" s="172">
        <f>J170</f>
        <v>0</v>
      </c>
      <c r="K99" s="168"/>
      <c r="L99" s="173"/>
    </row>
    <row r="100" spans="1:31" s="10" customFormat="1" ht="19.899999999999999" customHeight="1" x14ac:dyDescent="0.2">
      <c r="B100" s="167"/>
      <c r="C100" s="168"/>
      <c r="D100" s="169" t="s">
        <v>129</v>
      </c>
      <c r="E100" s="170"/>
      <c r="F100" s="170"/>
      <c r="G100" s="170"/>
      <c r="H100" s="170"/>
      <c r="I100" s="171"/>
      <c r="J100" s="172">
        <f>J184</f>
        <v>0</v>
      </c>
      <c r="K100" s="168"/>
      <c r="L100" s="173"/>
    </row>
    <row r="101" spans="1:31" s="10" customFormat="1" ht="19.899999999999999" customHeight="1" x14ac:dyDescent="0.2">
      <c r="B101" s="167"/>
      <c r="C101" s="168"/>
      <c r="D101" s="169" t="s">
        <v>132</v>
      </c>
      <c r="E101" s="170"/>
      <c r="F101" s="170"/>
      <c r="G101" s="170"/>
      <c r="H101" s="170"/>
      <c r="I101" s="171"/>
      <c r="J101" s="172">
        <f>J207</f>
        <v>0</v>
      </c>
      <c r="K101" s="168"/>
      <c r="L101" s="173"/>
    </row>
    <row r="102" spans="1:31" s="2" customFormat="1" ht="21.75" customHeight="1" x14ac:dyDescent="0.2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 x14ac:dyDescent="0.2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 x14ac:dyDescent="0.2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 x14ac:dyDescent="0.2">
      <c r="A108" s="33"/>
      <c r="B108" s="34"/>
      <c r="C108" s="22" t="s">
        <v>144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 x14ac:dyDescent="0.2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 x14ac:dyDescent="0.2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4.45" customHeight="1" x14ac:dyDescent="0.2">
      <c r="A111" s="33"/>
      <c r="B111" s="34"/>
      <c r="C111" s="35"/>
      <c r="D111" s="35"/>
      <c r="E111" s="308" t="str">
        <f>E7</f>
        <v>VD Jahodnice, zvýšení fce rekonstrukcí tělesa hráze a spodních výpustí</v>
      </c>
      <c r="F111" s="309"/>
      <c r="G111" s="309"/>
      <c r="H111" s="309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113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4.45" customHeight="1" x14ac:dyDescent="0.2">
      <c r="A113" s="33"/>
      <c r="B113" s="34"/>
      <c r="C113" s="35"/>
      <c r="D113" s="35"/>
      <c r="E113" s="287" t="str">
        <f>E9</f>
        <v>SO-04 - Rekonstrukce drenážního systému hráze</v>
      </c>
      <c r="F113" s="307"/>
      <c r="G113" s="307"/>
      <c r="H113" s="307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 x14ac:dyDescent="0.2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116" t="s">
        <v>22</v>
      </c>
      <c r="J115" s="65" t="str">
        <f>IF(J12="","",J12)</f>
        <v>30. 1. 2020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6.45" customHeight="1" x14ac:dyDescent="0.2">
      <c r="A117" s="33"/>
      <c r="B117" s="34"/>
      <c r="C117" s="28" t="s">
        <v>24</v>
      </c>
      <c r="D117" s="35"/>
      <c r="E117" s="35"/>
      <c r="F117" s="26" t="str">
        <f>E15</f>
        <v>Povodí Labe, státní podnik, H. Králové</v>
      </c>
      <c r="G117" s="35"/>
      <c r="H117" s="35"/>
      <c r="I117" s="116" t="s">
        <v>30</v>
      </c>
      <c r="J117" s="31" t="str">
        <f>E21</f>
        <v>VRV, a.s. Praha 5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6" customHeight="1" x14ac:dyDescent="0.2">
      <c r="A118" s="33"/>
      <c r="B118" s="34"/>
      <c r="C118" s="28" t="s">
        <v>28</v>
      </c>
      <c r="D118" s="35"/>
      <c r="E118" s="35"/>
      <c r="F118" s="26" t="str">
        <f>IF(E18="","",E18)</f>
        <v>Vyplň údaj</v>
      </c>
      <c r="G118" s="35"/>
      <c r="H118" s="35"/>
      <c r="I118" s="116" t="s">
        <v>33</v>
      </c>
      <c r="J118" s="31" t="str">
        <f>E24</f>
        <v>Požárová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 x14ac:dyDescent="0.2">
      <c r="A120" s="174"/>
      <c r="B120" s="175"/>
      <c r="C120" s="176" t="s">
        <v>145</v>
      </c>
      <c r="D120" s="177" t="s">
        <v>61</v>
      </c>
      <c r="E120" s="177" t="s">
        <v>57</v>
      </c>
      <c r="F120" s="177" t="s">
        <v>58</v>
      </c>
      <c r="G120" s="177" t="s">
        <v>146</v>
      </c>
      <c r="H120" s="177" t="s">
        <v>147</v>
      </c>
      <c r="I120" s="178" t="s">
        <v>148</v>
      </c>
      <c r="J120" s="177" t="s">
        <v>119</v>
      </c>
      <c r="K120" s="179" t="s">
        <v>149</v>
      </c>
      <c r="L120" s="180"/>
      <c r="M120" s="74" t="s">
        <v>1</v>
      </c>
      <c r="N120" s="75" t="s">
        <v>40</v>
      </c>
      <c r="O120" s="75" t="s">
        <v>150</v>
      </c>
      <c r="P120" s="75" t="s">
        <v>151</v>
      </c>
      <c r="Q120" s="75" t="s">
        <v>152</v>
      </c>
      <c r="R120" s="75" t="s">
        <v>153</v>
      </c>
      <c r="S120" s="75" t="s">
        <v>154</v>
      </c>
      <c r="T120" s="76" t="s">
        <v>155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9" customHeight="1" x14ac:dyDescent="0.25">
      <c r="A121" s="33"/>
      <c r="B121" s="34"/>
      <c r="C121" s="81" t="s">
        <v>156</v>
      </c>
      <c r="D121" s="35"/>
      <c r="E121" s="35"/>
      <c r="F121" s="35"/>
      <c r="G121" s="35"/>
      <c r="H121" s="35"/>
      <c r="I121" s="114"/>
      <c r="J121" s="181">
        <f>BK121</f>
        <v>0</v>
      </c>
      <c r="K121" s="35"/>
      <c r="L121" s="38"/>
      <c r="M121" s="77"/>
      <c r="N121" s="182"/>
      <c r="O121" s="78"/>
      <c r="P121" s="183">
        <f>P122</f>
        <v>0</v>
      </c>
      <c r="Q121" s="78"/>
      <c r="R121" s="183">
        <f>R122</f>
        <v>229.00948191999998</v>
      </c>
      <c r="S121" s="78"/>
      <c r="T121" s="184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75</v>
      </c>
      <c r="AU121" s="16" t="s">
        <v>121</v>
      </c>
      <c r="BK121" s="185">
        <f>BK122</f>
        <v>0</v>
      </c>
    </row>
    <row r="122" spans="1:65" s="12" customFormat="1" ht="25.9" customHeight="1" x14ac:dyDescent="0.2">
      <c r="B122" s="186"/>
      <c r="C122" s="187"/>
      <c r="D122" s="188" t="s">
        <v>75</v>
      </c>
      <c r="E122" s="189" t="s">
        <v>157</v>
      </c>
      <c r="F122" s="189" t="s">
        <v>158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P123+P170+P184+P207</f>
        <v>0</v>
      </c>
      <c r="Q122" s="194"/>
      <c r="R122" s="195">
        <f>R123+R170+R184+R207</f>
        <v>229.00948191999998</v>
      </c>
      <c r="S122" s="194"/>
      <c r="T122" s="196">
        <f>T123+T170+T184+T207</f>
        <v>0</v>
      </c>
      <c r="AR122" s="197" t="s">
        <v>84</v>
      </c>
      <c r="AT122" s="198" t="s">
        <v>75</v>
      </c>
      <c r="AU122" s="198" t="s">
        <v>76</v>
      </c>
      <c r="AY122" s="197" t="s">
        <v>159</v>
      </c>
      <c r="BK122" s="199">
        <f>BK123+BK170+BK184+BK207</f>
        <v>0</v>
      </c>
    </row>
    <row r="123" spans="1:65" s="12" customFormat="1" ht="22.9" customHeight="1" x14ac:dyDescent="0.2">
      <c r="B123" s="186"/>
      <c r="C123" s="187"/>
      <c r="D123" s="188" t="s">
        <v>75</v>
      </c>
      <c r="E123" s="200" t="s">
        <v>84</v>
      </c>
      <c r="F123" s="200" t="s">
        <v>160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SUM(P124:P169)</f>
        <v>0</v>
      </c>
      <c r="Q123" s="194"/>
      <c r="R123" s="195">
        <f>SUM(R124:R169)</f>
        <v>0.18395999999999998</v>
      </c>
      <c r="S123" s="194"/>
      <c r="T123" s="196">
        <f>SUM(T124:T169)</f>
        <v>0</v>
      </c>
      <c r="AR123" s="197" t="s">
        <v>84</v>
      </c>
      <c r="AT123" s="198" t="s">
        <v>75</v>
      </c>
      <c r="AU123" s="198" t="s">
        <v>84</v>
      </c>
      <c r="AY123" s="197" t="s">
        <v>159</v>
      </c>
      <c r="BK123" s="199">
        <f>SUM(BK124:BK169)</f>
        <v>0</v>
      </c>
    </row>
    <row r="124" spans="1:65" s="2" customFormat="1" ht="14.45" customHeight="1" x14ac:dyDescent="0.2">
      <c r="A124" s="33"/>
      <c r="B124" s="34"/>
      <c r="C124" s="202" t="s">
        <v>84</v>
      </c>
      <c r="D124" s="202" t="s">
        <v>161</v>
      </c>
      <c r="E124" s="203" t="s">
        <v>1716</v>
      </c>
      <c r="F124" s="204" t="s">
        <v>1717</v>
      </c>
      <c r="G124" s="205" t="s">
        <v>164</v>
      </c>
      <c r="H124" s="206">
        <v>161</v>
      </c>
      <c r="I124" s="207"/>
      <c r="J124" s="208">
        <f>ROUND(I124*H124,2)</f>
        <v>0</v>
      </c>
      <c r="K124" s="204" t="s">
        <v>165</v>
      </c>
      <c r="L124" s="38"/>
      <c r="M124" s="209" t="s">
        <v>1</v>
      </c>
      <c r="N124" s="210" t="s">
        <v>41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166</v>
      </c>
      <c r="AT124" s="213" t="s">
        <v>161</v>
      </c>
      <c r="AU124" s="213" t="s">
        <v>87</v>
      </c>
      <c r="AY124" s="16" t="s">
        <v>159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84</v>
      </c>
      <c r="BK124" s="214">
        <f>ROUND(I124*H124,2)</f>
        <v>0</v>
      </c>
      <c r="BL124" s="16" t="s">
        <v>166</v>
      </c>
      <c r="BM124" s="213" t="s">
        <v>1718</v>
      </c>
    </row>
    <row r="125" spans="1:65" s="2" customFormat="1" ht="19.5" x14ac:dyDescent="0.2">
      <c r="A125" s="33"/>
      <c r="B125" s="34"/>
      <c r="C125" s="35"/>
      <c r="D125" s="215" t="s">
        <v>168</v>
      </c>
      <c r="E125" s="35"/>
      <c r="F125" s="216" t="s">
        <v>1719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168</v>
      </c>
      <c r="AU125" s="16" t="s">
        <v>87</v>
      </c>
    </row>
    <row r="126" spans="1:65" s="13" customFormat="1" x14ac:dyDescent="0.2">
      <c r="B126" s="219"/>
      <c r="C126" s="220"/>
      <c r="D126" s="215" t="s">
        <v>170</v>
      </c>
      <c r="E126" s="221" t="s">
        <v>1</v>
      </c>
      <c r="F126" s="222" t="s">
        <v>1720</v>
      </c>
      <c r="G126" s="220"/>
      <c r="H126" s="223">
        <v>161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170</v>
      </c>
      <c r="AU126" s="229" t="s">
        <v>87</v>
      </c>
      <c r="AV126" s="13" t="s">
        <v>87</v>
      </c>
      <c r="AW126" s="13" t="s">
        <v>32</v>
      </c>
      <c r="AX126" s="13" t="s">
        <v>84</v>
      </c>
      <c r="AY126" s="229" t="s">
        <v>159</v>
      </c>
    </row>
    <row r="127" spans="1:65" s="2" customFormat="1" ht="14.45" customHeight="1" x14ac:dyDescent="0.2">
      <c r="A127" s="33"/>
      <c r="B127" s="34"/>
      <c r="C127" s="202" t="s">
        <v>87</v>
      </c>
      <c r="D127" s="202" t="s">
        <v>161</v>
      </c>
      <c r="E127" s="203" t="s">
        <v>1721</v>
      </c>
      <c r="F127" s="204" t="s">
        <v>1722</v>
      </c>
      <c r="G127" s="205" t="s">
        <v>164</v>
      </c>
      <c r="H127" s="206">
        <v>20</v>
      </c>
      <c r="I127" s="207"/>
      <c r="J127" s="208">
        <f>ROUND(I127*H127,2)</f>
        <v>0</v>
      </c>
      <c r="K127" s="204" t="s">
        <v>165</v>
      </c>
      <c r="L127" s="38"/>
      <c r="M127" s="209" t="s">
        <v>1</v>
      </c>
      <c r="N127" s="210" t="s">
        <v>41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166</v>
      </c>
      <c r="AT127" s="213" t="s">
        <v>161</v>
      </c>
      <c r="AU127" s="213" t="s">
        <v>87</v>
      </c>
      <c r="AY127" s="16" t="s">
        <v>159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84</v>
      </c>
      <c r="BK127" s="214">
        <f>ROUND(I127*H127,2)</f>
        <v>0</v>
      </c>
      <c r="BL127" s="16" t="s">
        <v>166</v>
      </c>
      <c r="BM127" s="213" t="s">
        <v>1723</v>
      </c>
    </row>
    <row r="128" spans="1:65" s="2" customFormat="1" ht="19.5" x14ac:dyDescent="0.2">
      <c r="A128" s="33"/>
      <c r="B128" s="34"/>
      <c r="C128" s="35"/>
      <c r="D128" s="215" t="s">
        <v>168</v>
      </c>
      <c r="E128" s="35"/>
      <c r="F128" s="216" t="s">
        <v>1724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168</v>
      </c>
      <c r="AU128" s="16" t="s">
        <v>87</v>
      </c>
    </row>
    <row r="129" spans="1:65" s="13" customFormat="1" x14ac:dyDescent="0.2">
      <c r="B129" s="219"/>
      <c r="C129" s="220"/>
      <c r="D129" s="215" t="s">
        <v>170</v>
      </c>
      <c r="E129" s="221" t="s">
        <v>1</v>
      </c>
      <c r="F129" s="222" t="s">
        <v>1725</v>
      </c>
      <c r="G129" s="220"/>
      <c r="H129" s="223">
        <v>20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170</v>
      </c>
      <c r="AU129" s="229" t="s">
        <v>87</v>
      </c>
      <c r="AV129" s="13" t="s">
        <v>87</v>
      </c>
      <c r="AW129" s="13" t="s">
        <v>32</v>
      </c>
      <c r="AX129" s="13" t="s">
        <v>84</v>
      </c>
      <c r="AY129" s="229" t="s">
        <v>159</v>
      </c>
    </row>
    <row r="130" spans="1:65" s="2" customFormat="1" ht="14.45" customHeight="1" x14ac:dyDescent="0.2">
      <c r="A130" s="33"/>
      <c r="B130" s="34"/>
      <c r="C130" s="202" t="s">
        <v>177</v>
      </c>
      <c r="D130" s="202" t="s">
        <v>161</v>
      </c>
      <c r="E130" s="203" t="s">
        <v>1726</v>
      </c>
      <c r="F130" s="204" t="s">
        <v>1727</v>
      </c>
      <c r="G130" s="205" t="s">
        <v>236</v>
      </c>
      <c r="H130" s="206">
        <v>36</v>
      </c>
      <c r="I130" s="207"/>
      <c r="J130" s="208">
        <f>ROUND(I130*H130,2)</f>
        <v>0</v>
      </c>
      <c r="K130" s="204" t="s">
        <v>165</v>
      </c>
      <c r="L130" s="38"/>
      <c r="M130" s="209" t="s">
        <v>1</v>
      </c>
      <c r="N130" s="210" t="s">
        <v>41</v>
      </c>
      <c r="O130" s="70"/>
      <c r="P130" s="211">
        <f>O130*H130</f>
        <v>0</v>
      </c>
      <c r="Q130" s="211">
        <v>1.1E-4</v>
      </c>
      <c r="R130" s="211">
        <f>Q130*H130</f>
        <v>3.96E-3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166</v>
      </c>
      <c r="AT130" s="213" t="s">
        <v>161</v>
      </c>
      <c r="AU130" s="213" t="s">
        <v>87</v>
      </c>
      <c r="AY130" s="16" t="s">
        <v>159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84</v>
      </c>
      <c r="BK130" s="214">
        <f>ROUND(I130*H130,2)</f>
        <v>0</v>
      </c>
      <c r="BL130" s="16" t="s">
        <v>166</v>
      </c>
      <c r="BM130" s="213" t="s">
        <v>1728</v>
      </c>
    </row>
    <row r="131" spans="1:65" s="2" customFormat="1" ht="19.5" x14ac:dyDescent="0.2">
      <c r="A131" s="33"/>
      <c r="B131" s="34"/>
      <c r="C131" s="35"/>
      <c r="D131" s="215" t="s">
        <v>168</v>
      </c>
      <c r="E131" s="35"/>
      <c r="F131" s="216" t="s">
        <v>1729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168</v>
      </c>
      <c r="AU131" s="16" t="s">
        <v>87</v>
      </c>
    </row>
    <row r="132" spans="1:65" s="13" customFormat="1" x14ac:dyDescent="0.2">
      <c r="B132" s="219"/>
      <c r="C132" s="220"/>
      <c r="D132" s="215" t="s">
        <v>170</v>
      </c>
      <c r="E132" s="221" t="s">
        <v>1</v>
      </c>
      <c r="F132" s="222" t="s">
        <v>1730</v>
      </c>
      <c r="G132" s="220"/>
      <c r="H132" s="223">
        <v>36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170</v>
      </c>
      <c r="AU132" s="229" t="s">
        <v>87</v>
      </c>
      <c r="AV132" s="13" t="s">
        <v>87</v>
      </c>
      <c r="AW132" s="13" t="s">
        <v>32</v>
      </c>
      <c r="AX132" s="13" t="s">
        <v>84</v>
      </c>
      <c r="AY132" s="229" t="s">
        <v>159</v>
      </c>
    </row>
    <row r="133" spans="1:65" s="2" customFormat="1" ht="14.45" customHeight="1" x14ac:dyDescent="0.2">
      <c r="A133" s="33"/>
      <c r="B133" s="34"/>
      <c r="C133" s="230" t="s">
        <v>166</v>
      </c>
      <c r="D133" s="230" t="s">
        <v>247</v>
      </c>
      <c r="E133" s="231" t="s">
        <v>1731</v>
      </c>
      <c r="F133" s="232" t="s">
        <v>1732</v>
      </c>
      <c r="G133" s="233" t="s">
        <v>1733</v>
      </c>
      <c r="H133" s="234">
        <v>12</v>
      </c>
      <c r="I133" s="235"/>
      <c r="J133" s="236">
        <f>ROUND(I133*H133,2)</f>
        <v>0</v>
      </c>
      <c r="K133" s="232" t="s">
        <v>1</v>
      </c>
      <c r="L133" s="237"/>
      <c r="M133" s="238" t="s">
        <v>1</v>
      </c>
      <c r="N133" s="239" t="s">
        <v>41</v>
      </c>
      <c r="O133" s="70"/>
      <c r="P133" s="211">
        <f>O133*H133</f>
        <v>0</v>
      </c>
      <c r="Q133" s="211">
        <v>1.4999999999999999E-2</v>
      </c>
      <c r="R133" s="211">
        <f>Q133*H133</f>
        <v>0.18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208</v>
      </c>
      <c r="AT133" s="213" t="s">
        <v>247</v>
      </c>
      <c r="AU133" s="213" t="s">
        <v>87</v>
      </c>
      <c r="AY133" s="16" t="s">
        <v>159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84</v>
      </c>
      <c r="BK133" s="214">
        <f>ROUND(I133*H133,2)</f>
        <v>0</v>
      </c>
      <c r="BL133" s="16" t="s">
        <v>166</v>
      </c>
      <c r="BM133" s="213" t="s">
        <v>1734</v>
      </c>
    </row>
    <row r="134" spans="1:65" s="2" customFormat="1" x14ac:dyDescent="0.2">
      <c r="A134" s="33"/>
      <c r="B134" s="34"/>
      <c r="C134" s="35"/>
      <c r="D134" s="215" t="s">
        <v>168</v>
      </c>
      <c r="E134" s="35"/>
      <c r="F134" s="216" t="s">
        <v>1732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168</v>
      </c>
      <c r="AU134" s="16" t="s">
        <v>87</v>
      </c>
    </row>
    <row r="135" spans="1:65" s="2" customFormat="1" ht="14.45" customHeight="1" x14ac:dyDescent="0.2">
      <c r="A135" s="33"/>
      <c r="B135" s="34"/>
      <c r="C135" s="202" t="s">
        <v>188</v>
      </c>
      <c r="D135" s="202" t="s">
        <v>161</v>
      </c>
      <c r="E135" s="203" t="s">
        <v>1735</v>
      </c>
      <c r="F135" s="204" t="s">
        <v>1736</v>
      </c>
      <c r="G135" s="205" t="s">
        <v>236</v>
      </c>
      <c r="H135" s="206">
        <v>36</v>
      </c>
      <c r="I135" s="207"/>
      <c r="J135" s="208">
        <f>ROUND(I135*H135,2)</f>
        <v>0</v>
      </c>
      <c r="K135" s="204" t="s">
        <v>165</v>
      </c>
      <c r="L135" s="38"/>
      <c r="M135" s="209" t="s">
        <v>1</v>
      </c>
      <c r="N135" s="210" t="s">
        <v>41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166</v>
      </c>
      <c r="AT135" s="213" t="s">
        <v>161</v>
      </c>
      <c r="AU135" s="213" t="s">
        <v>87</v>
      </c>
      <c r="AY135" s="16" t="s">
        <v>159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84</v>
      </c>
      <c r="BK135" s="214">
        <f>ROUND(I135*H135,2)</f>
        <v>0</v>
      </c>
      <c r="BL135" s="16" t="s">
        <v>166</v>
      </c>
      <c r="BM135" s="213" t="s">
        <v>1737</v>
      </c>
    </row>
    <row r="136" spans="1:65" s="2" customFormat="1" ht="19.5" x14ac:dyDescent="0.2">
      <c r="A136" s="33"/>
      <c r="B136" s="34"/>
      <c r="C136" s="35"/>
      <c r="D136" s="215" t="s">
        <v>168</v>
      </c>
      <c r="E136" s="35"/>
      <c r="F136" s="216" t="s">
        <v>1738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168</v>
      </c>
      <c r="AU136" s="16" t="s">
        <v>87</v>
      </c>
    </row>
    <row r="137" spans="1:65" s="2" customFormat="1" ht="14.45" customHeight="1" x14ac:dyDescent="0.2">
      <c r="A137" s="33"/>
      <c r="B137" s="34"/>
      <c r="C137" s="202" t="s">
        <v>194</v>
      </c>
      <c r="D137" s="202" t="s">
        <v>161</v>
      </c>
      <c r="E137" s="203" t="s">
        <v>1739</v>
      </c>
      <c r="F137" s="204" t="s">
        <v>1740</v>
      </c>
      <c r="G137" s="205" t="s">
        <v>164</v>
      </c>
      <c r="H137" s="206">
        <v>43</v>
      </c>
      <c r="I137" s="207"/>
      <c r="J137" s="208">
        <f>ROUND(I137*H137,2)</f>
        <v>0</v>
      </c>
      <c r="K137" s="204" t="s">
        <v>165</v>
      </c>
      <c r="L137" s="38"/>
      <c r="M137" s="209" t="s">
        <v>1</v>
      </c>
      <c r="N137" s="210" t="s">
        <v>41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166</v>
      </c>
      <c r="AT137" s="213" t="s">
        <v>161</v>
      </c>
      <c r="AU137" s="213" t="s">
        <v>87</v>
      </c>
      <c r="AY137" s="16" t="s">
        <v>159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84</v>
      </c>
      <c r="BK137" s="214">
        <f>ROUND(I137*H137,2)</f>
        <v>0</v>
      </c>
      <c r="BL137" s="16" t="s">
        <v>166</v>
      </c>
      <c r="BM137" s="213" t="s">
        <v>1741</v>
      </c>
    </row>
    <row r="138" spans="1:65" s="2" customFormat="1" ht="19.5" x14ac:dyDescent="0.2">
      <c r="A138" s="33"/>
      <c r="B138" s="34"/>
      <c r="C138" s="35"/>
      <c r="D138" s="215" t="s">
        <v>168</v>
      </c>
      <c r="E138" s="35"/>
      <c r="F138" s="216" t="s">
        <v>1742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168</v>
      </c>
      <c r="AU138" s="16" t="s">
        <v>87</v>
      </c>
    </row>
    <row r="139" spans="1:65" s="13" customFormat="1" x14ac:dyDescent="0.2">
      <c r="B139" s="219"/>
      <c r="C139" s="220"/>
      <c r="D139" s="215" t="s">
        <v>170</v>
      </c>
      <c r="E139" s="221" t="s">
        <v>1</v>
      </c>
      <c r="F139" s="222" t="s">
        <v>1743</v>
      </c>
      <c r="G139" s="220"/>
      <c r="H139" s="223">
        <v>43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170</v>
      </c>
      <c r="AU139" s="229" t="s">
        <v>87</v>
      </c>
      <c r="AV139" s="13" t="s">
        <v>87</v>
      </c>
      <c r="AW139" s="13" t="s">
        <v>32</v>
      </c>
      <c r="AX139" s="13" t="s">
        <v>84</v>
      </c>
      <c r="AY139" s="229" t="s">
        <v>159</v>
      </c>
    </row>
    <row r="140" spans="1:65" s="2" customFormat="1" ht="14.45" customHeight="1" x14ac:dyDescent="0.2">
      <c r="A140" s="33"/>
      <c r="B140" s="34"/>
      <c r="C140" s="202" t="s">
        <v>200</v>
      </c>
      <c r="D140" s="202" t="s">
        <v>161</v>
      </c>
      <c r="E140" s="203" t="s">
        <v>1744</v>
      </c>
      <c r="F140" s="204" t="s">
        <v>1745</v>
      </c>
      <c r="G140" s="205" t="s">
        <v>164</v>
      </c>
      <c r="H140" s="206">
        <v>43</v>
      </c>
      <c r="I140" s="207"/>
      <c r="J140" s="208">
        <f>ROUND(I140*H140,2)</f>
        <v>0</v>
      </c>
      <c r="K140" s="204" t="s">
        <v>165</v>
      </c>
      <c r="L140" s="38"/>
      <c r="M140" s="209" t="s">
        <v>1</v>
      </c>
      <c r="N140" s="210" t="s">
        <v>41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166</v>
      </c>
      <c r="AT140" s="213" t="s">
        <v>161</v>
      </c>
      <c r="AU140" s="213" t="s">
        <v>87</v>
      </c>
      <c r="AY140" s="16" t="s">
        <v>159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84</v>
      </c>
      <c r="BK140" s="214">
        <f>ROUND(I140*H140,2)</f>
        <v>0</v>
      </c>
      <c r="BL140" s="16" t="s">
        <v>166</v>
      </c>
      <c r="BM140" s="213" t="s">
        <v>1746</v>
      </c>
    </row>
    <row r="141" spans="1:65" s="2" customFormat="1" ht="19.5" x14ac:dyDescent="0.2">
      <c r="A141" s="33"/>
      <c r="B141" s="34"/>
      <c r="C141" s="35"/>
      <c r="D141" s="215" t="s">
        <v>168</v>
      </c>
      <c r="E141" s="35"/>
      <c r="F141" s="216" t="s">
        <v>1747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168</v>
      </c>
      <c r="AU141" s="16" t="s">
        <v>87</v>
      </c>
    </row>
    <row r="142" spans="1:65" s="2" customFormat="1" ht="24" x14ac:dyDescent="0.2">
      <c r="A142" s="33"/>
      <c r="B142" s="34"/>
      <c r="C142" s="202" t="s">
        <v>208</v>
      </c>
      <c r="D142" s="202" t="s">
        <v>161</v>
      </c>
      <c r="E142" s="203" t="s">
        <v>1748</v>
      </c>
      <c r="F142" s="204" t="s">
        <v>1749</v>
      </c>
      <c r="G142" s="205" t="s">
        <v>164</v>
      </c>
      <c r="H142" s="206">
        <v>20</v>
      </c>
      <c r="I142" s="207"/>
      <c r="J142" s="208">
        <f>ROUND(I142*H142,2)</f>
        <v>0</v>
      </c>
      <c r="K142" s="204" t="s">
        <v>165</v>
      </c>
      <c r="L142" s="38"/>
      <c r="M142" s="209" t="s">
        <v>1</v>
      </c>
      <c r="N142" s="210" t="s">
        <v>41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166</v>
      </c>
      <c r="AT142" s="213" t="s">
        <v>161</v>
      </c>
      <c r="AU142" s="213" t="s">
        <v>87</v>
      </c>
      <c r="AY142" s="16" t="s">
        <v>159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84</v>
      </c>
      <c r="BK142" s="214">
        <f>ROUND(I142*H142,2)</f>
        <v>0</v>
      </c>
      <c r="BL142" s="16" t="s">
        <v>166</v>
      </c>
      <c r="BM142" s="213" t="s">
        <v>1750</v>
      </c>
    </row>
    <row r="143" spans="1:65" s="2" customFormat="1" ht="19.5" x14ac:dyDescent="0.2">
      <c r="A143" s="33"/>
      <c r="B143" s="34"/>
      <c r="C143" s="35"/>
      <c r="D143" s="215" t="s">
        <v>168</v>
      </c>
      <c r="E143" s="35"/>
      <c r="F143" s="216" t="s">
        <v>1751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168</v>
      </c>
      <c r="AU143" s="16" t="s">
        <v>87</v>
      </c>
    </row>
    <row r="144" spans="1:65" s="2" customFormat="1" ht="19.899999999999999" customHeight="1" x14ac:dyDescent="0.2">
      <c r="A144" s="33"/>
      <c r="B144" s="34"/>
      <c r="C144" s="202" t="s">
        <v>215</v>
      </c>
      <c r="D144" s="202" t="s">
        <v>161</v>
      </c>
      <c r="E144" s="203" t="s">
        <v>1752</v>
      </c>
      <c r="F144" s="204" t="s">
        <v>1753</v>
      </c>
      <c r="G144" s="205" t="s">
        <v>164</v>
      </c>
      <c r="H144" s="206">
        <v>20</v>
      </c>
      <c r="I144" s="207"/>
      <c r="J144" s="208">
        <f>ROUND(I144*H144,2)</f>
        <v>0</v>
      </c>
      <c r="K144" s="204" t="s">
        <v>165</v>
      </c>
      <c r="L144" s="38"/>
      <c r="M144" s="209" t="s">
        <v>1</v>
      </c>
      <c r="N144" s="210" t="s">
        <v>41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166</v>
      </c>
      <c r="AT144" s="213" t="s">
        <v>161</v>
      </c>
      <c r="AU144" s="213" t="s">
        <v>87</v>
      </c>
      <c r="AY144" s="16" t="s">
        <v>159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84</v>
      </c>
      <c r="BK144" s="214">
        <f>ROUND(I144*H144,2)</f>
        <v>0</v>
      </c>
      <c r="BL144" s="16" t="s">
        <v>166</v>
      </c>
      <c r="BM144" s="213" t="s">
        <v>1754</v>
      </c>
    </row>
    <row r="145" spans="1:65" s="2" customFormat="1" ht="19.5" x14ac:dyDescent="0.2">
      <c r="A145" s="33"/>
      <c r="B145" s="34"/>
      <c r="C145" s="35"/>
      <c r="D145" s="215" t="s">
        <v>168</v>
      </c>
      <c r="E145" s="35"/>
      <c r="F145" s="216" t="s">
        <v>1755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168</v>
      </c>
      <c r="AU145" s="16" t="s">
        <v>87</v>
      </c>
    </row>
    <row r="146" spans="1:65" s="2" customFormat="1" ht="19.899999999999999" customHeight="1" x14ac:dyDescent="0.2">
      <c r="A146" s="33"/>
      <c r="B146" s="34"/>
      <c r="C146" s="202" t="s">
        <v>221</v>
      </c>
      <c r="D146" s="202" t="s">
        <v>161</v>
      </c>
      <c r="E146" s="203" t="s">
        <v>265</v>
      </c>
      <c r="F146" s="204" t="s">
        <v>266</v>
      </c>
      <c r="G146" s="205" t="s">
        <v>164</v>
      </c>
      <c r="H146" s="206">
        <v>194</v>
      </c>
      <c r="I146" s="207"/>
      <c r="J146" s="208">
        <f>ROUND(I146*H146,2)</f>
        <v>0</v>
      </c>
      <c r="K146" s="204" t="s">
        <v>165</v>
      </c>
      <c r="L146" s="38"/>
      <c r="M146" s="209" t="s">
        <v>1</v>
      </c>
      <c r="N146" s="210" t="s">
        <v>41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166</v>
      </c>
      <c r="AT146" s="213" t="s">
        <v>161</v>
      </c>
      <c r="AU146" s="213" t="s">
        <v>87</v>
      </c>
      <c r="AY146" s="16" t="s">
        <v>159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84</v>
      </c>
      <c r="BK146" s="214">
        <f>ROUND(I146*H146,2)</f>
        <v>0</v>
      </c>
      <c r="BL146" s="16" t="s">
        <v>166</v>
      </c>
      <c r="BM146" s="213" t="s">
        <v>1756</v>
      </c>
    </row>
    <row r="147" spans="1:65" s="2" customFormat="1" ht="19.5" x14ac:dyDescent="0.2">
      <c r="A147" s="33"/>
      <c r="B147" s="34"/>
      <c r="C147" s="35"/>
      <c r="D147" s="215" t="s">
        <v>168</v>
      </c>
      <c r="E147" s="35"/>
      <c r="F147" s="216" t="s">
        <v>268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168</v>
      </c>
      <c r="AU147" s="16" t="s">
        <v>87</v>
      </c>
    </row>
    <row r="148" spans="1:65" s="13" customFormat="1" x14ac:dyDescent="0.2">
      <c r="B148" s="219"/>
      <c r="C148" s="220"/>
      <c r="D148" s="215" t="s">
        <v>170</v>
      </c>
      <c r="E148" s="221" t="s">
        <v>1</v>
      </c>
      <c r="F148" s="222" t="s">
        <v>1757</v>
      </c>
      <c r="G148" s="220"/>
      <c r="H148" s="223">
        <v>194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170</v>
      </c>
      <c r="AU148" s="229" t="s">
        <v>87</v>
      </c>
      <c r="AV148" s="13" t="s">
        <v>87</v>
      </c>
      <c r="AW148" s="13" t="s">
        <v>32</v>
      </c>
      <c r="AX148" s="13" t="s">
        <v>84</v>
      </c>
      <c r="AY148" s="229" t="s">
        <v>159</v>
      </c>
    </row>
    <row r="149" spans="1:65" s="2" customFormat="1" ht="24" x14ac:dyDescent="0.2">
      <c r="A149" s="33"/>
      <c r="B149" s="34"/>
      <c r="C149" s="202" t="s">
        <v>227</v>
      </c>
      <c r="D149" s="202" t="s">
        <v>161</v>
      </c>
      <c r="E149" s="203" t="s">
        <v>271</v>
      </c>
      <c r="F149" s="204" t="s">
        <v>272</v>
      </c>
      <c r="G149" s="205" t="s">
        <v>164</v>
      </c>
      <c r="H149" s="206">
        <v>2910</v>
      </c>
      <c r="I149" s="207"/>
      <c r="J149" s="208">
        <f>ROUND(I149*H149,2)</f>
        <v>0</v>
      </c>
      <c r="K149" s="204" t="s">
        <v>165</v>
      </c>
      <c r="L149" s="38"/>
      <c r="M149" s="209" t="s">
        <v>1</v>
      </c>
      <c r="N149" s="210" t="s">
        <v>41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166</v>
      </c>
      <c r="AT149" s="213" t="s">
        <v>161</v>
      </c>
      <c r="AU149" s="213" t="s">
        <v>87</v>
      </c>
      <c r="AY149" s="16" t="s">
        <v>159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84</v>
      </c>
      <c r="BK149" s="214">
        <f>ROUND(I149*H149,2)</f>
        <v>0</v>
      </c>
      <c r="BL149" s="16" t="s">
        <v>166</v>
      </c>
      <c r="BM149" s="213" t="s">
        <v>1758</v>
      </c>
    </row>
    <row r="150" spans="1:65" s="2" customFormat="1" ht="29.25" x14ac:dyDescent="0.2">
      <c r="A150" s="33"/>
      <c r="B150" s="34"/>
      <c r="C150" s="35"/>
      <c r="D150" s="215" t="s">
        <v>168</v>
      </c>
      <c r="E150" s="35"/>
      <c r="F150" s="216" t="s">
        <v>274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168</v>
      </c>
      <c r="AU150" s="16" t="s">
        <v>87</v>
      </c>
    </row>
    <row r="151" spans="1:65" s="13" customFormat="1" x14ac:dyDescent="0.2">
      <c r="B151" s="219"/>
      <c r="C151" s="220"/>
      <c r="D151" s="215" t="s">
        <v>170</v>
      </c>
      <c r="E151" s="221" t="s">
        <v>1</v>
      </c>
      <c r="F151" s="222" t="s">
        <v>1759</v>
      </c>
      <c r="G151" s="220"/>
      <c r="H151" s="223">
        <v>2910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170</v>
      </c>
      <c r="AU151" s="229" t="s">
        <v>87</v>
      </c>
      <c r="AV151" s="13" t="s">
        <v>87</v>
      </c>
      <c r="AW151" s="13" t="s">
        <v>32</v>
      </c>
      <c r="AX151" s="13" t="s">
        <v>84</v>
      </c>
      <c r="AY151" s="229" t="s">
        <v>159</v>
      </c>
    </row>
    <row r="152" spans="1:65" s="2" customFormat="1" ht="14.45" customHeight="1" x14ac:dyDescent="0.2">
      <c r="A152" s="33"/>
      <c r="B152" s="34"/>
      <c r="C152" s="202" t="s">
        <v>233</v>
      </c>
      <c r="D152" s="202" t="s">
        <v>161</v>
      </c>
      <c r="E152" s="203" t="s">
        <v>288</v>
      </c>
      <c r="F152" s="204" t="s">
        <v>289</v>
      </c>
      <c r="G152" s="205" t="s">
        <v>164</v>
      </c>
      <c r="H152" s="206">
        <v>63</v>
      </c>
      <c r="I152" s="207"/>
      <c r="J152" s="208">
        <f>ROUND(I152*H152,2)</f>
        <v>0</v>
      </c>
      <c r="K152" s="204" t="s">
        <v>165</v>
      </c>
      <c r="L152" s="38"/>
      <c r="M152" s="209" t="s">
        <v>1</v>
      </c>
      <c r="N152" s="210" t="s">
        <v>41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166</v>
      </c>
      <c r="AT152" s="213" t="s">
        <v>161</v>
      </c>
      <c r="AU152" s="213" t="s">
        <v>87</v>
      </c>
      <c r="AY152" s="16" t="s">
        <v>159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84</v>
      </c>
      <c r="BK152" s="214">
        <f>ROUND(I152*H152,2)</f>
        <v>0</v>
      </c>
      <c r="BL152" s="16" t="s">
        <v>166</v>
      </c>
      <c r="BM152" s="213" t="s">
        <v>1760</v>
      </c>
    </row>
    <row r="153" spans="1:65" s="2" customFormat="1" ht="19.5" x14ac:dyDescent="0.2">
      <c r="A153" s="33"/>
      <c r="B153" s="34"/>
      <c r="C153" s="35"/>
      <c r="D153" s="215" t="s">
        <v>168</v>
      </c>
      <c r="E153" s="35"/>
      <c r="F153" s="216" t="s">
        <v>291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168</v>
      </c>
      <c r="AU153" s="16" t="s">
        <v>87</v>
      </c>
    </row>
    <row r="154" spans="1:65" s="13" customFormat="1" x14ac:dyDescent="0.2">
      <c r="B154" s="219"/>
      <c r="C154" s="220"/>
      <c r="D154" s="215" t="s">
        <v>170</v>
      </c>
      <c r="E154" s="221" t="s">
        <v>1</v>
      </c>
      <c r="F154" s="222" t="s">
        <v>1761</v>
      </c>
      <c r="G154" s="220"/>
      <c r="H154" s="223">
        <v>63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170</v>
      </c>
      <c r="AU154" s="229" t="s">
        <v>87</v>
      </c>
      <c r="AV154" s="13" t="s">
        <v>87</v>
      </c>
      <c r="AW154" s="13" t="s">
        <v>32</v>
      </c>
      <c r="AX154" s="13" t="s">
        <v>84</v>
      </c>
      <c r="AY154" s="229" t="s">
        <v>159</v>
      </c>
    </row>
    <row r="155" spans="1:65" s="2" customFormat="1" ht="14.45" customHeight="1" x14ac:dyDescent="0.2">
      <c r="A155" s="33"/>
      <c r="B155" s="34"/>
      <c r="C155" s="202" t="s">
        <v>240</v>
      </c>
      <c r="D155" s="202" t="s">
        <v>161</v>
      </c>
      <c r="E155" s="203" t="s">
        <v>1762</v>
      </c>
      <c r="F155" s="204" t="s">
        <v>1763</v>
      </c>
      <c r="G155" s="205" t="s">
        <v>164</v>
      </c>
      <c r="H155" s="206">
        <v>131</v>
      </c>
      <c r="I155" s="207"/>
      <c r="J155" s="208">
        <f>ROUND(I155*H155,2)</f>
        <v>0</v>
      </c>
      <c r="K155" s="204" t="s">
        <v>165</v>
      </c>
      <c r="L155" s="38"/>
      <c r="M155" s="209" t="s">
        <v>1</v>
      </c>
      <c r="N155" s="210" t="s">
        <v>41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166</v>
      </c>
      <c r="AT155" s="213" t="s">
        <v>161</v>
      </c>
      <c r="AU155" s="213" t="s">
        <v>87</v>
      </c>
      <c r="AY155" s="16" t="s">
        <v>159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84</v>
      </c>
      <c r="BK155" s="214">
        <f>ROUND(I155*H155,2)</f>
        <v>0</v>
      </c>
      <c r="BL155" s="16" t="s">
        <v>166</v>
      </c>
      <c r="BM155" s="213" t="s">
        <v>1764</v>
      </c>
    </row>
    <row r="156" spans="1:65" s="2" customFormat="1" ht="19.5" x14ac:dyDescent="0.2">
      <c r="A156" s="33"/>
      <c r="B156" s="34"/>
      <c r="C156" s="35"/>
      <c r="D156" s="215" t="s">
        <v>168</v>
      </c>
      <c r="E156" s="35"/>
      <c r="F156" s="216" t="s">
        <v>1765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168</v>
      </c>
      <c r="AU156" s="16" t="s">
        <v>87</v>
      </c>
    </row>
    <row r="157" spans="1:65" s="13" customFormat="1" x14ac:dyDescent="0.2">
      <c r="B157" s="219"/>
      <c r="C157" s="220"/>
      <c r="D157" s="215" t="s">
        <v>170</v>
      </c>
      <c r="E157" s="221" t="s">
        <v>1</v>
      </c>
      <c r="F157" s="222" t="s">
        <v>1766</v>
      </c>
      <c r="G157" s="220"/>
      <c r="H157" s="223">
        <v>131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170</v>
      </c>
      <c r="AU157" s="229" t="s">
        <v>87</v>
      </c>
      <c r="AV157" s="13" t="s">
        <v>87</v>
      </c>
      <c r="AW157" s="13" t="s">
        <v>32</v>
      </c>
      <c r="AX157" s="13" t="s">
        <v>84</v>
      </c>
      <c r="AY157" s="229" t="s">
        <v>159</v>
      </c>
    </row>
    <row r="158" spans="1:65" s="2" customFormat="1" ht="14.45" customHeight="1" x14ac:dyDescent="0.2">
      <c r="A158" s="33"/>
      <c r="B158" s="34"/>
      <c r="C158" s="202" t="s">
        <v>246</v>
      </c>
      <c r="D158" s="202" t="s">
        <v>161</v>
      </c>
      <c r="E158" s="203" t="s">
        <v>1767</v>
      </c>
      <c r="F158" s="204" t="s">
        <v>1768</v>
      </c>
      <c r="G158" s="205" t="s">
        <v>164</v>
      </c>
      <c r="H158" s="206">
        <v>30</v>
      </c>
      <c r="I158" s="207"/>
      <c r="J158" s="208">
        <f>ROUND(I158*H158,2)</f>
        <v>0</v>
      </c>
      <c r="K158" s="204" t="s">
        <v>165</v>
      </c>
      <c r="L158" s="38"/>
      <c r="M158" s="209" t="s">
        <v>1</v>
      </c>
      <c r="N158" s="210" t="s">
        <v>41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166</v>
      </c>
      <c r="AT158" s="213" t="s">
        <v>161</v>
      </c>
      <c r="AU158" s="213" t="s">
        <v>87</v>
      </c>
      <c r="AY158" s="16" t="s">
        <v>159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84</v>
      </c>
      <c r="BK158" s="214">
        <f>ROUND(I158*H158,2)</f>
        <v>0</v>
      </c>
      <c r="BL158" s="16" t="s">
        <v>166</v>
      </c>
      <c r="BM158" s="213" t="s">
        <v>1769</v>
      </c>
    </row>
    <row r="159" spans="1:65" s="2" customFormat="1" ht="19.5" x14ac:dyDescent="0.2">
      <c r="A159" s="33"/>
      <c r="B159" s="34"/>
      <c r="C159" s="35"/>
      <c r="D159" s="215" t="s">
        <v>168</v>
      </c>
      <c r="E159" s="35"/>
      <c r="F159" s="216" t="s">
        <v>1770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168</v>
      </c>
      <c r="AU159" s="16" t="s">
        <v>87</v>
      </c>
    </row>
    <row r="160" spans="1:65" s="13" customFormat="1" x14ac:dyDescent="0.2">
      <c r="B160" s="219"/>
      <c r="C160" s="220"/>
      <c r="D160" s="215" t="s">
        <v>170</v>
      </c>
      <c r="E160" s="221" t="s">
        <v>1</v>
      </c>
      <c r="F160" s="222" t="s">
        <v>1771</v>
      </c>
      <c r="G160" s="220"/>
      <c r="H160" s="223">
        <v>30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170</v>
      </c>
      <c r="AU160" s="229" t="s">
        <v>87</v>
      </c>
      <c r="AV160" s="13" t="s">
        <v>87</v>
      </c>
      <c r="AW160" s="13" t="s">
        <v>32</v>
      </c>
      <c r="AX160" s="13" t="s">
        <v>84</v>
      </c>
      <c r="AY160" s="229" t="s">
        <v>159</v>
      </c>
    </row>
    <row r="161" spans="1:65" s="2" customFormat="1" ht="14.45" customHeight="1" x14ac:dyDescent="0.2">
      <c r="A161" s="33"/>
      <c r="B161" s="34"/>
      <c r="C161" s="202" t="s">
        <v>8</v>
      </c>
      <c r="D161" s="202" t="s">
        <v>161</v>
      </c>
      <c r="E161" s="203" t="s">
        <v>305</v>
      </c>
      <c r="F161" s="204" t="s">
        <v>306</v>
      </c>
      <c r="G161" s="205" t="s">
        <v>250</v>
      </c>
      <c r="H161" s="206">
        <v>349.2</v>
      </c>
      <c r="I161" s="207"/>
      <c r="J161" s="208">
        <f>ROUND(I161*H161,2)</f>
        <v>0</v>
      </c>
      <c r="K161" s="204" t="s">
        <v>165</v>
      </c>
      <c r="L161" s="38"/>
      <c r="M161" s="209" t="s">
        <v>1</v>
      </c>
      <c r="N161" s="210" t="s">
        <v>41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166</v>
      </c>
      <c r="AT161" s="213" t="s">
        <v>161</v>
      </c>
      <c r="AU161" s="213" t="s">
        <v>87</v>
      </c>
      <c r="AY161" s="16" t="s">
        <v>159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84</v>
      </c>
      <c r="BK161" s="214">
        <f>ROUND(I161*H161,2)</f>
        <v>0</v>
      </c>
      <c r="BL161" s="16" t="s">
        <v>166</v>
      </c>
      <c r="BM161" s="213" t="s">
        <v>1772</v>
      </c>
    </row>
    <row r="162" spans="1:65" s="2" customFormat="1" ht="19.5" x14ac:dyDescent="0.2">
      <c r="A162" s="33"/>
      <c r="B162" s="34"/>
      <c r="C162" s="35"/>
      <c r="D162" s="215" t="s">
        <v>168</v>
      </c>
      <c r="E162" s="35"/>
      <c r="F162" s="216" t="s">
        <v>308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168</v>
      </c>
      <c r="AU162" s="16" t="s">
        <v>87</v>
      </c>
    </row>
    <row r="163" spans="1:65" s="13" customFormat="1" x14ac:dyDescent="0.2">
      <c r="B163" s="219"/>
      <c r="C163" s="220"/>
      <c r="D163" s="215" t="s">
        <v>170</v>
      </c>
      <c r="E163" s="221" t="s">
        <v>1</v>
      </c>
      <c r="F163" s="222" t="s">
        <v>1773</v>
      </c>
      <c r="G163" s="220"/>
      <c r="H163" s="223">
        <v>349.2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170</v>
      </c>
      <c r="AU163" s="229" t="s">
        <v>87</v>
      </c>
      <c r="AV163" s="13" t="s">
        <v>87</v>
      </c>
      <c r="AW163" s="13" t="s">
        <v>32</v>
      </c>
      <c r="AX163" s="13" t="s">
        <v>84</v>
      </c>
      <c r="AY163" s="229" t="s">
        <v>159</v>
      </c>
    </row>
    <row r="164" spans="1:65" s="2" customFormat="1" ht="14.45" customHeight="1" x14ac:dyDescent="0.2">
      <c r="A164" s="33"/>
      <c r="B164" s="34"/>
      <c r="C164" s="202" t="s">
        <v>258</v>
      </c>
      <c r="D164" s="202" t="s">
        <v>161</v>
      </c>
      <c r="E164" s="203" t="s">
        <v>312</v>
      </c>
      <c r="F164" s="204" t="s">
        <v>313</v>
      </c>
      <c r="G164" s="205" t="s">
        <v>164</v>
      </c>
      <c r="H164" s="206">
        <v>194</v>
      </c>
      <c r="I164" s="207"/>
      <c r="J164" s="208">
        <f>ROUND(I164*H164,2)</f>
        <v>0</v>
      </c>
      <c r="K164" s="204" t="s">
        <v>165</v>
      </c>
      <c r="L164" s="38"/>
      <c r="M164" s="209" t="s">
        <v>1</v>
      </c>
      <c r="N164" s="210" t="s">
        <v>41</v>
      </c>
      <c r="O164" s="70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166</v>
      </c>
      <c r="AT164" s="213" t="s">
        <v>161</v>
      </c>
      <c r="AU164" s="213" t="s">
        <v>87</v>
      </c>
      <c r="AY164" s="16" t="s">
        <v>159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84</v>
      </c>
      <c r="BK164" s="214">
        <f>ROUND(I164*H164,2)</f>
        <v>0</v>
      </c>
      <c r="BL164" s="16" t="s">
        <v>166</v>
      </c>
      <c r="BM164" s="213" t="s">
        <v>1774</v>
      </c>
    </row>
    <row r="165" spans="1:65" s="2" customFormat="1" x14ac:dyDescent="0.2">
      <c r="A165" s="33"/>
      <c r="B165" s="34"/>
      <c r="C165" s="35"/>
      <c r="D165" s="215" t="s">
        <v>168</v>
      </c>
      <c r="E165" s="35"/>
      <c r="F165" s="216" t="s">
        <v>315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168</v>
      </c>
      <c r="AU165" s="16" t="s">
        <v>87</v>
      </c>
    </row>
    <row r="166" spans="1:65" s="13" customFormat="1" x14ac:dyDescent="0.2">
      <c r="B166" s="219"/>
      <c r="C166" s="220"/>
      <c r="D166" s="215" t="s">
        <v>170</v>
      </c>
      <c r="E166" s="221" t="s">
        <v>1</v>
      </c>
      <c r="F166" s="222" t="s">
        <v>1775</v>
      </c>
      <c r="G166" s="220"/>
      <c r="H166" s="223">
        <v>194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170</v>
      </c>
      <c r="AU166" s="229" t="s">
        <v>87</v>
      </c>
      <c r="AV166" s="13" t="s">
        <v>87</v>
      </c>
      <c r="AW166" s="13" t="s">
        <v>32</v>
      </c>
      <c r="AX166" s="13" t="s">
        <v>84</v>
      </c>
      <c r="AY166" s="229" t="s">
        <v>159</v>
      </c>
    </row>
    <row r="167" spans="1:65" s="2" customFormat="1" ht="14.45" customHeight="1" x14ac:dyDescent="0.2">
      <c r="A167" s="33"/>
      <c r="B167" s="34"/>
      <c r="C167" s="202" t="s">
        <v>264</v>
      </c>
      <c r="D167" s="202" t="s">
        <v>161</v>
      </c>
      <c r="E167" s="203" t="s">
        <v>1776</v>
      </c>
      <c r="F167" s="204" t="s">
        <v>1777</v>
      </c>
      <c r="G167" s="205" t="s">
        <v>236</v>
      </c>
      <c r="H167" s="206">
        <v>306</v>
      </c>
      <c r="I167" s="207"/>
      <c r="J167" s="208">
        <f>ROUND(I167*H167,2)</f>
        <v>0</v>
      </c>
      <c r="K167" s="204" t="s">
        <v>165</v>
      </c>
      <c r="L167" s="38"/>
      <c r="M167" s="209" t="s">
        <v>1</v>
      </c>
      <c r="N167" s="210" t="s">
        <v>41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166</v>
      </c>
      <c r="AT167" s="213" t="s">
        <v>161</v>
      </c>
      <c r="AU167" s="213" t="s">
        <v>87</v>
      </c>
      <c r="AY167" s="16" t="s">
        <v>159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84</v>
      </c>
      <c r="BK167" s="214">
        <f>ROUND(I167*H167,2)</f>
        <v>0</v>
      </c>
      <c r="BL167" s="16" t="s">
        <v>166</v>
      </c>
      <c r="BM167" s="213" t="s">
        <v>1778</v>
      </c>
    </row>
    <row r="168" spans="1:65" s="2" customFormat="1" ht="19.5" x14ac:dyDescent="0.2">
      <c r="A168" s="33"/>
      <c r="B168" s="34"/>
      <c r="C168" s="35"/>
      <c r="D168" s="215" t="s">
        <v>168</v>
      </c>
      <c r="E168" s="35"/>
      <c r="F168" s="216" t="s">
        <v>1779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168</v>
      </c>
      <c r="AU168" s="16" t="s">
        <v>87</v>
      </c>
    </row>
    <row r="169" spans="1:65" s="13" customFormat="1" x14ac:dyDescent="0.2">
      <c r="B169" s="219"/>
      <c r="C169" s="220"/>
      <c r="D169" s="215" t="s">
        <v>170</v>
      </c>
      <c r="E169" s="221" t="s">
        <v>1</v>
      </c>
      <c r="F169" s="222" t="s">
        <v>1780</v>
      </c>
      <c r="G169" s="220"/>
      <c r="H169" s="223">
        <v>306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170</v>
      </c>
      <c r="AU169" s="229" t="s">
        <v>87</v>
      </c>
      <c r="AV169" s="13" t="s">
        <v>87</v>
      </c>
      <c r="AW169" s="13" t="s">
        <v>32</v>
      </c>
      <c r="AX169" s="13" t="s">
        <v>84</v>
      </c>
      <c r="AY169" s="229" t="s">
        <v>159</v>
      </c>
    </row>
    <row r="170" spans="1:65" s="12" customFormat="1" ht="22.9" customHeight="1" x14ac:dyDescent="0.2">
      <c r="B170" s="186"/>
      <c r="C170" s="187"/>
      <c r="D170" s="188" t="s">
        <v>75</v>
      </c>
      <c r="E170" s="200" t="s">
        <v>87</v>
      </c>
      <c r="F170" s="200" t="s">
        <v>352</v>
      </c>
      <c r="G170" s="187"/>
      <c r="H170" s="187"/>
      <c r="I170" s="190"/>
      <c r="J170" s="201">
        <f>BK170</f>
        <v>0</v>
      </c>
      <c r="K170" s="187"/>
      <c r="L170" s="192"/>
      <c r="M170" s="193"/>
      <c r="N170" s="194"/>
      <c r="O170" s="194"/>
      <c r="P170" s="195">
        <f>SUM(P171:P183)</f>
        <v>0</v>
      </c>
      <c r="Q170" s="194"/>
      <c r="R170" s="195">
        <f>SUM(R171:R183)</f>
        <v>228.64501231999998</v>
      </c>
      <c r="S170" s="194"/>
      <c r="T170" s="196">
        <f>SUM(T171:T183)</f>
        <v>0</v>
      </c>
      <c r="AR170" s="197" t="s">
        <v>84</v>
      </c>
      <c r="AT170" s="198" t="s">
        <v>75</v>
      </c>
      <c r="AU170" s="198" t="s">
        <v>84</v>
      </c>
      <c r="AY170" s="197" t="s">
        <v>159</v>
      </c>
      <c r="BK170" s="199">
        <f>SUM(BK171:BK183)</f>
        <v>0</v>
      </c>
    </row>
    <row r="171" spans="1:65" s="2" customFormat="1" ht="14.45" customHeight="1" x14ac:dyDescent="0.2">
      <c r="A171" s="33"/>
      <c r="B171" s="34"/>
      <c r="C171" s="202" t="s">
        <v>270</v>
      </c>
      <c r="D171" s="202" t="s">
        <v>161</v>
      </c>
      <c r="E171" s="203" t="s">
        <v>1696</v>
      </c>
      <c r="F171" s="204" t="s">
        <v>1697</v>
      </c>
      <c r="G171" s="205" t="s">
        <v>164</v>
      </c>
      <c r="H171" s="206">
        <v>140</v>
      </c>
      <c r="I171" s="207"/>
      <c r="J171" s="208">
        <f>ROUND(I171*H171,2)</f>
        <v>0</v>
      </c>
      <c r="K171" s="204" t="s">
        <v>165</v>
      </c>
      <c r="L171" s="38"/>
      <c r="M171" s="209" t="s">
        <v>1</v>
      </c>
      <c r="N171" s="210" t="s">
        <v>41</v>
      </c>
      <c r="O171" s="70"/>
      <c r="P171" s="211">
        <f>O171*H171</f>
        <v>0</v>
      </c>
      <c r="Q171" s="211">
        <v>1.63</v>
      </c>
      <c r="R171" s="211">
        <f>Q171*H171</f>
        <v>228.2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166</v>
      </c>
      <c r="AT171" s="213" t="s">
        <v>161</v>
      </c>
      <c r="AU171" s="213" t="s">
        <v>87</v>
      </c>
      <c r="AY171" s="16" t="s">
        <v>159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84</v>
      </c>
      <c r="BK171" s="214">
        <f>ROUND(I171*H171,2)</f>
        <v>0</v>
      </c>
      <c r="BL171" s="16" t="s">
        <v>166</v>
      </c>
      <c r="BM171" s="213" t="s">
        <v>1698</v>
      </c>
    </row>
    <row r="172" spans="1:65" s="2" customFormat="1" ht="19.5" x14ac:dyDescent="0.2">
      <c r="A172" s="33"/>
      <c r="B172" s="34"/>
      <c r="C172" s="35"/>
      <c r="D172" s="215" t="s">
        <v>168</v>
      </c>
      <c r="E172" s="35"/>
      <c r="F172" s="216" t="s">
        <v>1699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168</v>
      </c>
      <c r="AU172" s="16" t="s">
        <v>87</v>
      </c>
    </row>
    <row r="173" spans="1:65" s="13" customFormat="1" x14ac:dyDescent="0.2">
      <c r="B173" s="219"/>
      <c r="C173" s="220"/>
      <c r="D173" s="215" t="s">
        <v>170</v>
      </c>
      <c r="E173" s="221" t="s">
        <v>1</v>
      </c>
      <c r="F173" s="222" t="s">
        <v>1781</v>
      </c>
      <c r="G173" s="220"/>
      <c r="H173" s="223">
        <v>140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170</v>
      </c>
      <c r="AU173" s="229" t="s">
        <v>87</v>
      </c>
      <c r="AV173" s="13" t="s">
        <v>87</v>
      </c>
      <c r="AW173" s="13" t="s">
        <v>32</v>
      </c>
      <c r="AX173" s="13" t="s">
        <v>84</v>
      </c>
      <c r="AY173" s="229" t="s">
        <v>159</v>
      </c>
    </row>
    <row r="174" spans="1:65" s="2" customFormat="1" ht="14.45" customHeight="1" x14ac:dyDescent="0.2">
      <c r="A174" s="33"/>
      <c r="B174" s="34"/>
      <c r="C174" s="202" t="s">
        <v>276</v>
      </c>
      <c r="D174" s="202" t="s">
        <v>161</v>
      </c>
      <c r="E174" s="203" t="s">
        <v>1782</v>
      </c>
      <c r="F174" s="204" t="s">
        <v>1783</v>
      </c>
      <c r="G174" s="205" t="s">
        <v>250</v>
      </c>
      <c r="H174" s="206">
        <v>0.44400000000000001</v>
      </c>
      <c r="I174" s="207"/>
      <c r="J174" s="208">
        <f>ROUND(I174*H174,2)</f>
        <v>0</v>
      </c>
      <c r="K174" s="204" t="s">
        <v>165</v>
      </c>
      <c r="L174" s="38"/>
      <c r="M174" s="209" t="s">
        <v>1</v>
      </c>
      <c r="N174" s="210" t="s">
        <v>41</v>
      </c>
      <c r="O174" s="70"/>
      <c r="P174" s="211">
        <f>O174*H174</f>
        <v>0</v>
      </c>
      <c r="Q174" s="211">
        <v>2.2799999999999999E-3</v>
      </c>
      <c r="R174" s="211">
        <f>Q174*H174</f>
        <v>1.0123199999999999E-3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166</v>
      </c>
      <c r="AT174" s="213" t="s">
        <v>161</v>
      </c>
      <c r="AU174" s="213" t="s">
        <v>87</v>
      </c>
      <c r="AY174" s="16" t="s">
        <v>159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84</v>
      </c>
      <c r="BK174" s="214">
        <f>ROUND(I174*H174,2)</f>
        <v>0</v>
      </c>
      <c r="BL174" s="16" t="s">
        <v>166</v>
      </c>
      <c r="BM174" s="213" t="s">
        <v>1784</v>
      </c>
    </row>
    <row r="175" spans="1:65" s="2" customFormat="1" x14ac:dyDescent="0.2">
      <c r="A175" s="33"/>
      <c r="B175" s="34"/>
      <c r="C175" s="35"/>
      <c r="D175" s="215" t="s">
        <v>168</v>
      </c>
      <c r="E175" s="35"/>
      <c r="F175" s="216" t="s">
        <v>1785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168</v>
      </c>
      <c r="AU175" s="16" t="s">
        <v>87</v>
      </c>
    </row>
    <row r="176" spans="1:65" s="13" customFormat="1" x14ac:dyDescent="0.2">
      <c r="B176" s="219"/>
      <c r="C176" s="220"/>
      <c r="D176" s="215" t="s">
        <v>170</v>
      </c>
      <c r="E176" s="221" t="s">
        <v>1</v>
      </c>
      <c r="F176" s="222" t="s">
        <v>1786</v>
      </c>
      <c r="G176" s="220"/>
      <c r="H176" s="223">
        <v>0.44400000000000001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170</v>
      </c>
      <c r="AU176" s="229" t="s">
        <v>87</v>
      </c>
      <c r="AV176" s="13" t="s">
        <v>87</v>
      </c>
      <c r="AW176" s="13" t="s">
        <v>32</v>
      </c>
      <c r="AX176" s="13" t="s">
        <v>84</v>
      </c>
      <c r="AY176" s="229" t="s">
        <v>159</v>
      </c>
    </row>
    <row r="177" spans="1:65" s="2" customFormat="1" ht="14.45" customHeight="1" x14ac:dyDescent="0.2">
      <c r="A177" s="33"/>
      <c r="B177" s="34"/>
      <c r="C177" s="202" t="s">
        <v>282</v>
      </c>
      <c r="D177" s="202" t="s">
        <v>161</v>
      </c>
      <c r="E177" s="203" t="s">
        <v>1787</v>
      </c>
      <c r="F177" s="204" t="s">
        <v>1788</v>
      </c>
      <c r="G177" s="205" t="s">
        <v>185</v>
      </c>
      <c r="H177" s="206">
        <v>48</v>
      </c>
      <c r="I177" s="207"/>
      <c r="J177" s="208">
        <f>ROUND(I177*H177,2)</f>
        <v>0</v>
      </c>
      <c r="K177" s="204" t="s">
        <v>165</v>
      </c>
      <c r="L177" s="38"/>
      <c r="M177" s="209" t="s">
        <v>1</v>
      </c>
      <c r="N177" s="210" t="s">
        <v>41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166</v>
      </c>
      <c r="AT177" s="213" t="s">
        <v>161</v>
      </c>
      <c r="AU177" s="213" t="s">
        <v>87</v>
      </c>
      <c r="AY177" s="16" t="s">
        <v>159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84</v>
      </c>
      <c r="BK177" s="214">
        <f>ROUND(I177*H177,2)</f>
        <v>0</v>
      </c>
      <c r="BL177" s="16" t="s">
        <v>166</v>
      </c>
      <c r="BM177" s="213" t="s">
        <v>1789</v>
      </c>
    </row>
    <row r="178" spans="1:65" s="2" customFormat="1" ht="19.5" x14ac:dyDescent="0.2">
      <c r="A178" s="33"/>
      <c r="B178" s="34"/>
      <c r="C178" s="35"/>
      <c r="D178" s="215" t="s">
        <v>168</v>
      </c>
      <c r="E178" s="35"/>
      <c r="F178" s="216" t="s">
        <v>1790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168</v>
      </c>
      <c r="AU178" s="16" t="s">
        <v>87</v>
      </c>
    </row>
    <row r="179" spans="1:65" s="13" customFormat="1" x14ac:dyDescent="0.2">
      <c r="B179" s="219"/>
      <c r="C179" s="220"/>
      <c r="D179" s="215" t="s">
        <v>170</v>
      </c>
      <c r="E179" s="221" t="s">
        <v>1</v>
      </c>
      <c r="F179" s="222" t="s">
        <v>1791</v>
      </c>
      <c r="G179" s="220"/>
      <c r="H179" s="223">
        <v>48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170</v>
      </c>
      <c r="AU179" s="229" t="s">
        <v>87</v>
      </c>
      <c r="AV179" s="13" t="s">
        <v>87</v>
      </c>
      <c r="AW179" s="13" t="s">
        <v>32</v>
      </c>
      <c r="AX179" s="13" t="s">
        <v>84</v>
      </c>
      <c r="AY179" s="229" t="s">
        <v>159</v>
      </c>
    </row>
    <row r="180" spans="1:65" s="2" customFormat="1" ht="14.45" customHeight="1" x14ac:dyDescent="0.2">
      <c r="A180" s="33"/>
      <c r="B180" s="34"/>
      <c r="C180" s="230" t="s">
        <v>7</v>
      </c>
      <c r="D180" s="230" t="s">
        <v>247</v>
      </c>
      <c r="E180" s="231" t="s">
        <v>1792</v>
      </c>
      <c r="F180" s="232" t="s">
        <v>1793</v>
      </c>
      <c r="G180" s="233" t="s">
        <v>250</v>
      </c>
      <c r="H180" s="234">
        <v>0.44400000000000001</v>
      </c>
      <c r="I180" s="235"/>
      <c r="J180" s="236">
        <f>ROUND(I180*H180,2)</f>
        <v>0</v>
      </c>
      <c r="K180" s="232" t="s">
        <v>165</v>
      </c>
      <c r="L180" s="237"/>
      <c r="M180" s="238" t="s">
        <v>1</v>
      </c>
      <c r="N180" s="239" t="s">
        <v>41</v>
      </c>
      <c r="O180" s="70"/>
      <c r="P180" s="211">
        <f>O180*H180</f>
        <v>0</v>
      </c>
      <c r="Q180" s="211">
        <v>1</v>
      </c>
      <c r="R180" s="211">
        <f>Q180*H180</f>
        <v>0.44400000000000001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208</v>
      </c>
      <c r="AT180" s="213" t="s">
        <v>247</v>
      </c>
      <c r="AU180" s="213" t="s">
        <v>87</v>
      </c>
      <c r="AY180" s="16" t="s">
        <v>159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84</v>
      </c>
      <c r="BK180" s="214">
        <f>ROUND(I180*H180,2)</f>
        <v>0</v>
      </c>
      <c r="BL180" s="16" t="s">
        <v>166</v>
      </c>
      <c r="BM180" s="213" t="s">
        <v>1794</v>
      </c>
    </row>
    <row r="181" spans="1:65" s="2" customFormat="1" x14ac:dyDescent="0.2">
      <c r="A181" s="33"/>
      <c r="B181" s="34"/>
      <c r="C181" s="35"/>
      <c r="D181" s="215" t="s">
        <v>168</v>
      </c>
      <c r="E181" s="35"/>
      <c r="F181" s="216" t="s">
        <v>1793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168</v>
      </c>
      <c r="AU181" s="16" t="s">
        <v>87</v>
      </c>
    </row>
    <row r="182" spans="1:65" s="2" customFormat="1" ht="14.45" customHeight="1" x14ac:dyDescent="0.2">
      <c r="A182" s="33"/>
      <c r="B182" s="34"/>
      <c r="C182" s="202" t="s">
        <v>293</v>
      </c>
      <c r="D182" s="202" t="s">
        <v>161</v>
      </c>
      <c r="E182" s="203" t="s">
        <v>1795</v>
      </c>
      <c r="F182" s="204" t="s">
        <v>1796</v>
      </c>
      <c r="G182" s="205" t="s">
        <v>185</v>
      </c>
      <c r="H182" s="206">
        <v>48</v>
      </c>
      <c r="I182" s="207"/>
      <c r="J182" s="208">
        <f>ROUND(I182*H182,2)</f>
        <v>0</v>
      </c>
      <c r="K182" s="204" t="s">
        <v>165</v>
      </c>
      <c r="L182" s="38"/>
      <c r="M182" s="209" t="s">
        <v>1</v>
      </c>
      <c r="N182" s="210" t="s">
        <v>41</v>
      </c>
      <c r="O182" s="70"/>
      <c r="P182" s="211">
        <f>O182*H182</f>
        <v>0</v>
      </c>
      <c r="Q182" s="211">
        <v>0</v>
      </c>
      <c r="R182" s="211">
        <f>Q182*H182</f>
        <v>0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166</v>
      </c>
      <c r="AT182" s="213" t="s">
        <v>161</v>
      </c>
      <c r="AU182" s="213" t="s">
        <v>87</v>
      </c>
      <c r="AY182" s="16" t="s">
        <v>159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84</v>
      </c>
      <c r="BK182" s="214">
        <f>ROUND(I182*H182,2)</f>
        <v>0</v>
      </c>
      <c r="BL182" s="16" t="s">
        <v>166</v>
      </c>
      <c r="BM182" s="213" t="s">
        <v>1797</v>
      </c>
    </row>
    <row r="183" spans="1:65" s="2" customFormat="1" ht="19.5" x14ac:dyDescent="0.2">
      <c r="A183" s="33"/>
      <c r="B183" s="34"/>
      <c r="C183" s="35"/>
      <c r="D183" s="215" t="s">
        <v>168</v>
      </c>
      <c r="E183" s="35"/>
      <c r="F183" s="216" t="s">
        <v>1798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168</v>
      </c>
      <c r="AU183" s="16" t="s">
        <v>87</v>
      </c>
    </row>
    <row r="184" spans="1:65" s="12" customFormat="1" ht="22.9" customHeight="1" x14ac:dyDescent="0.2">
      <c r="B184" s="186"/>
      <c r="C184" s="187"/>
      <c r="D184" s="188" t="s">
        <v>75</v>
      </c>
      <c r="E184" s="200" t="s">
        <v>208</v>
      </c>
      <c r="F184" s="200" t="s">
        <v>689</v>
      </c>
      <c r="G184" s="187"/>
      <c r="H184" s="187"/>
      <c r="I184" s="190"/>
      <c r="J184" s="201">
        <f>BK184</f>
        <v>0</v>
      </c>
      <c r="K184" s="187"/>
      <c r="L184" s="192"/>
      <c r="M184" s="193"/>
      <c r="N184" s="194"/>
      <c r="O184" s="194"/>
      <c r="P184" s="195">
        <f>SUM(P185:P206)</f>
        <v>0</v>
      </c>
      <c r="Q184" s="194"/>
      <c r="R184" s="195">
        <f>SUM(R185:R206)</f>
        <v>0.18050959999999999</v>
      </c>
      <c r="S184" s="194"/>
      <c r="T184" s="196">
        <f>SUM(T185:T206)</f>
        <v>0</v>
      </c>
      <c r="AR184" s="197" t="s">
        <v>84</v>
      </c>
      <c r="AT184" s="198" t="s">
        <v>75</v>
      </c>
      <c r="AU184" s="198" t="s">
        <v>84</v>
      </c>
      <c r="AY184" s="197" t="s">
        <v>159</v>
      </c>
      <c r="BK184" s="199">
        <f>SUM(BK185:BK206)</f>
        <v>0</v>
      </c>
    </row>
    <row r="185" spans="1:65" s="2" customFormat="1" ht="14.45" customHeight="1" x14ac:dyDescent="0.2">
      <c r="A185" s="33"/>
      <c r="B185" s="34"/>
      <c r="C185" s="202" t="s">
        <v>298</v>
      </c>
      <c r="D185" s="202" t="s">
        <v>161</v>
      </c>
      <c r="E185" s="203" t="s">
        <v>691</v>
      </c>
      <c r="F185" s="204" t="s">
        <v>692</v>
      </c>
      <c r="G185" s="205" t="s">
        <v>185</v>
      </c>
      <c r="H185" s="206">
        <v>102</v>
      </c>
      <c r="I185" s="207"/>
      <c r="J185" s="208">
        <f>ROUND(I185*H185,2)</f>
        <v>0</v>
      </c>
      <c r="K185" s="204" t="s">
        <v>165</v>
      </c>
      <c r="L185" s="38"/>
      <c r="M185" s="209" t="s">
        <v>1</v>
      </c>
      <c r="N185" s="210" t="s">
        <v>41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166</v>
      </c>
      <c r="AT185" s="213" t="s">
        <v>161</v>
      </c>
      <c r="AU185" s="213" t="s">
        <v>87</v>
      </c>
      <c r="AY185" s="16" t="s">
        <v>159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84</v>
      </c>
      <c r="BK185" s="214">
        <f>ROUND(I185*H185,2)</f>
        <v>0</v>
      </c>
      <c r="BL185" s="16" t="s">
        <v>166</v>
      </c>
      <c r="BM185" s="213" t="s">
        <v>1706</v>
      </c>
    </row>
    <row r="186" spans="1:65" s="2" customFormat="1" x14ac:dyDescent="0.2">
      <c r="A186" s="33"/>
      <c r="B186" s="34"/>
      <c r="C186" s="35"/>
      <c r="D186" s="215" t="s">
        <v>168</v>
      </c>
      <c r="E186" s="35"/>
      <c r="F186" s="216" t="s">
        <v>1707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168</v>
      </c>
      <c r="AU186" s="16" t="s">
        <v>87</v>
      </c>
    </row>
    <row r="187" spans="1:65" s="13" customFormat="1" x14ac:dyDescent="0.2">
      <c r="B187" s="219"/>
      <c r="C187" s="220"/>
      <c r="D187" s="215" t="s">
        <v>170</v>
      </c>
      <c r="E187" s="221" t="s">
        <v>1</v>
      </c>
      <c r="F187" s="222" t="s">
        <v>1799</v>
      </c>
      <c r="G187" s="220"/>
      <c r="H187" s="223">
        <v>102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170</v>
      </c>
      <c r="AU187" s="229" t="s">
        <v>87</v>
      </c>
      <c r="AV187" s="13" t="s">
        <v>87</v>
      </c>
      <c r="AW187" s="13" t="s">
        <v>32</v>
      </c>
      <c r="AX187" s="13" t="s">
        <v>84</v>
      </c>
      <c r="AY187" s="229" t="s">
        <v>159</v>
      </c>
    </row>
    <row r="188" spans="1:65" s="2" customFormat="1" ht="19.899999999999999" customHeight="1" x14ac:dyDescent="0.2">
      <c r="A188" s="33"/>
      <c r="B188" s="34"/>
      <c r="C188" s="230" t="s">
        <v>304</v>
      </c>
      <c r="D188" s="230" t="s">
        <v>247</v>
      </c>
      <c r="E188" s="231" t="s">
        <v>697</v>
      </c>
      <c r="F188" s="232" t="s">
        <v>698</v>
      </c>
      <c r="G188" s="233" t="s">
        <v>185</v>
      </c>
      <c r="H188" s="234">
        <v>103.02</v>
      </c>
      <c r="I188" s="235"/>
      <c r="J188" s="236">
        <f>ROUND(I188*H188,2)</f>
        <v>0</v>
      </c>
      <c r="K188" s="232" t="s">
        <v>165</v>
      </c>
      <c r="L188" s="237"/>
      <c r="M188" s="238" t="s">
        <v>1</v>
      </c>
      <c r="N188" s="239" t="s">
        <v>41</v>
      </c>
      <c r="O188" s="70"/>
      <c r="P188" s="211">
        <f>O188*H188</f>
        <v>0</v>
      </c>
      <c r="Q188" s="211">
        <v>4.8000000000000001E-4</v>
      </c>
      <c r="R188" s="211">
        <f>Q188*H188</f>
        <v>4.9449599999999996E-2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208</v>
      </c>
      <c r="AT188" s="213" t="s">
        <v>247</v>
      </c>
      <c r="AU188" s="213" t="s">
        <v>87</v>
      </c>
      <c r="AY188" s="16" t="s">
        <v>159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84</v>
      </c>
      <c r="BK188" s="214">
        <f>ROUND(I188*H188,2)</f>
        <v>0</v>
      </c>
      <c r="BL188" s="16" t="s">
        <v>166</v>
      </c>
      <c r="BM188" s="213" t="s">
        <v>1800</v>
      </c>
    </row>
    <row r="189" spans="1:65" s="2" customFormat="1" x14ac:dyDescent="0.2">
      <c r="A189" s="33"/>
      <c r="B189" s="34"/>
      <c r="C189" s="35"/>
      <c r="D189" s="215" t="s">
        <v>168</v>
      </c>
      <c r="E189" s="35"/>
      <c r="F189" s="216" t="s">
        <v>698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168</v>
      </c>
      <c r="AU189" s="16" t="s">
        <v>87</v>
      </c>
    </row>
    <row r="190" spans="1:65" s="13" customFormat="1" x14ac:dyDescent="0.2">
      <c r="B190" s="219"/>
      <c r="C190" s="220"/>
      <c r="D190" s="215" t="s">
        <v>170</v>
      </c>
      <c r="E190" s="221" t="s">
        <v>1</v>
      </c>
      <c r="F190" s="222" t="s">
        <v>1801</v>
      </c>
      <c r="G190" s="220"/>
      <c r="H190" s="223">
        <v>103.02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170</v>
      </c>
      <c r="AU190" s="229" t="s">
        <v>87</v>
      </c>
      <c r="AV190" s="13" t="s">
        <v>87</v>
      </c>
      <c r="AW190" s="13" t="s">
        <v>32</v>
      </c>
      <c r="AX190" s="13" t="s">
        <v>84</v>
      </c>
      <c r="AY190" s="229" t="s">
        <v>159</v>
      </c>
    </row>
    <row r="191" spans="1:65" s="2" customFormat="1" ht="14.45" customHeight="1" x14ac:dyDescent="0.2">
      <c r="A191" s="33"/>
      <c r="B191" s="34"/>
      <c r="C191" s="202" t="s">
        <v>311</v>
      </c>
      <c r="D191" s="202" t="s">
        <v>161</v>
      </c>
      <c r="E191" s="203" t="s">
        <v>1802</v>
      </c>
      <c r="F191" s="204" t="s">
        <v>1803</v>
      </c>
      <c r="G191" s="205" t="s">
        <v>185</v>
      </c>
      <c r="H191" s="206">
        <v>23</v>
      </c>
      <c r="I191" s="207"/>
      <c r="J191" s="208">
        <f>ROUND(I191*H191,2)</f>
        <v>0</v>
      </c>
      <c r="K191" s="204" t="s">
        <v>165</v>
      </c>
      <c r="L191" s="38"/>
      <c r="M191" s="209" t="s">
        <v>1</v>
      </c>
      <c r="N191" s="210" t="s">
        <v>41</v>
      </c>
      <c r="O191" s="70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166</v>
      </c>
      <c r="AT191" s="213" t="s">
        <v>161</v>
      </c>
      <c r="AU191" s="213" t="s">
        <v>87</v>
      </c>
      <c r="AY191" s="16" t="s">
        <v>159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84</v>
      </c>
      <c r="BK191" s="214">
        <f>ROUND(I191*H191,2)</f>
        <v>0</v>
      </c>
      <c r="BL191" s="16" t="s">
        <v>166</v>
      </c>
      <c r="BM191" s="213" t="s">
        <v>1804</v>
      </c>
    </row>
    <row r="192" spans="1:65" s="2" customFormat="1" x14ac:dyDescent="0.2">
      <c r="A192" s="33"/>
      <c r="B192" s="34"/>
      <c r="C192" s="35"/>
      <c r="D192" s="215" t="s">
        <v>168</v>
      </c>
      <c r="E192" s="35"/>
      <c r="F192" s="216" t="s">
        <v>1805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168</v>
      </c>
      <c r="AU192" s="16" t="s">
        <v>87</v>
      </c>
    </row>
    <row r="193" spans="1:65" s="13" customFormat="1" x14ac:dyDescent="0.2">
      <c r="B193" s="219"/>
      <c r="C193" s="220"/>
      <c r="D193" s="215" t="s">
        <v>170</v>
      </c>
      <c r="E193" s="221" t="s">
        <v>1</v>
      </c>
      <c r="F193" s="222" t="s">
        <v>1806</v>
      </c>
      <c r="G193" s="220"/>
      <c r="H193" s="223">
        <v>23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170</v>
      </c>
      <c r="AU193" s="229" t="s">
        <v>87</v>
      </c>
      <c r="AV193" s="13" t="s">
        <v>87</v>
      </c>
      <c r="AW193" s="13" t="s">
        <v>32</v>
      </c>
      <c r="AX193" s="13" t="s">
        <v>84</v>
      </c>
      <c r="AY193" s="229" t="s">
        <v>159</v>
      </c>
    </row>
    <row r="194" spans="1:65" s="2" customFormat="1" ht="19.899999999999999" customHeight="1" x14ac:dyDescent="0.2">
      <c r="A194" s="33"/>
      <c r="B194" s="34"/>
      <c r="C194" s="230" t="s">
        <v>317</v>
      </c>
      <c r="D194" s="230" t="s">
        <v>247</v>
      </c>
      <c r="E194" s="231" t="s">
        <v>1807</v>
      </c>
      <c r="F194" s="232" t="s">
        <v>1808</v>
      </c>
      <c r="G194" s="233" t="s">
        <v>185</v>
      </c>
      <c r="H194" s="234">
        <v>23.23</v>
      </c>
      <c r="I194" s="235"/>
      <c r="J194" s="236">
        <f>ROUND(I194*H194,2)</f>
        <v>0</v>
      </c>
      <c r="K194" s="232" t="s">
        <v>165</v>
      </c>
      <c r="L194" s="237"/>
      <c r="M194" s="238" t="s">
        <v>1</v>
      </c>
      <c r="N194" s="239" t="s">
        <v>41</v>
      </c>
      <c r="O194" s="70"/>
      <c r="P194" s="211">
        <f>O194*H194</f>
        <v>0</v>
      </c>
      <c r="Q194" s="211">
        <v>4.0000000000000001E-3</v>
      </c>
      <c r="R194" s="211">
        <f>Q194*H194</f>
        <v>9.2920000000000003E-2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208</v>
      </c>
      <c r="AT194" s="213" t="s">
        <v>247</v>
      </c>
      <c r="AU194" s="213" t="s">
        <v>87</v>
      </c>
      <c r="AY194" s="16" t="s">
        <v>159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84</v>
      </c>
      <c r="BK194" s="214">
        <f>ROUND(I194*H194,2)</f>
        <v>0</v>
      </c>
      <c r="BL194" s="16" t="s">
        <v>166</v>
      </c>
      <c r="BM194" s="213" t="s">
        <v>1809</v>
      </c>
    </row>
    <row r="195" spans="1:65" s="2" customFormat="1" x14ac:dyDescent="0.2">
      <c r="A195" s="33"/>
      <c r="B195" s="34"/>
      <c r="C195" s="35"/>
      <c r="D195" s="215" t="s">
        <v>168</v>
      </c>
      <c r="E195" s="35"/>
      <c r="F195" s="216" t="s">
        <v>1808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168</v>
      </c>
      <c r="AU195" s="16" t="s">
        <v>87</v>
      </c>
    </row>
    <row r="196" spans="1:65" s="13" customFormat="1" x14ac:dyDescent="0.2">
      <c r="B196" s="219"/>
      <c r="C196" s="220"/>
      <c r="D196" s="215" t="s">
        <v>170</v>
      </c>
      <c r="E196" s="221" t="s">
        <v>1</v>
      </c>
      <c r="F196" s="222" t="s">
        <v>1810</v>
      </c>
      <c r="G196" s="220"/>
      <c r="H196" s="223">
        <v>23.23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170</v>
      </c>
      <c r="AU196" s="229" t="s">
        <v>87</v>
      </c>
      <c r="AV196" s="13" t="s">
        <v>87</v>
      </c>
      <c r="AW196" s="13" t="s">
        <v>32</v>
      </c>
      <c r="AX196" s="13" t="s">
        <v>84</v>
      </c>
      <c r="AY196" s="229" t="s">
        <v>159</v>
      </c>
    </row>
    <row r="197" spans="1:65" s="2" customFormat="1" ht="19.899999999999999" customHeight="1" x14ac:dyDescent="0.2">
      <c r="A197" s="33"/>
      <c r="B197" s="34"/>
      <c r="C197" s="202" t="s">
        <v>327</v>
      </c>
      <c r="D197" s="202" t="s">
        <v>161</v>
      </c>
      <c r="E197" s="203" t="s">
        <v>787</v>
      </c>
      <c r="F197" s="204" t="s">
        <v>788</v>
      </c>
      <c r="G197" s="205" t="s">
        <v>438</v>
      </c>
      <c r="H197" s="206">
        <v>1</v>
      </c>
      <c r="I197" s="207"/>
      <c r="J197" s="208">
        <f>ROUND(I197*H197,2)</f>
        <v>0</v>
      </c>
      <c r="K197" s="204" t="s">
        <v>165</v>
      </c>
      <c r="L197" s="38"/>
      <c r="M197" s="209" t="s">
        <v>1</v>
      </c>
      <c r="N197" s="210" t="s">
        <v>41</v>
      </c>
      <c r="O197" s="70"/>
      <c r="P197" s="211">
        <f>O197*H197</f>
        <v>0</v>
      </c>
      <c r="Q197" s="211">
        <v>1.136E-2</v>
      </c>
      <c r="R197" s="211">
        <f>Q197*H197</f>
        <v>1.136E-2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166</v>
      </c>
      <c r="AT197" s="213" t="s">
        <v>161</v>
      </c>
      <c r="AU197" s="213" t="s">
        <v>87</v>
      </c>
      <c r="AY197" s="16" t="s">
        <v>159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84</v>
      </c>
      <c r="BK197" s="214">
        <f>ROUND(I197*H197,2)</f>
        <v>0</v>
      </c>
      <c r="BL197" s="16" t="s">
        <v>166</v>
      </c>
      <c r="BM197" s="213" t="s">
        <v>1811</v>
      </c>
    </row>
    <row r="198" spans="1:65" s="2" customFormat="1" ht="19.5" x14ac:dyDescent="0.2">
      <c r="A198" s="33"/>
      <c r="B198" s="34"/>
      <c r="C198" s="35"/>
      <c r="D198" s="215" t="s">
        <v>168</v>
      </c>
      <c r="E198" s="35"/>
      <c r="F198" s="216" t="s">
        <v>790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168</v>
      </c>
      <c r="AU198" s="16" t="s">
        <v>87</v>
      </c>
    </row>
    <row r="199" spans="1:65" s="2" customFormat="1" ht="14.45" customHeight="1" x14ac:dyDescent="0.2">
      <c r="A199" s="33"/>
      <c r="B199" s="34"/>
      <c r="C199" s="202" t="s">
        <v>334</v>
      </c>
      <c r="D199" s="202" t="s">
        <v>161</v>
      </c>
      <c r="E199" s="203" t="s">
        <v>792</v>
      </c>
      <c r="F199" s="204" t="s">
        <v>793</v>
      </c>
      <c r="G199" s="205" t="s">
        <v>438</v>
      </c>
      <c r="H199" s="206">
        <v>1</v>
      </c>
      <c r="I199" s="207"/>
      <c r="J199" s="208">
        <f>ROUND(I199*H199,2)</f>
        <v>0</v>
      </c>
      <c r="K199" s="204" t="s">
        <v>165</v>
      </c>
      <c r="L199" s="38"/>
      <c r="M199" s="209" t="s">
        <v>1</v>
      </c>
      <c r="N199" s="210" t="s">
        <v>41</v>
      </c>
      <c r="O199" s="70"/>
      <c r="P199" s="211">
        <f>O199*H199</f>
        <v>0</v>
      </c>
      <c r="Q199" s="211">
        <v>2.6800000000000001E-3</v>
      </c>
      <c r="R199" s="211">
        <f>Q199*H199</f>
        <v>2.6800000000000001E-3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166</v>
      </c>
      <c r="AT199" s="213" t="s">
        <v>161</v>
      </c>
      <c r="AU199" s="213" t="s">
        <v>87</v>
      </c>
      <c r="AY199" s="16" t="s">
        <v>159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84</v>
      </c>
      <c r="BK199" s="214">
        <f>ROUND(I199*H199,2)</f>
        <v>0</v>
      </c>
      <c r="BL199" s="16" t="s">
        <v>166</v>
      </c>
      <c r="BM199" s="213" t="s">
        <v>1812</v>
      </c>
    </row>
    <row r="200" spans="1:65" s="2" customFormat="1" ht="19.5" x14ac:dyDescent="0.2">
      <c r="A200" s="33"/>
      <c r="B200" s="34"/>
      <c r="C200" s="35"/>
      <c r="D200" s="215" t="s">
        <v>168</v>
      </c>
      <c r="E200" s="35"/>
      <c r="F200" s="216" t="s">
        <v>795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168</v>
      </c>
      <c r="AU200" s="16" t="s">
        <v>87</v>
      </c>
    </row>
    <row r="201" spans="1:65" s="2" customFormat="1" ht="14.45" customHeight="1" x14ac:dyDescent="0.2">
      <c r="A201" s="33"/>
      <c r="B201" s="34"/>
      <c r="C201" s="202" t="s">
        <v>340</v>
      </c>
      <c r="D201" s="202" t="s">
        <v>161</v>
      </c>
      <c r="E201" s="203" t="s">
        <v>1813</v>
      </c>
      <c r="F201" s="204" t="s">
        <v>1814</v>
      </c>
      <c r="G201" s="205" t="s">
        <v>438</v>
      </c>
      <c r="H201" s="206">
        <v>1</v>
      </c>
      <c r="I201" s="207"/>
      <c r="J201" s="208">
        <f>ROUND(I201*H201,2)</f>
        <v>0</v>
      </c>
      <c r="K201" s="204" t="s">
        <v>1</v>
      </c>
      <c r="L201" s="38"/>
      <c r="M201" s="209" t="s">
        <v>1</v>
      </c>
      <c r="N201" s="210" t="s">
        <v>41</v>
      </c>
      <c r="O201" s="7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166</v>
      </c>
      <c r="AT201" s="213" t="s">
        <v>161</v>
      </c>
      <c r="AU201" s="213" t="s">
        <v>87</v>
      </c>
      <c r="AY201" s="16" t="s">
        <v>159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84</v>
      </c>
      <c r="BK201" s="214">
        <f>ROUND(I201*H201,2)</f>
        <v>0</v>
      </c>
      <c r="BL201" s="16" t="s">
        <v>166</v>
      </c>
      <c r="BM201" s="213" t="s">
        <v>1815</v>
      </c>
    </row>
    <row r="202" spans="1:65" s="2" customFormat="1" ht="19.5" x14ac:dyDescent="0.2">
      <c r="A202" s="33"/>
      <c r="B202" s="34"/>
      <c r="C202" s="35"/>
      <c r="D202" s="215" t="s">
        <v>168</v>
      </c>
      <c r="E202" s="35"/>
      <c r="F202" s="216" t="s">
        <v>1816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168</v>
      </c>
      <c r="AU202" s="16" t="s">
        <v>87</v>
      </c>
    </row>
    <row r="203" spans="1:65" s="13" customFormat="1" x14ac:dyDescent="0.2">
      <c r="B203" s="219"/>
      <c r="C203" s="220"/>
      <c r="D203" s="215" t="s">
        <v>170</v>
      </c>
      <c r="E203" s="221" t="s">
        <v>1</v>
      </c>
      <c r="F203" s="222" t="s">
        <v>1817</v>
      </c>
      <c r="G203" s="220"/>
      <c r="H203" s="223">
        <v>1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170</v>
      </c>
      <c r="AU203" s="229" t="s">
        <v>87</v>
      </c>
      <c r="AV203" s="13" t="s">
        <v>87</v>
      </c>
      <c r="AW203" s="13" t="s">
        <v>32</v>
      </c>
      <c r="AX203" s="13" t="s">
        <v>84</v>
      </c>
      <c r="AY203" s="229" t="s">
        <v>159</v>
      </c>
    </row>
    <row r="204" spans="1:65" s="2" customFormat="1" ht="14.45" customHeight="1" x14ac:dyDescent="0.2">
      <c r="A204" s="33"/>
      <c r="B204" s="34"/>
      <c r="C204" s="202" t="s">
        <v>346</v>
      </c>
      <c r="D204" s="202" t="s">
        <v>161</v>
      </c>
      <c r="E204" s="203" t="s">
        <v>1818</v>
      </c>
      <c r="F204" s="204" t="s">
        <v>1819</v>
      </c>
      <c r="G204" s="205" t="s">
        <v>185</v>
      </c>
      <c r="H204" s="206">
        <v>1</v>
      </c>
      <c r="I204" s="207"/>
      <c r="J204" s="208">
        <f>ROUND(I204*H204,2)</f>
        <v>0</v>
      </c>
      <c r="K204" s="204" t="s">
        <v>1</v>
      </c>
      <c r="L204" s="38"/>
      <c r="M204" s="209" t="s">
        <v>1</v>
      </c>
      <c r="N204" s="210" t="s">
        <v>41</v>
      </c>
      <c r="O204" s="70"/>
      <c r="P204" s="211">
        <f>O204*H204</f>
        <v>0</v>
      </c>
      <c r="Q204" s="211">
        <v>2.41E-2</v>
      </c>
      <c r="R204" s="211">
        <f>Q204*H204</f>
        <v>2.41E-2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166</v>
      </c>
      <c r="AT204" s="213" t="s">
        <v>161</v>
      </c>
      <c r="AU204" s="213" t="s">
        <v>87</v>
      </c>
      <c r="AY204" s="16" t="s">
        <v>159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84</v>
      </c>
      <c r="BK204" s="214">
        <f>ROUND(I204*H204,2)</f>
        <v>0</v>
      </c>
      <c r="BL204" s="16" t="s">
        <v>166</v>
      </c>
      <c r="BM204" s="213" t="s">
        <v>1820</v>
      </c>
    </row>
    <row r="205" spans="1:65" s="2" customFormat="1" x14ac:dyDescent="0.2">
      <c r="A205" s="33"/>
      <c r="B205" s="34"/>
      <c r="C205" s="35"/>
      <c r="D205" s="215" t="s">
        <v>168</v>
      </c>
      <c r="E205" s="35"/>
      <c r="F205" s="216" t="s">
        <v>1819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168</v>
      </c>
      <c r="AU205" s="16" t="s">
        <v>87</v>
      </c>
    </row>
    <row r="206" spans="1:65" s="13" customFormat="1" x14ac:dyDescent="0.2">
      <c r="B206" s="219"/>
      <c r="C206" s="220"/>
      <c r="D206" s="215" t="s">
        <v>170</v>
      </c>
      <c r="E206" s="221" t="s">
        <v>1</v>
      </c>
      <c r="F206" s="222" t="s">
        <v>1817</v>
      </c>
      <c r="G206" s="220"/>
      <c r="H206" s="223">
        <v>1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170</v>
      </c>
      <c r="AU206" s="229" t="s">
        <v>87</v>
      </c>
      <c r="AV206" s="13" t="s">
        <v>87</v>
      </c>
      <c r="AW206" s="13" t="s">
        <v>32</v>
      </c>
      <c r="AX206" s="13" t="s">
        <v>84</v>
      </c>
      <c r="AY206" s="229" t="s">
        <v>159</v>
      </c>
    </row>
    <row r="207" spans="1:65" s="12" customFormat="1" ht="22.9" customHeight="1" x14ac:dyDescent="0.2">
      <c r="B207" s="186"/>
      <c r="C207" s="187"/>
      <c r="D207" s="188" t="s">
        <v>75</v>
      </c>
      <c r="E207" s="200" t="s">
        <v>999</v>
      </c>
      <c r="F207" s="200" t="s">
        <v>1000</v>
      </c>
      <c r="G207" s="187"/>
      <c r="H207" s="187"/>
      <c r="I207" s="190"/>
      <c r="J207" s="201">
        <f>BK207</f>
        <v>0</v>
      </c>
      <c r="K207" s="187"/>
      <c r="L207" s="192"/>
      <c r="M207" s="193"/>
      <c r="N207" s="194"/>
      <c r="O207" s="194"/>
      <c r="P207" s="195">
        <f>SUM(P208:P209)</f>
        <v>0</v>
      </c>
      <c r="Q207" s="194"/>
      <c r="R207" s="195">
        <f>SUM(R208:R209)</f>
        <v>0</v>
      </c>
      <c r="S207" s="194"/>
      <c r="T207" s="196">
        <f>SUM(T208:T209)</f>
        <v>0</v>
      </c>
      <c r="AR207" s="197" t="s">
        <v>84</v>
      </c>
      <c r="AT207" s="198" t="s">
        <v>75</v>
      </c>
      <c r="AU207" s="198" t="s">
        <v>84</v>
      </c>
      <c r="AY207" s="197" t="s">
        <v>159</v>
      </c>
      <c r="BK207" s="199">
        <f>SUM(BK208:BK209)</f>
        <v>0</v>
      </c>
    </row>
    <row r="208" spans="1:65" s="2" customFormat="1" ht="14.45" customHeight="1" x14ac:dyDescent="0.2">
      <c r="A208" s="33"/>
      <c r="B208" s="34"/>
      <c r="C208" s="202" t="s">
        <v>353</v>
      </c>
      <c r="D208" s="202" t="s">
        <v>161</v>
      </c>
      <c r="E208" s="203" t="s">
        <v>1711</v>
      </c>
      <c r="F208" s="204" t="s">
        <v>1712</v>
      </c>
      <c r="G208" s="205" t="s">
        <v>250</v>
      </c>
      <c r="H208" s="206">
        <v>229.00899999999999</v>
      </c>
      <c r="I208" s="207"/>
      <c r="J208" s="208">
        <f>ROUND(I208*H208,2)</f>
        <v>0</v>
      </c>
      <c r="K208" s="204" t="s">
        <v>165</v>
      </c>
      <c r="L208" s="38"/>
      <c r="M208" s="209" t="s">
        <v>1</v>
      </c>
      <c r="N208" s="210" t="s">
        <v>41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166</v>
      </c>
      <c r="AT208" s="213" t="s">
        <v>161</v>
      </c>
      <c r="AU208" s="213" t="s">
        <v>87</v>
      </c>
      <c r="AY208" s="16" t="s">
        <v>159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84</v>
      </c>
      <c r="BK208" s="214">
        <f>ROUND(I208*H208,2)</f>
        <v>0</v>
      </c>
      <c r="BL208" s="16" t="s">
        <v>166</v>
      </c>
      <c r="BM208" s="213" t="s">
        <v>1713</v>
      </c>
    </row>
    <row r="209" spans="1:47" s="2" customFormat="1" x14ac:dyDescent="0.2">
      <c r="A209" s="33"/>
      <c r="B209" s="34"/>
      <c r="C209" s="35"/>
      <c r="D209" s="215" t="s">
        <v>168</v>
      </c>
      <c r="E209" s="35"/>
      <c r="F209" s="216" t="s">
        <v>1714</v>
      </c>
      <c r="G209" s="35"/>
      <c r="H209" s="35"/>
      <c r="I209" s="114"/>
      <c r="J209" s="35"/>
      <c r="K209" s="35"/>
      <c r="L209" s="38"/>
      <c r="M209" s="251"/>
      <c r="N209" s="252"/>
      <c r="O209" s="253"/>
      <c r="P209" s="253"/>
      <c r="Q209" s="253"/>
      <c r="R209" s="253"/>
      <c r="S209" s="253"/>
      <c r="T209" s="25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168</v>
      </c>
      <c r="AU209" s="16" t="s">
        <v>87</v>
      </c>
    </row>
    <row r="210" spans="1:47" s="2" customFormat="1" ht="6.95" customHeight="1" x14ac:dyDescent="0.2">
      <c r="A210" s="33"/>
      <c r="B210" s="53"/>
      <c r="C210" s="54"/>
      <c r="D210" s="54"/>
      <c r="E210" s="54"/>
      <c r="F210" s="54"/>
      <c r="G210" s="54"/>
      <c r="H210" s="54"/>
      <c r="I210" s="151"/>
      <c r="J210" s="54"/>
      <c r="K210" s="54"/>
      <c r="L210" s="38"/>
      <c r="M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</row>
  </sheetData>
  <sheetProtection algorithmName="SHA-512" hashValue="1Ox6a6kboMu8JgNKSxpVEmYuhha61gtXOteZljVcMmbvQkC1txWzIFExmNKiNRDsmzv1YI9Ay6/Ot98wdqW6MQ==" saltValue="aUUirWyZ/PbAcH3cwwbe3f+38zxfcyjRVLWAe3fvpw3jHrmbXf3bx3wdxfjBBP0X47+rqb/T7LEQlJYihCxH5w==" spinCount="100000" sheet="1" objects="1" scenarios="1" formatColumns="0" formatRows="0" autoFilter="0"/>
  <autoFilter ref="C120:K20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2:BM178"/>
  <sheetViews>
    <sheetView showGridLines="0" topLeftCell="A149" workbookViewId="0"/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 x14ac:dyDescent="0.2">
      <c r="I2" s="107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100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 x14ac:dyDescent="0.2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4.45" customHeight="1" x14ac:dyDescent="0.2">
      <c r="B7" s="19"/>
      <c r="E7" s="310" t="str">
        <f>'Rekapitulace stavby'!K6</f>
        <v>VD Jahodnice, zvýšení fce rekonstrukcí tělesa hráze a spodních výpustí</v>
      </c>
      <c r="F7" s="311"/>
      <c r="G7" s="311"/>
      <c r="H7" s="311"/>
      <c r="I7" s="107"/>
      <c r="L7" s="19"/>
    </row>
    <row r="8" spans="1:46" s="2" customFormat="1" ht="12" customHeight="1" x14ac:dyDescent="0.2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 x14ac:dyDescent="0.2">
      <c r="A9" s="33"/>
      <c r="B9" s="38"/>
      <c r="C9" s="33"/>
      <c r="D9" s="33"/>
      <c r="E9" s="312" t="s">
        <v>1821</v>
      </c>
      <c r="F9" s="313"/>
      <c r="G9" s="313"/>
      <c r="H9" s="31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3" t="s">
        <v>18</v>
      </c>
      <c r="E11" s="33"/>
      <c r="F11" s="115" t="s">
        <v>101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30. 1. 2020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4" t="str">
        <f>'Rekapitulace stavby'!E14</f>
        <v>Vyplň údaj</v>
      </c>
      <c r="F18" s="315"/>
      <c r="G18" s="315"/>
      <c r="H18" s="31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5" t="s">
        <v>115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 x14ac:dyDescent="0.2">
      <c r="A27" s="118"/>
      <c r="B27" s="119"/>
      <c r="C27" s="118"/>
      <c r="D27" s="118"/>
      <c r="E27" s="316" t="s">
        <v>116</v>
      </c>
      <c r="F27" s="316"/>
      <c r="G27" s="316"/>
      <c r="H27" s="31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8" t="s">
        <v>40</v>
      </c>
      <c r="E33" s="113" t="s">
        <v>41</v>
      </c>
      <c r="F33" s="129">
        <f>ROUND((SUM(BE122:BE177)),  2)</f>
        <v>0</v>
      </c>
      <c r="G33" s="33"/>
      <c r="H33" s="33"/>
      <c r="I33" s="130">
        <v>0.21</v>
      </c>
      <c r="J33" s="129">
        <f>ROUND(((SUM(BE122:BE177))*I33),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3" t="s">
        <v>42</v>
      </c>
      <c r="F34" s="129">
        <f>ROUND((SUM(BF122:BF177)),  2)</f>
        <v>0</v>
      </c>
      <c r="G34" s="33"/>
      <c r="H34" s="33"/>
      <c r="I34" s="130">
        <v>0.15</v>
      </c>
      <c r="J34" s="129">
        <f>ROUND(((SUM(BF122:BF177))*I34),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3" t="s">
        <v>43</v>
      </c>
      <c r="F35" s="129">
        <f>ROUND((SUM(BG122:BG177)),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3" t="s">
        <v>44</v>
      </c>
      <c r="F36" s="129">
        <f>ROUND((SUM(BH122:BH177)),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45</v>
      </c>
      <c r="F37" s="129">
        <f>ROUND((SUM(BI122:BI177)),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I41" s="107"/>
      <c r="L41" s="19"/>
    </row>
    <row r="42" spans="1:31" s="1" customFormat="1" ht="14.45" customHeight="1" x14ac:dyDescent="0.2">
      <c r="B42" s="19"/>
      <c r="I42" s="107"/>
      <c r="L42" s="19"/>
    </row>
    <row r="43" spans="1:31" s="1" customFormat="1" ht="14.45" customHeight="1" x14ac:dyDescent="0.2">
      <c r="B43" s="19"/>
      <c r="I43" s="107"/>
      <c r="L43" s="19"/>
    </row>
    <row r="44" spans="1:31" s="1" customFormat="1" ht="14.45" customHeight="1" x14ac:dyDescent="0.2">
      <c r="B44" s="19"/>
      <c r="I44" s="107"/>
      <c r="L44" s="19"/>
    </row>
    <row r="45" spans="1:31" s="1" customFormat="1" ht="14.45" customHeight="1" x14ac:dyDescent="0.2">
      <c r="B45" s="19"/>
      <c r="I45" s="107"/>
      <c r="L45" s="19"/>
    </row>
    <row r="46" spans="1:31" s="1" customFormat="1" ht="14.45" customHeight="1" x14ac:dyDescent="0.2">
      <c r="B46" s="19"/>
      <c r="I46" s="107"/>
      <c r="L46" s="19"/>
    </row>
    <row r="47" spans="1:31" s="1" customFormat="1" ht="14.45" customHeight="1" x14ac:dyDescent="0.2">
      <c r="B47" s="19"/>
      <c r="I47" s="107"/>
      <c r="L47" s="19"/>
    </row>
    <row r="48" spans="1:31" s="1" customFormat="1" ht="14.45" customHeight="1" x14ac:dyDescent="0.2">
      <c r="B48" s="19"/>
      <c r="I48" s="107"/>
      <c r="L48" s="19"/>
    </row>
    <row r="49" spans="1:31" s="1" customFormat="1" ht="14.45" customHeight="1" x14ac:dyDescent="0.2">
      <c r="B49" s="19"/>
      <c r="I49" s="107"/>
      <c r="L49" s="19"/>
    </row>
    <row r="50" spans="1:31" s="2" customFormat="1" ht="14.45" customHeight="1" x14ac:dyDescent="0.2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 x14ac:dyDescent="0.2">
      <c r="A85" s="33"/>
      <c r="B85" s="34"/>
      <c r="C85" s="35"/>
      <c r="D85" s="35"/>
      <c r="E85" s="308" t="str">
        <f>E7</f>
        <v>VD Jahodnice, zvýšení fce rekonstrukcí tělesa hráze a spodních výpustí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 x14ac:dyDescent="0.2">
      <c r="A87" s="33"/>
      <c r="B87" s="34"/>
      <c r="C87" s="35"/>
      <c r="D87" s="35"/>
      <c r="E87" s="287" t="str">
        <f>E9</f>
        <v>SO-05 - Opevnění návodního svahu a břehů nádrže</v>
      </c>
      <c r="F87" s="307"/>
      <c r="G87" s="307"/>
      <c r="H87" s="307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30. 1. 2020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 x14ac:dyDescent="0.2">
      <c r="A91" s="33"/>
      <c r="B91" s="34"/>
      <c r="C91" s="28" t="s">
        <v>24</v>
      </c>
      <c r="D91" s="35"/>
      <c r="E91" s="35"/>
      <c r="F91" s="26" t="str">
        <f>E15</f>
        <v>Povodí Labe, státní podnik, H. Králové</v>
      </c>
      <c r="G91" s="35"/>
      <c r="H91" s="35"/>
      <c r="I91" s="116" t="s">
        <v>30</v>
      </c>
      <c r="J91" s="31" t="str">
        <f>E21</f>
        <v>VRV, a.s. Praha 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Požárová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 x14ac:dyDescent="0.2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J123</f>
        <v>0</v>
      </c>
      <c r="K97" s="161"/>
      <c r="L97" s="166"/>
    </row>
    <row r="98" spans="1:31" s="10" customFormat="1" ht="19.899999999999999" customHeight="1" x14ac:dyDescent="0.2">
      <c r="B98" s="167"/>
      <c r="C98" s="168"/>
      <c r="D98" s="169" t="s">
        <v>123</v>
      </c>
      <c r="E98" s="170"/>
      <c r="F98" s="170"/>
      <c r="G98" s="170"/>
      <c r="H98" s="170"/>
      <c r="I98" s="171"/>
      <c r="J98" s="172">
        <f>J124</f>
        <v>0</v>
      </c>
      <c r="K98" s="168"/>
      <c r="L98" s="173"/>
    </row>
    <row r="99" spans="1:31" s="10" customFormat="1" ht="19.899999999999999" customHeight="1" x14ac:dyDescent="0.2">
      <c r="B99" s="167"/>
      <c r="C99" s="168"/>
      <c r="D99" s="169" t="s">
        <v>126</v>
      </c>
      <c r="E99" s="170"/>
      <c r="F99" s="170"/>
      <c r="G99" s="170"/>
      <c r="H99" s="170"/>
      <c r="I99" s="171"/>
      <c r="J99" s="172">
        <f>J155</f>
        <v>0</v>
      </c>
      <c r="K99" s="168"/>
      <c r="L99" s="173"/>
    </row>
    <row r="100" spans="1:31" s="10" customFormat="1" ht="19.899999999999999" customHeight="1" x14ac:dyDescent="0.2">
      <c r="B100" s="167"/>
      <c r="C100" s="168"/>
      <c r="D100" s="169" t="s">
        <v>130</v>
      </c>
      <c r="E100" s="170"/>
      <c r="F100" s="170"/>
      <c r="G100" s="170"/>
      <c r="H100" s="170"/>
      <c r="I100" s="171"/>
      <c r="J100" s="172">
        <f>J159</f>
        <v>0</v>
      </c>
      <c r="K100" s="168"/>
      <c r="L100" s="173"/>
    </row>
    <row r="101" spans="1:31" s="10" customFormat="1" ht="19.899999999999999" customHeight="1" x14ac:dyDescent="0.2">
      <c r="B101" s="167"/>
      <c r="C101" s="168"/>
      <c r="D101" s="169" t="s">
        <v>131</v>
      </c>
      <c r="E101" s="170"/>
      <c r="F101" s="170"/>
      <c r="G101" s="170"/>
      <c r="H101" s="170"/>
      <c r="I101" s="171"/>
      <c r="J101" s="172">
        <f>J163</f>
        <v>0</v>
      </c>
      <c r="K101" s="168"/>
      <c r="L101" s="173"/>
    </row>
    <row r="102" spans="1:31" s="10" customFormat="1" ht="19.899999999999999" customHeight="1" x14ac:dyDescent="0.2">
      <c r="B102" s="167"/>
      <c r="C102" s="168"/>
      <c r="D102" s="169" t="s">
        <v>132</v>
      </c>
      <c r="E102" s="170"/>
      <c r="F102" s="170"/>
      <c r="G102" s="170"/>
      <c r="H102" s="170"/>
      <c r="I102" s="171"/>
      <c r="J102" s="172">
        <f>J175</f>
        <v>0</v>
      </c>
      <c r="K102" s="168"/>
      <c r="L102" s="173"/>
    </row>
    <row r="103" spans="1:31" s="2" customFormat="1" ht="21.75" customHeight="1" x14ac:dyDescent="0.2">
      <c r="A103" s="33"/>
      <c r="B103" s="34"/>
      <c r="C103" s="35"/>
      <c r="D103" s="35"/>
      <c r="E103" s="35"/>
      <c r="F103" s="35"/>
      <c r="G103" s="35"/>
      <c r="H103" s="35"/>
      <c r="I103" s="114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 x14ac:dyDescent="0.2">
      <c r="A104" s="33"/>
      <c r="B104" s="53"/>
      <c r="C104" s="54"/>
      <c r="D104" s="54"/>
      <c r="E104" s="54"/>
      <c r="F104" s="54"/>
      <c r="G104" s="54"/>
      <c r="H104" s="54"/>
      <c r="I104" s="151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 x14ac:dyDescent="0.2">
      <c r="A108" s="33"/>
      <c r="B108" s="55"/>
      <c r="C108" s="56"/>
      <c r="D108" s="56"/>
      <c r="E108" s="56"/>
      <c r="F108" s="56"/>
      <c r="G108" s="56"/>
      <c r="H108" s="56"/>
      <c r="I108" s="154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 x14ac:dyDescent="0.2">
      <c r="A109" s="33"/>
      <c r="B109" s="34"/>
      <c r="C109" s="22" t="s">
        <v>144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 x14ac:dyDescent="0.2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 x14ac:dyDescent="0.2">
      <c r="A111" s="33"/>
      <c r="B111" s="34"/>
      <c r="C111" s="28" t="s">
        <v>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4.45" customHeight="1" x14ac:dyDescent="0.2">
      <c r="A112" s="33"/>
      <c r="B112" s="34"/>
      <c r="C112" s="35"/>
      <c r="D112" s="35"/>
      <c r="E112" s="308" t="str">
        <f>E7</f>
        <v>VD Jahodnice, zvýšení fce rekonstrukcí tělesa hráze a spodních výpustí</v>
      </c>
      <c r="F112" s="309"/>
      <c r="G112" s="309"/>
      <c r="H112" s="309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 x14ac:dyDescent="0.2">
      <c r="A113" s="33"/>
      <c r="B113" s="34"/>
      <c r="C113" s="28" t="s">
        <v>113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4.45" customHeight="1" x14ac:dyDescent="0.2">
      <c r="A114" s="33"/>
      <c r="B114" s="34"/>
      <c r="C114" s="35"/>
      <c r="D114" s="35"/>
      <c r="E114" s="287" t="str">
        <f>E9</f>
        <v>SO-05 - Opevnění návodního svahu a břehů nádrže</v>
      </c>
      <c r="F114" s="307"/>
      <c r="G114" s="307"/>
      <c r="H114" s="307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 x14ac:dyDescent="0.2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 x14ac:dyDescent="0.2">
      <c r="A116" s="33"/>
      <c r="B116" s="34"/>
      <c r="C116" s="28" t="s">
        <v>20</v>
      </c>
      <c r="D116" s="35"/>
      <c r="E116" s="35"/>
      <c r="F116" s="26" t="str">
        <f>F12</f>
        <v xml:space="preserve"> </v>
      </c>
      <c r="G116" s="35"/>
      <c r="H116" s="35"/>
      <c r="I116" s="116" t="s">
        <v>22</v>
      </c>
      <c r="J116" s="65" t="str">
        <f>IF(J12="","",J12)</f>
        <v>30. 1. 2020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 x14ac:dyDescent="0.2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6.45" customHeight="1" x14ac:dyDescent="0.2">
      <c r="A118" s="33"/>
      <c r="B118" s="34"/>
      <c r="C118" s="28" t="s">
        <v>24</v>
      </c>
      <c r="D118" s="35"/>
      <c r="E118" s="35"/>
      <c r="F118" s="26" t="str">
        <f>E15</f>
        <v>Povodí Labe, státní podnik, H. Králové</v>
      </c>
      <c r="G118" s="35"/>
      <c r="H118" s="35"/>
      <c r="I118" s="116" t="s">
        <v>30</v>
      </c>
      <c r="J118" s="31" t="str">
        <f>E21</f>
        <v>VRV, a.s. Praha 5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6" customHeight="1" x14ac:dyDescent="0.2">
      <c r="A119" s="33"/>
      <c r="B119" s="34"/>
      <c r="C119" s="28" t="s">
        <v>28</v>
      </c>
      <c r="D119" s="35"/>
      <c r="E119" s="35"/>
      <c r="F119" s="26" t="str">
        <f>IF(E18="","",E18)</f>
        <v>Vyplň údaj</v>
      </c>
      <c r="G119" s="35"/>
      <c r="H119" s="35"/>
      <c r="I119" s="116" t="s">
        <v>33</v>
      </c>
      <c r="J119" s="31" t="str">
        <f>E24</f>
        <v>Požárová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 x14ac:dyDescent="0.2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 x14ac:dyDescent="0.2">
      <c r="A121" s="174"/>
      <c r="B121" s="175"/>
      <c r="C121" s="176" t="s">
        <v>145</v>
      </c>
      <c r="D121" s="177" t="s">
        <v>61</v>
      </c>
      <c r="E121" s="177" t="s">
        <v>57</v>
      </c>
      <c r="F121" s="177" t="s">
        <v>58</v>
      </c>
      <c r="G121" s="177" t="s">
        <v>146</v>
      </c>
      <c r="H121" s="177" t="s">
        <v>147</v>
      </c>
      <c r="I121" s="178" t="s">
        <v>148</v>
      </c>
      <c r="J121" s="177" t="s">
        <v>119</v>
      </c>
      <c r="K121" s="179" t="s">
        <v>149</v>
      </c>
      <c r="L121" s="180"/>
      <c r="M121" s="74" t="s">
        <v>1</v>
      </c>
      <c r="N121" s="75" t="s">
        <v>40</v>
      </c>
      <c r="O121" s="75" t="s">
        <v>150</v>
      </c>
      <c r="P121" s="75" t="s">
        <v>151</v>
      </c>
      <c r="Q121" s="75" t="s">
        <v>152</v>
      </c>
      <c r="R121" s="75" t="s">
        <v>153</v>
      </c>
      <c r="S121" s="75" t="s">
        <v>154</v>
      </c>
      <c r="T121" s="76" t="s">
        <v>155</v>
      </c>
      <c r="U121" s="174"/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</row>
    <row r="122" spans="1:65" s="2" customFormat="1" ht="22.9" customHeight="1" x14ac:dyDescent="0.25">
      <c r="A122" s="33"/>
      <c r="B122" s="34"/>
      <c r="C122" s="81" t="s">
        <v>156</v>
      </c>
      <c r="D122" s="35"/>
      <c r="E122" s="35"/>
      <c r="F122" s="35"/>
      <c r="G122" s="35"/>
      <c r="H122" s="35"/>
      <c r="I122" s="114"/>
      <c r="J122" s="181">
        <f>BK122</f>
        <v>0</v>
      </c>
      <c r="K122" s="35"/>
      <c r="L122" s="38"/>
      <c r="M122" s="77"/>
      <c r="N122" s="182"/>
      <c r="O122" s="78"/>
      <c r="P122" s="183">
        <f>P123</f>
        <v>0</v>
      </c>
      <c r="Q122" s="78"/>
      <c r="R122" s="183">
        <f>R123</f>
        <v>301.79052099999996</v>
      </c>
      <c r="S122" s="78"/>
      <c r="T122" s="184">
        <f>T123</f>
        <v>76.325000000000003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75</v>
      </c>
      <c r="AU122" s="16" t="s">
        <v>121</v>
      </c>
      <c r="BK122" s="185">
        <f>BK123</f>
        <v>0</v>
      </c>
    </row>
    <row r="123" spans="1:65" s="12" customFormat="1" ht="25.9" customHeight="1" x14ac:dyDescent="0.2">
      <c r="B123" s="186"/>
      <c r="C123" s="187"/>
      <c r="D123" s="188" t="s">
        <v>75</v>
      </c>
      <c r="E123" s="189" t="s">
        <v>157</v>
      </c>
      <c r="F123" s="189" t="s">
        <v>158</v>
      </c>
      <c r="G123" s="187"/>
      <c r="H123" s="187"/>
      <c r="I123" s="190"/>
      <c r="J123" s="191">
        <f>BK123</f>
        <v>0</v>
      </c>
      <c r="K123" s="187"/>
      <c r="L123" s="192"/>
      <c r="M123" s="193"/>
      <c r="N123" s="194"/>
      <c r="O123" s="194"/>
      <c r="P123" s="195">
        <f>P124+P155+P159+P163+P175</f>
        <v>0</v>
      </c>
      <c r="Q123" s="194"/>
      <c r="R123" s="195">
        <f>R124+R155+R159+R163+R175</f>
        <v>301.79052099999996</v>
      </c>
      <c r="S123" s="194"/>
      <c r="T123" s="196">
        <f>T124+T155+T159+T163+T175</f>
        <v>76.325000000000003</v>
      </c>
      <c r="AR123" s="197" t="s">
        <v>84</v>
      </c>
      <c r="AT123" s="198" t="s">
        <v>75</v>
      </c>
      <c r="AU123" s="198" t="s">
        <v>76</v>
      </c>
      <c r="AY123" s="197" t="s">
        <v>159</v>
      </c>
      <c r="BK123" s="199">
        <f>BK124+BK155+BK159+BK163+BK175</f>
        <v>0</v>
      </c>
    </row>
    <row r="124" spans="1:65" s="12" customFormat="1" ht="22.9" customHeight="1" x14ac:dyDescent="0.2">
      <c r="B124" s="186"/>
      <c r="C124" s="187"/>
      <c r="D124" s="188" t="s">
        <v>75</v>
      </c>
      <c r="E124" s="200" t="s">
        <v>84</v>
      </c>
      <c r="F124" s="200" t="s">
        <v>160</v>
      </c>
      <c r="G124" s="187"/>
      <c r="H124" s="187"/>
      <c r="I124" s="190"/>
      <c r="J124" s="201">
        <f>BK124</f>
        <v>0</v>
      </c>
      <c r="K124" s="187"/>
      <c r="L124" s="192"/>
      <c r="M124" s="193"/>
      <c r="N124" s="194"/>
      <c r="O124" s="194"/>
      <c r="P124" s="195">
        <f>SUM(P125:P154)</f>
        <v>0</v>
      </c>
      <c r="Q124" s="194"/>
      <c r="R124" s="195">
        <f>SUM(R125:R154)</f>
        <v>1.4210000000000002E-3</v>
      </c>
      <c r="S124" s="194"/>
      <c r="T124" s="196">
        <f>SUM(T125:T154)</f>
        <v>76.325000000000003</v>
      </c>
      <c r="AR124" s="197" t="s">
        <v>84</v>
      </c>
      <c r="AT124" s="198" t="s">
        <v>75</v>
      </c>
      <c r="AU124" s="198" t="s">
        <v>84</v>
      </c>
      <c r="AY124" s="197" t="s">
        <v>159</v>
      </c>
      <c r="BK124" s="199">
        <f>SUM(BK125:BK154)</f>
        <v>0</v>
      </c>
    </row>
    <row r="125" spans="1:65" s="2" customFormat="1" ht="14.45" customHeight="1" x14ac:dyDescent="0.2">
      <c r="A125" s="33"/>
      <c r="B125" s="34"/>
      <c r="C125" s="202" t="s">
        <v>84</v>
      </c>
      <c r="D125" s="202" t="s">
        <v>161</v>
      </c>
      <c r="E125" s="203" t="s">
        <v>1822</v>
      </c>
      <c r="F125" s="204" t="s">
        <v>1823</v>
      </c>
      <c r="G125" s="205" t="s">
        <v>236</v>
      </c>
      <c r="H125" s="206">
        <v>215</v>
      </c>
      <c r="I125" s="207"/>
      <c r="J125" s="208">
        <f>ROUND(I125*H125,2)</f>
        <v>0</v>
      </c>
      <c r="K125" s="204" t="s">
        <v>165</v>
      </c>
      <c r="L125" s="38"/>
      <c r="M125" s="209" t="s">
        <v>1</v>
      </c>
      <c r="N125" s="210" t="s">
        <v>41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0.35499999999999998</v>
      </c>
      <c r="T125" s="212">
        <f>S125*H125</f>
        <v>76.325000000000003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166</v>
      </c>
      <c r="AT125" s="213" t="s">
        <v>161</v>
      </c>
      <c r="AU125" s="213" t="s">
        <v>87</v>
      </c>
      <c r="AY125" s="16" t="s">
        <v>159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84</v>
      </c>
      <c r="BK125" s="214">
        <f>ROUND(I125*H125,2)</f>
        <v>0</v>
      </c>
      <c r="BL125" s="16" t="s">
        <v>166</v>
      </c>
      <c r="BM125" s="213" t="s">
        <v>1824</v>
      </c>
    </row>
    <row r="126" spans="1:65" s="2" customFormat="1" ht="19.5" x14ac:dyDescent="0.2">
      <c r="A126" s="33"/>
      <c r="B126" s="34"/>
      <c r="C126" s="35"/>
      <c r="D126" s="215" t="s">
        <v>168</v>
      </c>
      <c r="E126" s="35"/>
      <c r="F126" s="216" t="s">
        <v>1825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168</v>
      </c>
      <c r="AU126" s="16" t="s">
        <v>87</v>
      </c>
    </row>
    <row r="127" spans="1:65" s="13" customFormat="1" x14ac:dyDescent="0.2">
      <c r="B127" s="219"/>
      <c r="C127" s="220"/>
      <c r="D127" s="215" t="s">
        <v>170</v>
      </c>
      <c r="E127" s="221" t="s">
        <v>1</v>
      </c>
      <c r="F127" s="222" t="s">
        <v>1826</v>
      </c>
      <c r="G127" s="220"/>
      <c r="H127" s="223">
        <v>215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170</v>
      </c>
      <c r="AU127" s="229" t="s">
        <v>87</v>
      </c>
      <c r="AV127" s="13" t="s">
        <v>87</v>
      </c>
      <c r="AW127" s="13" t="s">
        <v>32</v>
      </c>
      <c r="AX127" s="13" t="s">
        <v>84</v>
      </c>
      <c r="AY127" s="229" t="s">
        <v>159</v>
      </c>
    </row>
    <row r="128" spans="1:65" s="2" customFormat="1" ht="14.45" customHeight="1" x14ac:dyDescent="0.2">
      <c r="A128" s="33"/>
      <c r="B128" s="34"/>
      <c r="C128" s="202" t="s">
        <v>87</v>
      </c>
      <c r="D128" s="202" t="s">
        <v>161</v>
      </c>
      <c r="E128" s="203" t="s">
        <v>1716</v>
      </c>
      <c r="F128" s="204" t="s">
        <v>1717</v>
      </c>
      <c r="G128" s="205" t="s">
        <v>164</v>
      </c>
      <c r="H128" s="206">
        <v>102</v>
      </c>
      <c r="I128" s="207"/>
      <c r="J128" s="208">
        <f>ROUND(I128*H128,2)</f>
        <v>0</v>
      </c>
      <c r="K128" s="204" t="s">
        <v>165</v>
      </c>
      <c r="L128" s="38"/>
      <c r="M128" s="209" t="s">
        <v>1</v>
      </c>
      <c r="N128" s="210" t="s">
        <v>41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166</v>
      </c>
      <c r="AT128" s="213" t="s">
        <v>161</v>
      </c>
      <c r="AU128" s="213" t="s">
        <v>87</v>
      </c>
      <c r="AY128" s="16" t="s">
        <v>159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84</v>
      </c>
      <c r="BK128" s="214">
        <f>ROUND(I128*H128,2)</f>
        <v>0</v>
      </c>
      <c r="BL128" s="16" t="s">
        <v>166</v>
      </c>
      <c r="BM128" s="213" t="s">
        <v>1827</v>
      </c>
    </row>
    <row r="129" spans="1:65" s="2" customFormat="1" ht="19.5" x14ac:dyDescent="0.2">
      <c r="A129" s="33"/>
      <c r="B129" s="34"/>
      <c r="C129" s="35"/>
      <c r="D129" s="215" t="s">
        <v>168</v>
      </c>
      <c r="E129" s="35"/>
      <c r="F129" s="216" t="s">
        <v>1719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168</v>
      </c>
      <c r="AU129" s="16" t="s">
        <v>87</v>
      </c>
    </row>
    <row r="130" spans="1:65" s="13" customFormat="1" x14ac:dyDescent="0.2">
      <c r="B130" s="219"/>
      <c r="C130" s="220"/>
      <c r="D130" s="215" t="s">
        <v>170</v>
      </c>
      <c r="E130" s="221" t="s">
        <v>1</v>
      </c>
      <c r="F130" s="222" t="s">
        <v>1828</v>
      </c>
      <c r="G130" s="220"/>
      <c r="H130" s="223">
        <v>102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170</v>
      </c>
      <c r="AU130" s="229" t="s">
        <v>87</v>
      </c>
      <c r="AV130" s="13" t="s">
        <v>87</v>
      </c>
      <c r="AW130" s="13" t="s">
        <v>32</v>
      </c>
      <c r="AX130" s="13" t="s">
        <v>84</v>
      </c>
      <c r="AY130" s="229" t="s">
        <v>159</v>
      </c>
    </row>
    <row r="131" spans="1:65" s="2" customFormat="1" ht="19.899999999999999" customHeight="1" x14ac:dyDescent="0.2">
      <c r="A131" s="33"/>
      <c r="B131" s="34"/>
      <c r="C131" s="202" t="s">
        <v>177</v>
      </c>
      <c r="D131" s="202" t="s">
        <v>161</v>
      </c>
      <c r="E131" s="203" t="s">
        <v>265</v>
      </c>
      <c r="F131" s="204" t="s">
        <v>266</v>
      </c>
      <c r="G131" s="205" t="s">
        <v>164</v>
      </c>
      <c r="H131" s="206">
        <v>81</v>
      </c>
      <c r="I131" s="207"/>
      <c r="J131" s="208">
        <f>ROUND(I131*H131,2)</f>
        <v>0</v>
      </c>
      <c r="K131" s="204" t="s">
        <v>165</v>
      </c>
      <c r="L131" s="38"/>
      <c r="M131" s="209" t="s">
        <v>1</v>
      </c>
      <c r="N131" s="210" t="s">
        <v>41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166</v>
      </c>
      <c r="AT131" s="213" t="s">
        <v>161</v>
      </c>
      <c r="AU131" s="213" t="s">
        <v>87</v>
      </c>
      <c r="AY131" s="16" t="s">
        <v>159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84</v>
      </c>
      <c r="BK131" s="214">
        <f>ROUND(I131*H131,2)</f>
        <v>0</v>
      </c>
      <c r="BL131" s="16" t="s">
        <v>166</v>
      </c>
      <c r="BM131" s="213" t="s">
        <v>1829</v>
      </c>
    </row>
    <row r="132" spans="1:65" s="2" customFormat="1" ht="19.5" x14ac:dyDescent="0.2">
      <c r="A132" s="33"/>
      <c r="B132" s="34"/>
      <c r="C132" s="35"/>
      <c r="D132" s="215" t="s">
        <v>168</v>
      </c>
      <c r="E132" s="35"/>
      <c r="F132" s="216" t="s">
        <v>268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168</v>
      </c>
      <c r="AU132" s="16" t="s">
        <v>87</v>
      </c>
    </row>
    <row r="133" spans="1:65" s="13" customFormat="1" x14ac:dyDescent="0.2">
      <c r="B133" s="219"/>
      <c r="C133" s="220"/>
      <c r="D133" s="215" t="s">
        <v>170</v>
      </c>
      <c r="E133" s="221" t="s">
        <v>1</v>
      </c>
      <c r="F133" s="222" t="s">
        <v>1830</v>
      </c>
      <c r="G133" s="220"/>
      <c r="H133" s="223">
        <v>81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170</v>
      </c>
      <c r="AU133" s="229" t="s">
        <v>87</v>
      </c>
      <c r="AV133" s="13" t="s">
        <v>87</v>
      </c>
      <c r="AW133" s="13" t="s">
        <v>32</v>
      </c>
      <c r="AX133" s="13" t="s">
        <v>84</v>
      </c>
      <c r="AY133" s="229" t="s">
        <v>159</v>
      </c>
    </row>
    <row r="134" spans="1:65" s="2" customFormat="1" ht="24" x14ac:dyDescent="0.2">
      <c r="A134" s="33"/>
      <c r="B134" s="34"/>
      <c r="C134" s="202" t="s">
        <v>166</v>
      </c>
      <c r="D134" s="202" t="s">
        <v>161</v>
      </c>
      <c r="E134" s="203" t="s">
        <v>271</v>
      </c>
      <c r="F134" s="204" t="s">
        <v>272</v>
      </c>
      <c r="G134" s="205" t="s">
        <v>164</v>
      </c>
      <c r="H134" s="206">
        <v>486</v>
      </c>
      <c r="I134" s="207"/>
      <c r="J134" s="208">
        <f>ROUND(I134*H134,2)</f>
        <v>0</v>
      </c>
      <c r="K134" s="204" t="s">
        <v>165</v>
      </c>
      <c r="L134" s="38"/>
      <c r="M134" s="209" t="s">
        <v>1</v>
      </c>
      <c r="N134" s="210" t="s">
        <v>41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166</v>
      </c>
      <c r="AT134" s="213" t="s">
        <v>161</v>
      </c>
      <c r="AU134" s="213" t="s">
        <v>87</v>
      </c>
      <c r="AY134" s="16" t="s">
        <v>159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84</v>
      </c>
      <c r="BK134" s="214">
        <f>ROUND(I134*H134,2)</f>
        <v>0</v>
      </c>
      <c r="BL134" s="16" t="s">
        <v>166</v>
      </c>
      <c r="BM134" s="213" t="s">
        <v>1831</v>
      </c>
    </row>
    <row r="135" spans="1:65" s="2" customFormat="1" ht="29.25" x14ac:dyDescent="0.2">
      <c r="A135" s="33"/>
      <c r="B135" s="34"/>
      <c r="C135" s="35"/>
      <c r="D135" s="215" t="s">
        <v>168</v>
      </c>
      <c r="E135" s="35"/>
      <c r="F135" s="216" t="s">
        <v>274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168</v>
      </c>
      <c r="AU135" s="16" t="s">
        <v>87</v>
      </c>
    </row>
    <row r="136" spans="1:65" s="13" customFormat="1" x14ac:dyDescent="0.2">
      <c r="B136" s="219"/>
      <c r="C136" s="220"/>
      <c r="D136" s="215" t="s">
        <v>170</v>
      </c>
      <c r="E136" s="221" t="s">
        <v>1</v>
      </c>
      <c r="F136" s="222" t="s">
        <v>1832</v>
      </c>
      <c r="G136" s="220"/>
      <c r="H136" s="223">
        <v>486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170</v>
      </c>
      <c r="AU136" s="229" t="s">
        <v>87</v>
      </c>
      <c r="AV136" s="13" t="s">
        <v>87</v>
      </c>
      <c r="AW136" s="13" t="s">
        <v>32</v>
      </c>
      <c r="AX136" s="13" t="s">
        <v>84</v>
      </c>
      <c r="AY136" s="229" t="s">
        <v>159</v>
      </c>
    </row>
    <row r="137" spans="1:65" s="2" customFormat="1" ht="14.45" customHeight="1" x14ac:dyDescent="0.2">
      <c r="A137" s="33"/>
      <c r="B137" s="34"/>
      <c r="C137" s="202" t="s">
        <v>188</v>
      </c>
      <c r="D137" s="202" t="s">
        <v>161</v>
      </c>
      <c r="E137" s="203" t="s">
        <v>288</v>
      </c>
      <c r="F137" s="204" t="s">
        <v>289</v>
      </c>
      <c r="G137" s="205" t="s">
        <v>164</v>
      </c>
      <c r="H137" s="206">
        <v>81</v>
      </c>
      <c r="I137" s="207"/>
      <c r="J137" s="208">
        <f>ROUND(I137*H137,2)</f>
        <v>0</v>
      </c>
      <c r="K137" s="204" t="s">
        <v>165</v>
      </c>
      <c r="L137" s="38"/>
      <c r="M137" s="209" t="s">
        <v>1</v>
      </c>
      <c r="N137" s="210" t="s">
        <v>41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166</v>
      </c>
      <c r="AT137" s="213" t="s">
        <v>161</v>
      </c>
      <c r="AU137" s="213" t="s">
        <v>87</v>
      </c>
      <c r="AY137" s="16" t="s">
        <v>159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84</v>
      </c>
      <c r="BK137" s="214">
        <f>ROUND(I137*H137,2)</f>
        <v>0</v>
      </c>
      <c r="BL137" s="16" t="s">
        <v>166</v>
      </c>
      <c r="BM137" s="213" t="s">
        <v>1833</v>
      </c>
    </row>
    <row r="138" spans="1:65" s="2" customFormat="1" ht="19.5" x14ac:dyDescent="0.2">
      <c r="A138" s="33"/>
      <c r="B138" s="34"/>
      <c r="C138" s="35"/>
      <c r="D138" s="215" t="s">
        <v>168</v>
      </c>
      <c r="E138" s="35"/>
      <c r="F138" s="216" t="s">
        <v>291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168</v>
      </c>
      <c r="AU138" s="16" t="s">
        <v>87</v>
      </c>
    </row>
    <row r="139" spans="1:65" s="13" customFormat="1" x14ac:dyDescent="0.2">
      <c r="B139" s="219"/>
      <c r="C139" s="220"/>
      <c r="D139" s="215" t="s">
        <v>170</v>
      </c>
      <c r="E139" s="221" t="s">
        <v>1</v>
      </c>
      <c r="F139" s="222" t="s">
        <v>1830</v>
      </c>
      <c r="G139" s="220"/>
      <c r="H139" s="223">
        <v>81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170</v>
      </c>
      <c r="AU139" s="229" t="s">
        <v>87</v>
      </c>
      <c r="AV139" s="13" t="s">
        <v>87</v>
      </c>
      <c r="AW139" s="13" t="s">
        <v>32</v>
      </c>
      <c r="AX139" s="13" t="s">
        <v>84</v>
      </c>
      <c r="AY139" s="229" t="s">
        <v>159</v>
      </c>
    </row>
    <row r="140" spans="1:65" s="2" customFormat="1" ht="14.45" customHeight="1" x14ac:dyDescent="0.2">
      <c r="A140" s="33"/>
      <c r="B140" s="34"/>
      <c r="C140" s="202" t="s">
        <v>194</v>
      </c>
      <c r="D140" s="202" t="s">
        <v>161</v>
      </c>
      <c r="E140" s="203" t="s">
        <v>305</v>
      </c>
      <c r="F140" s="204" t="s">
        <v>306</v>
      </c>
      <c r="G140" s="205" t="s">
        <v>250</v>
      </c>
      <c r="H140" s="206">
        <v>145.80000000000001</v>
      </c>
      <c r="I140" s="207"/>
      <c r="J140" s="208">
        <f>ROUND(I140*H140,2)</f>
        <v>0</v>
      </c>
      <c r="K140" s="204" t="s">
        <v>165</v>
      </c>
      <c r="L140" s="38"/>
      <c r="M140" s="209" t="s">
        <v>1</v>
      </c>
      <c r="N140" s="210" t="s">
        <v>41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166</v>
      </c>
      <c r="AT140" s="213" t="s">
        <v>161</v>
      </c>
      <c r="AU140" s="213" t="s">
        <v>87</v>
      </c>
      <c r="AY140" s="16" t="s">
        <v>159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84</v>
      </c>
      <c r="BK140" s="214">
        <f>ROUND(I140*H140,2)</f>
        <v>0</v>
      </c>
      <c r="BL140" s="16" t="s">
        <v>166</v>
      </c>
      <c r="BM140" s="213" t="s">
        <v>1834</v>
      </c>
    </row>
    <row r="141" spans="1:65" s="2" customFormat="1" ht="19.5" x14ac:dyDescent="0.2">
      <c r="A141" s="33"/>
      <c r="B141" s="34"/>
      <c r="C141" s="35"/>
      <c r="D141" s="215" t="s">
        <v>168</v>
      </c>
      <c r="E141" s="35"/>
      <c r="F141" s="216" t="s">
        <v>308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168</v>
      </c>
      <c r="AU141" s="16" t="s">
        <v>87</v>
      </c>
    </row>
    <row r="142" spans="1:65" s="13" customFormat="1" x14ac:dyDescent="0.2">
      <c r="B142" s="219"/>
      <c r="C142" s="220"/>
      <c r="D142" s="215" t="s">
        <v>170</v>
      </c>
      <c r="E142" s="221" t="s">
        <v>1</v>
      </c>
      <c r="F142" s="222" t="s">
        <v>1835</v>
      </c>
      <c r="G142" s="220"/>
      <c r="H142" s="223">
        <v>145.80000000000001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170</v>
      </c>
      <c r="AU142" s="229" t="s">
        <v>87</v>
      </c>
      <c r="AV142" s="13" t="s">
        <v>87</v>
      </c>
      <c r="AW142" s="13" t="s">
        <v>32</v>
      </c>
      <c r="AX142" s="13" t="s">
        <v>84</v>
      </c>
      <c r="AY142" s="229" t="s">
        <v>159</v>
      </c>
    </row>
    <row r="143" spans="1:65" s="2" customFormat="1" ht="14.45" customHeight="1" x14ac:dyDescent="0.2">
      <c r="A143" s="33"/>
      <c r="B143" s="34"/>
      <c r="C143" s="202" t="s">
        <v>200</v>
      </c>
      <c r="D143" s="202" t="s">
        <v>161</v>
      </c>
      <c r="E143" s="203" t="s">
        <v>312</v>
      </c>
      <c r="F143" s="204" t="s">
        <v>313</v>
      </c>
      <c r="G143" s="205" t="s">
        <v>164</v>
      </c>
      <c r="H143" s="206">
        <v>81</v>
      </c>
      <c r="I143" s="207"/>
      <c r="J143" s="208">
        <f>ROUND(I143*H143,2)</f>
        <v>0</v>
      </c>
      <c r="K143" s="204" t="s">
        <v>165</v>
      </c>
      <c r="L143" s="38"/>
      <c r="M143" s="209" t="s">
        <v>1</v>
      </c>
      <c r="N143" s="210" t="s">
        <v>41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166</v>
      </c>
      <c r="AT143" s="213" t="s">
        <v>161</v>
      </c>
      <c r="AU143" s="213" t="s">
        <v>87</v>
      </c>
      <c r="AY143" s="16" t="s">
        <v>159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84</v>
      </c>
      <c r="BK143" s="214">
        <f>ROUND(I143*H143,2)</f>
        <v>0</v>
      </c>
      <c r="BL143" s="16" t="s">
        <v>166</v>
      </c>
      <c r="BM143" s="213" t="s">
        <v>1836</v>
      </c>
    </row>
    <row r="144" spans="1:65" s="2" customFormat="1" x14ac:dyDescent="0.2">
      <c r="A144" s="33"/>
      <c r="B144" s="34"/>
      <c r="C144" s="35"/>
      <c r="D144" s="215" t="s">
        <v>168</v>
      </c>
      <c r="E144" s="35"/>
      <c r="F144" s="216" t="s">
        <v>315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168</v>
      </c>
      <c r="AU144" s="16" t="s">
        <v>87</v>
      </c>
    </row>
    <row r="145" spans="1:65" s="13" customFormat="1" x14ac:dyDescent="0.2">
      <c r="B145" s="219"/>
      <c r="C145" s="220"/>
      <c r="D145" s="215" t="s">
        <v>170</v>
      </c>
      <c r="E145" s="221" t="s">
        <v>1</v>
      </c>
      <c r="F145" s="222" t="s">
        <v>1837</v>
      </c>
      <c r="G145" s="220"/>
      <c r="H145" s="223">
        <v>81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170</v>
      </c>
      <c r="AU145" s="229" t="s">
        <v>87</v>
      </c>
      <c r="AV145" s="13" t="s">
        <v>87</v>
      </c>
      <c r="AW145" s="13" t="s">
        <v>32</v>
      </c>
      <c r="AX145" s="13" t="s">
        <v>84</v>
      </c>
      <c r="AY145" s="229" t="s">
        <v>159</v>
      </c>
    </row>
    <row r="146" spans="1:65" s="2" customFormat="1" ht="14.45" customHeight="1" x14ac:dyDescent="0.2">
      <c r="A146" s="33"/>
      <c r="B146" s="34"/>
      <c r="C146" s="202" t="s">
        <v>208</v>
      </c>
      <c r="D146" s="202" t="s">
        <v>161</v>
      </c>
      <c r="E146" s="203" t="s">
        <v>318</v>
      </c>
      <c r="F146" s="204" t="s">
        <v>319</v>
      </c>
      <c r="G146" s="205" t="s">
        <v>164</v>
      </c>
      <c r="H146" s="206">
        <v>21</v>
      </c>
      <c r="I146" s="207"/>
      <c r="J146" s="208">
        <f>ROUND(I146*H146,2)</f>
        <v>0</v>
      </c>
      <c r="K146" s="204" t="s">
        <v>165</v>
      </c>
      <c r="L146" s="38"/>
      <c r="M146" s="209" t="s">
        <v>1</v>
      </c>
      <c r="N146" s="210" t="s">
        <v>41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166</v>
      </c>
      <c r="AT146" s="213" t="s">
        <v>161</v>
      </c>
      <c r="AU146" s="213" t="s">
        <v>87</v>
      </c>
      <c r="AY146" s="16" t="s">
        <v>159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84</v>
      </c>
      <c r="BK146" s="214">
        <f>ROUND(I146*H146,2)</f>
        <v>0</v>
      </c>
      <c r="BL146" s="16" t="s">
        <v>166</v>
      </c>
      <c r="BM146" s="213" t="s">
        <v>1838</v>
      </c>
    </row>
    <row r="147" spans="1:65" s="2" customFormat="1" ht="19.5" x14ac:dyDescent="0.2">
      <c r="A147" s="33"/>
      <c r="B147" s="34"/>
      <c r="C147" s="35"/>
      <c r="D147" s="215" t="s">
        <v>168</v>
      </c>
      <c r="E147" s="35"/>
      <c r="F147" s="216" t="s">
        <v>321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168</v>
      </c>
      <c r="AU147" s="16" t="s">
        <v>87</v>
      </c>
    </row>
    <row r="148" spans="1:65" s="13" customFormat="1" x14ac:dyDescent="0.2">
      <c r="B148" s="219"/>
      <c r="C148" s="220"/>
      <c r="D148" s="215" t="s">
        <v>170</v>
      </c>
      <c r="E148" s="221" t="s">
        <v>1</v>
      </c>
      <c r="F148" s="222" t="s">
        <v>1839</v>
      </c>
      <c r="G148" s="220"/>
      <c r="H148" s="223">
        <v>21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170</v>
      </c>
      <c r="AU148" s="229" t="s">
        <v>87</v>
      </c>
      <c r="AV148" s="13" t="s">
        <v>87</v>
      </c>
      <c r="AW148" s="13" t="s">
        <v>32</v>
      </c>
      <c r="AX148" s="13" t="s">
        <v>84</v>
      </c>
      <c r="AY148" s="229" t="s">
        <v>159</v>
      </c>
    </row>
    <row r="149" spans="1:65" s="2" customFormat="1" ht="14.45" customHeight="1" x14ac:dyDescent="0.2">
      <c r="A149" s="33"/>
      <c r="B149" s="34"/>
      <c r="C149" s="202" t="s">
        <v>215</v>
      </c>
      <c r="D149" s="202" t="s">
        <v>161</v>
      </c>
      <c r="E149" s="203" t="s">
        <v>1840</v>
      </c>
      <c r="F149" s="204" t="s">
        <v>1841</v>
      </c>
      <c r="G149" s="205" t="s">
        <v>236</v>
      </c>
      <c r="H149" s="206">
        <v>69</v>
      </c>
      <c r="I149" s="207"/>
      <c r="J149" s="208">
        <f>ROUND(I149*H149,2)</f>
        <v>0</v>
      </c>
      <c r="K149" s="204" t="s">
        <v>165</v>
      </c>
      <c r="L149" s="38"/>
      <c r="M149" s="209" t="s">
        <v>1</v>
      </c>
      <c r="N149" s="210" t="s">
        <v>41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166</v>
      </c>
      <c r="AT149" s="213" t="s">
        <v>161</v>
      </c>
      <c r="AU149" s="213" t="s">
        <v>87</v>
      </c>
      <c r="AY149" s="16" t="s">
        <v>159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84</v>
      </c>
      <c r="BK149" s="214">
        <f>ROUND(I149*H149,2)</f>
        <v>0</v>
      </c>
      <c r="BL149" s="16" t="s">
        <v>166</v>
      </c>
      <c r="BM149" s="213" t="s">
        <v>1842</v>
      </c>
    </row>
    <row r="150" spans="1:65" s="2" customFormat="1" ht="19.5" x14ac:dyDescent="0.2">
      <c r="A150" s="33"/>
      <c r="B150" s="34"/>
      <c r="C150" s="35"/>
      <c r="D150" s="215" t="s">
        <v>168</v>
      </c>
      <c r="E150" s="35"/>
      <c r="F150" s="216" t="s">
        <v>1843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168</v>
      </c>
      <c r="AU150" s="16" t="s">
        <v>87</v>
      </c>
    </row>
    <row r="151" spans="1:65" s="13" customFormat="1" x14ac:dyDescent="0.2">
      <c r="B151" s="219"/>
      <c r="C151" s="220"/>
      <c r="D151" s="215" t="s">
        <v>170</v>
      </c>
      <c r="E151" s="221" t="s">
        <v>1</v>
      </c>
      <c r="F151" s="222" t="s">
        <v>1844</v>
      </c>
      <c r="G151" s="220"/>
      <c r="H151" s="223">
        <v>69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170</v>
      </c>
      <c r="AU151" s="229" t="s">
        <v>87</v>
      </c>
      <c r="AV151" s="13" t="s">
        <v>87</v>
      </c>
      <c r="AW151" s="13" t="s">
        <v>32</v>
      </c>
      <c r="AX151" s="13" t="s">
        <v>84</v>
      </c>
      <c r="AY151" s="229" t="s">
        <v>159</v>
      </c>
    </row>
    <row r="152" spans="1:65" s="2" customFormat="1" ht="14.45" customHeight="1" x14ac:dyDescent="0.2">
      <c r="A152" s="33"/>
      <c r="B152" s="34"/>
      <c r="C152" s="230" t="s">
        <v>221</v>
      </c>
      <c r="D152" s="230" t="s">
        <v>247</v>
      </c>
      <c r="E152" s="231" t="s">
        <v>341</v>
      </c>
      <c r="F152" s="232" t="s">
        <v>342</v>
      </c>
      <c r="G152" s="233" t="s">
        <v>343</v>
      </c>
      <c r="H152" s="234">
        <v>1.421</v>
      </c>
      <c r="I152" s="235"/>
      <c r="J152" s="236">
        <f>ROUND(I152*H152,2)</f>
        <v>0</v>
      </c>
      <c r="K152" s="232" t="s">
        <v>1</v>
      </c>
      <c r="L152" s="237"/>
      <c r="M152" s="238" t="s">
        <v>1</v>
      </c>
      <c r="N152" s="239" t="s">
        <v>41</v>
      </c>
      <c r="O152" s="70"/>
      <c r="P152" s="211">
        <f>O152*H152</f>
        <v>0</v>
      </c>
      <c r="Q152" s="211">
        <v>1E-3</v>
      </c>
      <c r="R152" s="211">
        <f>Q152*H152</f>
        <v>1.4210000000000002E-3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208</v>
      </c>
      <c r="AT152" s="213" t="s">
        <v>247</v>
      </c>
      <c r="AU152" s="213" t="s">
        <v>87</v>
      </c>
      <c r="AY152" s="16" t="s">
        <v>159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84</v>
      </c>
      <c r="BK152" s="214">
        <f>ROUND(I152*H152,2)</f>
        <v>0</v>
      </c>
      <c r="BL152" s="16" t="s">
        <v>166</v>
      </c>
      <c r="BM152" s="213" t="s">
        <v>1845</v>
      </c>
    </row>
    <row r="153" spans="1:65" s="2" customFormat="1" x14ac:dyDescent="0.2">
      <c r="A153" s="33"/>
      <c r="B153" s="34"/>
      <c r="C153" s="35"/>
      <c r="D153" s="215" t="s">
        <v>168</v>
      </c>
      <c r="E153" s="35"/>
      <c r="F153" s="216" t="s">
        <v>342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168</v>
      </c>
      <c r="AU153" s="16" t="s">
        <v>87</v>
      </c>
    </row>
    <row r="154" spans="1:65" s="13" customFormat="1" x14ac:dyDescent="0.2">
      <c r="B154" s="219"/>
      <c r="C154" s="220"/>
      <c r="D154" s="215" t="s">
        <v>170</v>
      </c>
      <c r="E154" s="221" t="s">
        <v>1</v>
      </c>
      <c r="F154" s="222" t="s">
        <v>1846</v>
      </c>
      <c r="G154" s="220"/>
      <c r="H154" s="223">
        <v>1.421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170</v>
      </c>
      <c r="AU154" s="229" t="s">
        <v>87</v>
      </c>
      <c r="AV154" s="13" t="s">
        <v>87</v>
      </c>
      <c r="AW154" s="13" t="s">
        <v>32</v>
      </c>
      <c r="AX154" s="13" t="s">
        <v>84</v>
      </c>
      <c r="AY154" s="229" t="s">
        <v>159</v>
      </c>
    </row>
    <row r="155" spans="1:65" s="12" customFormat="1" ht="22.9" customHeight="1" x14ac:dyDescent="0.2">
      <c r="B155" s="186"/>
      <c r="C155" s="187"/>
      <c r="D155" s="188" t="s">
        <v>75</v>
      </c>
      <c r="E155" s="200" t="s">
        <v>166</v>
      </c>
      <c r="F155" s="200" t="s">
        <v>496</v>
      </c>
      <c r="G155" s="187"/>
      <c r="H155" s="187"/>
      <c r="I155" s="190"/>
      <c r="J155" s="201">
        <f>BK155</f>
        <v>0</v>
      </c>
      <c r="K155" s="187"/>
      <c r="L155" s="192"/>
      <c r="M155" s="193"/>
      <c r="N155" s="194"/>
      <c r="O155" s="194"/>
      <c r="P155" s="195">
        <f>SUM(P156:P158)</f>
        <v>0</v>
      </c>
      <c r="Q155" s="194"/>
      <c r="R155" s="195">
        <f>SUM(R156:R158)</f>
        <v>301.78749999999997</v>
      </c>
      <c r="S155" s="194"/>
      <c r="T155" s="196">
        <f>SUM(T156:T158)</f>
        <v>0</v>
      </c>
      <c r="AR155" s="197" t="s">
        <v>84</v>
      </c>
      <c r="AT155" s="198" t="s">
        <v>75</v>
      </c>
      <c r="AU155" s="198" t="s">
        <v>84</v>
      </c>
      <c r="AY155" s="197" t="s">
        <v>159</v>
      </c>
      <c r="BK155" s="199">
        <f>SUM(BK156:BK158)</f>
        <v>0</v>
      </c>
    </row>
    <row r="156" spans="1:65" s="2" customFormat="1" ht="14.45" customHeight="1" x14ac:dyDescent="0.2">
      <c r="A156" s="33"/>
      <c r="B156" s="34"/>
      <c r="C156" s="202" t="s">
        <v>227</v>
      </c>
      <c r="D156" s="202" t="s">
        <v>161</v>
      </c>
      <c r="E156" s="203" t="s">
        <v>1608</v>
      </c>
      <c r="F156" s="204" t="s">
        <v>1609</v>
      </c>
      <c r="G156" s="205" t="s">
        <v>164</v>
      </c>
      <c r="H156" s="206">
        <v>125</v>
      </c>
      <c r="I156" s="207"/>
      <c r="J156" s="208">
        <f>ROUND(I156*H156,2)</f>
        <v>0</v>
      </c>
      <c r="K156" s="204" t="s">
        <v>165</v>
      </c>
      <c r="L156" s="38"/>
      <c r="M156" s="209" t="s">
        <v>1</v>
      </c>
      <c r="N156" s="210" t="s">
        <v>41</v>
      </c>
      <c r="O156" s="70"/>
      <c r="P156" s="211">
        <f>O156*H156</f>
        <v>0</v>
      </c>
      <c r="Q156" s="211">
        <v>2.4142999999999999</v>
      </c>
      <c r="R156" s="211">
        <f>Q156*H156</f>
        <v>301.78749999999997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166</v>
      </c>
      <c r="AT156" s="213" t="s">
        <v>161</v>
      </c>
      <c r="AU156" s="213" t="s">
        <v>87</v>
      </c>
      <c r="AY156" s="16" t="s">
        <v>159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84</v>
      </c>
      <c r="BK156" s="214">
        <f>ROUND(I156*H156,2)</f>
        <v>0</v>
      </c>
      <c r="BL156" s="16" t="s">
        <v>166</v>
      </c>
      <c r="BM156" s="213" t="s">
        <v>1847</v>
      </c>
    </row>
    <row r="157" spans="1:65" s="2" customFormat="1" ht="19.5" x14ac:dyDescent="0.2">
      <c r="A157" s="33"/>
      <c r="B157" s="34"/>
      <c r="C157" s="35"/>
      <c r="D157" s="215" t="s">
        <v>168</v>
      </c>
      <c r="E157" s="35"/>
      <c r="F157" s="216" t="s">
        <v>1848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168</v>
      </c>
      <c r="AU157" s="16" t="s">
        <v>87</v>
      </c>
    </row>
    <row r="158" spans="1:65" s="13" customFormat="1" x14ac:dyDescent="0.2">
      <c r="B158" s="219"/>
      <c r="C158" s="220"/>
      <c r="D158" s="215" t="s">
        <v>170</v>
      </c>
      <c r="E158" s="221" t="s">
        <v>1</v>
      </c>
      <c r="F158" s="222" t="s">
        <v>1849</v>
      </c>
      <c r="G158" s="220"/>
      <c r="H158" s="223">
        <v>125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170</v>
      </c>
      <c r="AU158" s="229" t="s">
        <v>87</v>
      </c>
      <c r="AV158" s="13" t="s">
        <v>87</v>
      </c>
      <c r="AW158" s="13" t="s">
        <v>32</v>
      </c>
      <c r="AX158" s="13" t="s">
        <v>84</v>
      </c>
      <c r="AY158" s="229" t="s">
        <v>159</v>
      </c>
    </row>
    <row r="159" spans="1:65" s="12" customFormat="1" ht="22.9" customHeight="1" x14ac:dyDescent="0.2">
      <c r="B159" s="186"/>
      <c r="C159" s="187"/>
      <c r="D159" s="188" t="s">
        <v>75</v>
      </c>
      <c r="E159" s="200" t="s">
        <v>215</v>
      </c>
      <c r="F159" s="200" t="s">
        <v>823</v>
      </c>
      <c r="G159" s="187"/>
      <c r="H159" s="187"/>
      <c r="I159" s="190"/>
      <c r="J159" s="201">
        <f>BK159</f>
        <v>0</v>
      </c>
      <c r="K159" s="187"/>
      <c r="L159" s="192"/>
      <c r="M159" s="193"/>
      <c r="N159" s="194"/>
      <c r="O159" s="194"/>
      <c r="P159" s="195">
        <f>SUM(P160:P162)</f>
        <v>0</v>
      </c>
      <c r="Q159" s="194"/>
      <c r="R159" s="195">
        <f>SUM(R160:R162)</f>
        <v>1.6000000000000001E-3</v>
      </c>
      <c r="S159" s="194"/>
      <c r="T159" s="196">
        <f>SUM(T160:T162)</f>
        <v>0</v>
      </c>
      <c r="AR159" s="197" t="s">
        <v>84</v>
      </c>
      <c r="AT159" s="198" t="s">
        <v>75</v>
      </c>
      <c r="AU159" s="198" t="s">
        <v>84</v>
      </c>
      <c r="AY159" s="197" t="s">
        <v>159</v>
      </c>
      <c r="BK159" s="199">
        <f>SUM(BK160:BK162)</f>
        <v>0</v>
      </c>
    </row>
    <row r="160" spans="1:65" s="2" customFormat="1" ht="14.45" customHeight="1" x14ac:dyDescent="0.2">
      <c r="A160" s="33"/>
      <c r="B160" s="34"/>
      <c r="C160" s="202" t="s">
        <v>233</v>
      </c>
      <c r="D160" s="202" t="s">
        <v>161</v>
      </c>
      <c r="E160" s="203" t="s">
        <v>1850</v>
      </c>
      <c r="F160" s="204" t="s">
        <v>1851</v>
      </c>
      <c r="G160" s="205" t="s">
        <v>185</v>
      </c>
      <c r="H160" s="206">
        <v>20</v>
      </c>
      <c r="I160" s="207"/>
      <c r="J160" s="208">
        <f>ROUND(I160*H160,2)</f>
        <v>0</v>
      </c>
      <c r="K160" s="204" t="s">
        <v>165</v>
      </c>
      <c r="L160" s="38"/>
      <c r="M160" s="209" t="s">
        <v>1</v>
      </c>
      <c r="N160" s="210" t="s">
        <v>41</v>
      </c>
      <c r="O160" s="70"/>
      <c r="P160" s="211">
        <f>O160*H160</f>
        <v>0</v>
      </c>
      <c r="Q160" s="211">
        <v>8.0000000000000007E-5</v>
      </c>
      <c r="R160" s="211">
        <f>Q160*H160</f>
        <v>1.6000000000000001E-3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166</v>
      </c>
      <c r="AT160" s="213" t="s">
        <v>161</v>
      </c>
      <c r="AU160" s="213" t="s">
        <v>87</v>
      </c>
      <c r="AY160" s="16" t="s">
        <v>159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84</v>
      </c>
      <c r="BK160" s="214">
        <f>ROUND(I160*H160,2)</f>
        <v>0</v>
      </c>
      <c r="BL160" s="16" t="s">
        <v>166</v>
      </c>
      <c r="BM160" s="213" t="s">
        <v>1852</v>
      </c>
    </row>
    <row r="161" spans="1:65" s="2" customFormat="1" x14ac:dyDescent="0.2">
      <c r="A161" s="33"/>
      <c r="B161" s="34"/>
      <c r="C161" s="35"/>
      <c r="D161" s="215" t="s">
        <v>168</v>
      </c>
      <c r="E161" s="35"/>
      <c r="F161" s="216" t="s">
        <v>1853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168</v>
      </c>
      <c r="AU161" s="16" t="s">
        <v>87</v>
      </c>
    </row>
    <row r="162" spans="1:65" s="13" customFormat="1" x14ac:dyDescent="0.2">
      <c r="B162" s="219"/>
      <c r="C162" s="220"/>
      <c r="D162" s="215" t="s">
        <v>170</v>
      </c>
      <c r="E162" s="221" t="s">
        <v>1</v>
      </c>
      <c r="F162" s="222" t="s">
        <v>1854</v>
      </c>
      <c r="G162" s="220"/>
      <c r="H162" s="223">
        <v>20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170</v>
      </c>
      <c r="AU162" s="229" t="s">
        <v>87</v>
      </c>
      <c r="AV162" s="13" t="s">
        <v>87</v>
      </c>
      <c r="AW162" s="13" t="s">
        <v>32</v>
      </c>
      <c r="AX162" s="13" t="s">
        <v>84</v>
      </c>
      <c r="AY162" s="229" t="s">
        <v>159</v>
      </c>
    </row>
    <row r="163" spans="1:65" s="12" customFormat="1" ht="22.9" customHeight="1" x14ac:dyDescent="0.2">
      <c r="B163" s="186"/>
      <c r="C163" s="187"/>
      <c r="D163" s="188" t="s">
        <v>75</v>
      </c>
      <c r="E163" s="200" t="s">
        <v>914</v>
      </c>
      <c r="F163" s="200" t="s">
        <v>915</v>
      </c>
      <c r="G163" s="187"/>
      <c r="H163" s="187"/>
      <c r="I163" s="190"/>
      <c r="J163" s="201">
        <f>BK163</f>
        <v>0</v>
      </c>
      <c r="K163" s="187"/>
      <c r="L163" s="192"/>
      <c r="M163" s="193"/>
      <c r="N163" s="194"/>
      <c r="O163" s="194"/>
      <c r="P163" s="195">
        <f>SUM(P164:P174)</f>
        <v>0</v>
      </c>
      <c r="Q163" s="194"/>
      <c r="R163" s="195">
        <f>SUM(R164:R174)</f>
        <v>0</v>
      </c>
      <c r="S163" s="194"/>
      <c r="T163" s="196">
        <f>SUM(T164:T174)</f>
        <v>0</v>
      </c>
      <c r="AR163" s="197" t="s">
        <v>84</v>
      </c>
      <c r="AT163" s="198" t="s">
        <v>75</v>
      </c>
      <c r="AU163" s="198" t="s">
        <v>84</v>
      </c>
      <c r="AY163" s="197" t="s">
        <v>159</v>
      </c>
      <c r="BK163" s="199">
        <f>SUM(BK164:BK174)</f>
        <v>0</v>
      </c>
    </row>
    <row r="164" spans="1:65" s="2" customFormat="1" ht="24" x14ac:dyDescent="0.2">
      <c r="A164" s="33"/>
      <c r="B164" s="34"/>
      <c r="C164" s="202" t="s">
        <v>240</v>
      </c>
      <c r="D164" s="202" t="s">
        <v>161</v>
      </c>
      <c r="E164" s="203" t="s">
        <v>1855</v>
      </c>
      <c r="F164" s="204" t="s">
        <v>1856</v>
      </c>
      <c r="G164" s="205" t="s">
        <v>250</v>
      </c>
      <c r="H164" s="206">
        <v>76.325000000000003</v>
      </c>
      <c r="I164" s="207"/>
      <c r="J164" s="208">
        <f>ROUND(I164*H164,2)</f>
        <v>0</v>
      </c>
      <c r="K164" s="204" t="s">
        <v>165</v>
      </c>
      <c r="L164" s="38"/>
      <c r="M164" s="209" t="s">
        <v>1</v>
      </c>
      <c r="N164" s="210" t="s">
        <v>41</v>
      </c>
      <c r="O164" s="70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166</v>
      </c>
      <c r="AT164" s="213" t="s">
        <v>161</v>
      </c>
      <c r="AU164" s="213" t="s">
        <v>87</v>
      </c>
      <c r="AY164" s="16" t="s">
        <v>159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84</v>
      </c>
      <c r="BK164" s="214">
        <f>ROUND(I164*H164,2)</f>
        <v>0</v>
      </c>
      <c r="BL164" s="16" t="s">
        <v>166</v>
      </c>
      <c r="BM164" s="213" t="s">
        <v>1857</v>
      </c>
    </row>
    <row r="165" spans="1:65" s="2" customFormat="1" ht="19.5" x14ac:dyDescent="0.2">
      <c r="A165" s="33"/>
      <c r="B165" s="34"/>
      <c r="C165" s="35"/>
      <c r="D165" s="215" t="s">
        <v>168</v>
      </c>
      <c r="E165" s="35"/>
      <c r="F165" s="216" t="s">
        <v>1858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168</v>
      </c>
      <c r="AU165" s="16" t="s">
        <v>87</v>
      </c>
    </row>
    <row r="166" spans="1:65" s="13" customFormat="1" x14ac:dyDescent="0.2">
      <c r="B166" s="219"/>
      <c r="C166" s="220"/>
      <c r="D166" s="215" t="s">
        <v>170</v>
      </c>
      <c r="E166" s="221" t="s">
        <v>1</v>
      </c>
      <c r="F166" s="222" t="s">
        <v>1859</v>
      </c>
      <c r="G166" s="220"/>
      <c r="H166" s="223">
        <v>76.325000000000003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170</v>
      </c>
      <c r="AU166" s="229" t="s">
        <v>87</v>
      </c>
      <c r="AV166" s="13" t="s">
        <v>87</v>
      </c>
      <c r="AW166" s="13" t="s">
        <v>32</v>
      </c>
      <c r="AX166" s="13" t="s">
        <v>84</v>
      </c>
      <c r="AY166" s="229" t="s">
        <v>159</v>
      </c>
    </row>
    <row r="167" spans="1:65" s="2" customFormat="1" ht="14.45" customHeight="1" x14ac:dyDescent="0.2">
      <c r="A167" s="33"/>
      <c r="B167" s="34"/>
      <c r="C167" s="202" t="s">
        <v>246</v>
      </c>
      <c r="D167" s="202" t="s">
        <v>161</v>
      </c>
      <c r="E167" s="203" t="s">
        <v>1860</v>
      </c>
      <c r="F167" s="204" t="s">
        <v>1861</v>
      </c>
      <c r="G167" s="205" t="s">
        <v>250</v>
      </c>
      <c r="H167" s="206">
        <v>1144.875</v>
      </c>
      <c r="I167" s="207"/>
      <c r="J167" s="208">
        <f>ROUND(I167*H167,2)</f>
        <v>0</v>
      </c>
      <c r="K167" s="204" t="s">
        <v>165</v>
      </c>
      <c r="L167" s="38"/>
      <c r="M167" s="209" t="s">
        <v>1</v>
      </c>
      <c r="N167" s="210" t="s">
        <v>41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166</v>
      </c>
      <c r="AT167" s="213" t="s">
        <v>161</v>
      </c>
      <c r="AU167" s="213" t="s">
        <v>87</v>
      </c>
      <c r="AY167" s="16" t="s">
        <v>159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84</v>
      </c>
      <c r="BK167" s="214">
        <f>ROUND(I167*H167,2)</f>
        <v>0</v>
      </c>
      <c r="BL167" s="16" t="s">
        <v>166</v>
      </c>
      <c r="BM167" s="213" t="s">
        <v>1862</v>
      </c>
    </row>
    <row r="168" spans="1:65" s="2" customFormat="1" ht="19.5" x14ac:dyDescent="0.2">
      <c r="A168" s="33"/>
      <c r="B168" s="34"/>
      <c r="C168" s="35"/>
      <c r="D168" s="215" t="s">
        <v>168</v>
      </c>
      <c r="E168" s="35"/>
      <c r="F168" s="216" t="s">
        <v>1863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168</v>
      </c>
      <c r="AU168" s="16" t="s">
        <v>87</v>
      </c>
    </row>
    <row r="169" spans="1:65" s="13" customFormat="1" x14ac:dyDescent="0.2">
      <c r="B169" s="219"/>
      <c r="C169" s="220"/>
      <c r="D169" s="215" t="s">
        <v>170</v>
      </c>
      <c r="E169" s="221" t="s">
        <v>1</v>
      </c>
      <c r="F169" s="222" t="s">
        <v>1864</v>
      </c>
      <c r="G169" s="220"/>
      <c r="H169" s="223">
        <v>1144.875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170</v>
      </c>
      <c r="AU169" s="229" t="s">
        <v>87</v>
      </c>
      <c r="AV169" s="13" t="s">
        <v>87</v>
      </c>
      <c r="AW169" s="13" t="s">
        <v>32</v>
      </c>
      <c r="AX169" s="13" t="s">
        <v>84</v>
      </c>
      <c r="AY169" s="229" t="s">
        <v>159</v>
      </c>
    </row>
    <row r="170" spans="1:65" s="2" customFormat="1" ht="24" x14ac:dyDescent="0.2">
      <c r="A170" s="33"/>
      <c r="B170" s="34"/>
      <c r="C170" s="202" t="s">
        <v>8</v>
      </c>
      <c r="D170" s="202" t="s">
        <v>161</v>
      </c>
      <c r="E170" s="203" t="s">
        <v>930</v>
      </c>
      <c r="F170" s="204" t="s">
        <v>931</v>
      </c>
      <c r="G170" s="205" t="s">
        <v>250</v>
      </c>
      <c r="H170" s="206">
        <v>76.325000000000003</v>
      </c>
      <c r="I170" s="207"/>
      <c r="J170" s="208">
        <f>ROUND(I170*H170,2)</f>
        <v>0</v>
      </c>
      <c r="K170" s="204" t="s">
        <v>165</v>
      </c>
      <c r="L170" s="38"/>
      <c r="M170" s="209" t="s">
        <v>1</v>
      </c>
      <c r="N170" s="210" t="s">
        <v>41</v>
      </c>
      <c r="O170" s="70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166</v>
      </c>
      <c r="AT170" s="213" t="s">
        <v>161</v>
      </c>
      <c r="AU170" s="213" t="s">
        <v>87</v>
      </c>
      <c r="AY170" s="16" t="s">
        <v>159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84</v>
      </c>
      <c r="BK170" s="214">
        <f>ROUND(I170*H170,2)</f>
        <v>0</v>
      </c>
      <c r="BL170" s="16" t="s">
        <v>166</v>
      </c>
      <c r="BM170" s="213" t="s">
        <v>1865</v>
      </c>
    </row>
    <row r="171" spans="1:65" s="2" customFormat="1" ht="19.5" x14ac:dyDescent="0.2">
      <c r="A171" s="33"/>
      <c r="B171" s="34"/>
      <c r="C171" s="35"/>
      <c r="D171" s="215" t="s">
        <v>168</v>
      </c>
      <c r="E171" s="35"/>
      <c r="F171" s="216" t="s">
        <v>1866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168</v>
      </c>
      <c r="AU171" s="16" t="s">
        <v>87</v>
      </c>
    </row>
    <row r="172" spans="1:65" s="2" customFormat="1" ht="24" x14ac:dyDescent="0.2">
      <c r="A172" s="33"/>
      <c r="B172" s="34"/>
      <c r="C172" s="202" t="s">
        <v>258</v>
      </c>
      <c r="D172" s="202" t="s">
        <v>161</v>
      </c>
      <c r="E172" s="203" t="s">
        <v>974</v>
      </c>
      <c r="F172" s="204" t="s">
        <v>975</v>
      </c>
      <c r="G172" s="205" t="s">
        <v>250</v>
      </c>
      <c r="H172" s="206">
        <v>76.325000000000003</v>
      </c>
      <c r="I172" s="207"/>
      <c r="J172" s="208">
        <f>ROUND(I172*H172,2)</f>
        <v>0</v>
      </c>
      <c r="K172" s="204" t="s">
        <v>165</v>
      </c>
      <c r="L172" s="38"/>
      <c r="M172" s="209" t="s">
        <v>1</v>
      </c>
      <c r="N172" s="210" t="s">
        <v>41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166</v>
      </c>
      <c r="AT172" s="213" t="s">
        <v>161</v>
      </c>
      <c r="AU172" s="213" t="s">
        <v>87</v>
      </c>
      <c r="AY172" s="16" t="s">
        <v>159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84</v>
      </c>
      <c r="BK172" s="214">
        <f>ROUND(I172*H172,2)</f>
        <v>0</v>
      </c>
      <c r="BL172" s="16" t="s">
        <v>166</v>
      </c>
      <c r="BM172" s="213" t="s">
        <v>1867</v>
      </c>
    </row>
    <row r="173" spans="1:65" s="2" customFormat="1" ht="19.5" x14ac:dyDescent="0.2">
      <c r="A173" s="33"/>
      <c r="B173" s="34"/>
      <c r="C173" s="35"/>
      <c r="D173" s="215" t="s">
        <v>168</v>
      </c>
      <c r="E173" s="35"/>
      <c r="F173" s="216" t="s">
        <v>977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168</v>
      </c>
      <c r="AU173" s="16" t="s">
        <v>87</v>
      </c>
    </row>
    <row r="174" spans="1:65" s="13" customFormat="1" x14ac:dyDescent="0.2">
      <c r="B174" s="219"/>
      <c r="C174" s="220"/>
      <c r="D174" s="215" t="s">
        <v>170</v>
      </c>
      <c r="E174" s="221" t="s">
        <v>1</v>
      </c>
      <c r="F174" s="222" t="s">
        <v>1859</v>
      </c>
      <c r="G174" s="220"/>
      <c r="H174" s="223">
        <v>76.325000000000003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170</v>
      </c>
      <c r="AU174" s="229" t="s">
        <v>87</v>
      </c>
      <c r="AV174" s="13" t="s">
        <v>87</v>
      </c>
      <c r="AW174" s="13" t="s">
        <v>32</v>
      </c>
      <c r="AX174" s="13" t="s">
        <v>84</v>
      </c>
      <c r="AY174" s="229" t="s">
        <v>159</v>
      </c>
    </row>
    <row r="175" spans="1:65" s="12" customFormat="1" ht="22.9" customHeight="1" x14ac:dyDescent="0.2">
      <c r="B175" s="186"/>
      <c r="C175" s="187"/>
      <c r="D175" s="188" t="s">
        <v>75</v>
      </c>
      <c r="E175" s="200" t="s">
        <v>999</v>
      </c>
      <c r="F175" s="200" t="s">
        <v>1000</v>
      </c>
      <c r="G175" s="187"/>
      <c r="H175" s="187"/>
      <c r="I175" s="190"/>
      <c r="J175" s="201">
        <f>BK175</f>
        <v>0</v>
      </c>
      <c r="K175" s="187"/>
      <c r="L175" s="192"/>
      <c r="M175" s="193"/>
      <c r="N175" s="194"/>
      <c r="O175" s="194"/>
      <c r="P175" s="195">
        <f>SUM(P176:P177)</f>
        <v>0</v>
      </c>
      <c r="Q175" s="194"/>
      <c r="R175" s="195">
        <f>SUM(R176:R177)</f>
        <v>0</v>
      </c>
      <c r="S175" s="194"/>
      <c r="T175" s="196">
        <f>SUM(T176:T177)</f>
        <v>0</v>
      </c>
      <c r="AR175" s="197" t="s">
        <v>84</v>
      </c>
      <c r="AT175" s="198" t="s">
        <v>75</v>
      </c>
      <c r="AU175" s="198" t="s">
        <v>84</v>
      </c>
      <c r="AY175" s="197" t="s">
        <v>159</v>
      </c>
      <c r="BK175" s="199">
        <f>SUM(BK176:BK177)</f>
        <v>0</v>
      </c>
    </row>
    <row r="176" spans="1:65" s="2" customFormat="1" ht="14.45" customHeight="1" x14ac:dyDescent="0.2">
      <c r="A176" s="33"/>
      <c r="B176" s="34"/>
      <c r="C176" s="202" t="s">
        <v>264</v>
      </c>
      <c r="D176" s="202" t="s">
        <v>161</v>
      </c>
      <c r="E176" s="203" t="s">
        <v>1868</v>
      </c>
      <c r="F176" s="204" t="s">
        <v>1869</v>
      </c>
      <c r="G176" s="205" t="s">
        <v>250</v>
      </c>
      <c r="H176" s="206">
        <v>301.791</v>
      </c>
      <c r="I176" s="207"/>
      <c r="J176" s="208">
        <f>ROUND(I176*H176,2)</f>
        <v>0</v>
      </c>
      <c r="K176" s="204" t="s">
        <v>165</v>
      </c>
      <c r="L176" s="38"/>
      <c r="M176" s="209" t="s">
        <v>1</v>
      </c>
      <c r="N176" s="210" t="s">
        <v>41</v>
      </c>
      <c r="O176" s="70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166</v>
      </c>
      <c r="AT176" s="213" t="s">
        <v>161</v>
      </c>
      <c r="AU176" s="213" t="s">
        <v>87</v>
      </c>
      <c r="AY176" s="16" t="s">
        <v>159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84</v>
      </c>
      <c r="BK176" s="214">
        <f>ROUND(I176*H176,2)</f>
        <v>0</v>
      </c>
      <c r="BL176" s="16" t="s">
        <v>166</v>
      </c>
      <c r="BM176" s="213" t="s">
        <v>1870</v>
      </c>
    </row>
    <row r="177" spans="1:47" s="2" customFormat="1" x14ac:dyDescent="0.2">
      <c r="A177" s="33"/>
      <c r="B177" s="34"/>
      <c r="C177" s="35"/>
      <c r="D177" s="215" t="s">
        <v>168</v>
      </c>
      <c r="E177" s="35"/>
      <c r="F177" s="216" t="s">
        <v>1871</v>
      </c>
      <c r="G177" s="35"/>
      <c r="H177" s="35"/>
      <c r="I177" s="114"/>
      <c r="J177" s="35"/>
      <c r="K177" s="35"/>
      <c r="L177" s="38"/>
      <c r="M177" s="251"/>
      <c r="N177" s="252"/>
      <c r="O177" s="253"/>
      <c r="P177" s="253"/>
      <c r="Q177" s="253"/>
      <c r="R177" s="253"/>
      <c r="S177" s="253"/>
      <c r="T177" s="25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168</v>
      </c>
      <c r="AU177" s="16" t="s">
        <v>87</v>
      </c>
    </row>
    <row r="178" spans="1:47" s="2" customFormat="1" ht="6.95" customHeight="1" x14ac:dyDescent="0.2">
      <c r="A178" s="33"/>
      <c r="B178" s="53"/>
      <c r="C178" s="54"/>
      <c r="D178" s="54"/>
      <c r="E178" s="54"/>
      <c r="F178" s="54"/>
      <c r="G178" s="54"/>
      <c r="H178" s="54"/>
      <c r="I178" s="151"/>
      <c r="J178" s="54"/>
      <c r="K178" s="54"/>
      <c r="L178" s="38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algorithmName="SHA-512" hashValue="DbeS4I6P3yrK976Rs1u88lDCsgJZwvY4caG33tBw+fbIaq/+dPYA0x0Tg9MDMK8cvfH9nkzupMI+2b7YiL6Xqg==" saltValue="gtFNivnONbsmiNFmbq3wJtQtkveqD98XFq9o+9EyVZWPJXTn85dbBvCQiGd2ZNPJpYlBgpD0DeHGjE+k2zITpw==" spinCount="100000" sheet="1" objects="1" scenarios="1" formatColumns="0" formatRows="0" autoFilter="0"/>
  <autoFilter ref="C121:K17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2:BM165"/>
  <sheetViews>
    <sheetView showGridLines="0" topLeftCell="A134" workbookViewId="0"/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 x14ac:dyDescent="0.2">
      <c r="I2" s="107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104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 x14ac:dyDescent="0.2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4.45" customHeight="1" x14ac:dyDescent="0.2">
      <c r="B7" s="19"/>
      <c r="E7" s="310" t="str">
        <f>'Rekapitulace stavby'!K6</f>
        <v>VD Jahodnice, zvýšení fce rekonstrukcí tělesa hráze a spodních výpustí</v>
      </c>
      <c r="F7" s="311"/>
      <c r="G7" s="311"/>
      <c r="H7" s="311"/>
      <c r="I7" s="107"/>
      <c r="L7" s="19"/>
    </row>
    <row r="8" spans="1:46" s="2" customFormat="1" ht="12" customHeight="1" x14ac:dyDescent="0.2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 x14ac:dyDescent="0.2">
      <c r="A9" s="33"/>
      <c r="B9" s="38"/>
      <c r="C9" s="33"/>
      <c r="D9" s="33"/>
      <c r="E9" s="312" t="s">
        <v>1872</v>
      </c>
      <c r="F9" s="313"/>
      <c r="G9" s="313"/>
      <c r="H9" s="31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3" t="s">
        <v>18</v>
      </c>
      <c r="E11" s="33"/>
      <c r="F11" s="115" t="s">
        <v>105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30. 1. 2020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4" t="str">
        <f>'Rekapitulace stavby'!E14</f>
        <v>Vyplň údaj</v>
      </c>
      <c r="F18" s="315"/>
      <c r="G18" s="315"/>
      <c r="H18" s="31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5" t="s">
        <v>115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 x14ac:dyDescent="0.2">
      <c r="A27" s="118"/>
      <c r="B27" s="119"/>
      <c r="C27" s="118"/>
      <c r="D27" s="118"/>
      <c r="E27" s="316" t="s">
        <v>1</v>
      </c>
      <c r="F27" s="316"/>
      <c r="G27" s="316"/>
      <c r="H27" s="31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8" t="s">
        <v>40</v>
      </c>
      <c r="E33" s="113" t="s">
        <v>41</v>
      </c>
      <c r="F33" s="129">
        <f>ROUND((SUM(BE121:BE164)),  2)</f>
        <v>0</v>
      </c>
      <c r="G33" s="33"/>
      <c r="H33" s="33"/>
      <c r="I33" s="130">
        <v>0.21</v>
      </c>
      <c r="J33" s="129">
        <f>ROUND(((SUM(BE121:BE164))*I33),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3" t="s">
        <v>42</v>
      </c>
      <c r="F34" s="129">
        <f>ROUND((SUM(BF121:BF164)),  2)</f>
        <v>0</v>
      </c>
      <c r="G34" s="33"/>
      <c r="H34" s="33"/>
      <c r="I34" s="130">
        <v>0.15</v>
      </c>
      <c r="J34" s="129">
        <f>ROUND(((SUM(BF121:BF164))*I34),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3" t="s">
        <v>43</v>
      </c>
      <c r="F35" s="129">
        <f>ROUND((SUM(BG121:BG164)),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3" t="s">
        <v>44</v>
      </c>
      <c r="F36" s="129">
        <f>ROUND((SUM(BH121:BH164)),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45</v>
      </c>
      <c r="F37" s="129">
        <f>ROUND((SUM(BI121:BI164)),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I41" s="107"/>
      <c r="L41" s="19"/>
    </row>
    <row r="42" spans="1:31" s="1" customFormat="1" ht="14.45" customHeight="1" x14ac:dyDescent="0.2">
      <c r="B42" s="19"/>
      <c r="I42" s="107"/>
      <c r="L42" s="19"/>
    </row>
    <row r="43" spans="1:31" s="1" customFormat="1" ht="14.45" customHeight="1" x14ac:dyDescent="0.2">
      <c r="B43" s="19"/>
      <c r="I43" s="107"/>
      <c r="L43" s="19"/>
    </row>
    <row r="44" spans="1:31" s="1" customFormat="1" ht="14.45" customHeight="1" x14ac:dyDescent="0.2">
      <c r="B44" s="19"/>
      <c r="I44" s="107"/>
      <c r="L44" s="19"/>
    </row>
    <row r="45" spans="1:31" s="1" customFormat="1" ht="14.45" customHeight="1" x14ac:dyDescent="0.2">
      <c r="B45" s="19"/>
      <c r="I45" s="107"/>
      <c r="L45" s="19"/>
    </row>
    <row r="46" spans="1:31" s="1" customFormat="1" ht="14.45" customHeight="1" x14ac:dyDescent="0.2">
      <c r="B46" s="19"/>
      <c r="I46" s="107"/>
      <c r="L46" s="19"/>
    </row>
    <row r="47" spans="1:31" s="1" customFormat="1" ht="14.45" customHeight="1" x14ac:dyDescent="0.2">
      <c r="B47" s="19"/>
      <c r="I47" s="107"/>
      <c r="L47" s="19"/>
    </row>
    <row r="48" spans="1:31" s="1" customFormat="1" ht="14.45" customHeight="1" x14ac:dyDescent="0.2">
      <c r="B48" s="19"/>
      <c r="I48" s="107"/>
      <c r="L48" s="19"/>
    </row>
    <row r="49" spans="1:31" s="1" customFormat="1" ht="14.45" customHeight="1" x14ac:dyDescent="0.2">
      <c r="B49" s="19"/>
      <c r="I49" s="107"/>
      <c r="L49" s="19"/>
    </row>
    <row r="50" spans="1:31" s="2" customFormat="1" ht="14.45" customHeight="1" x14ac:dyDescent="0.2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 x14ac:dyDescent="0.2">
      <c r="A85" s="33"/>
      <c r="B85" s="34"/>
      <c r="C85" s="35"/>
      <c r="D85" s="35"/>
      <c r="E85" s="308" t="str">
        <f>E7</f>
        <v>VD Jahodnice, zvýšení fce rekonstrukcí tělesa hráze a spodních výpustí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 x14ac:dyDescent="0.2">
      <c r="A87" s="33"/>
      <c r="B87" s="34"/>
      <c r="C87" s="35"/>
      <c r="D87" s="35"/>
      <c r="E87" s="287" t="str">
        <f>E9</f>
        <v>SO-06 - Doplnění zařízení pro pozorování a měření</v>
      </c>
      <c r="F87" s="307"/>
      <c r="G87" s="307"/>
      <c r="H87" s="307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30. 1. 2020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 x14ac:dyDescent="0.2">
      <c r="A91" s="33"/>
      <c r="B91" s="34"/>
      <c r="C91" s="28" t="s">
        <v>24</v>
      </c>
      <c r="D91" s="35"/>
      <c r="E91" s="35"/>
      <c r="F91" s="26" t="str">
        <f>E15</f>
        <v>Povodí Labe, státní podnik, H. Králové</v>
      </c>
      <c r="G91" s="35"/>
      <c r="H91" s="35"/>
      <c r="I91" s="116" t="s">
        <v>30</v>
      </c>
      <c r="J91" s="31" t="str">
        <f>E21</f>
        <v>VRV, a.s. Praha 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Požárová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 x14ac:dyDescent="0.2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J122</f>
        <v>0</v>
      </c>
      <c r="K97" s="161"/>
      <c r="L97" s="166"/>
    </row>
    <row r="98" spans="1:31" s="10" customFormat="1" ht="19.899999999999999" customHeight="1" x14ac:dyDescent="0.2">
      <c r="B98" s="167"/>
      <c r="C98" s="168"/>
      <c r="D98" s="169" t="s">
        <v>124</v>
      </c>
      <c r="E98" s="170"/>
      <c r="F98" s="170"/>
      <c r="G98" s="170"/>
      <c r="H98" s="170"/>
      <c r="I98" s="171"/>
      <c r="J98" s="172">
        <f>J123</f>
        <v>0</v>
      </c>
      <c r="K98" s="168"/>
      <c r="L98" s="173"/>
    </row>
    <row r="99" spans="1:31" s="10" customFormat="1" ht="19.899999999999999" customHeight="1" x14ac:dyDescent="0.2">
      <c r="B99" s="167"/>
      <c r="C99" s="168"/>
      <c r="D99" s="169" t="s">
        <v>132</v>
      </c>
      <c r="E99" s="170"/>
      <c r="F99" s="170"/>
      <c r="G99" s="170"/>
      <c r="H99" s="170"/>
      <c r="I99" s="171"/>
      <c r="J99" s="172">
        <f>J153</f>
        <v>0</v>
      </c>
      <c r="K99" s="168"/>
      <c r="L99" s="173"/>
    </row>
    <row r="100" spans="1:31" s="9" customFormat="1" ht="24.95" customHeight="1" x14ac:dyDescent="0.2">
      <c r="B100" s="160"/>
      <c r="C100" s="161"/>
      <c r="D100" s="162" t="s">
        <v>133</v>
      </c>
      <c r="E100" s="163"/>
      <c r="F100" s="163"/>
      <c r="G100" s="163"/>
      <c r="H100" s="163"/>
      <c r="I100" s="164"/>
      <c r="J100" s="165">
        <f>J156</f>
        <v>0</v>
      </c>
      <c r="K100" s="161"/>
      <c r="L100" s="166"/>
    </row>
    <row r="101" spans="1:31" s="10" customFormat="1" ht="19.899999999999999" customHeight="1" x14ac:dyDescent="0.2">
      <c r="B101" s="167"/>
      <c r="C101" s="168"/>
      <c r="D101" s="169" t="s">
        <v>140</v>
      </c>
      <c r="E101" s="170"/>
      <c r="F101" s="170"/>
      <c r="G101" s="170"/>
      <c r="H101" s="170"/>
      <c r="I101" s="171"/>
      <c r="J101" s="172">
        <f>J157</f>
        <v>0</v>
      </c>
      <c r="K101" s="168"/>
      <c r="L101" s="173"/>
    </row>
    <row r="102" spans="1:31" s="2" customFormat="1" ht="21.75" customHeight="1" x14ac:dyDescent="0.2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 x14ac:dyDescent="0.2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 x14ac:dyDescent="0.2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 x14ac:dyDescent="0.2">
      <c r="A108" s="33"/>
      <c r="B108" s="34"/>
      <c r="C108" s="22" t="s">
        <v>144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 x14ac:dyDescent="0.2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 x14ac:dyDescent="0.2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4.45" customHeight="1" x14ac:dyDescent="0.2">
      <c r="A111" s="33"/>
      <c r="B111" s="34"/>
      <c r="C111" s="35"/>
      <c r="D111" s="35"/>
      <c r="E111" s="308" t="str">
        <f>E7</f>
        <v>VD Jahodnice, zvýšení fce rekonstrukcí tělesa hráze a spodních výpustí</v>
      </c>
      <c r="F111" s="309"/>
      <c r="G111" s="309"/>
      <c r="H111" s="309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113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4.45" customHeight="1" x14ac:dyDescent="0.2">
      <c r="A113" s="33"/>
      <c r="B113" s="34"/>
      <c r="C113" s="35"/>
      <c r="D113" s="35"/>
      <c r="E113" s="287" t="str">
        <f>E9</f>
        <v>SO-06 - Doplnění zařízení pro pozorování a měření</v>
      </c>
      <c r="F113" s="307"/>
      <c r="G113" s="307"/>
      <c r="H113" s="307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 x14ac:dyDescent="0.2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116" t="s">
        <v>22</v>
      </c>
      <c r="J115" s="65" t="str">
        <f>IF(J12="","",J12)</f>
        <v>30. 1. 2020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6.45" customHeight="1" x14ac:dyDescent="0.2">
      <c r="A117" s="33"/>
      <c r="B117" s="34"/>
      <c r="C117" s="28" t="s">
        <v>24</v>
      </c>
      <c r="D117" s="35"/>
      <c r="E117" s="35"/>
      <c r="F117" s="26" t="str">
        <f>E15</f>
        <v>Povodí Labe, státní podnik, H. Králové</v>
      </c>
      <c r="G117" s="35"/>
      <c r="H117" s="35"/>
      <c r="I117" s="116" t="s">
        <v>30</v>
      </c>
      <c r="J117" s="31" t="str">
        <f>E21</f>
        <v>VRV, a.s. Praha 5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6" customHeight="1" x14ac:dyDescent="0.2">
      <c r="A118" s="33"/>
      <c r="B118" s="34"/>
      <c r="C118" s="28" t="s">
        <v>28</v>
      </c>
      <c r="D118" s="35"/>
      <c r="E118" s="35"/>
      <c r="F118" s="26" t="str">
        <f>IF(E18="","",E18)</f>
        <v>Vyplň údaj</v>
      </c>
      <c r="G118" s="35"/>
      <c r="H118" s="35"/>
      <c r="I118" s="116" t="s">
        <v>33</v>
      </c>
      <c r="J118" s="31" t="str">
        <f>E24</f>
        <v>Požárová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 x14ac:dyDescent="0.2">
      <c r="A120" s="174"/>
      <c r="B120" s="175"/>
      <c r="C120" s="176" t="s">
        <v>145</v>
      </c>
      <c r="D120" s="177" t="s">
        <v>61</v>
      </c>
      <c r="E120" s="177" t="s">
        <v>57</v>
      </c>
      <c r="F120" s="177" t="s">
        <v>58</v>
      </c>
      <c r="G120" s="177" t="s">
        <v>146</v>
      </c>
      <c r="H120" s="177" t="s">
        <v>147</v>
      </c>
      <c r="I120" s="178" t="s">
        <v>148</v>
      </c>
      <c r="J120" s="177" t="s">
        <v>119</v>
      </c>
      <c r="K120" s="179" t="s">
        <v>149</v>
      </c>
      <c r="L120" s="180"/>
      <c r="M120" s="74" t="s">
        <v>1</v>
      </c>
      <c r="N120" s="75" t="s">
        <v>40</v>
      </c>
      <c r="O120" s="75" t="s">
        <v>150</v>
      </c>
      <c r="P120" s="75" t="s">
        <v>151</v>
      </c>
      <c r="Q120" s="75" t="s">
        <v>152</v>
      </c>
      <c r="R120" s="75" t="s">
        <v>153</v>
      </c>
      <c r="S120" s="75" t="s">
        <v>154</v>
      </c>
      <c r="T120" s="76" t="s">
        <v>155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9" customHeight="1" x14ac:dyDescent="0.25">
      <c r="A121" s="33"/>
      <c r="B121" s="34"/>
      <c r="C121" s="81" t="s">
        <v>156</v>
      </c>
      <c r="D121" s="35"/>
      <c r="E121" s="35"/>
      <c r="F121" s="35"/>
      <c r="G121" s="35"/>
      <c r="H121" s="35"/>
      <c r="I121" s="114"/>
      <c r="J121" s="181">
        <f>BK121</f>
        <v>0</v>
      </c>
      <c r="K121" s="35"/>
      <c r="L121" s="38"/>
      <c r="M121" s="77"/>
      <c r="N121" s="182"/>
      <c r="O121" s="78"/>
      <c r="P121" s="183">
        <f>P122+P156</f>
        <v>0</v>
      </c>
      <c r="Q121" s="78"/>
      <c r="R121" s="183">
        <f>R122+R156</f>
        <v>1.1255929999999998</v>
      </c>
      <c r="S121" s="78"/>
      <c r="T121" s="184">
        <f>T122+T156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75</v>
      </c>
      <c r="AU121" s="16" t="s">
        <v>121</v>
      </c>
      <c r="BK121" s="185">
        <f>BK122+BK156</f>
        <v>0</v>
      </c>
    </row>
    <row r="122" spans="1:65" s="12" customFormat="1" ht="25.9" customHeight="1" x14ac:dyDescent="0.2">
      <c r="B122" s="186"/>
      <c r="C122" s="187"/>
      <c r="D122" s="188" t="s">
        <v>75</v>
      </c>
      <c r="E122" s="189" t="s">
        <v>157</v>
      </c>
      <c r="F122" s="189" t="s">
        <v>158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P123+P153</f>
        <v>0</v>
      </c>
      <c r="Q122" s="194"/>
      <c r="R122" s="195">
        <f>R123+R153</f>
        <v>1.1107579999999999</v>
      </c>
      <c r="S122" s="194"/>
      <c r="T122" s="196">
        <f>T123+T153</f>
        <v>0</v>
      </c>
      <c r="AR122" s="197" t="s">
        <v>84</v>
      </c>
      <c r="AT122" s="198" t="s">
        <v>75</v>
      </c>
      <c r="AU122" s="198" t="s">
        <v>76</v>
      </c>
      <c r="AY122" s="197" t="s">
        <v>159</v>
      </c>
      <c r="BK122" s="199">
        <f>BK123+BK153</f>
        <v>0</v>
      </c>
    </row>
    <row r="123" spans="1:65" s="12" customFormat="1" ht="22.9" customHeight="1" x14ac:dyDescent="0.2">
      <c r="B123" s="186"/>
      <c r="C123" s="187"/>
      <c r="D123" s="188" t="s">
        <v>75</v>
      </c>
      <c r="E123" s="200" t="s">
        <v>87</v>
      </c>
      <c r="F123" s="200" t="s">
        <v>352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SUM(P124:P152)</f>
        <v>0</v>
      </c>
      <c r="Q123" s="194"/>
      <c r="R123" s="195">
        <f>SUM(R124:R152)</f>
        <v>1.1107579999999999</v>
      </c>
      <c r="S123" s="194"/>
      <c r="T123" s="196">
        <f>SUM(T124:T152)</f>
        <v>0</v>
      </c>
      <c r="AR123" s="197" t="s">
        <v>84</v>
      </c>
      <c r="AT123" s="198" t="s">
        <v>75</v>
      </c>
      <c r="AU123" s="198" t="s">
        <v>84</v>
      </c>
      <c r="AY123" s="197" t="s">
        <v>159</v>
      </c>
      <c r="BK123" s="199">
        <f>SUM(BK124:BK152)</f>
        <v>0</v>
      </c>
    </row>
    <row r="124" spans="1:65" s="2" customFormat="1" ht="14.45" customHeight="1" x14ac:dyDescent="0.2">
      <c r="A124" s="33"/>
      <c r="B124" s="34"/>
      <c r="C124" s="202" t="s">
        <v>84</v>
      </c>
      <c r="D124" s="202" t="s">
        <v>161</v>
      </c>
      <c r="E124" s="203" t="s">
        <v>1873</v>
      </c>
      <c r="F124" s="204" t="s">
        <v>1874</v>
      </c>
      <c r="G124" s="205" t="s">
        <v>185</v>
      </c>
      <c r="H124" s="206">
        <v>23.2</v>
      </c>
      <c r="I124" s="207"/>
      <c r="J124" s="208">
        <f>ROUND(I124*H124,2)</f>
        <v>0</v>
      </c>
      <c r="K124" s="204" t="s">
        <v>165</v>
      </c>
      <c r="L124" s="38"/>
      <c r="M124" s="209" t="s">
        <v>1</v>
      </c>
      <c r="N124" s="210" t="s">
        <v>41</v>
      </c>
      <c r="O124" s="70"/>
      <c r="P124" s="211">
        <f>O124*H124</f>
        <v>0</v>
      </c>
      <c r="Q124" s="211">
        <v>4.4000000000000002E-4</v>
      </c>
      <c r="R124" s="211">
        <f>Q124*H124</f>
        <v>1.0208E-2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166</v>
      </c>
      <c r="AT124" s="213" t="s">
        <v>161</v>
      </c>
      <c r="AU124" s="213" t="s">
        <v>87</v>
      </c>
      <c r="AY124" s="16" t="s">
        <v>159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84</v>
      </c>
      <c r="BK124" s="214">
        <f>ROUND(I124*H124,2)</f>
        <v>0</v>
      </c>
      <c r="BL124" s="16" t="s">
        <v>166</v>
      </c>
      <c r="BM124" s="213" t="s">
        <v>1875</v>
      </c>
    </row>
    <row r="125" spans="1:65" s="2" customFormat="1" x14ac:dyDescent="0.2">
      <c r="A125" s="33"/>
      <c r="B125" s="34"/>
      <c r="C125" s="35"/>
      <c r="D125" s="215" t="s">
        <v>168</v>
      </c>
      <c r="E125" s="35"/>
      <c r="F125" s="216" t="s">
        <v>1876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168</v>
      </c>
      <c r="AU125" s="16" t="s">
        <v>87</v>
      </c>
    </row>
    <row r="126" spans="1:65" s="13" customFormat="1" x14ac:dyDescent="0.2">
      <c r="B126" s="219"/>
      <c r="C126" s="220"/>
      <c r="D126" s="215" t="s">
        <v>170</v>
      </c>
      <c r="E126" s="221" t="s">
        <v>1</v>
      </c>
      <c r="F126" s="222" t="s">
        <v>1877</v>
      </c>
      <c r="G126" s="220"/>
      <c r="H126" s="223">
        <v>23.2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170</v>
      </c>
      <c r="AU126" s="229" t="s">
        <v>87</v>
      </c>
      <c r="AV126" s="13" t="s">
        <v>87</v>
      </c>
      <c r="AW126" s="13" t="s">
        <v>32</v>
      </c>
      <c r="AX126" s="13" t="s">
        <v>76</v>
      </c>
      <c r="AY126" s="229" t="s">
        <v>159</v>
      </c>
    </row>
    <row r="127" spans="1:65" s="2" customFormat="1" ht="14.45" customHeight="1" x14ac:dyDescent="0.2">
      <c r="A127" s="33"/>
      <c r="B127" s="34"/>
      <c r="C127" s="202" t="s">
        <v>87</v>
      </c>
      <c r="D127" s="202" t="s">
        <v>161</v>
      </c>
      <c r="E127" s="203" t="s">
        <v>1878</v>
      </c>
      <c r="F127" s="204" t="s">
        <v>1879</v>
      </c>
      <c r="G127" s="205" t="s">
        <v>185</v>
      </c>
      <c r="H127" s="206">
        <v>26.8</v>
      </c>
      <c r="I127" s="207"/>
      <c r="J127" s="208">
        <f>ROUND(I127*H127,2)</f>
        <v>0</v>
      </c>
      <c r="K127" s="204" t="s">
        <v>165</v>
      </c>
      <c r="L127" s="38"/>
      <c r="M127" s="209" t="s">
        <v>1</v>
      </c>
      <c r="N127" s="210" t="s">
        <v>41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166</v>
      </c>
      <c r="AT127" s="213" t="s">
        <v>161</v>
      </c>
      <c r="AU127" s="213" t="s">
        <v>87</v>
      </c>
      <c r="AY127" s="16" t="s">
        <v>159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84</v>
      </c>
      <c r="BK127" s="214">
        <f>ROUND(I127*H127,2)</f>
        <v>0</v>
      </c>
      <c r="BL127" s="16" t="s">
        <v>166</v>
      </c>
      <c r="BM127" s="213" t="s">
        <v>1880</v>
      </c>
    </row>
    <row r="128" spans="1:65" s="2" customFormat="1" x14ac:dyDescent="0.2">
      <c r="A128" s="33"/>
      <c r="B128" s="34"/>
      <c r="C128" s="35"/>
      <c r="D128" s="215" t="s">
        <v>168</v>
      </c>
      <c r="E128" s="35"/>
      <c r="F128" s="216" t="s">
        <v>1881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168</v>
      </c>
      <c r="AU128" s="16" t="s">
        <v>87</v>
      </c>
    </row>
    <row r="129" spans="1:65" s="13" customFormat="1" x14ac:dyDescent="0.2">
      <c r="B129" s="219"/>
      <c r="C129" s="220"/>
      <c r="D129" s="215" t="s">
        <v>170</v>
      </c>
      <c r="E129" s="221" t="s">
        <v>1</v>
      </c>
      <c r="F129" s="222" t="s">
        <v>1882</v>
      </c>
      <c r="G129" s="220"/>
      <c r="H129" s="223">
        <v>26.8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170</v>
      </c>
      <c r="AU129" s="229" t="s">
        <v>87</v>
      </c>
      <c r="AV129" s="13" t="s">
        <v>87</v>
      </c>
      <c r="AW129" s="13" t="s">
        <v>32</v>
      </c>
      <c r="AX129" s="13" t="s">
        <v>84</v>
      </c>
      <c r="AY129" s="229" t="s">
        <v>159</v>
      </c>
    </row>
    <row r="130" spans="1:65" s="2" customFormat="1" ht="14.45" customHeight="1" x14ac:dyDescent="0.2">
      <c r="A130" s="33"/>
      <c r="B130" s="34"/>
      <c r="C130" s="230" t="s">
        <v>177</v>
      </c>
      <c r="D130" s="230" t="s">
        <v>247</v>
      </c>
      <c r="E130" s="231" t="s">
        <v>1883</v>
      </c>
      <c r="F130" s="232" t="s">
        <v>1884</v>
      </c>
      <c r="G130" s="233" t="s">
        <v>185</v>
      </c>
      <c r="H130" s="234">
        <v>15.8</v>
      </c>
      <c r="I130" s="235"/>
      <c r="J130" s="236">
        <f>ROUND(I130*H130,2)</f>
        <v>0</v>
      </c>
      <c r="K130" s="232" t="s">
        <v>1</v>
      </c>
      <c r="L130" s="237"/>
      <c r="M130" s="238" t="s">
        <v>1</v>
      </c>
      <c r="N130" s="239" t="s">
        <v>41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208</v>
      </c>
      <c r="AT130" s="213" t="s">
        <v>247</v>
      </c>
      <c r="AU130" s="213" t="s">
        <v>87</v>
      </c>
      <c r="AY130" s="16" t="s">
        <v>159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84</v>
      </c>
      <c r="BK130" s="214">
        <f>ROUND(I130*H130,2)</f>
        <v>0</v>
      </c>
      <c r="BL130" s="16" t="s">
        <v>166</v>
      </c>
      <c r="BM130" s="213" t="s">
        <v>1885</v>
      </c>
    </row>
    <row r="131" spans="1:65" s="2" customFormat="1" x14ac:dyDescent="0.2">
      <c r="A131" s="33"/>
      <c r="B131" s="34"/>
      <c r="C131" s="35"/>
      <c r="D131" s="215" t="s">
        <v>168</v>
      </c>
      <c r="E131" s="35"/>
      <c r="F131" s="216" t="s">
        <v>1884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168</v>
      </c>
      <c r="AU131" s="16" t="s">
        <v>87</v>
      </c>
    </row>
    <row r="132" spans="1:65" s="13" customFormat="1" x14ac:dyDescent="0.2">
      <c r="B132" s="219"/>
      <c r="C132" s="220"/>
      <c r="D132" s="215" t="s">
        <v>170</v>
      </c>
      <c r="E132" s="221" t="s">
        <v>1</v>
      </c>
      <c r="F132" s="222" t="s">
        <v>1886</v>
      </c>
      <c r="G132" s="220"/>
      <c r="H132" s="223">
        <v>15.8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170</v>
      </c>
      <c r="AU132" s="229" t="s">
        <v>87</v>
      </c>
      <c r="AV132" s="13" t="s">
        <v>87</v>
      </c>
      <c r="AW132" s="13" t="s">
        <v>32</v>
      </c>
      <c r="AX132" s="13" t="s">
        <v>84</v>
      </c>
      <c r="AY132" s="229" t="s">
        <v>159</v>
      </c>
    </row>
    <row r="133" spans="1:65" s="2" customFormat="1" ht="19.899999999999999" customHeight="1" x14ac:dyDescent="0.2">
      <c r="A133" s="33"/>
      <c r="B133" s="34"/>
      <c r="C133" s="230" t="s">
        <v>166</v>
      </c>
      <c r="D133" s="230" t="s">
        <v>247</v>
      </c>
      <c r="E133" s="231" t="s">
        <v>1887</v>
      </c>
      <c r="F133" s="232" t="s">
        <v>1888</v>
      </c>
      <c r="G133" s="233" t="s">
        <v>185</v>
      </c>
      <c r="H133" s="234">
        <v>11</v>
      </c>
      <c r="I133" s="235"/>
      <c r="J133" s="236">
        <f>ROUND(I133*H133,2)</f>
        <v>0</v>
      </c>
      <c r="K133" s="232" t="s">
        <v>1</v>
      </c>
      <c r="L133" s="237"/>
      <c r="M133" s="238" t="s">
        <v>1</v>
      </c>
      <c r="N133" s="239" t="s">
        <v>41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208</v>
      </c>
      <c r="AT133" s="213" t="s">
        <v>247</v>
      </c>
      <c r="AU133" s="213" t="s">
        <v>87</v>
      </c>
      <c r="AY133" s="16" t="s">
        <v>159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84</v>
      </c>
      <c r="BK133" s="214">
        <f>ROUND(I133*H133,2)</f>
        <v>0</v>
      </c>
      <c r="BL133" s="16" t="s">
        <v>166</v>
      </c>
      <c r="BM133" s="213" t="s">
        <v>1889</v>
      </c>
    </row>
    <row r="134" spans="1:65" s="2" customFormat="1" x14ac:dyDescent="0.2">
      <c r="A134" s="33"/>
      <c r="B134" s="34"/>
      <c r="C134" s="35"/>
      <c r="D134" s="215" t="s">
        <v>168</v>
      </c>
      <c r="E134" s="35"/>
      <c r="F134" s="216" t="s">
        <v>1888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168</v>
      </c>
      <c r="AU134" s="16" t="s">
        <v>87</v>
      </c>
    </row>
    <row r="135" spans="1:65" s="13" customFormat="1" x14ac:dyDescent="0.2">
      <c r="B135" s="219"/>
      <c r="C135" s="220"/>
      <c r="D135" s="215" t="s">
        <v>170</v>
      </c>
      <c r="E135" s="221" t="s">
        <v>1</v>
      </c>
      <c r="F135" s="222" t="s">
        <v>1890</v>
      </c>
      <c r="G135" s="220"/>
      <c r="H135" s="223">
        <v>11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170</v>
      </c>
      <c r="AU135" s="229" t="s">
        <v>87</v>
      </c>
      <c r="AV135" s="13" t="s">
        <v>87</v>
      </c>
      <c r="AW135" s="13" t="s">
        <v>32</v>
      </c>
      <c r="AX135" s="13" t="s">
        <v>84</v>
      </c>
      <c r="AY135" s="229" t="s">
        <v>159</v>
      </c>
    </row>
    <row r="136" spans="1:65" s="2" customFormat="1" ht="14.45" customHeight="1" x14ac:dyDescent="0.2">
      <c r="A136" s="33"/>
      <c r="B136" s="34"/>
      <c r="C136" s="230" t="s">
        <v>188</v>
      </c>
      <c r="D136" s="230" t="s">
        <v>247</v>
      </c>
      <c r="E136" s="231" t="s">
        <v>1891</v>
      </c>
      <c r="F136" s="232" t="s">
        <v>1892</v>
      </c>
      <c r="G136" s="233" t="s">
        <v>1733</v>
      </c>
      <c r="H136" s="234">
        <v>3</v>
      </c>
      <c r="I136" s="235"/>
      <c r="J136" s="236">
        <f>ROUND(I136*H136,2)</f>
        <v>0</v>
      </c>
      <c r="K136" s="232" t="s">
        <v>1</v>
      </c>
      <c r="L136" s="237"/>
      <c r="M136" s="238" t="s">
        <v>1</v>
      </c>
      <c r="N136" s="239" t="s">
        <v>41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208</v>
      </c>
      <c r="AT136" s="213" t="s">
        <v>247</v>
      </c>
      <c r="AU136" s="213" t="s">
        <v>87</v>
      </c>
      <c r="AY136" s="16" t="s">
        <v>159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84</v>
      </c>
      <c r="BK136" s="214">
        <f>ROUND(I136*H136,2)</f>
        <v>0</v>
      </c>
      <c r="BL136" s="16" t="s">
        <v>166</v>
      </c>
      <c r="BM136" s="213" t="s">
        <v>1893</v>
      </c>
    </row>
    <row r="137" spans="1:65" s="2" customFormat="1" x14ac:dyDescent="0.2">
      <c r="A137" s="33"/>
      <c r="B137" s="34"/>
      <c r="C137" s="35"/>
      <c r="D137" s="215" t="s">
        <v>168</v>
      </c>
      <c r="E137" s="35"/>
      <c r="F137" s="216" t="s">
        <v>1894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168</v>
      </c>
      <c r="AU137" s="16" t="s">
        <v>87</v>
      </c>
    </row>
    <row r="138" spans="1:65" s="2" customFormat="1" ht="14.45" customHeight="1" x14ac:dyDescent="0.2">
      <c r="A138" s="33"/>
      <c r="B138" s="34"/>
      <c r="C138" s="202" t="s">
        <v>194</v>
      </c>
      <c r="D138" s="202" t="s">
        <v>161</v>
      </c>
      <c r="E138" s="203" t="s">
        <v>1895</v>
      </c>
      <c r="F138" s="204" t="s">
        <v>1896</v>
      </c>
      <c r="G138" s="205" t="s">
        <v>164</v>
      </c>
      <c r="H138" s="206">
        <v>0.24</v>
      </c>
      <c r="I138" s="207"/>
      <c r="J138" s="208">
        <f>ROUND(I138*H138,2)</f>
        <v>0</v>
      </c>
      <c r="K138" s="204" t="s">
        <v>1</v>
      </c>
      <c r="L138" s="38"/>
      <c r="M138" s="209" t="s">
        <v>1</v>
      </c>
      <c r="N138" s="210" t="s">
        <v>41</v>
      </c>
      <c r="O138" s="70"/>
      <c r="P138" s="211">
        <f>O138*H138</f>
        <v>0</v>
      </c>
      <c r="Q138" s="211">
        <v>2.5</v>
      </c>
      <c r="R138" s="211">
        <f>Q138*H138</f>
        <v>0.6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166</v>
      </c>
      <c r="AT138" s="213" t="s">
        <v>161</v>
      </c>
      <c r="AU138" s="213" t="s">
        <v>87</v>
      </c>
      <c r="AY138" s="16" t="s">
        <v>159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84</v>
      </c>
      <c r="BK138" s="214">
        <f>ROUND(I138*H138,2)</f>
        <v>0</v>
      </c>
      <c r="BL138" s="16" t="s">
        <v>166</v>
      </c>
      <c r="BM138" s="213" t="s">
        <v>1897</v>
      </c>
    </row>
    <row r="139" spans="1:65" s="2" customFormat="1" x14ac:dyDescent="0.2">
      <c r="A139" s="33"/>
      <c r="B139" s="34"/>
      <c r="C139" s="35"/>
      <c r="D139" s="215" t="s">
        <v>168</v>
      </c>
      <c r="E139" s="35"/>
      <c r="F139" s="216" t="s">
        <v>1898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168</v>
      </c>
      <c r="AU139" s="16" t="s">
        <v>87</v>
      </c>
    </row>
    <row r="140" spans="1:65" s="13" customFormat="1" x14ac:dyDescent="0.2">
      <c r="B140" s="219"/>
      <c r="C140" s="220"/>
      <c r="D140" s="215" t="s">
        <v>170</v>
      </c>
      <c r="E140" s="221" t="s">
        <v>1</v>
      </c>
      <c r="F140" s="222" t="s">
        <v>1899</v>
      </c>
      <c r="G140" s="220"/>
      <c r="H140" s="223">
        <v>0.24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170</v>
      </c>
      <c r="AU140" s="229" t="s">
        <v>87</v>
      </c>
      <c r="AV140" s="13" t="s">
        <v>87</v>
      </c>
      <c r="AW140" s="13" t="s">
        <v>32</v>
      </c>
      <c r="AX140" s="13" t="s">
        <v>84</v>
      </c>
      <c r="AY140" s="229" t="s">
        <v>159</v>
      </c>
    </row>
    <row r="141" spans="1:65" s="2" customFormat="1" ht="14.45" customHeight="1" x14ac:dyDescent="0.2">
      <c r="A141" s="33"/>
      <c r="B141" s="34"/>
      <c r="C141" s="202" t="s">
        <v>200</v>
      </c>
      <c r="D141" s="202" t="s">
        <v>161</v>
      </c>
      <c r="E141" s="203" t="s">
        <v>1900</v>
      </c>
      <c r="F141" s="204" t="s">
        <v>1901</v>
      </c>
      <c r="G141" s="205" t="s">
        <v>164</v>
      </c>
      <c r="H141" s="206">
        <v>0.02</v>
      </c>
      <c r="I141" s="207"/>
      <c r="J141" s="208">
        <f>ROUND(I141*H141,2)</f>
        <v>0</v>
      </c>
      <c r="K141" s="204" t="s">
        <v>1</v>
      </c>
      <c r="L141" s="38"/>
      <c r="M141" s="209" t="s">
        <v>1</v>
      </c>
      <c r="N141" s="210" t="s">
        <v>41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166</v>
      </c>
      <c r="AT141" s="213" t="s">
        <v>161</v>
      </c>
      <c r="AU141" s="213" t="s">
        <v>87</v>
      </c>
      <c r="AY141" s="16" t="s">
        <v>159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84</v>
      </c>
      <c r="BK141" s="214">
        <f>ROUND(I141*H141,2)</f>
        <v>0</v>
      </c>
      <c r="BL141" s="16" t="s">
        <v>166</v>
      </c>
      <c r="BM141" s="213" t="s">
        <v>1902</v>
      </c>
    </row>
    <row r="142" spans="1:65" s="2" customFormat="1" x14ac:dyDescent="0.2">
      <c r="A142" s="33"/>
      <c r="B142" s="34"/>
      <c r="C142" s="35"/>
      <c r="D142" s="215" t="s">
        <v>168</v>
      </c>
      <c r="E142" s="35"/>
      <c r="F142" s="216" t="s">
        <v>1901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168</v>
      </c>
      <c r="AU142" s="16" t="s">
        <v>87</v>
      </c>
    </row>
    <row r="143" spans="1:65" s="13" customFormat="1" x14ac:dyDescent="0.2">
      <c r="B143" s="219"/>
      <c r="C143" s="220"/>
      <c r="D143" s="215" t="s">
        <v>170</v>
      </c>
      <c r="E143" s="221" t="s">
        <v>1</v>
      </c>
      <c r="F143" s="222" t="s">
        <v>1903</v>
      </c>
      <c r="G143" s="220"/>
      <c r="H143" s="223">
        <v>0.02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170</v>
      </c>
      <c r="AU143" s="229" t="s">
        <v>87</v>
      </c>
      <c r="AV143" s="13" t="s">
        <v>87</v>
      </c>
      <c r="AW143" s="13" t="s">
        <v>32</v>
      </c>
      <c r="AX143" s="13" t="s">
        <v>84</v>
      </c>
      <c r="AY143" s="229" t="s">
        <v>159</v>
      </c>
    </row>
    <row r="144" spans="1:65" s="2" customFormat="1" ht="14.45" customHeight="1" x14ac:dyDescent="0.2">
      <c r="A144" s="33"/>
      <c r="B144" s="34"/>
      <c r="C144" s="202" t="s">
        <v>208</v>
      </c>
      <c r="D144" s="202" t="s">
        <v>161</v>
      </c>
      <c r="E144" s="203" t="s">
        <v>1904</v>
      </c>
      <c r="F144" s="204" t="s">
        <v>1905</v>
      </c>
      <c r="G144" s="205" t="s">
        <v>191</v>
      </c>
      <c r="H144" s="206">
        <v>7.5</v>
      </c>
      <c r="I144" s="207"/>
      <c r="J144" s="208">
        <f>ROUND(I144*H144,2)</f>
        <v>0</v>
      </c>
      <c r="K144" s="204" t="s">
        <v>165</v>
      </c>
      <c r="L144" s="38"/>
      <c r="M144" s="209" t="s">
        <v>1</v>
      </c>
      <c r="N144" s="210" t="s">
        <v>41</v>
      </c>
      <c r="O144" s="70"/>
      <c r="P144" s="211">
        <f>O144*H144</f>
        <v>0</v>
      </c>
      <c r="Q144" s="211">
        <v>1.3999999999999999E-4</v>
      </c>
      <c r="R144" s="211">
        <f>Q144*H144</f>
        <v>1.0499999999999999E-3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166</v>
      </c>
      <c r="AT144" s="213" t="s">
        <v>161</v>
      </c>
      <c r="AU144" s="213" t="s">
        <v>87</v>
      </c>
      <c r="AY144" s="16" t="s">
        <v>159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84</v>
      </c>
      <c r="BK144" s="214">
        <f>ROUND(I144*H144,2)</f>
        <v>0</v>
      </c>
      <c r="BL144" s="16" t="s">
        <v>166</v>
      </c>
      <c r="BM144" s="213" t="s">
        <v>1906</v>
      </c>
    </row>
    <row r="145" spans="1:65" s="2" customFormat="1" x14ac:dyDescent="0.2">
      <c r="A145" s="33"/>
      <c r="B145" s="34"/>
      <c r="C145" s="35"/>
      <c r="D145" s="215" t="s">
        <v>168</v>
      </c>
      <c r="E145" s="35"/>
      <c r="F145" s="216" t="s">
        <v>1907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168</v>
      </c>
      <c r="AU145" s="16" t="s">
        <v>87</v>
      </c>
    </row>
    <row r="146" spans="1:65" s="13" customFormat="1" x14ac:dyDescent="0.2">
      <c r="B146" s="219"/>
      <c r="C146" s="220"/>
      <c r="D146" s="215" t="s">
        <v>170</v>
      </c>
      <c r="E146" s="221" t="s">
        <v>1</v>
      </c>
      <c r="F146" s="222" t="s">
        <v>1908</v>
      </c>
      <c r="G146" s="220"/>
      <c r="H146" s="223">
        <v>6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170</v>
      </c>
      <c r="AU146" s="229" t="s">
        <v>87</v>
      </c>
      <c r="AV146" s="13" t="s">
        <v>87</v>
      </c>
      <c r="AW146" s="13" t="s">
        <v>32</v>
      </c>
      <c r="AX146" s="13" t="s">
        <v>76</v>
      </c>
      <c r="AY146" s="229" t="s">
        <v>159</v>
      </c>
    </row>
    <row r="147" spans="1:65" s="13" customFormat="1" x14ac:dyDescent="0.2">
      <c r="B147" s="219"/>
      <c r="C147" s="220"/>
      <c r="D147" s="215" t="s">
        <v>170</v>
      </c>
      <c r="E147" s="221" t="s">
        <v>1</v>
      </c>
      <c r="F147" s="222" t="s">
        <v>1909</v>
      </c>
      <c r="G147" s="220"/>
      <c r="H147" s="223">
        <v>1.5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170</v>
      </c>
      <c r="AU147" s="229" t="s">
        <v>87</v>
      </c>
      <c r="AV147" s="13" t="s">
        <v>87</v>
      </c>
      <c r="AW147" s="13" t="s">
        <v>32</v>
      </c>
      <c r="AX147" s="13" t="s">
        <v>76</v>
      </c>
      <c r="AY147" s="229" t="s">
        <v>159</v>
      </c>
    </row>
    <row r="148" spans="1:65" s="2" customFormat="1" ht="14.45" customHeight="1" x14ac:dyDescent="0.2">
      <c r="A148" s="33"/>
      <c r="B148" s="34"/>
      <c r="C148" s="202" t="s">
        <v>215</v>
      </c>
      <c r="D148" s="202" t="s">
        <v>161</v>
      </c>
      <c r="E148" s="203" t="s">
        <v>1910</v>
      </c>
      <c r="F148" s="204" t="s">
        <v>1911</v>
      </c>
      <c r="G148" s="205" t="s">
        <v>185</v>
      </c>
      <c r="H148" s="206">
        <v>7.5</v>
      </c>
      <c r="I148" s="207"/>
      <c r="J148" s="208">
        <f>ROUND(I148*H148,2)</f>
        <v>0</v>
      </c>
      <c r="K148" s="204" t="s">
        <v>1</v>
      </c>
      <c r="L148" s="38"/>
      <c r="M148" s="209" t="s">
        <v>1</v>
      </c>
      <c r="N148" s="210" t="s">
        <v>41</v>
      </c>
      <c r="O148" s="70"/>
      <c r="P148" s="211">
        <f>O148*H148</f>
        <v>0</v>
      </c>
      <c r="Q148" s="211">
        <v>0.05</v>
      </c>
      <c r="R148" s="211">
        <f>Q148*H148</f>
        <v>0.375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166</v>
      </c>
      <c r="AT148" s="213" t="s">
        <v>161</v>
      </c>
      <c r="AU148" s="213" t="s">
        <v>87</v>
      </c>
      <c r="AY148" s="16" t="s">
        <v>159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84</v>
      </c>
      <c r="BK148" s="214">
        <f>ROUND(I148*H148,2)</f>
        <v>0</v>
      </c>
      <c r="BL148" s="16" t="s">
        <v>166</v>
      </c>
      <c r="BM148" s="213" t="s">
        <v>1912</v>
      </c>
    </row>
    <row r="149" spans="1:65" s="2" customFormat="1" ht="19.5" x14ac:dyDescent="0.2">
      <c r="A149" s="33"/>
      <c r="B149" s="34"/>
      <c r="C149" s="35"/>
      <c r="D149" s="215" t="s">
        <v>168</v>
      </c>
      <c r="E149" s="35"/>
      <c r="F149" s="216" t="s">
        <v>1913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168</v>
      </c>
      <c r="AU149" s="16" t="s">
        <v>87</v>
      </c>
    </row>
    <row r="150" spans="1:65" s="13" customFormat="1" x14ac:dyDescent="0.2">
      <c r="B150" s="219"/>
      <c r="C150" s="220"/>
      <c r="D150" s="215" t="s">
        <v>170</v>
      </c>
      <c r="E150" s="221" t="s">
        <v>1</v>
      </c>
      <c r="F150" s="222" t="s">
        <v>1914</v>
      </c>
      <c r="G150" s="220"/>
      <c r="H150" s="223">
        <v>7.5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170</v>
      </c>
      <c r="AU150" s="229" t="s">
        <v>87</v>
      </c>
      <c r="AV150" s="13" t="s">
        <v>87</v>
      </c>
      <c r="AW150" s="13" t="s">
        <v>32</v>
      </c>
      <c r="AX150" s="13" t="s">
        <v>84</v>
      </c>
      <c r="AY150" s="229" t="s">
        <v>159</v>
      </c>
    </row>
    <row r="151" spans="1:65" s="2" customFormat="1" ht="14.45" customHeight="1" x14ac:dyDescent="0.2">
      <c r="A151" s="33"/>
      <c r="B151" s="34"/>
      <c r="C151" s="230" t="s">
        <v>221</v>
      </c>
      <c r="D151" s="230" t="s">
        <v>247</v>
      </c>
      <c r="E151" s="231" t="s">
        <v>1915</v>
      </c>
      <c r="F151" s="232" t="s">
        <v>1916</v>
      </c>
      <c r="G151" s="233" t="s">
        <v>185</v>
      </c>
      <c r="H151" s="234">
        <v>7.5</v>
      </c>
      <c r="I151" s="235"/>
      <c r="J151" s="236">
        <f>ROUND(I151*H151,2)</f>
        <v>0</v>
      </c>
      <c r="K151" s="232" t="s">
        <v>1</v>
      </c>
      <c r="L151" s="237"/>
      <c r="M151" s="238" t="s">
        <v>1</v>
      </c>
      <c r="N151" s="239" t="s">
        <v>41</v>
      </c>
      <c r="O151" s="70"/>
      <c r="P151" s="211">
        <f>O151*H151</f>
        <v>0</v>
      </c>
      <c r="Q151" s="211">
        <v>1.66E-2</v>
      </c>
      <c r="R151" s="211">
        <f>Q151*H151</f>
        <v>0.1245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208</v>
      </c>
      <c r="AT151" s="213" t="s">
        <v>247</v>
      </c>
      <c r="AU151" s="213" t="s">
        <v>87</v>
      </c>
      <c r="AY151" s="16" t="s">
        <v>159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84</v>
      </c>
      <c r="BK151" s="214">
        <f>ROUND(I151*H151,2)</f>
        <v>0</v>
      </c>
      <c r="BL151" s="16" t="s">
        <v>166</v>
      </c>
      <c r="BM151" s="213" t="s">
        <v>1917</v>
      </c>
    </row>
    <row r="152" spans="1:65" s="2" customFormat="1" x14ac:dyDescent="0.2">
      <c r="A152" s="33"/>
      <c r="B152" s="34"/>
      <c r="C152" s="35"/>
      <c r="D152" s="215" t="s">
        <v>168</v>
      </c>
      <c r="E152" s="35"/>
      <c r="F152" s="216" t="s">
        <v>1918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168</v>
      </c>
      <c r="AU152" s="16" t="s">
        <v>87</v>
      </c>
    </row>
    <row r="153" spans="1:65" s="12" customFormat="1" ht="22.9" customHeight="1" x14ac:dyDescent="0.2">
      <c r="B153" s="186"/>
      <c r="C153" s="187"/>
      <c r="D153" s="188" t="s">
        <v>75</v>
      </c>
      <c r="E153" s="200" t="s">
        <v>999</v>
      </c>
      <c r="F153" s="200" t="s">
        <v>1000</v>
      </c>
      <c r="G153" s="187"/>
      <c r="H153" s="187"/>
      <c r="I153" s="190"/>
      <c r="J153" s="201">
        <f>BK153</f>
        <v>0</v>
      </c>
      <c r="K153" s="187"/>
      <c r="L153" s="192"/>
      <c r="M153" s="193"/>
      <c r="N153" s="194"/>
      <c r="O153" s="194"/>
      <c r="P153" s="195">
        <f>SUM(P154:P155)</f>
        <v>0</v>
      </c>
      <c r="Q153" s="194"/>
      <c r="R153" s="195">
        <f>SUM(R154:R155)</f>
        <v>0</v>
      </c>
      <c r="S153" s="194"/>
      <c r="T153" s="196">
        <f>SUM(T154:T155)</f>
        <v>0</v>
      </c>
      <c r="AR153" s="197" t="s">
        <v>84</v>
      </c>
      <c r="AT153" s="198" t="s">
        <v>75</v>
      </c>
      <c r="AU153" s="198" t="s">
        <v>84</v>
      </c>
      <c r="AY153" s="197" t="s">
        <v>159</v>
      </c>
      <c r="BK153" s="199">
        <f>SUM(BK154:BK155)</f>
        <v>0</v>
      </c>
    </row>
    <row r="154" spans="1:65" s="2" customFormat="1" ht="14.45" customHeight="1" x14ac:dyDescent="0.2">
      <c r="A154" s="33"/>
      <c r="B154" s="34"/>
      <c r="C154" s="202" t="s">
        <v>227</v>
      </c>
      <c r="D154" s="202" t="s">
        <v>161</v>
      </c>
      <c r="E154" s="203" t="s">
        <v>1919</v>
      </c>
      <c r="F154" s="204" t="s">
        <v>1920</v>
      </c>
      <c r="G154" s="205" t="s">
        <v>250</v>
      </c>
      <c r="H154" s="206">
        <v>1.111</v>
      </c>
      <c r="I154" s="207"/>
      <c r="J154" s="208">
        <f>ROUND(I154*H154,2)</f>
        <v>0</v>
      </c>
      <c r="K154" s="204" t="s">
        <v>165</v>
      </c>
      <c r="L154" s="38"/>
      <c r="M154" s="209" t="s">
        <v>1</v>
      </c>
      <c r="N154" s="210" t="s">
        <v>41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166</v>
      </c>
      <c r="AT154" s="213" t="s">
        <v>161</v>
      </c>
      <c r="AU154" s="213" t="s">
        <v>87</v>
      </c>
      <c r="AY154" s="16" t="s">
        <v>159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84</v>
      </c>
      <c r="BK154" s="214">
        <f>ROUND(I154*H154,2)</f>
        <v>0</v>
      </c>
      <c r="BL154" s="16" t="s">
        <v>166</v>
      </c>
      <c r="BM154" s="213" t="s">
        <v>1921</v>
      </c>
    </row>
    <row r="155" spans="1:65" s="2" customFormat="1" x14ac:dyDescent="0.2">
      <c r="A155" s="33"/>
      <c r="B155" s="34"/>
      <c r="C155" s="35"/>
      <c r="D155" s="215" t="s">
        <v>168</v>
      </c>
      <c r="E155" s="35"/>
      <c r="F155" s="216" t="s">
        <v>1920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168</v>
      </c>
      <c r="AU155" s="16" t="s">
        <v>87</v>
      </c>
    </row>
    <row r="156" spans="1:65" s="12" customFormat="1" ht="25.9" customHeight="1" x14ac:dyDescent="0.2">
      <c r="B156" s="186"/>
      <c r="C156" s="187"/>
      <c r="D156" s="188" t="s">
        <v>75</v>
      </c>
      <c r="E156" s="189" t="s">
        <v>1011</v>
      </c>
      <c r="F156" s="189" t="s">
        <v>1012</v>
      </c>
      <c r="G156" s="187"/>
      <c r="H156" s="187"/>
      <c r="I156" s="190"/>
      <c r="J156" s="191">
        <f>BK156</f>
        <v>0</v>
      </c>
      <c r="K156" s="187"/>
      <c r="L156" s="192"/>
      <c r="M156" s="193"/>
      <c r="N156" s="194"/>
      <c r="O156" s="194"/>
      <c r="P156" s="195">
        <f>P157</f>
        <v>0</v>
      </c>
      <c r="Q156" s="194"/>
      <c r="R156" s="195">
        <f>R157</f>
        <v>1.4834999999999999E-2</v>
      </c>
      <c r="S156" s="194"/>
      <c r="T156" s="196">
        <f>T157</f>
        <v>0</v>
      </c>
      <c r="AR156" s="197" t="s">
        <v>87</v>
      </c>
      <c r="AT156" s="198" t="s">
        <v>75</v>
      </c>
      <c r="AU156" s="198" t="s">
        <v>76</v>
      </c>
      <c r="AY156" s="197" t="s">
        <v>159</v>
      </c>
      <c r="BK156" s="199">
        <f>BK157</f>
        <v>0</v>
      </c>
    </row>
    <row r="157" spans="1:65" s="12" customFormat="1" ht="22.9" customHeight="1" x14ac:dyDescent="0.2">
      <c r="B157" s="186"/>
      <c r="C157" s="187"/>
      <c r="D157" s="188" t="s">
        <v>75</v>
      </c>
      <c r="E157" s="200" t="s">
        <v>1326</v>
      </c>
      <c r="F157" s="200" t="s">
        <v>1327</v>
      </c>
      <c r="G157" s="187"/>
      <c r="H157" s="187"/>
      <c r="I157" s="190"/>
      <c r="J157" s="201">
        <f>BK157</f>
        <v>0</v>
      </c>
      <c r="K157" s="187"/>
      <c r="L157" s="192"/>
      <c r="M157" s="193"/>
      <c r="N157" s="194"/>
      <c r="O157" s="194"/>
      <c r="P157" s="195">
        <f>SUM(P158:P164)</f>
        <v>0</v>
      </c>
      <c r="Q157" s="194"/>
      <c r="R157" s="195">
        <f>SUM(R158:R164)</f>
        <v>1.4834999999999999E-2</v>
      </c>
      <c r="S157" s="194"/>
      <c r="T157" s="196">
        <f>SUM(T158:T164)</f>
        <v>0</v>
      </c>
      <c r="AR157" s="197" t="s">
        <v>87</v>
      </c>
      <c r="AT157" s="198" t="s">
        <v>75</v>
      </c>
      <c r="AU157" s="198" t="s">
        <v>84</v>
      </c>
      <c r="AY157" s="197" t="s">
        <v>159</v>
      </c>
      <c r="BK157" s="199">
        <f>SUM(BK158:BK164)</f>
        <v>0</v>
      </c>
    </row>
    <row r="158" spans="1:65" s="2" customFormat="1" ht="14.45" customHeight="1" x14ac:dyDescent="0.2">
      <c r="A158" s="33"/>
      <c r="B158" s="34"/>
      <c r="C158" s="202" t="s">
        <v>233</v>
      </c>
      <c r="D158" s="202" t="s">
        <v>161</v>
      </c>
      <c r="E158" s="203" t="s">
        <v>1922</v>
      </c>
      <c r="F158" s="204" t="s">
        <v>1923</v>
      </c>
      <c r="G158" s="205" t="s">
        <v>236</v>
      </c>
      <c r="H158" s="206">
        <v>12.9</v>
      </c>
      <c r="I158" s="207"/>
      <c r="J158" s="208">
        <f>ROUND(I158*H158,2)</f>
        <v>0</v>
      </c>
      <c r="K158" s="204" t="s">
        <v>165</v>
      </c>
      <c r="L158" s="38"/>
      <c r="M158" s="209" t="s">
        <v>1</v>
      </c>
      <c r="N158" s="210" t="s">
        <v>41</v>
      </c>
      <c r="O158" s="70"/>
      <c r="P158" s="211">
        <f>O158*H158</f>
        <v>0</v>
      </c>
      <c r="Q158" s="211">
        <v>1.4999999999999999E-4</v>
      </c>
      <c r="R158" s="211">
        <f>Q158*H158</f>
        <v>1.9349999999999999E-3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258</v>
      </c>
      <c r="AT158" s="213" t="s">
        <v>161</v>
      </c>
      <c r="AU158" s="213" t="s">
        <v>87</v>
      </c>
      <c r="AY158" s="16" t="s">
        <v>159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84</v>
      </c>
      <c r="BK158" s="214">
        <f>ROUND(I158*H158,2)</f>
        <v>0</v>
      </c>
      <c r="BL158" s="16" t="s">
        <v>258</v>
      </c>
      <c r="BM158" s="213" t="s">
        <v>1924</v>
      </c>
    </row>
    <row r="159" spans="1:65" s="2" customFormat="1" x14ac:dyDescent="0.2">
      <c r="A159" s="33"/>
      <c r="B159" s="34"/>
      <c r="C159" s="35"/>
      <c r="D159" s="215" t="s">
        <v>168</v>
      </c>
      <c r="E159" s="35"/>
      <c r="F159" s="216" t="s">
        <v>1925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168</v>
      </c>
      <c r="AU159" s="16" t="s">
        <v>87</v>
      </c>
    </row>
    <row r="160" spans="1:65" s="13" customFormat="1" x14ac:dyDescent="0.2">
      <c r="B160" s="219"/>
      <c r="C160" s="220"/>
      <c r="D160" s="215" t="s">
        <v>170</v>
      </c>
      <c r="E160" s="221" t="s">
        <v>1</v>
      </c>
      <c r="F160" s="222" t="s">
        <v>1926</v>
      </c>
      <c r="G160" s="220"/>
      <c r="H160" s="223">
        <v>12.9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170</v>
      </c>
      <c r="AU160" s="229" t="s">
        <v>87</v>
      </c>
      <c r="AV160" s="13" t="s">
        <v>87</v>
      </c>
      <c r="AW160" s="13" t="s">
        <v>32</v>
      </c>
      <c r="AX160" s="13" t="s">
        <v>84</v>
      </c>
      <c r="AY160" s="229" t="s">
        <v>159</v>
      </c>
    </row>
    <row r="161" spans="1:65" s="2" customFormat="1" ht="14.45" customHeight="1" x14ac:dyDescent="0.2">
      <c r="A161" s="33"/>
      <c r="B161" s="34"/>
      <c r="C161" s="230" t="s">
        <v>240</v>
      </c>
      <c r="D161" s="230" t="s">
        <v>247</v>
      </c>
      <c r="E161" s="231" t="s">
        <v>1927</v>
      </c>
      <c r="F161" s="232" t="s">
        <v>1928</v>
      </c>
      <c r="G161" s="233" t="s">
        <v>1733</v>
      </c>
      <c r="H161" s="234">
        <v>3</v>
      </c>
      <c r="I161" s="235"/>
      <c r="J161" s="236">
        <f>ROUND(I161*H161,2)</f>
        <v>0</v>
      </c>
      <c r="K161" s="232" t="s">
        <v>1</v>
      </c>
      <c r="L161" s="237"/>
      <c r="M161" s="238" t="s">
        <v>1</v>
      </c>
      <c r="N161" s="239" t="s">
        <v>41</v>
      </c>
      <c r="O161" s="70"/>
      <c r="P161" s="211">
        <f>O161*H161</f>
        <v>0</v>
      </c>
      <c r="Q161" s="211">
        <v>4.3E-3</v>
      </c>
      <c r="R161" s="211">
        <f>Q161*H161</f>
        <v>1.29E-2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359</v>
      </c>
      <c r="AT161" s="213" t="s">
        <v>247</v>
      </c>
      <c r="AU161" s="213" t="s">
        <v>87</v>
      </c>
      <c r="AY161" s="16" t="s">
        <v>159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84</v>
      </c>
      <c r="BK161" s="214">
        <f>ROUND(I161*H161,2)</f>
        <v>0</v>
      </c>
      <c r="BL161" s="16" t="s">
        <v>258</v>
      </c>
      <c r="BM161" s="213" t="s">
        <v>1929</v>
      </c>
    </row>
    <row r="162" spans="1:65" s="2" customFormat="1" x14ac:dyDescent="0.2">
      <c r="A162" s="33"/>
      <c r="B162" s="34"/>
      <c r="C162" s="35"/>
      <c r="D162" s="215" t="s">
        <v>168</v>
      </c>
      <c r="E162" s="35"/>
      <c r="F162" s="216" t="s">
        <v>1928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168</v>
      </c>
      <c r="AU162" s="16" t="s">
        <v>87</v>
      </c>
    </row>
    <row r="163" spans="1:65" s="2" customFormat="1" ht="14.45" customHeight="1" x14ac:dyDescent="0.2">
      <c r="A163" s="33"/>
      <c r="B163" s="34"/>
      <c r="C163" s="202" t="s">
        <v>246</v>
      </c>
      <c r="D163" s="202" t="s">
        <v>161</v>
      </c>
      <c r="E163" s="203" t="s">
        <v>1391</v>
      </c>
      <c r="F163" s="204" t="s">
        <v>1392</v>
      </c>
      <c r="G163" s="205" t="s">
        <v>250</v>
      </c>
      <c r="H163" s="206">
        <v>1.4999999999999999E-2</v>
      </c>
      <c r="I163" s="207"/>
      <c r="J163" s="208">
        <f>ROUND(I163*H163,2)</f>
        <v>0</v>
      </c>
      <c r="K163" s="204" t="s">
        <v>165</v>
      </c>
      <c r="L163" s="38"/>
      <c r="M163" s="209" t="s">
        <v>1</v>
      </c>
      <c r="N163" s="210" t="s">
        <v>41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258</v>
      </c>
      <c r="AT163" s="213" t="s">
        <v>161</v>
      </c>
      <c r="AU163" s="213" t="s">
        <v>87</v>
      </c>
      <c r="AY163" s="16" t="s">
        <v>159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84</v>
      </c>
      <c r="BK163" s="214">
        <f>ROUND(I163*H163,2)</f>
        <v>0</v>
      </c>
      <c r="BL163" s="16" t="s">
        <v>258</v>
      </c>
      <c r="BM163" s="213" t="s">
        <v>1930</v>
      </c>
    </row>
    <row r="164" spans="1:65" s="2" customFormat="1" ht="19.5" x14ac:dyDescent="0.2">
      <c r="A164" s="33"/>
      <c r="B164" s="34"/>
      <c r="C164" s="35"/>
      <c r="D164" s="215" t="s">
        <v>168</v>
      </c>
      <c r="E164" s="35"/>
      <c r="F164" s="216" t="s">
        <v>1931</v>
      </c>
      <c r="G164" s="35"/>
      <c r="H164" s="35"/>
      <c r="I164" s="114"/>
      <c r="J164" s="35"/>
      <c r="K164" s="35"/>
      <c r="L164" s="38"/>
      <c r="M164" s="251"/>
      <c r="N164" s="252"/>
      <c r="O164" s="253"/>
      <c r="P164" s="253"/>
      <c r="Q164" s="253"/>
      <c r="R164" s="253"/>
      <c r="S164" s="253"/>
      <c r="T164" s="25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168</v>
      </c>
      <c r="AU164" s="16" t="s">
        <v>87</v>
      </c>
    </row>
    <row r="165" spans="1:65" s="2" customFormat="1" ht="6.95" customHeight="1" x14ac:dyDescent="0.2">
      <c r="A165" s="33"/>
      <c r="B165" s="53"/>
      <c r="C165" s="54"/>
      <c r="D165" s="54"/>
      <c r="E165" s="54"/>
      <c r="F165" s="54"/>
      <c r="G165" s="54"/>
      <c r="H165" s="54"/>
      <c r="I165" s="151"/>
      <c r="J165" s="54"/>
      <c r="K165" s="54"/>
      <c r="L165" s="38"/>
      <c r="M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</row>
  </sheetData>
  <sheetProtection algorithmName="SHA-512" hashValue="dZ09YQmhgoqMRitwdLD/imk7bdPyju07pCfhFxwOqucM0nwkaIZdNKoaCeymnBjgf6q/X9w26H3KQekR8jDbFA==" saltValue="H7FFxILUZgrSGiL7hQspro5HWzS3BXb5/xoPMpukfAO47xI4L6vUshBvuVAwkRFWt8rfWuahYrIhJr/AQfoCdA==" spinCount="100000" sheet="1" objects="1" scenarios="1" formatColumns="0" formatRows="0" autoFilter="0"/>
  <autoFilter ref="C120:K16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2:BM155"/>
  <sheetViews>
    <sheetView showGridLines="0" topLeftCell="A2" workbookViewId="0">
      <selection activeCell="C2" sqref="C2"/>
    </sheetView>
  </sheetViews>
  <sheetFormatPr defaultRowHeight="11.25" x14ac:dyDescent="0.2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86.5" style="1" customWidth="1"/>
    <col min="7" max="7" width="6" style="1" customWidth="1"/>
    <col min="8" max="8" width="9.83203125" style="1" customWidth="1"/>
    <col min="9" max="9" width="17.33203125" style="107" customWidth="1"/>
    <col min="10" max="11" width="17.33203125" style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46" s="1" customFormat="1" ht="36.950000000000003" customHeight="1" x14ac:dyDescent="0.2">
      <c r="I2" s="107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108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 x14ac:dyDescent="0.2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 x14ac:dyDescent="0.2">
      <c r="B5" s="19"/>
      <c r="I5" s="107"/>
      <c r="L5" s="19"/>
    </row>
    <row r="6" spans="1:46" s="1" customFormat="1" ht="12" customHeight="1" x14ac:dyDescent="0.2">
      <c r="B6" s="19"/>
      <c r="D6" s="113" t="s">
        <v>16</v>
      </c>
      <c r="I6" s="107"/>
      <c r="L6" s="19"/>
    </row>
    <row r="7" spans="1:46" s="1" customFormat="1" ht="14.45" customHeight="1" x14ac:dyDescent="0.2">
      <c r="B7" s="19"/>
      <c r="E7" s="310" t="str">
        <f>'Rekapitulace stavby'!K6</f>
        <v>VD Jahodnice, zvýšení fce rekonstrukcí tělesa hráze a spodních výpustí</v>
      </c>
      <c r="F7" s="311"/>
      <c r="G7" s="311"/>
      <c r="H7" s="311"/>
      <c r="I7" s="107"/>
      <c r="L7" s="19"/>
    </row>
    <row r="8" spans="1:46" s="2" customFormat="1" ht="12" customHeight="1" x14ac:dyDescent="0.2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5" customHeight="1" x14ac:dyDescent="0.2">
      <c r="A9" s="33"/>
      <c r="B9" s="38"/>
      <c r="C9" s="33"/>
      <c r="D9" s="33"/>
      <c r="E9" s="312" t="s">
        <v>1932</v>
      </c>
      <c r="F9" s="313"/>
      <c r="G9" s="313"/>
      <c r="H9" s="313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13" t="s">
        <v>18</v>
      </c>
      <c r="E11" s="33"/>
      <c r="F11" s="115" t="s">
        <v>86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30. 1. 2020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1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13" t="s">
        <v>28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314" t="str">
        <f>'Rekapitulace stavby'!E14</f>
        <v>Vyplň údaj</v>
      </c>
      <c r="F18" s="315"/>
      <c r="G18" s="315"/>
      <c r="H18" s="315"/>
      <c r="I18" s="116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13" t="s">
        <v>30</v>
      </c>
      <c r="E20" s="33"/>
      <c r="F20" s="33"/>
      <c r="G20" s="33"/>
      <c r="H20" s="33"/>
      <c r="I20" s="116" t="s">
        <v>25</v>
      </c>
      <c r="J20" s="115" t="s">
        <v>1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15" t="s">
        <v>31</v>
      </c>
      <c r="F21" s="33"/>
      <c r="G21" s="33"/>
      <c r="H21" s="33"/>
      <c r="I21" s="116" t="s">
        <v>27</v>
      </c>
      <c r="J21" s="115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15" t="s">
        <v>115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5" customHeight="1" x14ac:dyDescent="0.2">
      <c r="A27" s="118"/>
      <c r="B27" s="119"/>
      <c r="C27" s="118"/>
      <c r="D27" s="118"/>
      <c r="E27" s="316" t="s">
        <v>116</v>
      </c>
      <c r="F27" s="316"/>
      <c r="G27" s="316"/>
      <c r="H27" s="31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8"/>
      <c r="C33" s="33"/>
      <c r="D33" s="128" t="s">
        <v>40</v>
      </c>
      <c r="E33" s="113" t="s">
        <v>41</v>
      </c>
      <c r="F33" s="129">
        <f>ROUND((SUM(BE121:BE154)),  2)</f>
        <v>0</v>
      </c>
      <c r="G33" s="33"/>
      <c r="H33" s="33"/>
      <c r="I33" s="130">
        <v>0.21</v>
      </c>
      <c r="J33" s="129">
        <f>ROUND(((SUM(BE121:BE154))*I33),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8"/>
      <c r="C34" s="33"/>
      <c r="D34" s="33"/>
      <c r="E34" s="113" t="s">
        <v>42</v>
      </c>
      <c r="F34" s="129">
        <f>ROUND((SUM(BF121:BF154)),  2)</f>
        <v>0</v>
      </c>
      <c r="G34" s="33"/>
      <c r="H34" s="33"/>
      <c r="I34" s="130">
        <v>0.15</v>
      </c>
      <c r="J34" s="129">
        <f>ROUND(((SUM(BF121:BF154))*I34),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8"/>
      <c r="C35" s="33"/>
      <c r="D35" s="33"/>
      <c r="E35" s="113" t="s">
        <v>43</v>
      </c>
      <c r="F35" s="129">
        <f>ROUND((SUM(BG121:BG154)),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8"/>
      <c r="C36" s="33"/>
      <c r="D36" s="33"/>
      <c r="E36" s="113" t="s">
        <v>44</v>
      </c>
      <c r="F36" s="129">
        <f>ROUND((SUM(BH121:BH154)),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13" t="s">
        <v>45</v>
      </c>
      <c r="F37" s="129">
        <f>ROUND((SUM(BI121:BI154)),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 x14ac:dyDescent="0.2">
      <c r="B41" s="19"/>
      <c r="I41" s="107"/>
      <c r="L41" s="19"/>
    </row>
    <row r="42" spans="1:31" s="1" customFormat="1" ht="14.45" customHeight="1" x14ac:dyDescent="0.2">
      <c r="B42" s="19"/>
      <c r="I42" s="107"/>
      <c r="L42" s="19"/>
    </row>
    <row r="43" spans="1:31" s="1" customFormat="1" ht="14.45" customHeight="1" x14ac:dyDescent="0.2">
      <c r="B43" s="19"/>
      <c r="I43" s="107"/>
      <c r="L43" s="19"/>
    </row>
    <row r="44" spans="1:31" s="1" customFormat="1" ht="14.45" customHeight="1" x14ac:dyDescent="0.2">
      <c r="B44" s="19"/>
      <c r="I44" s="107"/>
      <c r="L44" s="19"/>
    </row>
    <row r="45" spans="1:31" s="1" customFormat="1" ht="14.45" customHeight="1" x14ac:dyDescent="0.2">
      <c r="B45" s="19"/>
      <c r="I45" s="107"/>
      <c r="L45" s="19"/>
    </row>
    <row r="46" spans="1:31" s="1" customFormat="1" ht="14.45" customHeight="1" x14ac:dyDescent="0.2">
      <c r="B46" s="19"/>
      <c r="I46" s="107"/>
      <c r="L46" s="19"/>
    </row>
    <row r="47" spans="1:31" s="1" customFormat="1" ht="14.45" customHeight="1" x14ac:dyDescent="0.2">
      <c r="B47" s="19"/>
      <c r="I47" s="107"/>
      <c r="L47" s="19"/>
    </row>
    <row r="48" spans="1:31" s="1" customFormat="1" ht="14.45" customHeight="1" x14ac:dyDescent="0.2">
      <c r="B48" s="19"/>
      <c r="I48" s="107"/>
      <c r="L48" s="19"/>
    </row>
    <row r="49" spans="1:31" s="1" customFormat="1" ht="14.45" customHeight="1" x14ac:dyDescent="0.2">
      <c r="B49" s="19"/>
      <c r="I49" s="107"/>
      <c r="L49" s="19"/>
    </row>
    <row r="50" spans="1:31" s="2" customFormat="1" ht="14.45" customHeight="1" x14ac:dyDescent="0.2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 x14ac:dyDescent="0.2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 x14ac:dyDescent="0.2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 x14ac:dyDescent="0.2">
      <c r="A82" s="33"/>
      <c r="B82" s="34"/>
      <c r="C82" s="22" t="s">
        <v>117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 x14ac:dyDescent="0.2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 x14ac:dyDescent="0.2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4.45" customHeight="1" x14ac:dyDescent="0.2">
      <c r="A85" s="33"/>
      <c r="B85" s="34"/>
      <c r="C85" s="35"/>
      <c r="D85" s="35"/>
      <c r="E85" s="308" t="str">
        <f>E7</f>
        <v>VD Jahodnice, zvýšení fce rekonstrukcí tělesa hráze a spodních výpustí</v>
      </c>
      <c r="F85" s="309"/>
      <c r="G85" s="309"/>
      <c r="H85" s="309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 x14ac:dyDescent="0.2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4.45" customHeight="1" x14ac:dyDescent="0.2">
      <c r="A87" s="33"/>
      <c r="B87" s="34"/>
      <c r="C87" s="35"/>
      <c r="D87" s="35"/>
      <c r="E87" s="287" t="str">
        <f>E9</f>
        <v>SO-07 - Kbel</v>
      </c>
      <c r="F87" s="307"/>
      <c r="G87" s="307"/>
      <c r="H87" s="307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 x14ac:dyDescent="0.2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 x14ac:dyDescent="0.2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30. 1. 2020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 x14ac:dyDescent="0.2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6.45" customHeight="1" x14ac:dyDescent="0.2">
      <c r="A91" s="33"/>
      <c r="B91" s="34"/>
      <c r="C91" s="28" t="s">
        <v>24</v>
      </c>
      <c r="D91" s="35"/>
      <c r="E91" s="35"/>
      <c r="F91" s="26" t="str">
        <f>E15</f>
        <v>Povodí Labe, státní podnik, H. Králové</v>
      </c>
      <c r="G91" s="35"/>
      <c r="H91" s="35"/>
      <c r="I91" s="116" t="s">
        <v>30</v>
      </c>
      <c r="J91" s="31" t="str">
        <f>E21</f>
        <v>VRV, a.s. Praha 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6" customHeight="1" x14ac:dyDescent="0.2">
      <c r="A92" s="33"/>
      <c r="B92" s="34"/>
      <c r="C92" s="28" t="s">
        <v>28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Požárová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 x14ac:dyDescent="0.2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 x14ac:dyDescent="0.2">
      <c r="A94" s="33"/>
      <c r="B94" s="34"/>
      <c r="C94" s="155" t="s">
        <v>118</v>
      </c>
      <c r="D94" s="156"/>
      <c r="E94" s="156"/>
      <c r="F94" s="156"/>
      <c r="G94" s="156"/>
      <c r="H94" s="156"/>
      <c r="I94" s="157"/>
      <c r="J94" s="158" t="s">
        <v>119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 x14ac:dyDescent="0.2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 x14ac:dyDescent="0.2">
      <c r="A96" s="33"/>
      <c r="B96" s="34"/>
      <c r="C96" s="159" t="s">
        <v>120</v>
      </c>
      <c r="D96" s="35"/>
      <c r="E96" s="35"/>
      <c r="F96" s="35"/>
      <c r="G96" s="35"/>
      <c r="H96" s="35"/>
      <c r="I96" s="114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121</v>
      </c>
    </row>
    <row r="97" spans="1:31" s="9" customFormat="1" ht="24.95" customHeight="1" x14ac:dyDescent="0.2">
      <c r="B97" s="160"/>
      <c r="C97" s="161"/>
      <c r="D97" s="162" t="s">
        <v>122</v>
      </c>
      <c r="E97" s="163"/>
      <c r="F97" s="163"/>
      <c r="G97" s="163"/>
      <c r="H97" s="163"/>
      <c r="I97" s="164"/>
      <c r="J97" s="165">
        <f>J122</f>
        <v>0</v>
      </c>
      <c r="K97" s="161"/>
      <c r="L97" s="166"/>
    </row>
    <row r="98" spans="1:31" s="10" customFormat="1" ht="19.899999999999999" customHeight="1" x14ac:dyDescent="0.2">
      <c r="B98" s="167"/>
      <c r="C98" s="168"/>
      <c r="D98" s="169" t="s">
        <v>130</v>
      </c>
      <c r="E98" s="170"/>
      <c r="F98" s="170"/>
      <c r="G98" s="170"/>
      <c r="H98" s="170"/>
      <c r="I98" s="171"/>
      <c r="J98" s="172">
        <f>J123</f>
        <v>0</v>
      </c>
      <c r="K98" s="168"/>
      <c r="L98" s="173"/>
    </row>
    <row r="99" spans="1:31" s="10" customFormat="1" ht="19.899999999999999" customHeight="1" x14ac:dyDescent="0.2">
      <c r="B99" s="167"/>
      <c r="C99" s="168"/>
      <c r="D99" s="169" t="s">
        <v>132</v>
      </c>
      <c r="E99" s="170"/>
      <c r="F99" s="170"/>
      <c r="G99" s="170"/>
      <c r="H99" s="170"/>
      <c r="I99" s="171"/>
      <c r="J99" s="172">
        <f>J127</f>
        <v>0</v>
      </c>
      <c r="K99" s="168"/>
      <c r="L99" s="173"/>
    </row>
    <row r="100" spans="1:31" s="9" customFormat="1" ht="24.95" customHeight="1" x14ac:dyDescent="0.2">
      <c r="B100" s="160"/>
      <c r="C100" s="161"/>
      <c r="D100" s="162" t="s">
        <v>133</v>
      </c>
      <c r="E100" s="163"/>
      <c r="F100" s="163"/>
      <c r="G100" s="163"/>
      <c r="H100" s="163"/>
      <c r="I100" s="164"/>
      <c r="J100" s="165">
        <f>J130</f>
        <v>0</v>
      </c>
      <c r="K100" s="161"/>
      <c r="L100" s="166"/>
    </row>
    <row r="101" spans="1:31" s="10" customFormat="1" ht="19.899999999999999" customHeight="1" x14ac:dyDescent="0.2">
      <c r="B101" s="167"/>
      <c r="C101" s="168"/>
      <c r="D101" s="169" t="s">
        <v>140</v>
      </c>
      <c r="E101" s="170"/>
      <c r="F101" s="170"/>
      <c r="G101" s="170"/>
      <c r="H101" s="170"/>
      <c r="I101" s="171"/>
      <c r="J101" s="172">
        <f>J131</f>
        <v>0</v>
      </c>
      <c r="K101" s="168"/>
      <c r="L101" s="173"/>
    </row>
    <row r="102" spans="1:31" s="2" customFormat="1" ht="21.75" customHeight="1" x14ac:dyDescent="0.2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 x14ac:dyDescent="0.2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 x14ac:dyDescent="0.2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 x14ac:dyDescent="0.2">
      <c r="A108" s="33"/>
      <c r="B108" s="34"/>
      <c r="C108" s="22" t="s">
        <v>144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 x14ac:dyDescent="0.2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 x14ac:dyDescent="0.2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4.45" customHeight="1" x14ac:dyDescent="0.2">
      <c r="A111" s="33"/>
      <c r="B111" s="34"/>
      <c r="C111" s="35"/>
      <c r="D111" s="35"/>
      <c r="E111" s="308" t="str">
        <f>E7</f>
        <v>VD Jahodnice, zvýšení fce rekonstrukcí tělesa hráze a spodních výpustí</v>
      </c>
      <c r="F111" s="309"/>
      <c r="G111" s="309"/>
      <c r="H111" s="309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 x14ac:dyDescent="0.2">
      <c r="A112" s="33"/>
      <c r="B112" s="34"/>
      <c r="C112" s="28" t="s">
        <v>113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4.45" customHeight="1" x14ac:dyDescent="0.2">
      <c r="A113" s="33"/>
      <c r="B113" s="34"/>
      <c r="C113" s="35"/>
      <c r="D113" s="35"/>
      <c r="E113" s="287" t="str">
        <f>E9</f>
        <v>SO-07 - Kbel</v>
      </c>
      <c r="F113" s="307"/>
      <c r="G113" s="307"/>
      <c r="H113" s="307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 x14ac:dyDescent="0.2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 x14ac:dyDescent="0.2">
      <c r="A115" s="33"/>
      <c r="B115" s="34"/>
      <c r="C115" s="28" t="s">
        <v>20</v>
      </c>
      <c r="D115" s="35"/>
      <c r="E115" s="35"/>
      <c r="F115" s="26" t="str">
        <f>F12</f>
        <v xml:space="preserve"> </v>
      </c>
      <c r="G115" s="35"/>
      <c r="H115" s="35"/>
      <c r="I115" s="116" t="s">
        <v>22</v>
      </c>
      <c r="J115" s="65" t="str">
        <f>IF(J12="","",J12)</f>
        <v>30. 1. 2020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 x14ac:dyDescent="0.2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6.45" customHeight="1" x14ac:dyDescent="0.2">
      <c r="A117" s="33"/>
      <c r="B117" s="34"/>
      <c r="C117" s="28" t="s">
        <v>24</v>
      </c>
      <c r="D117" s="35"/>
      <c r="E117" s="35"/>
      <c r="F117" s="26" t="str">
        <f>E15</f>
        <v>Povodí Labe, státní podnik, H. Králové</v>
      </c>
      <c r="G117" s="35"/>
      <c r="H117" s="35"/>
      <c r="I117" s="116" t="s">
        <v>30</v>
      </c>
      <c r="J117" s="31" t="str">
        <f>E21</f>
        <v>VRV, a.s. Praha 5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6" customHeight="1" x14ac:dyDescent="0.2">
      <c r="A118" s="33"/>
      <c r="B118" s="34"/>
      <c r="C118" s="28" t="s">
        <v>28</v>
      </c>
      <c r="D118" s="35"/>
      <c r="E118" s="35"/>
      <c r="F118" s="26" t="str">
        <f>IF(E18="","",E18)</f>
        <v>Vyplň údaj</v>
      </c>
      <c r="G118" s="35"/>
      <c r="H118" s="35"/>
      <c r="I118" s="116" t="s">
        <v>33</v>
      </c>
      <c r="J118" s="31" t="str">
        <f>E24</f>
        <v>Požárová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 x14ac:dyDescent="0.2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 x14ac:dyDescent="0.2">
      <c r="A120" s="174"/>
      <c r="B120" s="175"/>
      <c r="C120" s="176" t="s">
        <v>145</v>
      </c>
      <c r="D120" s="177" t="s">
        <v>61</v>
      </c>
      <c r="E120" s="177" t="s">
        <v>57</v>
      </c>
      <c r="F120" s="177" t="s">
        <v>58</v>
      </c>
      <c r="G120" s="177" t="s">
        <v>146</v>
      </c>
      <c r="H120" s="177" t="s">
        <v>147</v>
      </c>
      <c r="I120" s="178" t="s">
        <v>148</v>
      </c>
      <c r="J120" s="177" t="s">
        <v>119</v>
      </c>
      <c r="K120" s="179" t="s">
        <v>149</v>
      </c>
      <c r="L120" s="180"/>
      <c r="M120" s="74" t="s">
        <v>1</v>
      </c>
      <c r="N120" s="75" t="s">
        <v>40</v>
      </c>
      <c r="O120" s="75" t="s">
        <v>150</v>
      </c>
      <c r="P120" s="75" t="s">
        <v>151</v>
      </c>
      <c r="Q120" s="75" t="s">
        <v>152</v>
      </c>
      <c r="R120" s="75" t="s">
        <v>153</v>
      </c>
      <c r="S120" s="75" t="s">
        <v>154</v>
      </c>
      <c r="T120" s="76" t="s">
        <v>155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9" customHeight="1" x14ac:dyDescent="0.25">
      <c r="A121" s="33"/>
      <c r="B121" s="34"/>
      <c r="C121" s="81" t="s">
        <v>156</v>
      </c>
      <c r="D121" s="35"/>
      <c r="E121" s="35"/>
      <c r="F121" s="35"/>
      <c r="G121" s="35"/>
      <c r="H121" s="35"/>
      <c r="I121" s="114"/>
      <c r="J121" s="181">
        <f>BK121</f>
        <v>0</v>
      </c>
      <c r="K121" s="35"/>
      <c r="L121" s="38"/>
      <c r="M121" s="77"/>
      <c r="N121" s="182"/>
      <c r="O121" s="78"/>
      <c r="P121" s="183">
        <f>P122+P130</f>
        <v>0</v>
      </c>
      <c r="Q121" s="78"/>
      <c r="R121" s="183">
        <f>R122+R130</f>
        <v>0.3510992</v>
      </c>
      <c r="S121" s="78"/>
      <c r="T121" s="184">
        <f>T122+T130</f>
        <v>4.3999999999999997E-2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75</v>
      </c>
      <c r="AU121" s="16" t="s">
        <v>121</v>
      </c>
      <c r="BK121" s="185">
        <f>BK122+BK130</f>
        <v>0</v>
      </c>
    </row>
    <row r="122" spans="1:65" s="12" customFormat="1" ht="25.9" customHeight="1" x14ac:dyDescent="0.2">
      <c r="B122" s="186"/>
      <c r="C122" s="187"/>
      <c r="D122" s="188" t="s">
        <v>75</v>
      </c>
      <c r="E122" s="189" t="s">
        <v>157</v>
      </c>
      <c r="F122" s="189" t="s">
        <v>158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P123+P127</f>
        <v>0</v>
      </c>
      <c r="Q122" s="194"/>
      <c r="R122" s="195">
        <f>R123+R127</f>
        <v>8.73892E-2</v>
      </c>
      <c r="S122" s="194"/>
      <c r="T122" s="196">
        <f>T123+T127</f>
        <v>0</v>
      </c>
      <c r="AR122" s="197" t="s">
        <v>84</v>
      </c>
      <c r="AT122" s="198" t="s">
        <v>75</v>
      </c>
      <c r="AU122" s="198" t="s">
        <v>76</v>
      </c>
      <c r="AY122" s="197" t="s">
        <v>159</v>
      </c>
      <c r="BK122" s="199">
        <f>BK123+BK127</f>
        <v>0</v>
      </c>
    </row>
    <row r="123" spans="1:65" s="12" customFormat="1" ht="22.9" customHeight="1" x14ac:dyDescent="0.2">
      <c r="B123" s="186"/>
      <c r="C123" s="187"/>
      <c r="D123" s="188" t="s">
        <v>75</v>
      </c>
      <c r="E123" s="200" t="s">
        <v>215</v>
      </c>
      <c r="F123" s="200" t="s">
        <v>823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SUM(P124:P126)</f>
        <v>0</v>
      </c>
      <c r="Q123" s="194"/>
      <c r="R123" s="195">
        <f>SUM(R124:R126)</f>
        <v>8.73892E-2</v>
      </c>
      <c r="S123" s="194"/>
      <c r="T123" s="196">
        <f>SUM(T124:T126)</f>
        <v>0</v>
      </c>
      <c r="AR123" s="197" t="s">
        <v>84</v>
      </c>
      <c r="AT123" s="198" t="s">
        <v>75</v>
      </c>
      <c r="AU123" s="198" t="s">
        <v>84</v>
      </c>
      <c r="AY123" s="197" t="s">
        <v>159</v>
      </c>
      <c r="BK123" s="199">
        <f>SUM(BK124:BK126)</f>
        <v>0</v>
      </c>
    </row>
    <row r="124" spans="1:65" s="2" customFormat="1" ht="14.45" customHeight="1" x14ac:dyDescent="0.2">
      <c r="A124" s="33"/>
      <c r="B124" s="34"/>
      <c r="C124" s="202" t="s">
        <v>84</v>
      </c>
      <c r="D124" s="202" t="s">
        <v>161</v>
      </c>
      <c r="E124" s="203" t="s">
        <v>1933</v>
      </c>
      <c r="F124" s="204" t="s">
        <v>1934</v>
      </c>
      <c r="G124" s="205" t="s">
        <v>236</v>
      </c>
      <c r="H124" s="206">
        <v>2.218</v>
      </c>
      <c r="I124" s="207"/>
      <c r="J124" s="208">
        <f>ROUND(I124*H124,2)</f>
        <v>0</v>
      </c>
      <c r="K124" s="204" t="s">
        <v>165</v>
      </c>
      <c r="L124" s="38"/>
      <c r="M124" s="209" t="s">
        <v>1</v>
      </c>
      <c r="N124" s="210" t="s">
        <v>41</v>
      </c>
      <c r="O124" s="70"/>
      <c r="P124" s="211">
        <f>O124*H124</f>
        <v>0</v>
      </c>
      <c r="Q124" s="211">
        <v>3.9399999999999998E-2</v>
      </c>
      <c r="R124" s="211">
        <f>Q124*H124</f>
        <v>8.73892E-2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166</v>
      </c>
      <c r="AT124" s="213" t="s">
        <v>161</v>
      </c>
      <c r="AU124" s="213" t="s">
        <v>87</v>
      </c>
      <c r="AY124" s="16" t="s">
        <v>159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84</v>
      </c>
      <c r="BK124" s="214">
        <f>ROUND(I124*H124,2)</f>
        <v>0</v>
      </c>
      <c r="BL124" s="16" t="s">
        <v>166</v>
      </c>
      <c r="BM124" s="213" t="s">
        <v>1935</v>
      </c>
    </row>
    <row r="125" spans="1:65" s="2" customFormat="1" ht="19.5" x14ac:dyDescent="0.2">
      <c r="A125" s="33"/>
      <c r="B125" s="34"/>
      <c r="C125" s="35"/>
      <c r="D125" s="215" t="s">
        <v>168</v>
      </c>
      <c r="E125" s="35"/>
      <c r="F125" s="216" t="s">
        <v>1936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168</v>
      </c>
      <c r="AU125" s="16" t="s">
        <v>87</v>
      </c>
    </row>
    <row r="126" spans="1:65" s="13" customFormat="1" x14ac:dyDescent="0.2">
      <c r="B126" s="219"/>
      <c r="C126" s="220"/>
      <c r="D126" s="215" t="s">
        <v>170</v>
      </c>
      <c r="E126" s="221" t="s">
        <v>1</v>
      </c>
      <c r="F126" s="222" t="s">
        <v>1937</v>
      </c>
      <c r="G126" s="220"/>
      <c r="H126" s="223">
        <v>2.218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170</v>
      </c>
      <c r="AU126" s="229" t="s">
        <v>87</v>
      </c>
      <c r="AV126" s="13" t="s">
        <v>87</v>
      </c>
      <c r="AW126" s="13" t="s">
        <v>32</v>
      </c>
      <c r="AX126" s="13" t="s">
        <v>84</v>
      </c>
      <c r="AY126" s="229" t="s">
        <v>159</v>
      </c>
    </row>
    <row r="127" spans="1:65" s="12" customFormat="1" ht="22.9" customHeight="1" x14ac:dyDescent="0.2">
      <c r="B127" s="186"/>
      <c r="C127" s="187"/>
      <c r="D127" s="188" t="s">
        <v>75</v>
      </c>
      <c r="E127" s="200" t="s">
        <v>999</v>
      </c>
      <c r="F127" s="200" t="s">
        <v>1000</v>
      </c>
      <c r="G127" s="187"/>
      <c r="H127" s="187"/>
      <c r="I127" s="190"/>
      <c r="J127" s="201">
        <f>BK127</f>
        <v>0</v>
      </c>
      <c r="K127" s="187"/>
      <c r="L127" s="192"/>
      <c r="M127" s="193"/>
      <c r="N127" s="194"/>
      <c r="O127" s="194"/>
      <c r="P127" s="195">
        <f>SUM(P128:P129)</f>
        <v>0</v>
      </c>
      <c r="Q127" s="194"/>
      <c r="R127" s="195">
        <f>SUM(R128:R129)</f>
        <v>0</v>
      </c>
      <c r="S127" s="194"/>
      <c r="T127" s="196">
        <f>SUM(T128:T129)</f>
        <v>0</v>
      </c>
      <c r="AR127" s="197" t="s">
        <v>84</v>
      </c>
      <c r="AT127" s="198" t="s">
        <v>75</v>
      </c>
      <c r="AU127" s="198" t="s">
        <v>84</v>
      </c>
      <c r="AY127" s="197" t="s">
        <v>159</v>
      </c>
      <c r="BK127" s="199">
        <f>SUM(BK128:BK129)</f>
        <v>0</v>
      </c>
    </row>
    <row r="128" spans="1:65" s="2" customFormat="1" ht="14.45" customHeight="1" x14ac:dyDescent="0.2">
      <c r="A128" s="33"/>
      <c r="B128" s="34"/>
      <c r="C128" s="202" t="s">
        <v>87</v>
      </c>
      <c r="D128" s="202" t="s">
        <v>161</v>
      </c>
      <c r="E128" s="203" t="s">
        <v>1633</v>
      </c>
      <c r="F128" s="204" t="s">
        <v>1634</v>
      </c>
      <c r="G128" s="205" t="s">
        <v>250</v>
      </c>
      <c r="H128" s="206">
        <v>8.6999999999999994E-2</v>
      </c>
      <c r="I128" s="207"/>
      <c r="J128" s="208">
        <f>ROUND(I128*H128,2)</f>
        <v>0</v>
      </c>
      <c r="K128" s="204" t="s">
        <v>165</v>
      </c>
      <c r="L128" s="38"/>
      <c r="M128" s="209" t="s">
        <v>1</v>
      </c>
      <c r="N128" s="210" t="s">
        <v>41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166</v>
      </c>
      <c r="AT128" s="213" t="s">
        <v>161</v>
      </c>
      <c r="AU128" s="213" t="s">
        <v>87</v>
      </c>
      <c r="AY128" s="16" t="s">
        <v>159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84</v>
      </c>
      <c r="BK128" s="214">
        <f>ROUND(I128*H128,2)</f>
        <v>0</v>
      </c>
      <c r="BL128" s="16" t="s">
        <v>166</v>
      </c>
      <c r="BM128" s="213" t="s">
        <v>1938</v>
      </c>
    </row>
    <row r="129" spans="1:65" s="2" customFormat="1" ht="19.5" x14ac:dyDescent="0.2">
      <c r="A129" s="33"/>
      <c r="B129" s="34"/>
      <c r="C129" s="35"/>
      <c r="D129" s="215" t="s">
        <v>168</v>
      </c>
      <c r="E129" s="35"/>
      <c r="F129" s="216" t="s">
        <v>1939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168</v>
      </c>
      <c r="AU129" s="16" t="s">
        <v>87</v>
      </c>
    </row>
    <row r="130" spans="1:65" s="12" customFormat="1" ht="25.9" customHeight="1" x14ac:dyDescent="0.2">
      <c r="B130" s="186"/>
      <c r="C130" s="187"/>
      <c r="D130" s="188" t="s">
        <v>75</v>
      </c>
      <c r="E130" s="189" t="s">
        <v>1011</v>
      </c>
      <c r="F130" s="189" t="s">
        <v>1012</v>
      </c>
      <c r="G130" s="187"/>
      <c r="H130" s="187"/>
      <c r="I130" s="190"/>
      <c r="J130" s="191">
        <f>BK130</f>
        <v>0</v>
      </c>
      <c r="K130" s="187"/>
      <c r="L130" s="192"/>
      <c r="M130" s="193"/>
      <c r="N130" s="194"/>
      <c r="O130" s="194"/>
      <c r="P130" s="195">
        <f>P131</f>
        <v>0</v>
      </c>
      <c r="Q130" s="194"/>
      <c r="R130" s="195">
        <f>R131</f>
        <v>0.26371</v>
      </c>
      <c r="S130" s="194"/>
      <c r="T130" s="196">
        <f>T131</f>
        <v>4.3999999999999997E-2</v>
      </c>
      <c r="AR130" s="197" t="s">
        <v>87</v>
      </c>
      <c r="AT130" s="198" t="s">
        <v>75</v>
      </c>
      <c r="AU130" s="198" t="s">
        <v>76</v>
      </c>
      <c r="AY130" s="197" t="s">
        <v>159</v>
      </c>
      <c r="BK130" s="199">
        <f>BK131</f>
        <v>0</v>
      </c>
    </row>
    <row r="131" spans="1:65" s="12" customFormat="1" ht="22.9" customHeight="1" x14ac:dyDescent="0.2">
      <c r="B131" s="186"/>
      <c r="C131" s="187"/>
      <c r="D131" s="188" t="s">
        <v>75</v>
      </c>
      <c r="E131" s="200" t="s">
        <v>1326</v>
      </c>
      <c r="F131" s="200" t="s">
        <v>1327</v>
      </c>
      <c r="G131" s="187"/>
      <c r="H131" s="187"/>
      <c r="I131" s="190"/>
      <c r="J131" s="201">
        <f>BK131</f>
        <v>0</v>
      </c>
      <c r="K131" s="187"/>
      <c r="L131" s="192"/>
      <c r="M131" s="193"/>
      <c r="N131" s="194"/>
      <c r="O131" s="194"/>
      <c r="P131" s="195">
        <f>SUM(P132:P154)</f>
        <v>0</v>
      </c>
      <c r="Q131" s="194"/>
      <c r="R131" s="195">
        <f>SUM(R132:R154)</f>
        <v>0.26371</v>
      </c>
      <c r="S131" s="194"/>
      <c r="T131" s="196">
        <f>SUM(T132:T154)</f>
        <v>4.3999999999999997E-2</v>
      </c>
      <c r="AR131" s="197" t="s">
        <v>87</v>
      </c>
      <c r="AT131" s="198" t="s">
        <v>75</v>
      </c>
      <c r="AU131" s="198" t="s">
        <v>84</v>
      </c>
      <c r="AY131" s="197" t="s">
        <v>159</v>
      </c>
      <c r="BK131" s="199">
        <f>SUM(BK132:BK154)</f>
        <v>0</v>
      </c>
    </row>
    <row r="132" spans="1:65" s="2" customFormat="1" ht="14.45" customHeight="1" x14ac:dyDescent="0.2">
      <c r="A132" s="33"/>
      <c r="B132" s="34"/>
      <c r="C132" s="202" t="s">
        <v>177</v>
      </c>
      <c r="D132" s="202" t="s">
        <v>161</v>
      </c>
      <c r="E132" s="203" t="s">
        <v>1647</v>
      </c>
      <c r="F132" s="204" t="s">
        <v>1648</v>
      </c>
      <c r="G132" s="205" t="s">
        <v>343</v>
      </c>
      <c r="H132" s="206">
        <v>8</v>
      </c>
      <c r="I132" s="207"/>
      <c r="J132" s="208">
        <f>ROUND(I132*H132,2)</f>
        <v>0</v>
      </c>
      <c r="K132" s="204" t="s">
        <v>165</v>
      </c>
      <c r="L132" s="38"/>
      <c r="M132" s="209" t="s">
        <v>1</v>
      </c>
      <c r="N132" s="210" t="s">
        <v>41</v>
      </c>
      <c r="O132" s="70"/>
      <c r="P132" s="211">
        <f>O132*H132</f>
        <v>0</v>
      </c>
      <c r="Q132" s="211">
        <v>6.9999999999999994E-5</v>
      </c>
      <c r="R132" s="211">
        <f>Q132*H132</f>
        <v>5.5999999999999995E-4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258</v>
      </c>
      <c r="AT132" s="213" t="s">
        <v>161</v>
      </c>
      <c r="AU132" s="213" t="s">
        <v>87</v>
      </c>
      <c r="AY132" s="16" t="s">
        <v>159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84</v>
      </c>
      <c r="BK132" s="214">
        <f>ROUND(I132*H132,2)</f>
        <v>0</v>
      </c>
      <c r="BL132" s="16" t="s">
        <v>258</v>
      </c>
      <c r="BM132" s="213" t="s">
        <v>1940</v>
      </c>
    </row>
    <row r="133" spans="1:65" s="2" customFormat="1" x14ac:dyDescent="0.2">
      <c r="A133" s="33"/>
      <c r="B133" s="34"/>
      <c r="C133" s="35"/>
      <c r="D133" s="215" t="s">
        <v>168</v>
      </c>
      <c r="E133" s="35"/>
      <c r="F133" s="216" t="s">
        <v>1941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168</v>
      </c>
      <c r="AU133" s="16" t="s">
        <v>87</v>
      </c>
    </row>
    <row r="134" spans="1:65" s="13" customFormat="1" x14ac:dyDescent="0.2">
      <c r="B134" s="219"/>
      <c r="C134" s="220"/>
      <c r="D134" s="215" t="s">
        <v>170</v>
      </c>
      <c r="E134" s="221" t="s">
        <v>1</v>
      </c>
      <c r="F134" s="222" t="s">
        <v>1942</v>
      </c>
      <c r="G134" s="220"/>
      <c r="H134" s="223">
        <v>8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170</v>
      </c>
      <c r="AU134" s="229" t="s">
        <v>87</v>
      </c>
      <c r="AV134" s="13" t="s">
        <v>87</v>
      </c>
      <c r="AW134" s="13" t="s">
        <v>32</v>
      </c>
      <c r="AX134" s="13" t="s">
        <v>84</v>
      </c>
      <c r="AY134" s="229" t="s">
        <v>159</v>
      </c>
    </row>
    <row r="135" spans="1:65" s="2" customFormat="1" ht="14.45" customHeight="1" x14ac:dyDescent="0.2">
      <c r="A135" s="33"/>
      <c r="B135" s="34"/>
      <c r="C135" s="230" t="s">
        <v>166</v>
      </c>
      <c r="D135" s="230" t="s">
        <v>247</v>
      </c>
      <c r="E135" s="231" t="s">
        <v>1943</v>
      </c>
      <c r="F135" s="232" t="s">
        <v>1944</v>
      </c>
      <c r="G135" s="233" t="s">
        <v>1357</v>
      </c>
      <c r="H135" s="234">
        <v>2</v>
      </c>
      <c r="I135" s="235"/>
      <c r="J135" s="236">
        <f>ROUND(I135*H135,2)</f>
        <v>0</v>
      </c>
      <c r="K135" s="232" t="s">
        <v>1</v>
      </c>
      <c r="L135" s="237"/>
      <c r="M135" s="238" t="s">
        <v>1</v>
      </c>
      <c r="N135" s="239" t="s">
        <v>41</v>
      </c>
      <c r="O135" s="70"/>
      <c r="P135" s="211">
        <f>O135*H135</f>
        <v>0</v>
      </c>
      <c r="Q135" s="211">
        <v>4.0000000000000001E-3</v>
      </c>
      <c r="R135" s="211">
        <f>Q135*H135</f>
        <v>8.0000000000000002E-3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359</v>
      </c>
      <c r="AT135" s="213" t="s">
        <v>247</v>
      </c>
      <c r="AU135" s="213" t="s">
        <v>87</v>
      </c>
      <c r="AY135" s="16" t="s">
        <v>159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84</v>
      </c>
      <c r="BK135" s="214">
        <f>ROUND(I135*H135,2)</f>
        <v>0</v>
      </c>
      <c r="BL135" s="16" t="s">
        <v>258</v>
      </c>
      <c r="BM135" s="213" t="s">
        <v>1945</v>
      </c>
    </row>
    <row r="136" spans="1:65" s="2" customFormat="1" x14ac:dyDescent="0.2">
      <c r="A136" s="33"/>
      <c r="B136" s="34"/>
      <c r="C136" s="35"/>
      <c r="D136" s="215" t="s">
        <v>168</v>
      </c>
      <c r="E136" s="35"/>
      <c r="F136" s="216" t="s">
        <v>1944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168</v>
      </c>
      <c r="AU136" s="16" t="s">
        <v>87</v>
      </c>
    </row>
    <row r="137" spans="1:65" s="2" customFormat="1" ht="14.45" customHeight="1" x14ac:dyDescent="0.2">
      <c r="A137" s="33"/>
      <c r="B137" s="34"/>
      <c r="C137" s="202" t="s">
        <v>188</v>
      </c>
      <c r="D137" s="202" t="s">
        <v>161</v>
      </c>
      <c r="E137" s="203" t="s">
        <v>1376</v>
      </c>
      <c r="F137" s="204" t="s">
        <v>1377</v>
      </c>
      <c r="G137" s="205" t="s">
        <v>343</v>
      </c>
      <c r="H137" s="206">
        <v>44</v>
      </c>
      <c r="I137" s="207"/>
      <c r="J137" s="208">
        <f>ROUND(I137*H137,2)</f>
        <v>0</v>
      </c>
      <c r="K137" s="204" t="s">
        <v>165</v>
      </c>
      <c r="L137" s="38"/>
      <c r="M137" s="209" t="s">
        <v>1</v>
      </c>
      <c r="N137" s="210" t="s">
        <v>41</v>
      </c>
      <c r="O137" s="70"/>
      <c r="P137" s="211">
        <f>O137*H137</f>
        <v>0</v>
      </c>
      <c r="Q137" s="211">
        <v>5.0000000000000002E-5</v>
      </c>
      <c r="R137" s="211">
        <f>Q137*H137</f>
        <v>2.2000000000000001E-3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258</v>
      </c>
      <c r="AT137" s="213" t="s">
        <v>161</v>
      </c>
      <c r="AU137" s="213" t="s">
        <v>87</v>
      </c>
      <c r="AY137" s="16" t="s">
        <v>159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84</v>
      </c>
      <c r="BK137" s="214">
        <f>ROUND(I137*H137,2)</f>
        <v>0</v>
      </c>
      <c r="BL137" s="16" t="s">
        <v>258</v>
      </c>
      <c r="BM137" s="213" t="s">
        <v>1946</v>
      </c>
    </row>
    <row r="138" spans="1:65" s="2" customFormat="1" x14ac:dyDescent="0.2">
      <c r="A138" s="33"/>
      <c r="B138" s="34"/>
      <c r="C138" s="35"/>
      <c r="D138" s="215" t="s">
        <v>168</v>
      </c>
      <c r="E138" s="35"/>
      <c r="F138" s="216" t="s">
        <v>1947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168</v>
      </c>
      <c r="AU138" s="16" t="s">
        <v>87</v>
      </c>
    </row>
    <row r="139" spans="1:65" s="13" customFormat="1" x14ac:dyDescent="0.2">
      <c r="B139" s="219"/>
      <c r="C139" s="220"/>
      <c r="D139" s="215" t="s">
        <v>170</v>
      </c>
      <c r="E139" s="221" t="s">
        <v>1</v>
      </c>
      <c r="F139" s="222" t="s">
        <v>1948</v>
      </c>
      <c r="G139" s="220"/>
      <c r="H139" s="223">
        <v>44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170</v>
      </c>
      <c r="AU139" s="229" t="s">
        <v>87</v>
      </c>
      <c r="AV139" s="13" t="s">
        <v>87</v>
      </c>
      <c r="AW139" s="13" t="s">
        <v>32</v>
      </c>
      <c r="AX139" s="13" t="s">
        <v>76</v>
      </c>
      <c r="AY139" s="229" t="s">
        <v>159</v>
      </c>
    </row>
    <row r="140" spans="1:65" s="2" customFormat="1" ht="14.45" customHeight="1" x14ac:dyDescent="0.2">
      <c r="A140" s="33"/>
      <c r="B140" s="34"/>
      <c r="C140" s="230" t="s">
        <v>194</v>
      </c>
      <c r="D140" s="230" t="s">
        <v>247</v>
      </c>
      <c r="E140" s="231" t="s">
        <v>1949</v>
      </c>
      <c r="F140" s="232" t="s">
        <v>1950</v>
      </c>
      <c r="G140" s="233" t="s">
        <v>1733</v>
      </c>
      <c r="H140" s="234">
        <v>1</v>
      </c>
      <c r="I140" s="235"/>
      <c r="J140" s="236">
        <f>ROUND(I140*H140,2)</f>
        <v>0</v>
      </c>
      <c r="K140" s="232" t="s">
        <v>1</v>
      </c>
      <c r="L140" s="237"/>
      <c r="M140" s="238" t="s">
        <v>1</v>
      </c>
      <c r="N140" s="239" t="s">
        <v>41</v>
      </c>
      <c r="O140" s="70"/>
      <c r="P140" s="211">
        <f>O140*H140</f>
        <v>0</v>
      </c>
      <c r="Q140" s="211">
        <v>4.3999999999999997E-2</v>
      </c>
      <c r="R140" s="211">
        <f>Q140*H140</f>
        <v>4.3999999999999997E-2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359</v>
      </c>
      <c r="AT140" s="213" t="s">
        <v>247</v>
      </c>
      <c r="AU140" s="213" t="s">
        <v>87</v>
      </c>
      <c r="AY140" s="16" t="s">
        <v>159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84</v>
      </c>
      <c r="BK140" s="214">
        <f>ROUND(I140*H140,2)</f>
        <v>0</v>
      </c>
      <c r="BL140" s="16" t="s">
        <v>258</v>
      </c>
      <c r="BM140" s="213" t="s">
        <v>1951</v>
      </c>
    </row>
    <row r="141" spans="1:65" s="2" customFormat="1" x14ac:dyDescent="0.2">
      <c r="A141" s="33"/>
      <c r="B141" s="34"/>
      <c r="C141" s="35"/>
      <c r="D141" s="215" t="s">
        <v>168</v>
      </c>
      <c r="E141" s="35"/>
      <c r="F141" s="216" t="s">
        <v>1950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168</v>
      </c>
      <c r="AU141" s="16" t="s">
        <v>87</v>
      </c>
    </row>
    <row r="142" spans="1:65" s="2" customFormat="1" ht="14.45" customHeight="1" x14ac:dyDescent="0.2">
      <c r="A142" s="33"/>
      <c r="B142" s="34"/>
      <c r="C142" s="202" t="s">
        <v>200</v>
      </c>
      <c r="D142" s="202" t="s">
        <v>161</v>
      </c>
      <c r="E142" s="203" t="s">
        <v>1952</v>
      </c>
      <c r="F142" s="204" t="s">
        <v>1953</v>
      </c>
      <c r="G142" s="205" t="s">
        <v>343</v>
      </c>
      <c r="H142" s="206">
        <v>199</v>
      </c>
      <c r="I142" s="207"/>
      <c r="J142" s="208">
        <f>ROUND(I142*H142,2)</f>
        <v>0</v>
      </c>
      <c r="K142" s="204" t="s">
        <v>165</v>
      </c>
      <c r="L142" s="38"/>
      <c r="M142" s="209" t="s">
        <v>1</v>
      </c>
      <c r="N142" s="210" t="s">
        <v>41</v>
      </c>
      <c r="O142" s="70"/>
      <c r="P142" s="211">
        <f>O142*H142</f>
        <v>0</v>
      </c>
      <c r="Q142" s="211">
        <v>5.0000000000000002E-5</v>
      </c>
      <c r="R142" s="211">
        <f>Q142*H142</f>
        <v>9.9500000000000005E-3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258</v>
      </c>
      <c r="AT142" s="213" t="s">
        <v>161</v>
      </c>
      <c r="AU142" s="213" t="s">
        <v>87</v>
      </c>
      <c r="AY142" s="16" t="s">
        <v>159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84</v>
      </c>
      <c r="BK142" s="214">
        <f>ROUND(I142*H142,2)</f>
        <v>0</v>
      </c>
      <c r="BL142" s="16" t="s">
        <v>258</v>
      </c>
      <c r="BM142" s="213" t="s">
        <v>1954</v>
      </c>
    </row>
    <row r="143" spans="1:65" s="2" customFormat="1" x14ac:dyDescent="0.2">
      <c r="A143" s="33"/>
      <c r="B143" s="34"/>
      <c r="C143" s="35"/>
      <c r="D143" s="215" t="s">
        <v>168</v>
      </c>
      <c r="E143" s="35"/>
      <c r="F143" s="216" t="s">
        <v>1955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168</v>
      </c>
      <c r="AU143" s="16" t="s">
        <v>87</v>
      </c>
    </row>
    <row r="144" spans="1:65" s="13" customFormat="1" x14ac:dyDescent="0.2">
      <c r="B144" s="219"/>
      <c r="C144" s="220"/>
      <c r="D144" s="215" t="s">
        <v>170</v>
      </c>
      <c r="E144" s="221" t="s">
        <v>1</v>
      </c>
      <c r="F144" s="222" t="s">
        <v>1956</v>
      </c>
      <c r="G144" s="220"/>
      <c r="H144" s="223">
        <v>148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170</v>
      </c>
      <c r="AU144" s="229" t="s">
        <v>87</v>
      </c>
      <c r="AV144" s="13" t="s">
        <v>87</v>
      </c>
      <c r="AW144" s="13" t="s">
        <v>32</v>
      </c>
      <c r="AX144" s="13" t="s">
        <v>76</v>
      </c>
      <c r="AY144" s="229" t="s">
        <v>159</v>
      </c>
    </row>
    <row r="145" spans="1:65" s="13" customFormat="1" x14ac:dyDescent="0.2">
      <c r="B145" s="219"/>
      <c r="C145" s="220"/>
      <c r="D145" s="215" t="s">
        <v>170</v>
      </c>
      <c r="E145" s="221" t="s">
        <v>1</v>
      </c>
      <c r="F145" s="222" t="s">
        <v>1957</v>
      </c>
      <c r="G145" s="220"/>
      <c r="H145" s="223">
        <v>51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170</v>
      </c>
      <c r="AU145" s="229" t="s">
        <v>87</v>
      </c>
      <c r="AV145" s="13" t="s">
        <v>87</v>
      </c>
      <c r="AW145" s="13" t="s">
        <v>32</v>
      </c>
      <c r="AX145" s="13" t="s">
        <v>76</v>
      </c>
      <c r="AY145" s="229" t="s">
        <v>159</v>
      </c>
    </row>
    <row r="146" spans="1:65" s="2" customFormat="1" ht="14.45" customHeight="1" x14ac:dyDescent="0.2">
      <c r="A146" s="33"/>
      <c r="B146" s="34"/>
      <c r="C146" s="230" t="s">
        <v>208</v>
      </c>
      <c r="D146" s="230" t="s">
        <v>247</v>
      </c>
      <c r="E146" s="231" t="s">
        <v>1958</v>
      </c>
      <c r="F146" s="232" t="s">
        <v>1959</v>
      </c>
      <c r="G146" s="233" t="s">
        <v>1733</v>
      </c>
      <c r="H146" s="234">
        <v>2</v>
      </c>
      <c r="I146" s="235"/>
      <c r="J146" s="236">
        <f>ROUND(I146*H146,2)</f>
        <v>0</v>
      </c>
      <c r="K146" s="232" t="s">
        <v>1</v>
      </c>
      <c r="L146" s="237"/>
      <c r="M146" s="238" t="s">
        <v>1</v>
      </c>
      <c r="N146" s="239" t="s">
        <v>41</v>
      </c>
      <c r="O146" s="70"/>
      <c r="P146" s="211">
        <f>O146*H146</f>
        <v>0</v>
      </c>
      <c r="Q146" s="211">
        <v>7.3999999999999996E-2</v>
      </c>
      <c r="R146" s="211">
        <f>Q146*H146</f>
        <v>0.14799999999999999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359</v>
      </c>
      <c r="AT146" s="213" t="s">
        <v>247</v>
      </c>
      <c r="AU146" s="213" t="s">
        <v>87</v>
      </c>
      <c r="AY146" s="16" t="s">
        <v>159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84</v>
      </c>
      <c r="BK146" s="214">
        <f>ROUND(I146*H146,2)</f>
        <v>0</v>
      </c>
      <c r="BL146" s="16" t="s">
        <v>258</v>
      </c>
      <c r="BM146" s="213" t="s">
        <v>1960</v>
      </c>
    </row>
    <row r="147" spans="1:65" s="2" customFormat="1" x14ac:dyDescent="0.2">
      <c r="A147" s="33"/>
      <c r="B147" s="34"/>
      <c r="C147" s="35"/>
      <c r="D147" s="215" t="s">
        <v>168</v>
      </c>
      <c r="E147" s="35"/>
      <c r="F147" s="216" t="s">
        <v>1959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168</v>
      </c>
      <c r="AU147" s="16" t="s">
        <v>87</v>
      </c>
    </row>
    <row r="148" spans="1:65" s="2" customFormat="1" ht="14.45" customHeight="1" x14ac:dyDescent="0.2">
      <c r="A148" s="33"/>
      <c r="B148" s="34"/>
      <c r="C148" s="230" t="s">
        <v>215</v>
      </c>
      <c r="D148" s="230" t="s">
        <v>247</v>
      </c>
      <c r="E148" s="231" t="s">
        <v>1961</v>
      </c>
      <c r="F148" s="232" t="s">
        <v>1962</v>
      </c>
      <c r="G148" s="233" t="s">
        <v>1357</v>
      </c>
      <c r="H148" s="234">
        <v>1</v>
      </c>
      <c r="I148" s="235"/>
      <c r="J148" s="236">
        <f>ROUND(I148*H148,2)</f>
        <v>0</v>
      </c>
      <c r="K148" s="232" t="s">
        <v>1</v>
      </c>
      <c r="L148" s="237"/>
      <c r="M148" s="238" t="s">
        <v>1</v>
      </c>
      <c r="N148" s="239" t="s">
        <v>41</v>
      </c>
      <c r="O148" s="70"/>
      <c r="P148" s="211">
        <f>O148*H148</f>
        <v>0</v>
      </c>
      <c r="Q148" s="211">
        <v>5.0999999999999997E-2</v>
      </c>
      <c r="R148" s="211">
        <f>Q148*H148</f>
        <v>5.0999999999999997E-2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359</v>
      </c>
      <c r="AT148" s="213" t="s">
        <v>247</v>
      </c>
      <c r="AU148" s="213" t="s">
        <v>87</v>
      </c>
      <c r="AY148" s="16" t="s">
        <v>159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84</v>
      </c>
      <c r="BK148" s="214">
        <f>ROUND(I148*H148,2)</f>
        <v>0</v>
      </c>
      <c r="BL148" s="16" t="s">
        <v>258</v>
      </c>
      <c r="BM148" s="213" t="s">
        <v>1963</v>
      </c>
    </row>
    <row r="149" spans="1:65" s="2" customFormat="1" x14ac:dyDescent="0.2">
      <c r="A149" s="33"/>
      <c r="B149" s="34"/>
      <c r="C149" s="35"/>
      <c r="D149" s="215" t="s">
        <v>168</v>
      </c>
      <c r="E149" s="35"/>
      <c r="F149" s="216" t="s">
        <v>1962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168</v>
      </c>
      <c r="AU149" s="16" t="s">
        <v>87</v>
      </c>
    </row>
    <row r="150" spans="1:65" s="2" customFormat="1" ht="19.899999999999999" customHeight="1" x14ac:dyDescent="0.2">
      <c r="A150" s="33"/>
      <c r="B150" s="34"/>
      <c r="C150" s="202" t="s">
        <v>221</v>
      </c>
      <c r="D150" s="202" t="s">
        <v>161</v>
      </c>
      <c r="E150" s="203" t="s">
        <v>1964</v>
      </c>
      <c r="F150" s="204" t="s">
        <v>1965</v>
      </c>
      <c r="G150" s="205" t="s">
        <v>343</v>
      </c>
      <c r="H150" s="206">
        <v>44</v>
      </c>
      <c r="I150" s="207"/>
      <c r="J150" s="208">
        <f>ROUND(I150*H150,2)</f>
        <v>0</v>
      </c>
      <c r="K150" s="204" t="s">
        <v>165</v>
      </c>
      <c r="L150" s="38"/>
      <c r="M150" s="209" t="s">
        <v>1</v>
      </c>
      <c r="N150" s="210" t="s">
        <v>41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1E-3</v>
      </c>
      <c r="T150" s="212">
        <f>S150*H150</f>
        <v>4.3999999999999997E-2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258</v>
      </c>
      <c r="AT150" s="213" t="s">
        <v>161</v>
      </c>
      <c r="AU150" s="213" t="s">
        <v>87</v>
      </c>
      <c r="AY150" s="16" t="s">
        <v>159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84</v>
      </c>
      <c r="BK150" s="214">
        <f>ROUND(I150*H150,2)</f>
        <v>0</v>
      </c>
      <c r="BL150" s="16" t="s">
        <v>258</v>
      </c>
      <c r="BM150" s="213" t="s">
        <v>1966</v>
      </c>
    </row>
    <row r="151" spans="1:65" s="2" customFormat="1" x14ac:dyDescent="0.2">
      <c r="A151" s="33"/>
      <c r="B151" s="34"/>
      <c r="C151" s="35"/>
      <c r="D151" s="215" t="s">
        <v>168</v>
      </c>
      <c r="E151" s="35"/>
      <c r="F151" s="216" t="s">
        <v>1967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168</v>
      </c>
      <c r="AU151" s="16" t="s">
        <v>87</v>
      </c>
    </row>
    <row r="152" spans="1:65" s="13" customFormat="1" x14ac:dyDescent="0.2">
      <c r="B152" s="219"/>
      <c r="C152" s="220"/>
      <c r="D152" s="215" t="s">
        <v>170</v>
      </c>
      <c r="E152" s="221" t="s">
        <v>1</v>
      </c>
      <c r="F152" s="222" t="s">
        <v>1968</v>
      </c>
      <c r="G152" s="220"/>
      <c r="H152" s="223">
        <v>44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170</v>
      </c>
      <c r="AU152" s="229" t="s">
        <v>87</v>
      </c>
      <c r="AV152" s="13" t="s">
        <v>87</v>
      </c>
      <c r="AW152" s="13" t="s">
        <v>32</v>
      </c>
      <c r="AX152" s="13" t="s">
        <v>84</v>
      </c>
      <c r="AY152" s="229" t="s">
        <v>159</v>
      </c>
    </row>
    <row r="153" spans="1:65" s="2" customFormat="1" ht="14.45" customHeight="1" x14ac:dyDescent="0.2">
      <c r="A153" s="33"/>
      <c r="B153" s="34"/>
      <c r="C153" s="202" t="s">
        <v>227</v>
      </c>
      <c r="D153" s="202" t="s">
        <v>161</v>
      </c>
      <c r="E153" s="203" t="s">
        <v>1391</v>
      </c>
      <c r="F153" s="204" t="s">
        <v>1392</v>
      </c>
      <c r="G153" s="205" t="s">
        <v>250</v>
      </c>
      <c r="H153" s="206">
        <v>0.26400000000000001</v>
      </c>
      <c r="I153" s="207"/>
      <c r="J153" s="208">
        <f>ROUND(I153*H153,2)</f>
        <v>0</v>
      </c>
      <c r="K153" s="204" t="s">
        <v>165</v>
      </c>
      <c r="L153" s="38"/>
      <c r="M153" s="209" t="s">
        <v>1</v>
      </c>
      <c r="N153" s="210" t="s">
        <v>41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258</v>
      </c>
      <c r="AT153" s="213" t="s">
        <v>161</v>
      </c>
      <c r="AU153" s="213" t="s">
        <v>87</v>
      </c>
      <c r="AY153" s="16" t="s">
        <v>159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84</v>
      </c>
      <c r="BK153" s="214">
        <f>ROUND(I153*H153,2)</f>
        <v>0</v>
      </c>
      <c r="BL153" s="16" t="s">
        <v>258</v>
      </c>
      <c r="BM153" s="213" t="s">
        <v>1969</v>
      </c>
    </row>
    <row r="154" spans="1:65" s="2" customFormat="1" ht="19.5" x14ac:dyDescent="0.2">
      <c r="A154" s="33"/>
      <c r="B154" s="34"/>
      <c r="C154" s="35"/>
      <c r="D154" s="215" t="s">
        <v>168</v>
      </c>
      <c r="E154" s="35"/>
      <c r="F154" s="216" t="s">
        <v>1931</v>
      </c>
      <c r="G154" s="35"/>
      <c r="H154" s="35"/>
      <c r="I154" s="114"/>
      <c r="J154" s="35"/>
      <c r="K154" s="35"/>
      <c r="L154" s="38"/>
      <c r="M154" s="251"/>
      <c r="N154" s="252"/>
      <c r="O154" s="253"/>
      <c r="P154" s="253"/>
      <c r="Q154" s="253"/>
      <c r="R154" s="253"/>
      <c r="S154" s="253"/>
      <c r="T154" s="25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168</v>
      </c>
      <c r="AU154" s="16" t="s">
        <v>87</v>
      </c>
    </row>
    <row r="155" spans="1:65" s="2" customFormat="1" ht="6.95" customHeight="1" x14ac:dyDescent="0.2">
      <c r="A155" s="33"/>
      <c r="B155" s="53"/>
      <c r="C155" s="54"/>
      <c r="D155" s="54"/>
      <c r="E155" s="54"/>
      <c r="F155" s="54"/>
      <c r="G155" s="54"/>
      <c r="H155" s="54"/>
      <c r="I155" s="151"/>
      <c r="J155" s="54"/>
      <c r="K155" s="54"/>
      <c r="L155" s="38"/>
      <c r="M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</row>
  </sheetData>
  <sheetProtection algorithmName="SHA-512" hashValue="L4w3bUAGCWrBrPswTU8t41djUQRsGNnhjirdQ9mF469RlqjSUSVckaGoq5fiVVspEZI2/BGvA3s2x22kmqWjUw==" saltValue="zD0WXN/+SZbOTr1iudGkae6J7/7dZ9UWg5peh83lr3vrHyNpa0LgBEpZQBmuM4xMtP0cWtEjWSOiOLt2LxnW2A==" spinCount="100000" sheet="1" objects="1" scenarios="1" formatColumns="0" formatRows="0" autoFilter="0"/>
  <autoFilter ref="C120:K15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2:BM149"/>
  <sheetViews>
    <sheetView showGridLines="0" topLeftCell="A128" workbookViewId="0">
      <selection activeCell="F135" sqref="F135"/>
    </sheetView>
  </sheetViews>
  <sheetFormatPr defaultRowHeight="11.25" x14ac:dyDescent="0.2"/>
  <cols>
    <col min="1" max="1" width="7.1640625" style="255" customWidth="1"/>
    <col min="2" max="2" width="1.5" style="255" customWidth="1"/>
    <col min="3" max="3" width="3.5" style="255" customWidth="1"/>
    <col min="4" max="4" width="3.6640625" style="255" customWidth="1"/>
    <col min="5" max="5" width="14.6640625" style="255" customWidth="1"/>
    <col min="6" max="6" width="86.5" style="317" customWidth="1"/>
    <col min="7" max="7" width="6" style="255" customWidth="1"/>
    <col min="8" max="8" width="9.83203125" style="255" customWidth="1"/>
    <col min="9" max="9" width="17.33203125" style="107" customWidth="1"/>
    <col min="10" max="11" width="17.33203125" style="255" customWidth="1"/>
    <col min="12" max="12" width="8" style="255" customWidth="1"/>
    <col min="13" max="13" width="9.33203125" style="255" hidden="1" customWidth="1"/>
    <col min="14" max="14" width="9.33203125" style="255"/>
    <col min="15" max="20" width="12.1640625" style="255" hidden="1" customWidth="1"/>
    <col min="21" max="21" width="14" style="255" hidden="1" customWidth="1"/>
    <col min="22" max="22" width="10.5" style="255" customWidth="1"/>
    <col min="23" max="23" width="14" style="255" customWidth="1"/>
    <col min="24" max="24" width="10.5" style="255" customWidth="1"/>
    <col min="25" max="25" width="12.83203125" style="255" customWidth="1"/>
    <col min="26" max="26" width="9.5" style="255" customWidth="1"/>
    <col min="27" max="27" width="12.83203125" style="255" customWidth="1"/>
    <col min="28" max="28" width="14" style="255" customWidth="1"/>
    <col min="29" max="29" width="9.5" style="255" customWidth="1"/>
    <col min="30" max="30" width="12.83203125" style="255" customWidth="1"/>
    <col min="31" max="31" width="14" style="255" customWidth="1"/>
    <col min="32" max="16384" width="9.33203125" style="255"/>
  </cols>
  <sheetData>
    <row r="2" spans="1:46" ht="36.950000000000003" customHeight="1" x14ac:dyDescent="0.2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111</v>
      </c>
    </row>
    <row r="3" spans="1:46" ht="6.95" customHeight="1" x14ac:dyDescent="0.2">
      <c r="B3" s="108"/>
      <c r="C3" s="109"/>
      <c r="D3" s="109"/>
      <c r="E3" s="109"/>
      <c r="F3" s="353"/>
      <c r="G3" s="109"/>
      <c r="H3" s="109"/>
      <c r="I3" s="110"/>
      <c r="J3" s="109"/>
      <c r="K3" s="109"/>
      <c r="L3" s="19"/>
      <c r="AT3" s="16" t="s">
        <v>87</v>
      </c>
    </row>
    <row r="4" spans="1:46" ht="24.95" customHeight="1" x14ac:dyDescent="0.2">
      <c r="B4" s="19"/>
      <c r="D4" s="111" t="s">
        <v>112</v>
      </c>
      <c r="L4" s="19"/>
      <c r="M4" s="112" t="s">
        <v>10</v>
      </c>
      <c r="AT4" s="16" t="s">
        <v>4</v>
      </c>
    </row>
    <row r="5" spans="1:46" ht="6.95" customHeight="1" x14ac:dyDescent="0.2">
      <c r="B5" s="19"/>
      <c r="L5" s="19"/>
    </row>
    <row r="6" spans="1:46" ht="12" customHeight="1" x14ac:dyDescent="0.2">
      <c r="B6" s="19"/>
      <c r="D6" s="263" t="s">
        <v>16</v>
      </c>
      <c r="L6" s="19"/>
    </row>
    <row r="7" spans="1:46" ht="14.45" customHeight="1" x14ac:dyDescent="0.2">
      <c r="B7" s="19"/>
      <c r="E7" s="310" t="s">
        <v>17</v>
      </c>
      <c r="F7" s="311"/>
      <c r="G7" s="311"/>
      <c r="H7" s="311"/>
      <c r="L7" s="19"/>
    </row>
    <row r="8" spans="1:46" s="2" customFormat="1" ht="12" customHeight="1" x14ac:dyDescent="0.2">
      <c r="A8" s="264"/>
      <c r="B8" s="38"/>
      <c r="C8" s="264"/>
      <c r="D8" s="263" t="s">
        <v>113</v>
      </c>
      <c r="E8" s="264"/>
      <c r="F8" s="347"/>
      <c r="G8" s="264"/>
      <c r="H8" s="264"/>
      <c r="I8" s="114"/>
      <c r="J8" s="264"/>
      <c r="K8" s="264"/>
      <c r="L8" s="50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</row>
    <row r="9" spans="1:46" s="2" customFormat="1" ht="14.45" customHeight="1" x14ac:dyDescent="0.2">
      <c r="A9" s="264"/>
      <c r="B9" s="38"/>
      <c r="C9" s="264"/>
      <c r="D9" s="264"/>
      <c r="E9" s="312" t="s">
        <v>1970</v>
      </c>
      <c r="F9" s="313"/>
      <c r="G9" s="313"/>
      <c r="H9" s="313"/>
      <c r="I9" s="114"/>
      <c r="J9" s="264"/>
      <c r="K9" s="264"/>
      <c r="L9" s="50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</row>
    <row r="10" spans="1:46" s="2" customFormat="1" x14ac:dyDescent="0.2">
      <c r="A10" s="264"/>
      <c r="B10" s="38"/>
      <c r="C10" s="264"/>
      <c r="D10" s="264"/>
      <c r="E10" s="264"/>
      <c r="F10" s="347"/>
      <c r="G10" s="264"/>
      <c r="H10" s="264"/>
      <c r="I10" s="114"/>
      <c r="J10" s="264"/>
      <c r="K10" s="264"/>
      <c r="L10" s="50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</row>
    <row r="11" spans="1:46" s="2" customFormat="1" ht="12" customHeight="1" x14ac:dyDescent="0.2">
      <c r="A11" s="264"/>
      <c r="B11" s="38"/>
      <c r="C11" s="264"/>
      <c r="D11" s="263" t="s">
        <v>18</v>
      </c>
      <c r="E11" s="264"/>
      <c r="F11" s="352" t="s">
        <v>1</v>
      </c>
      <c r="G11" s="264"/>
      <c r="H11" s="264"/>
      <c r="I11" s="116" t="s">
        <v>19</v>
      </c>
      <c r="J11" s="265" t="s">
        <v>1</v>
      </c>
      <c r="K11" s="264"/>
      <c r="L11" s="50"/>
      <c r="S11" s="264"/>
      <c r="T11" s="264"/>
      <c r="U11" s="264"/>
      <c r="V11" s="264"/>
      <c r="W11" s="264"/>
      <c r="X11" s="264"/>
      <c r="Y11" s="264"/>
      <c r="Z11" s="264"/>
      <c r="AA11" s="264"/>
      <c r="AB11" s="264"/>
      <c r="AC11" s="264"/>
      <c r="AD11" s="264"/>
      <c r="AE11" s="264"/>
    </row>
    <row r="12" spans="1:46" s="2" customFormat="1" ht="12" customHeight="1" x14ac:dyDescent="0.2">
      <c r="A12" s="264"/>
      <c r="B12" s="38"/>
      <c r="C12" s="264"/>
      <c r="D12" s="263" t="s">
        <v>20</v>
      </c>
      <c r="E12" s="264"/>
      <c r="F12" s="352" t="s">
        <v>21</v>
      </c>
      <c r="G12" s="264"/>
      <c r="H12" s="264"/>
      <c r="I12" s="116" t="s">
        <v>22</v>
      </c>
      <c r="J12" s="117" t="s">
        <v>23</v>
      </c>
      <c r="K12" s="264"/>
      <c r="L12" s="50"/>
      <c r="S12" s="264"/>
      <c r="T12" s="264"/>
      <c r="U12" s="264"/>
      <c r="V12" s="264"/>
      <c r="W12" s="264"/>
      <c r="X12" s="264"/>
      <c r="Y12" s="264"/>
      <c r="Z12" s="264"/>
      <c r="AA12" s="264"/>
      <c r="AB12" s="264"/>
      <c r="AC12" s="264"/>
      <c r="AD12" s="264"/>
      <c r="AE12" s="264"/>
    </row>
    <row r="13" spans="1:46" s="2" customFormat="1" ht="10.9" customHeight="1" x14ac:dyDescent="0.2">
      <c r="A13" s="264"/>
      <c r="B13" s="38"/>
      <c r="C13" s="264"/>
      <c r="D13" s="264"/>
      <c r="E13" s="264"/>
      <c r="F13" s="347"/>
      <c r="G13" s="264"/>
      <c r="H13" s="264"/>
      <c r="I13" s="114"/>
      <c r="J13" s="264"/>
      <c r="K13" s="264"/>
      <c r="L13" s="50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</row>
    <row r="14" spans="1:46" s="2" customFormat="1" ht="12" customHeight="1" x14ac:dyDescent="0.2">
      <c r="A14" s="264"/>
      <c r="B14" s="38"/>
      <c r="C14" s="264"/>
      <c r="D14" s="263" t="s">
        <v>24</v>
      </c>
      <c r="E14" s="264"/>
      <c r="F14" s="347"/>
      <c r="G14" s="264"/>
      <c r="H14" s="264"/>
      <c r="I14" s="116" t="s">
        <v>25</v>
      </c>
      <c r="J14" s="265" t="s">
        <v>1</v>
      </c>
      <c r="K14" s="264"/>
      <c r="L14" s="50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</row>
    <row r="15" spans="1:46" s="2" customFormat="1" ht="18" customHeight="1" x14ac:dyDescent="0.2">
      <c r="A15" s="264"/>
      <c r="B15" s="38"/>
      <c r="C15" s="264"/>
      <c r="D15" s="264"/>
      <c r="E15" s="265" t="s">
        <v>1971</v>
      </c>
      <c r="F15" s="347"/>
      <c r="G15" s="264"/>
      <c r="H15" s="264"/>
      <c r="I15" s="116" t="s">
        <v>27</v>
      </c>
      <c r="J15" s="265" t="s">
        <v>1</v>
      </c>
      <c r="K15" s="264"/>
      <c r="L15" s="50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</row>
    <row r="16" spans="1:46" s="2" customFormat="1" ht="6.95" customHeight="1" x14ac:dyDescent="0.2">
      <c r="A16" s="264"/>
      <c r="B16" s="38"/>
      <c r="C16" s="264"/>
      <c r="D16" s="264"/>
      <c r="E16" s="264"/>
      <c r="F16" s="347"/>
      <c r="G16" s="264"/>
      <c r="H16" s="264"/>
      <c r="I16" s="114"/>
      <c r="J16" s="264"/>
      <c r="K16" s="264"/>
      <c r="L16" s="50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</row>
    <row r="17" spans="1:31" s="2" customFormat="1" ht="12" customHeight="1" x14ac:dyDescent="0.2">
      <c r="A17" s="264"/>
      <c r="B17" s="38"/>
      <c r="C17" s="264"/>
      <c r="D17" s="263" t="s">
        <v>28</v>
      </c>
      <c r="E17" s="264"/>
      <c r="F17" s="347"/>
      <c r="G17" s="264"/>
      <c r="H17" s="264"/>
      <c r="I17" s="116" t="s">
        <v>25</v>
      </c>
      <c r="J17" s="256" t="str">
        <f>'Rekapitulace stavby'!AN13</f>
        <v>Vyplň údaj</v>
      </c>
      <c r="K17" s="264"/>
      <c r="L17" s="50"/>
      <c r="S17" s="264"/>
      <c r="T17" s="264"/>
      <c r="U17" s="264"/>
      <c r="V17" s="264"/>
      <c r="W17" s="264"/>
      <c r="X17" s="264"/>
      <c r="Y17" s="264"/>
      <c r="Z17" s="264"/>
      <c r="AA17" s="264"/>
      <c r="AB17" s="264"/>
      <c r="AC17" s="264"/>
      <c r="AD17" s="264"/>
      <c r="AE17" s="264"/>
    </row>
    <row r="18" spans="1:31" s="2" customFormat="1" ht="18" customHeight="1" x14ac:dyDescent="0.2">
      <c r="A18" s="264"/>
      <c r="B18" s="38"/>
      <c r="C18" s="264"/>
      <c r="D18" s="264"/>
      <c r="E18" s="304" t="str">
        <f>'Rekapitulace stavby'!E14:AJ14</f>
        <v>Vyplň údaj</v>
      </c>
      <c r="F18" s="315"/>
      <c r="G18" s="315"/>
      <c r="H18" s="315"/>
      <c r="I18" s="116" t="s">
        <v>27</v>
      </c>
      <c r="J18" s="256" t="str">
        <f>'Rekapitulace stavby'!AN14</f>
        <v>Vyplň údaj</v>
      </c>
      <c r="K18" s="264"/>
      <c r="L18" s="50"/>
      <c r="S18" s="264"/>
      <c r="T18" s="264"/>
      <c r="U18" s="264"/>
      <c r="V18" s="264"/>
      <c r="W18" s="264"/>
      <c r="X18" s="264"/>
      <c r="Y18" s="264"/>
      <c r="Z18" s="264"/>
      <c r="AA18" s="264"/>
      <c r="AB18" s="264"/>
      <c r="AC18" s="264"/>
      <c r="AD18" s="264"/>
      <c r="AE18" s="264"/>
    </row>
    <row r="19" spans="1:31" s="2" customFormat="1" ht="6.95" customHeight="1" x14ac:dyDescent="0.2">
      <c r="A19" s="264"/>
      <c r="B19" s="38"/>
      <c r="C19" s="264"/>
      <c r="D19" s="264"/>
      <c r="E19" s="264"/>
      <c r="F19" s="347"/>
      <c r="G19" s="264"/>
      <c r="H19" s="264"/>
      <c r="I19" s="114"/>
      <c r="J19" s="264"/>
      <c r="K19" s="264"/>
      <c r="L19" s="50"/>
      <c r="S19" s="264"/>
      <c r="T19" s="264"/>
      <c r="U19" s="264"/>
      <c r="V19" s="264"/>
      <c r="W19" s="264"/>
      <c r="X19" s="264"/>
      <c r="Y19" s="264"/>
      <c r="Z19" s="264"/>
      <c r="AA19" s="264"/>
      <c r="AB19" s="264"/>
      <c r="AC19" s="264"/>
      <c r="AD19" s="264"/>
      <c r="AE19" s="264"/>
    </row>
    <row r="20" spans="1:31" s="2" customFormat="1" ht="12" customHeight="1" x14ac:dyDescent="0.2">
      <c r="A20" s="264"/>
      <c r="B20" s="38"/>
      <c r="C20" s="264"/>
      <c r="D20" s="263" t="s">
        <v>30</v>
      </c>
      <c r="E20" s="264"/>
      <c r="F20" s="347"/>
      <c r="G20" s="264"/>
      <c r="H20" s="264"/>
      <c r="I20" s="116" t="s">
        <v>25</v>
      </c>
      <c r="J20" s="265" t="s">
        <v>1</v>
      </c>
      <c r="K20" s="264"/>
      <c r="L20" s="50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</row>
    <row r="21" spans="1:31" s="2" customFormat="1" ht="18" customHeight="1" x14ac:dyDescent="0.2">
      <c r="A21" s="264"/>
      <c r="B21" s="38"/>
      <c r="C21" s="264"/>
      <c r="D21" s="264"/>
      <c r="E21" s="265" t="s">
        <v>31</v>
      </c>
      <c r="F21" s="347"/>
      <c r="G21" s="264"/>
      <c r="H21" s="264"/>
      <c r="I21" s="116" t="s">
        <v>27</v>
      </c>
      <c r="J21" s="265" t="s">
        <v>1</v>
      </c>
      <c r="K21" s="264"/>
      <c r="L21" s="50"/>
      <c r="S21" s="264"/>
      <c r="T21" s="264"/>
      <c r="U21" s="264"/>
      <c r="V21" s="264"/>
      <c r="W21" s="264"/>
      <c r="X21" s="264"/>
      <c r="Y21" s="264"/>
      <c r="Z21" s="264"/>
      <c r="AA21" s="264"/>
      <c r="AB21" s="264"/>
      <c r="AC21" s="264"/>
      <c r="AD21" s="264"/>
      <c r="AE21" s="264"/>
    </row>
    <row r="22" spans="1:31" s="2" customFormat="1" ht="6.95" customHeight="1" x14ac:dyDescent="0.2">
      <c r="A22" s="264"/>
      <c r="B22" s="38"/>
      <c r="C22" s="264"/>
      <c r="D22" s="264"/>
      <c r="E22" s="264"/>
      <c r="F22" s="347"/>
      <c r="G22" s="264"/>
      <c r="H22" s="264"/>
      <c r="I22" s="114"/>
      <c r="J22" s="264"/>
      <c r="K22" s="264"/>
      <c r="L22" s="50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</row>
    <row r="23" spans="1:31" s="2" customFormat="1" ht="12" customHeight="1" x14ac:dyDescent="0.2">
      <c r="A23" s="264"/>
      <c r="B23" s="38"/>
      <c r="C23" s="264"/>
      <c r="D23" s="263" t="s">
        <v>33</v>
      </c>
      <c r="E23" s="264"/>
      <c r="F23" s="347"/>
      <c r="G23" s="264"/>
      <c r="H23" s="264"/>
      <c r="I23" s="116" t="s">
        <v>25</v>
      </c>
      <c r="J23" s="265" t="s">
        <v>1</v>
      </c>
      <c r="K23" s="264"/>
      <c r="L23" s="50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</row>
    <row r="24" spans="1:31" s="2" customFormat="1" ht="18" customHeight="1" x14ac:dyDescent="0.2">
      <c r="A24" s="264"/>
      <c r="B24" s="38"/>
      <c r="C24" s="264"/>
      <c r="D24" s="264"/>
      <c r="E24" s="265" t="s">
        <v>115</v>
      </c>
      <c r="F24" s="347"/>
      <c r="G24" s="264"/>
      <c r="H24" s="264"/>
      <c r="I24" s="116" t="s">
        <v>27</v>
      </c>
      <c r="J24" s="265" t="s">
        <v>1</v>
      </c>
      <c r="K24" s="264"/>
      <c r="L24" s="50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</row>
    <row r="25" spans="1:31" s="2" customFormat="1" ht="6.95" customHeight="1" x14ac:dyDescent="0.2">
      <c r="A25" s="264"/>
      <c r="B25" s="38"/>
      <c r="C25" s="264"/>
      <c r="D25" s="264"/>
      <c r="E25" s="264"/>
      <c r="F25" s="347"/>
      <c r="G25" s="264"/>
      <c r="H25" s="264"/>
      <c r="I25" s="114"/>
      <c r="J25" s="264"/>
      <c r="K25" s="264"/>
      <c r="L25" s="50"/>
      <c r="S25" s="264"/>
      <c r="T25" s="264"/>
      <c r="U25" s="264"/>
      <c r="V25" s="264"/>
      <c r="W25" s="264"/>
      <c r="X25" s="264"/>
      <c r="Y25" s="264"/>
      <c r="Z25" s="264"/>
      <c r="AA25" s="264"/>
      <c r="AB25" s="264"/>
      <c r="AC25" s="264"/>
      <c r="AD25" s="264"/>
      <c r="AE25" s="264"/>
    </row>
    <row r="26" spans="1:31" s="2" customFormat="1" ht="12" customHeight="1" x14ac:dyDescent="0.2">
      <c r="A26" s="264"/>
      <c r="B26" s="38"/>
      <c r="C26" s="264"/>
      <c r="D26" s="263" t="s">
        <v>34</v>
      </c>
      <c r="E26" s="264"/>
      <c r="F26" s="347"/>
      <c r="G26" s="264"/>
      <c r="H26" s="264"/>
      <c r="I26" s="114"/>
      <c r="J26" s="264"/>
      <c r="K26" s="264"/>
      <c r="L26" s="50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</row>
    <row r="27" spans="1:31" s="8" customFormat="1" ht="24" customHeight="1" x14ac:dyDescent="0.2">
      <c r="A27" s="118"/>
      <c r="B27" s="119"/>
      <c r="C27" s="118"/>
      <c r="D27" s="118"/>
      <c r="E27" s="316" t="s">
        <v>2042</v>
      </c>
      <c r="F27" s="316"/>
      <c r="G27" s="316"/>
      <c r="H27" s="316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 x14ac:dyDescent="0.2">
      <c r="A28" s="264"/>
      <c r="B28" s="38"/>
      <c r="C28" s="264"/>
      <c r="D28" s="264"/>
      <c r="E28" s="264"/>
      <c r="F28" s="347"/>
      <c r="G28" s="264"/>
      <c r="H28" s="264"/>
      <c r="I28" s="114"/>
      <c r="J28" s="264"/>
      <c r="K28" s="264"/>
      <c r="L28" s="50"/>
      <c r="S28" s="264"/>
      <c r="T28" s="264"/>
      <c r="U28" s="264"/>
      <c r="V28" s="264"/>
      <c r="W28" s="264"/>
      <c r="X28" s="264"/>
      <c r="Y28" s="264"/>
      <c r="Z28" s="264"/>
      <c r="AA28" s="264"/>
      <c r="AB28" s="264"/>
      <c r="AC28" s="264"/>
      <c r="AD28" s="264"/>
      <c r="AE28" s="264"/>
    </row>
    <row r="29" spans="1:31" s="2" customFormat="1" ht="6.95" customHeight="1" x14ac:dyDescent="0.2">
      <c r="A29" s="264"/>
      <c r="B29" s="38"/>
      <c r="C29" s="264"/>
      <c r="D29" s="122"/>
      <c r="E29" s="122"/>
      <c r="F29" s="351"/>
      <c r="G29" s="122"/>
      <c r="H29" s="122"/>
      <c r="I29" s="123"/>
      <c r="J29" s="122"/>
      <c r="K29" s="122"/>
      <c r="L29" s="50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</row>
    <row r="30" spans="1:31" s="2" customFormat="1" ht="25.35" customHeight="1" x14ac:dyDescent="0.2">
      <c r="A30" s="264"/>
      <c r="B30" s="38"/>
      <c r="C30" s="264"/>
      <c r="D30" s="124" t="s">
        <v>36</v>
      </c>
      <c r="E30" s="264"/>
      <c r="F30" s="347"/>
      <c r="G30" s="264"/>
      <c r="H30" s="264"/>
      <c r="I30" s="114"/>
      <c r="J30" s="125">
        <f>ROUND(J119, 2)</f>
        <v>0</v>
      </c>
      <c r="K30" s="264"/>
      <c r="L30" s="50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</row>
    <row r="31" spans="1:31" s="2" customFormat="1" ht="6.95" customHeight="1" x14ac:dyDescent="0.2">
      <c r="A31" s="264"/>
      <c r="B31" s="38"/>
      <c r="C31" s="264"/>
      <c r="D31" s="122"/>
      <c r="E31" s="122"/>
      <c r="F31" s="351"/>
      <c r="G31" s="122"/>
      <c r="H31" s="122"/>
      <c r="I31" s="123"/>
      <c r="J31" s="122"/>
      <c r="K31" s="122"/>
      <c r="L31" s="50"/>
      <c r="S31" s="264"/>
      <c r="T31" s="264"/>
      <c r="U31" s="264"/>
      <c r="V31" s="264"/>
      <c r="W31" s="264"/>
      <c r="X31" s="264"/>
      <c r="Y31" s="264"/>
      <c r="Z31" s="264"/>
      <c r="AA31" s="264"/>
      <c r="AB31" s="264"/>
      <c r="AC31" s="264"/>
      <c r="AD31" s="264"/>
      <c r="AE31" s="264"/>
    </row>
    <row r="32" spans="1:31" s="2" customFormat="1" ht="14.45" customHeight="1" x14ac:dyDescent="0.2">
      <c r="A32" s="264"/>
      <c r="B32" s="38"/>
      <c r="C32" s="264"/>
      <c r="D32" s="264"/>
      <c r="E32" s="264"/>
      <c r="F32" s="350" t="s">
        <v>38</v>
      </c>
      <c r="G32" s="264"/>
      <c r="H32" s="264"/>
      <c r="I32" s="127" t="s">
        <v>37</v>
      </c>
      <c r="J32" s="126" t="s">
        <v>39</v>
      </c>
      <c r="K32" s="264"/>
      <c r="L32" s="50"/>
      <c r="S32" s="264"/>
      <c r="T32" s="264"/>
      <c r="U32" s="264"/>
      <c r="V32" s="264"/>
      <c r="W32" s="264"/>
      <c r="X32" s="264"/>
      <c r="Y32" s="264"/>
      <c r="Z32" s="264"/>
      <c r="AA32" s="264"/>
      <c r="AB32" s="264"/>
      <c r="AC32" s="264"/>
      <c r="AD32" s="264"/>
      <c r="AE32" s="264"/>
    </row>
    <row r="33" spans="1:31" s="2" customFormat="1" ht="14.45" customHeight="1" x14ac:dyDescent="0.2">
      <c r="A33" s="264"/>
      <c r="B33" s="38"/>
      <c r="C33" s="264"/>
      <c r="D33" s="128" t="s">
        <v>40</v>
      </c>
      <c r="E33" s="263" t="s">
        <v>41</v>
      </c>
      <c r="F33" s="349">
        <f>ROUND((SUM(BE119:BE148)),  2)</f>
        <v>0</v>
      </c>
      <c r="G33" s="264"/>
      <c r="H33" s="264"/>
      <c r="I33" s="130">
        <v>0.21</v>
      </c>
      <c r="J33" s="129">
        <f>ROUND(((SUM(BE119:BE148))*I33),  2)</f>
        <v>0</v>
      </c>
      <c r="K33" s="264"/>
      <c r="L33" s="50"/>
      <c r="S33" s="264"/>
      <c r="T33" s="264"/>
      <c r="U33" s="264"/>
      <c r="V33" s="264"/>
      <c r="W33" s="264"/>
      <c r="X33" s="264"/>
      <c r="Y33" s="264"/>
      <c r="Z33" s="264"/>
      <c r="AA33" s="264"/>
      <c r="AB33" s="264"/>
      <c r="AC33" s="264"/>
      <c r="AD33" s="264"/>
      <c r="AE33" s="264"/>
    </row>
    <row r="34" spans="1:31" s="2" customFormat="1" ht="14.45" customHeight="1" x14ac:dyDescent="0.2">
      <c r="A34" s="264"/>
      <c r="B34" s="38"/>
      <c r="C34" s="264"/>
      <c r="D34" s="264"/>
      <c r="E34" s="263" t="s">
        <v>42</v>
      </c>
      <c r="F34" s="349">
        <f>ROUND((SUM(BF119:BF148)),  2)</f>
        <v>0</v>
      </c>
      <c r="G34" s="264"/>
      <c r="H34" s="264"/>
      <c r="I34" s="130">
        <v>0.15</v>
      </c>
      <c r="J34" s="129">
        <f>ROUND(((SUM(BF119:BF148))*I34),  2)</f>
        <v>0</v>
      </c>
      <c r="K34" s="264"/>
      <c r="L34" s="50"/>
      <c r="S34" s="264"/>
      <c r="T34" s="264"/>
      <c r="U34" s="264"/>
      <c r="V34" s="264"/>
      <c r="W34" s="264"/>
      <c r="X34" s="264"/>
      <c r="Y34" s="264"/>
      <c r="Z34" s="264"/>
      <c r="AA34" s="264"/>
      <c r="AB34" s="264"/>
      <c r="AC34" s="264"/>
      <c r="AD34" s="264"/>
      <c r="AE34" s="264"/>
    </row>
    <row r="35" spans="1:31" s="2" customFormat="1" ht="14.45" hidden="1" customHeight="1" x14ac:dyDescent="0.2">
      <c r="A35" s="264"/>
      <c r="B35" s="38"/>
      <c r="C35" s="264"/>
      <c r="D35" s="264"/>
      <c r="E35" s="263" t="s">
        <v>43</v>
      </c>
      <c r="F35" s="349">
        <f>ROUND((SUM(BG119:BG148)),  2)</f>
        <v>0</v>
      </c>
      <c r="G35" s="264"/>
      <c r="H35" s="264"/>
      <c r="I35" s="130">
        <v>0.21</v>
      </c>
      <c r="J35" s="129">
        <f>0</f>
        <v>0</v>
      </c>
      <c r="K35" s="264"/>
      <c r="L35" s="50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</row>
    <row r="36" spans="1:31" s="2" customFormat="1" ht="14.45" hidden="1" customHeight="1" x14ac:dyDescent="0.2">
      <c r="A36" s="264"/>
      <c r="B36" s="38"/>
      <c r="C36" s="264"/>
      <c r="D36" s="264"/>
      <c r="E36" s="263" t="s">
        <v>44</v>
      </c>
      <c r="F36" s="349">
        <f>ROUND((SUM(BH119:BH148)),  2)</f>
        <v>0</v>
      </c>
      <c r="G36" s="264"/>
      <c r="H36" s="264"/>
      <c r="I36" s="130">
        <v>0.15</v>
      </c>
      <c r="J36" s="129">
        <f>0</f>
        <v>0</v>
      </c>
      <c r="K36" s="264"/>
      <c r="L36" s="50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</row>
    <row r="37" spans="1:31" s="2" customFormat="1" ht="14.45" hidden="1" customHeight="1" x14ac:dyDescent="0.2">
      <c r="A37" s="264"/>
      <c r="B37" s="38"/>
      <c r="C37" s="264"/>
      <c r="D37" s="264"/>
      <c r="E37" s="263" t="s">
        <v>45</v>
      </c>
      <c r="F37" s="349">
        <f>ROUND((SUM(BI119:BI148)),  2)</f>
        <v>0</v>
      </c>
      <c r="G37" s="264"/>
      <c r="H37" s="264"/>
      <c r="I37" s="130">
        <v>0</v>
      </c>
      <c r="J37" s="129">
        <f>0</f>
        <v>0</v>
      </c>
      <c r="K37" s="264"/>
      <c r="L37" s="50"/>
      <c r="S37" s="264"/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</row>
    <row r="38" spans="1:31" s="2" customFormat="1" ht="6.95" customHeight="1" x14ac:dyDescent="0.2">
      <c r="A38" s="264"/>
      <c r="B38" s="38"/>
      <c r="C38" s="264"/>
      <c r="D38" s="264"/>
      <c r="E38" s="264"/>
      <c r="F38" s="347"/>
      <c r="G38" s="264"/>
      <c r="H38" s="264"/>
      <c r="I38" s="114"/>
      <c r="J38" s="264"/>
      <c r="K38" s="264"/>
      <c r="L38" s="50"/>
      <c r="S38" s="264"/>
      <c r="T38" s="264"/>
      <c r="U38" s="264"/>
      <c r="V38" s="264"/>
      <c r="W38" s="264"/>
      <c r="X38" s="264"/>
      <c r="Y38" s="264"/>
      <c r="Z38" s="264"/>
      <c r="AA38" s="264"/>
      <c r="AB38" s="264"/>
      <c r="AC38" s="264"/>
      <c r="AD38" s="264"/>
      <c r="AE38" s="264"/>
    </row>
    <row r="39" spans="1:31" s="2" customFormat="1" ht="25.35" customHeight="1" x14ac:dyDescent="0.2">
      <c r="A39" s="264"/>
      <c r="B39" s="38"/>
      <c r="C39" s="131"/>
      <c r="D39" s="132" t="s">
        <v>46</v>
      </c>
      <c r="E39" s="133"/>
      <c r="F39" s="348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4"/>
      <c r="AE39" s="264"/>
    </row>
    <row r="40" spans="1:31" s="2" customFormat="1" ht="14.45" customHeight="1" x14ac:dyDescent="0.2">
      <c r="A40" s="264"/>
      <c r="B40" s="38"/>
      <c r="C40" s="264"/>
      <c r="D40" s="264"/>
      <c r="E40" s="264"/>
      <c r="F40" s="347"/>
      <c r="G40" s="264"/>
      <c r="H40" s="264"/>
      <c r="I40" s="114"/>
      <c r="J40" s="264"/>
      <c r="K40" s="264"/>
      <c r="L40" s="50"/>
      <c r="S40" s="264"/>
      <c r="T40" s="264"/>
      <c r="U40" s="264"/>
      <c r="V40" s="264"/>
      <c r="W40" s="264"/>
      <c r="X40" s="264"/>
      <c r="Y40" s="264"/>
      <c r="Z40" s="264"/>
      <c r="AA40" s="264"/>
      <c r="AB40" s="264"/>
      <c r="AC40" s="264"/>
      <c r="AD40" s="264"/>
      <c r="AE40" s="264"/>
    </row>
    <row r="41" spans="1:31" ht="14.45" customHeight="1" x14ac:dyDescent="0.2">
      <c r="B41" s="19"/>
      <c r="L41" s="19"/>
    </row>
    <row r="42" spans="1:31" ht="14.45" customHeight="1" x14ac:dyDescent="0.2">
      <c r="B42" s="19"/>
      <c r="L42" s="19"/>
    </row>
    <row r="43" spans="1:31" ht="14.45" customHeight="1" x14ac:dyDescent="0.2">
      <c r="B43" s="19"/>
      <c r="L43" s="19"/>
    </row>
    <row r="44" spans="1:31" ht="14.45" customHeight="1" x14ac:dyDescent="0.2">
      <c r="B44" s="19"/>
      <c r="L44" s="19"/>
    </row>
    <row r="45" spans="1:31" ht="14.45" customHeight="1" x14ac:dyDescent="0.2">
      <c r="B45" s="19"/>
      <c r="L45" s="19"/>
    </row>
    <row r="46" spans="1:31" ht="14.45" customHeight="1" x14ac:dyDescent="0.2">
      <c r="B46" s="19"/>
      <c r="L46" s="19"/>
    </row>
    <row r="47" spans="1:31" ht="14.45" customHeight="1" x14ac:dyDescent="0.2">
      <c r="B47" s="19"/>
      <c r="L47" s="19"/>
    </row>
    <row r="48" spans="1:31" ht="14.45" customHeight="1" x14ac:dyDescent="0.2">
      <c r="B48" s="19"/>
      <c r="L48" s="19"/>
    </row>
    <row r="49" spans="1:31" ht="14.45" customHeight="1" x14ac:dyDescent="0.2">
      <c r="B49" s="19"/>
      <c r="L49" s="19"/>
    </row>
    <row r="50" spans="1:31" s="2" customFormat="1" ht="14.45" customHeight="1" x14ac:dyDescent="0.2">
      <c r="B50" s="50"/>
      <c r="D50" s="139" t="s">
        <v>49</v>
      </c>
      <c r="E50" s="140"/>
      <c r="F50" s="346"/>
      <c r="G50" s="139" t="s">
        <v>50</v>
      </c>
      <c r="H50" s="140"/>
      <c r="I50" s="141"/>
      <c r="J50" s="140"/>
      <c r="K50" s="140"/>
      <c r="L50" s="50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264"/>
      <c r="B61" s="38"/>
      <c r="C61" s="264"/>
      <c r="D61" s="142" t="s">
        <v>51</v>
      </c>
      <c r="E61" s="143"/>
      <c r="F61" s="3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264"/>
      <c r="B65" s="38"/>
      <c r="C65" s="264"/>
      <c r="D65" s="139" t="s">
        <v>53</v>
      </c>
      <c r="E65" s="147"/>
      <c r="F65" s="345"/>
      <c r="G65" s="139" t="s">
        <v>54</v>
      </c>
      <c r="H65" s="147"/>
      <c r="I65" s="148"/>
      <c r="J65" s="147"/>
      <c r="K65" s="147"/>
      <c r="L65" s="50"/>
      <c r="S65" s="264"/>
      <c r="T65" s="264"/>
      <c r="U65" s="264"/>
      <c r="V65" s="264"/>
      <c r="W65" s="264"/>
      <c r="X65" s="264"/>
      <c r="Y65" s="264"/>
      <c r="Z65" s="264"/>
      <c r="AA65" s="264"/>
      <c r="AB65" s="264"/>
      <c r="AC65" s="264"/>
      <c r="AD65" s="264"/>
      <c r="AE65" s="264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264"/>
      <c r="B76" s="38"/>
      <c r="C76" s="264"/>
      <c r="D76" s="142" t="s">
        <v>51</v>
      </c>
      <c r="E76" s="143"/>
      <c r="F76" s="3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264"/>
      <c r="T76" s="264"/>
      <c r="U76" s="264"/>
      <c r="V76" s="264"/>
      <c r="W76" s="264"/>
      <c r="X76" s="264"/>
      <c r="Y76" s="264"/>
      <c r="Z76" s="264"/>
      <c r="AA76" s="264"/>
      <c r="AB76" s="264"/>
      <c r="AC76" s="264"/>
      <c r="AD76" s="264"/>
      <c r="AE76" s="264"/>
    </row>
    <row r="77" spans="1:31" s="2" customFormat="1" ht="14.45" customHeight="1" x14ac:dyDescent="0.2">
      <c r="A77" s="264"/>
      <c r="B77" s="149"/>
      <c r="C77" s="150"/>
      <c r="D77" s="150"/>
      <c r="E77" s="150"/>
      <c r="F77" s="343"/>
      <c r="G77" s="150"/>
      <c r="H77" s="150"/>
      <c r="I77" s="151"/>
      <c r="J77" s="150"/>
      <c r="K77" s="150"/>
      <c r="L77" s="50"/>
      <c r="S77" s="264"/>
      <c r="T77" s="264"/>
      <c r="U77" s="264"/>
      <c r="V77" s="264"/>
      <c r="W77" s="264"/>
      <c r="X77" s="264"/>
      <c r="Y77" s="264"/>
      <c r="Z77" s="264"/>
      <c r="AA77" s="264"/>
      <c r="AB77" s="264"/>
      <c r="AC77" s="264"/>
      <c r="AD77" s="264"/>
      <c r="AE77" s="264"/>
    </row>
    <row r="81" spans="1:47" s="2" customFormat="1" ht="6.95" customHeight="1" x14ac:dyDescent="0.2">
      <c r="A81" s="264"/>
      <c r="B81" s="152"/>
      <c r="C81" s="153"/>
      <c r="D81" s="153"/>
      <c r="E81" s="153"/>
      <c r="F81" s="342"/>
      <c r="G81" s="153"/>
      <c r="H81" s="153"/>
      <c r="I81" s="154"/>
      <c r="J81" s="153"/>
      <c r="K81" s="153"/>
      <c r="L81" s="50"/>
      <c r="S81" s="264"/>
      <c r="T81" s="264"/>
      <c r="U81" s="264"/>
      <c r="V81" s="264"/>
      <c r="W81" s="264"/>
      <c r="X81" s="264"/>
      <c r="Y81" s="264"/>
      <c r="Z81" s="264"/>
      <c r="AA81" s="264"/>
      <c r="AB81" s="264"/>
      <c r="AC81" s="264"/>
      <c r="AD81" s="264"/>
      <c r="AE81" s="264"/>
    </row>
    <row r="82" spans="1:47" s="2" customFormat="1" ht="24.95" customHeight="1" x14ac:dyDescent="0.2">
      <c r="A82" s="264"/>
      <c r="B82" s="34"/>
      <c r="C82" s="22" t="s">
        <v>117</v>
      </c>
      <c r="D82" s="261"/>
      <c r="E82" s="261"/>
      <c r="F82" s="336"/>
      <c r="G82" s="261"/>
      <c r="H82" s="261"/>
      <c r="I82" s="114"/>
      <c r="J82" s="261"/>
      <c r="K82" s="261"/>
      <c r="L82" s="50"/>
      <c r="S82" s="264"/>
      <c r="T82" s="264"/>
      <c r="U82" s="264"/>
      <c r="V82" s="264"/>
      <c r="W82" s="264"/>
      <c r="X82" s="264"/>
      <c r="Y82" s="264"/>
      <c r="Z82" s="264"/>
      <c r="AA82" s="264"/>
      <c r="AB82" s="264"/>
      <c r="AC82" s="264"/>
      <c r="AD82" s="264"/>
      <c r="AE82" s="264"/>
    </row>
    <row r="83" spans="1:47" s="2" customFormat="1" ht="6.95" customHeight="1" x14ac:dyDescent="0.2">
      <c r="A83" s="264"/>
      <c r="B83" s="34"/>
      <c r="C83" s="261"/>
      <c r="D83" s="261"/>
      <c r="E83" s="261"/>
      <c r="F83" s="336"/>
      <c r="G83" s="261"/>
      <c r="H83" s="261"/>
      <c r="I83" s="114"/>
      <c r="J83" s="261"/>
      <c r="K83" s="261"/>
      <c r="L83" s="50"/>
      <c r="S83" s="264"/>
      <c r="T83" s="264"/>
      <c r="U83" s="264"/>
      <c r="V83" s="264"/>
      <c r="W83" s="264"/>
      <c r="X83" s="264"/>
      <c r="Y83" s="264"/>
      <c r="Z83" s="264"/>
      <c r="AA83" s="264"/>
      <c r="AB83" s="264"/>
      <c r="AC83" s="264"/>
      <c r="AD83" s="264"/>
      <c r="AE83" s="264"/>
    </row>
    <row r="84" spans="1:47" s="2" customFormat="1" ht="12" customHeight="1" x14ac:dyDescent="0.2">
      <c r="A84" s="264"/>
      <c r="B84" s="34"/>
      <c r="C84" s="262" t="s">
        <v>16</v>
      </c>
      <c r="D84" s="261"/>
      <c r="E84" s="261"/>
      <c r="F84" s="336"/>
      <c r="G84" s="261"/>
      <c r="H84" s="261"/>
      <c r="I84" s="114"/>
      <c r="J84" s="261"/>
      <c r="K84" s="261"/>
      <c r="L84" s="50"/>
      <c r="S84" s="264"/>
      <c r="T84" s="264"/>
      <c r="U84" s="264"/>
      <c r="V84" s="264"/>
      <c r="W84" s="264"/>
      <c r="X84" s="264"/>
      <c r="Y84" s="264"/>
      <c r="Z84" s="264"/>
      <c r="AA84" s="264"/>
      <c r="AB84" s="264"/>
      <c r="AC84" s="264"/>
      <c r="AD84" s="264"/>
      <c r="AE84" s="264"/>
    </row>
    <row r="85" spans="1:47" s="2" customFormat="1" ht="14.45" customHeight="1" x14ac:dyDescent="0.2">
      <c r="A85" s="264"/>
      <c r="B85" s="34"/>
      <c r="C85" s="261"/>
      <c r="D85" s="261"/>
      <c r="E85" s="308" t="str">
        <f>E7</f>
        <v>VD Jahodnice, zvýšení fce rekonstrukcí tělesa hráze a spodních výpustí</v>
      </c>
      <c r="F85" s="309"/>
      <c r="G85" s="309"/>
      <c r="H85" s="309"/>
      <c r="I85" s="114"/>
      <c r="J85" s="261"/>
      <c r="K85" s="261"/>
      <c r="L85" s="50"/>
      <c r="S85" s="264"/>
      <c r="T85" s="264"/>
      <c r="U85" s="264"/>
      <c r="V85" s="264"/>
      <c r="W85" s="264"/>
      <c r="X85" s="264"/>
      <c r="Y85" s="264"/>
      <c r="Z85" s="264"/>
      <c r="AA85" s="264"/>
      <c r="AB85" s="264"/>
      <c r="AC85" s="264"/>
      <c r="AD85" s="264"/>
      <c r="AE85" s="264"/>
    </row>
    <row r="86" spans="1:47" s="2" customFormat="1" ht="12" customHeight="1" x14ac:dyDescent="0.2">
      <c r="A86" s="264"/>
      <c r="B86" s="34"/>
      <c r="C86" s="262" t="s">
        <v>113</v>
      </c>
      <c r="D86" s="261"/>
      <c r="E86" s="261"/>
      <c r="F86" s="336"/>
      <c r="G86" s="261"/>
      <c r="H86" s="261"/>
      <c r="I86" s="114"/>
      <c r="J86" s="261"/>
      <c r="K86" s="261"/>
      <c r="L86" s="50"/>
      <c r="S86" s="264"/>
      <c r="T86" s="264"/>
      <c r="U86" s="264"/>
      <c r="V86" s="264"/>
      <c r="W86" s="264"/>
      <c r="X86" s="264"/>
      <c r="Y86" s="264"/>
      <c r="Z86" s="264"/>
      <c r="AA86" s="264"/>
      <c r="AB86" s="264"/>
      <c r="AC86" s="264"/>
      <c r="AD86" s="264"/>
      <c r="AE86" s="264"/>
    </row>
    <row r="87" spans="1:47" s="2" customFormat="1" ht="14.45" customHeight="1" x14ac:dyDescent="0.2">
      <c r="A87" s="264"/>
      <c r="B87" s="34"/>
      <c r="C87" s="261"/>
      <c r="D87" s="261"/>
      <c r="E87" s="287" t="str">
        <f>E9</f>
        <v>VON - Vedlejší a ostatní náklady</v>
      </c>
      <c r="F87" s="307"/>
      <c r="G87" s="307"/>
      <c r="H87" s="307"/>
      <c r="I87" s="114"/>
      <c r="J87" s="261"/>
      <c r="K87" s="261"/>
      <c r="L87" s="50"/>
      <c r="S87" s="264"/>
      <c r="T87" s="264"/>
      <c r="U87" s="264"/>
      <c r="V87" s="264"/>
      <c r="W87" s="264"/>
      <c r="X87" s="264"/>
      <c r="Y87" s="264"/>
      <c r="Z87" s="264"/>
      <c r="AA87" s="264"/>
      <c r="AB87" s="264"/>
      <c r="AC87" s="264"/>
      <c r="AD87" s="264"/>
      <c r="AE87" s="264"/>
    </row>
    <row r="88" spans="1:47" s="2" customFormat="1" ht="6.95" customHeight="1" x14ac:dyDescent="0.2">
      <c r="A88" s="264"/>
      <c r="B88" s="34"/>
      <c r="C88" s="261"/>
      <c r="D88" s="261"/>
      <c r="E88" s="261"/>
      <c r="F88" s="336"/>
      <c r="G88" s="261"/>
      <c r="H88" s="261"/>
      <c r="I88" s="114"/>
      <c r="J88" s="261"/>
      <c r="K88" s="261"/>
      <c r="L88" s="50"/>
      <c r="S88" s="264"/>
      <c r="T88" s="264"/>
      <c r="U88" s="264"/>
      <c r="V88" s="264"/>
      <c r="W88" s="264"/>
      <c r="X88" s="264"/>
      <c r="Y88" s="264"/>
      <c r="Z88" s="264"/>
      <c r="AA88" s="264"/>
      <c r="AB88" s="264"/>
      <c r="AC88" s="264"/>
      <c r="AD88" s="264"/>
      <c r="AE88" s="264"/>
    </row>
    <row r="89" spans="1:47" s="2" customFormat="1" ht="12" customHeight="1" x14ac:dyDescent="0.2">
      <c r="A89" s="264"/>
      <c r="B89" s="34"/>
      <c r="C89" s="262" t="s">
        <v>20</v>
      </c>
      <c r="D89" s="261"/>
      <c r="E89" s="261"/>
      <c r="F89" s="257" t="str">
        <f>F12</f>
        <v xml:space="preserve"> </v>
      </c>
      <c r="G89" s="261"/>
      <c r="H89" s="261"/>
      <c r="I89" s="116" t="s">
        <v>22</v>
      </c>
      <c r="J89" s="259" t="str">
        <f>IF(J12="","",J12)</f>
        <v>30. 1. 2020</v>
      </c>
      <c r="K89" s="261"/>
      <c r="L89" s="50"/>
      <c r="S89" s="264"/>
      <c r="T89" s="264"/>
      <c r="U89" s="264"/>
      <c r="V89" s="264"/>
      <c r="W89" s="264"/>
      <c r="X89" s="264"/>
      <c r="Y89" s="264"/>
      <c r="Z89" s="264"/>
      <c r="AA89" s="264"/>
      <c r="AB89" s="264"/>
      <c r="AC89" s="264"/>
      <c r="AD89" s="264"/>
      <c r="AE89" s="264"/>
    </row>
    <row r="90" spans="1:47" s="2" customFormat="1" ht="6.95" customHeight="1" x14ac:dyDescent="0.2">
      <c r="A90" s="264"/>
      <c r="B90" s="34"/>
      <c r="C90" s="261"/>
      <c r="D90" s="261"/>
      <c r="E90" s="261"/>
      <c r="F90" s="336"/>
      <c r="G90" s="261"/>
      <c r="H90" s="261"/>
      <c r="I90" s="114"/>
      <c r="J90" s="261"/>
      <c r="K90" s="261"/>
      <c r="L90" s="50"/>
      <c r="S90" s="264"/>
      <c r="T90" s="264"/>
      <c r="U90" s="264"/>
      <c r="V90" s="264"/>
      <c r="W90" s="264"/>
      <c r="X90" s="264"/>
      <c r="Y90" s="264"/>
      <c r="Z90" s="264"/>
      <c r="AA90" s="264"/>
      <c r="AB90" s="264"/>
      <c r="AC90" s="264"/>
      <c r="AD90" s="264"/>
      <c r="AE90" s="264"/>
    </row>
    <row r="91" spans="1:47" s="2" customFormat="1" ht="26.45" customHeight="1" x14ac:dyDescent="0.2">
      <c r="A91" s="264"/>
      <c r="B91" s="34"/>
      <c r="C91" s="262" t="s">
        <v>24</v>
      </c>
      <c r="D91" s="261"/>
      <c r="E91" s="261"/>
      <c r="F91" s="257" t="str">
        <f>E15</f>
        <v>Povodí Labe, státní podnik, Hrade Králové</v>
      </c>
      <c r="G91" s="261"/>
      <c r="H91" s="261"/>
      <c r="I91" s="116" t="s">
        <v>30</v>
      </c>
      <c r="J91" s="258" t="str">
        <f>E21</f>
        <v>VRV, a.s. Praha 5</v>
      </c>
      <c r="K91" s="261"/>
      <c r="L91" s="50"/>
      <c r="S91" s="264"/>
      <c r="T91" s="264"/>
      <c r="U91" s="264"/>
      <c r="V91" s="264"/>
      <c r="W91" s="264"/>
      <c r="X91" s="264"/>
      <c r="Y91" s="264"/>
      <c r="Z91" s="264"/>
      <c r="AA91" s="264"/>
      <c r="AB91" s="264"/>
      <c r="AC91" s="264"/>
      <c r="AD91" s="264"/>
      <c r="AE91" s="264"/>
    </row>
    <row r="92" spans="1:47" s="2" customFormat="1" ht="15.6" customHeight="1" x14ac:dyDescent="0.2">
      <c r="A92" s="264"/>
      <c r="B92" s="34"/>
      <c r="C92" s="262" t="s">
        <v>28</v>
      </c>
      <c r="D92" s="261"/>
      <c r="E92" s="261"/>
      <c r="F92" s="257" t="str">
        <f>IF(E18="","",E18)</f>
        <v>Vyplň údaj</v>
      </c>
      <c r="G92" s="261"/>
      <c r="H92" s="261"/>
      <c r="I92" s="116" t="s">
        <v>33</v>
      </c>
      <c r="J92" s="258" t="str">
        <f>E24</f>
        <v>Požárová</v>
      </c>
      <c r="K92" s="261"/>
      <c r="L92" s="50"/>
      <c r="S92" s="264"/>
      <c r="T92" s="264"/>
      <c r="U92" s="264"/>
      <c r="V92" s="264"/>
      <c r="W92" s="264"/>
      <c r="X92" s="264"/>
      <c r="Y92" s="264"/>
      <c r="Z92" s="264"/>
      <c r="AA92" s="264"/>
      <c r="AB92" s="264"/>
      <c r="AC92" s="264"/>
      <c r="AD92" s="264"/>
      <c r="AE92" s="264"/>
    </row>
    <row r="93" spans="1:47" s="2" customFormat="1" ht="10.35" customHeight="1" x14ac:dyDescent="0.2">
      <c r="A93" s="264"/>
      <c r="B93" s="34"/>
      <c r="C93" s="261"/>
      <c r="D93" s="261"/>
      <c r="E93" s="261"/>
      <c r="F93" s="336"/>
      <c r="G93" s="261"/>
      <c r="H93" s="261"/>
      <c r="I93" s="114"/>
      <c r="J93" s="261"/>
      <c r="K93" s="261"/>
      <c r="L93" s="50"/>
      <c r="S93" s="264"/>
      <c r="T93" s="264"/>
      <c r="U93" s="264"/>
      <c r="V93" s="264"/>
      <c r="W93" s="264"/>
      <c r="X93" s="264"/>
      <c r="Y93" s="264"/>
      <c r="Z93" s="264"/>
      <c r="AA93" s="264"/>
      <c r="AB93" s="264"/>
      <c r="AC93" s="264"/>
      <c r="AD93" s="264"/>
      <c r="AE93" s="264"/>
    </row>
    <row r="94" spans="1:47" s="2" customFormat="1" ht="29.25" customHeight="1" x14ac:dyDescent="0.2">
      <c r="A94" s="264"/>
      <c r="B94" s="34"/>
      <c r="C94" s="155" t="s">
        <v>118</v>
      </c>
      <c r="D94" s="156"/>
      <c r="E94" s="156"/>
      <c r="F94" s="341"/>
      <c r="G94" s="156"/>
      <c r="H94" s="156"/>
      <c r="I94" s="157"/>
      <c r="J94" s="158" t="s">
        <v>119</v>
      </c>
      <c r="K94" s="156"/>
      <c r="L94" s="50"/>
      <c r="S94" s="264"/>
      <c r="T94" s="264"/>
      <c r="U94" s="264"/>
      <c r="V94" s="264"/>
      <c r="W94" s="264"/>
      <c r="X94" s="264"/>
      <c r="Y94" s="264"/>
      <c r="Z94" s="264"/>
      <c r="AA94" s="264"/>
      <c r="AB94" s="264"/>
      <c r="AC94" s="264"/>
      <c r="AD94" s="264"/>
      <c r="AE94" s="264"/>
    </row>
    <row r="95" spans="1:47" s="2" customFormat="1" ht="10.35" customHeight="1" x14ac:dyDescent="0.2">
      <c r="A95" s="264"/>
      <c r="B95" s="34"/>
      <c r="C95" s="261"/>
      <c r="D95" s="261"/>
      <c r="E95" s="261"/>
      <c r="F95" s="336"/>
      <c r="G95" s="261"/>
      <c r="H95" s="261"/>
      <c r="I95" s="114"/>
      <c r="J95" s="261"/>
      <c r="K95" s="261"/>
      <c r="L95" s="50"/>
      <c r="S95" s="264"/>
      <c r="T95" s="264"/>
      <c r="U95" s="264"/>
      <c r="V95" s="264"/>
      <c r="W95" s="264"/>
      <c r="X95" s="264"/>
      <c r="Y95" s="264"/>
      <c r="Z95" s="264"/>
      <c r="AA95" s="264"/>
      <c r="AB95" s="264"/>
      <c r="AC95" s="264"/>
      <c r="AD95" s="264"/>
      <c r="AE95" s="264"/>
    </row>
    <row r="96" spans="1:47" s="2" customFormat="1" ht="22.9" customHeight="1" x14ac:dyDescent="0.2">
      <c r="A96" s="264"/>
      <c r="B96" s="34"/>
      <c r="C96" s="159" t="s">
        <v>120</v>
      </c>
      <c r="D96" s="261"/>
      <c r="E96" s="261"/>
      <c r="F96" s="336"/>
      <c r="G96" s="261"/>
      <c r="H96" s="261"/>
      <c r="I96" s="114"/>
      <c r="J96" s="260">
        <f>J119</f>
        <v>0</v>
      </c>
      <c r="K96" s="261"/>
      <c r="L96" s="50"/>
      <c r="S96" s="264"/>
      <c r="T96" s="264"/>
      <c r="U96" s="264"/>
      <c r="V96" s="264"/>
      <c r="W96" s="264"/>
      <c r="X96" s="264"/>
      <c r="Y96" s="264"/>
      <c r="Z96" s="264"/>
      <c r="AA96" s="264"/>
      <c r="AB96" s="264"/>
      <c r="AC96" s="264"/>
      <c r="AD96" s="264"/>
      <c r="AE96" s="264"/>
      <c r="AU96" s="16" t="s">
        <v>121</v>
      </c>
    </row>
    <row r="97" spans="1:31" s="9" customFormat="1" ht="24.95" customHeight="1" x14ac:dyDescent="0.2">
      <c r="B97" s="160"/>
      <c r="C97" s="161"/>
      <c r="D97" s="162" t="s">
        <v>1972</v>
      </c>
      <c r="E97" s="163"/>
      <c r="F97" s="340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 x14ac:dyDescent="0.2">
      <c r="B98" s="167"/>
      <c r="C98" s="168"/>
      <c r="D98" s="169" t="s">
        <v>1973</v>
      </c>
      <c r="E98" s="170"/>
      <c r="F98" s="339"/>
      <c r="G98" s="170"/>
      <c r="H98" s="170"/>
      <c r="I98" s="171"/>
      <c r="J98" s="172">
        <f>J121</f>
        <v>0</v>
      </c>
      <c r="K98" s="168"/>
      <c r="L98" s="173"/>
    </row>
    <row r="99" spans="1:31" s="10" customFormat="1" ht="19.899999999999999" customHeight="1" x14ac:dyDescent="0.2">
      <c r="B99" s="167"/>
      <c r="C99" s="168"/>
      <c r="D99" s="169" t="s">
        <v>1974</v>
      </c>
      <c r="E99" s="170"/>
      <c r="F99" s="339"/>
      <c r="G99" s="170"/>
      <c r="H99" s="170"/>
      <c r="I99" s="171"/>
      <c r="J99" s="172">
        <f>J128</f>
        <v>0</v>
      </c>
      <c r="K99" s="168"/>
      <c r="L99" s="173"/>
    </row>
    <row r="100" spans="1:31" s="2" customFormat="1" ht="21.75" customHeight="1" x14ac:dyDescent="0.2">
      <c r="A100" s="264"/>
      <c r="B100" s="34"/>
      <c r="C100" s="261"/>
      <c r="D100" s="261"/>
      <c r="E100" s="261"/>
      <c r="F100" s="336"/>
      <c r="G100" s="261"/>
      <c r="H100" s="261"/>
      <c r="I100" s="114"/>
      <c r="J100" s="261"/>
      <c r="K100" s="261"/>
      <c r="L100" s="50"/>
      <c r="S100" s="264"/>
      <c r="T100" s="264"/>
      <c r="U100" s="264"/>
      <c r="V100" s="264"/>
      <c r="W100" s="264"/>
      <c r="X100" s="264"/>
      <c r="Y100" s="264"/>
      <c r="Z100" s="264"/>
      <c r="AA100" s="264"/>
      <c r="AB100" s="264"/>
      <c r="AC100" s="264"/>
      <c r="AD100" s="264"/>
      <c r="AE100" s="264"/>
    </row>
    <row r="101" spans="1:31" s="2" customFormat="1" ht="6.95" customHeight="1" x14ac:dyDescent="0.2">
      <c r="A101" s="264"/>
      <c r="B101" s="53"/>
      <c r="C101" s="54"/>
      <c r="D101" s="54"/>
      <c r="E101" s="54"/>
      <c r="F101" s="318"/>
      <c r="G101" s="54"/>
      <c r="H101" s="54"/>
      <c r="I101" s="151"/>
      <c r="J101" s="54"/>
      <c r="K101" s="54"/>
      <c r="L101" s="50"/>
      <c r="S101" s="264"/>
      <c r="T101" s="264"/>
      <c r="U101" s="264"/>
      <c r="V101" s="264"/>
      <c r="W101" s="264"/>
      <c r="X101" s="264"/>
      <c r="Y101" s="264"/>
      <c r="Z101" s="264"/>
      <c r="AA101" s="264"/>
      <c r="AB101" s="264"/>
      <c r="AC101" s="264"/>
      <c r="AD101" s="264"/>
      <c r="AE101" s="264"/>
    </row>
    <row r="105" spans="1:31" s="2" customFormat="1" ht="6.95" customHeight="1" x14ac:dyDescent="0.2">
      <c r="A105" s="264"/>
      <c r="B105" s="55"/>
      <c r="C105" s="56"/>
      <c r="D105" s="56"/>
      <c r="E105" s="56"/>
      <c r="F105" s="338"/>
      <c r="G105" s="56"/>
      <c r="H105" s="56"/>
      <c r="I105" s="154"/>
      <c r="J105" s="56"/>
      <c r="K105" s="56"/>
      <c r="L105" s="50"/>
      <c r="S105" s="264"/>
      <c r="T105" s="264"/>
      <c r="U105" s="264"/>
      <c r="V105" s="264"/>
      <c r="W105" s="264"/>
      <c r="X105" s="264"/>
      <c r="Y105" s="264"/>
      <c r="Z105" s="264"/>
      <c r="AA105" s="264"/>
      <c r="AB105" s="264"/>
      <c r="AC105" s="264"/>
      <c r="AD105" s="264"/>
      <c r="AE105" s="264"/>
    </row>
    <row r="106" spans="1:31" s="2" customFormat="1" ht="24.95" customHeight="1" x14ac:dyDescent="0.2">
      <c r="A106" s="264"/>
      <c r="B106" s="34"/>
      <c r="C106" s="22" t="s">
        <v>144</v>
      </c>
      <c r="D106" s="261"/>
      <c r="E106" s="261"/>
      <c r="F106" s="336"/>
      <c r="G106" s="261"/>
      <c r="H106" s="261"/>
      <c r="I106" s="114"/>
      <c r="J106" s="261"/>
      <c r="K106" s="261"/>
      <c r="L106" s="50"/>
      <c r="S106" s="264"/>
      <c r="T106" s="264"/>
      <c r="U106" s="264"/>
      <c r="V106" s="264"/>
      <c r="W106" s="264"/>
      <c r="X106" s="264"/>
      <c r="Y106" s="264"/>
      <c r="Z106" s="264"/>
      <c r="AA106" s="264"/>
      <c r="AB106" s="264"/>
      <c r="AC106" s="264"/>
      <c r="AD106" s="264"/>
      <c r="AE106" s="264"/>
    </row>
    <row r="107" spans="1:31" s="2" customFormat="1" ht="6.95" customHeight="1" x14ac:dyDescent="0.2">
      <c r="A107" s="264"/>
      <c r="B107" s="34"/>
      <c r="C107" s="261"/>
      <c r="D107" s="261"/>
      <c r="E107" s="261"/>
      <c r="F107" s="336"/>
      <c r="G107" s="261"/>
      <c r="H107" s="261"/>
      <c r="I107" s="114"/>
      <c r="J107" s="261"/>
      <c r="K107" s="261"/>
      <c r="L107" s="50"/>
      <c r="S107" s="264"/>
      <c r="T107" s="264"/>
      <c r="U107" s="264"/>
      <c r="V107" s="264"/>
      <c r="W107" s="264"/>
      <c r="X107" s="264"/>
      <c r="Y107" s="264"/>
      <c r="Z107" s="264"/>
      <c r="AA107" s="264"/>
      <c r="AB107" s="264"/>
      <c r="AC107" s="264"/>
      <c r="AD107" s="264"/>
      <c r="AE107" s="264"/>
    </row>
    <row r="108" spans="1:31" s="2" customFormat="1" ht="12" customHeight="1" x14ac:dyDescent="0.2">
      <c r="A108" s="264"/>
      <c r="B108" s="34"/>
      <c r="C108" s="262" t="s">
        <v>16</v>
      </c>
      <c r="D108" s="261"/>
      <c r="E108" s="261"/>
      <c r="F108" s="336"/>
      <c r="G108" s="261"/>
      <c r="H108" s="261"/>
      <c r="I108" s="114"/>
      <c r="J108" s="261"/>
      <c r="K108" s="261"/>
      <c r="L108" s="50"/>
      <c r="S108" s="264"/>
      <c r="T108" s="264"/>
      <c r="U108" s="264"/>
      <c r="V108" s="264"/>
      <c r="W108" s="264"/>
      <c r="X108" s="264"/>
      <c r="Y108" s="264"/>
      <c r="Z108" s="264"/>
      <c r="AA108" s="264"/>
      <c r="AB108" s="264"/>
      <c r="AC108" s="264"/>
      <c r="AD108" s="264"/>
      <c r="AE108" s="264"/>
    </row>
    <row r="109" spans="1:31" s="2" customFormat="1" ht="14.45" customHeight="1" x14ac:dyDescent="0.2">
      <c r="A109" s="264"/>
      <c r="B109" s="34"/>
      <c r="C109" s="261"/>
      <c r="D109" s="261"/>
      <c r="E109" s="308" t="str">
        <f>E7</f>
        <v>VD Jahodnice, zvýšení fce rekonstrukcí tělesa hráze a spodních výpustí</v>
      </c>
      <c r="F109" s="309"/>
      <c r="G109" s="309"/>
      <c r="H109" s="309"/>
      <c r="I109" s="114"/>
      <c r="J109" s="261"/>
      <c r="K109" s="261"/>
      <c r="L109" s="50"/>
      <c r="S109" s="264"/>
      <c r="T109" s="264"/>
      <c r="U109" s="264"/>
      <c r="V109" s="264"/>
      <c r="W109" s="264"/>
      <c r="X109" s="264"/>
      <c r="Y109" s="264"/>
      <c r="Z109" s="264"/>
      <c r="AA109" s="264"/>
      <c r="AB109" s="264"/>
      <c r="AC109" s="264"/>
      <c r="AD109" s="264"/>
      <c r="AE109" s="264"/>
    </row>
    <row r="110" spans="1:31" s="2" customFormat="1" ht="12" customHeight="1" x14ac:dyDescent="0.2">
      <c r="A110" s="264"/>
      <c r="B110" s="34"/>
      <c r="C110" s="262" t="s">
        <v>113</v>
      </c>
      <c r="D110" s="261"/>
      <c r="E110" s="261"/>
      <c r="F110" s="336"/>
      <c r="G110" s="261"/>
      <c r="H110" s="261"/>
      <c r="I110" s="114"/>
      <c r="J110" s="261"/>
      <c r="K110" s="261"/>
      <c r="L110" s="50"/>
      <c r="S110" s="264"/>
      <c r="T110" s="264"/>
      <c r="U110" s="264"/>
      <c r="V110" s="264"/>
      <c r="W110" s="264"/>
      <c r="X110" s="264"/>
      <c r="Y110" s="264"/>
      <c r="Z110" s="264"/>
      <c r="AA110" s="264"/>
      <c r="AB110" s="264"/>
      <c r="AC110" s="264"/>
      <c r="AD110" s="264"/>
      <c r="AE110" s="264"/>
    </row>
    <row r="111" spans="1:31" s="2" customFormat="1" ht="14.45" customHeight="1" x14ac:dyDescent="0.2">
      <c r="A111" s="264"/>
      <c r="B111" s="34"/>
      <c r="C111" s="261"/>
      <c r="D111" s="261"/>
      <c r="E111" s="287" t="str">
        <f>E9</f>
        <v>VON - Vedlejší a ostatní náklady</v>
      </c>
      <c r="F111" s="307"/>
      <c r="G111" s="307"/>
      <c r="H111" s="307"/>
      <c r="I111" s="114"/>
      <c r="J111" s="261"/>
      <c r="K111" s="261"/>
      <c r="L111" s="50"/>
      <c r="S111" s="264"/>
      <c r="T111" s="264"/>
      <c r="U111" s="264"/>
      <c r="V111" s="264"/>
      <c r="W111" s="264"/>
      <c r="X111" s="264"/>
      <c r="Y111" s="264"/>
      <c r="Z111" s="264"/>
      <c r="AA111" s="264"/>
      <c r="AB111" s="264"/>
      <c r="AC111" s="264"/>
      <c r="AD111" s="264"/>
      <c r="AE111" s="264"/>
    </row>
    <row r="112" spans="1:31" s="2" customFormat="1" ht="6.95" customHeight="1" x14ac:dyDescent="0.2">
      <c r="A112" s="264"/>
      <c r="B112" s="34"/>
      <c r="C112" s="261"/>
      <c r="D112" s="261"/>
      <c r="E112" s="261"/>
      <c r="F112" s="336"/>
      <c r="G112" s="261"/>
      <c r="H112" s="261"/>
      <c r="I112" s="114"/>
      <c r="J112" s="261"/>
      <c r="K112" s="261"/>
      <c r="L112" s="50"/>
      <c r="S112" s="264"/>
      <c r="T112" s="264"/>
      <c r="U112" s="264"/>
      <c r="V112" s="264"/>
      <c r="W112" s="264"/>
      <c r="X112" s="264"/>
      <c r="Y112" s="264"/>
      <c r="Z112" s="264"/>
      <c r="AA112" s="264"/>
      <c r="AB112" s="264"/>
      <c r="AC112" s="264"/>
      <c r="AD112" s="264"/>
      <c r="AE112" s="264"/>
    </row>
    <row r="113" spans="1:65" s="2" customFormat="1" ht="12" customHeight="1" x14ac:dyDescent="0.2">
      <c r="A113" s="264"/>
      <c r="B113" s="34"/>
      <c r="C113" s="262" t="s">
        <v>20</v>
      </c>
      <c r="D113" s="261"/>
      <c r="E113" s="261"/>
      <c r="F113" s="257" t="str">
        <f>F12</f>
        <v xml:space="preserve"> </v>
      </c>
      <c r="G113" s="261"/>
      <c r="H113" s="261"/>
      <c r="I113" s="116" t="s">
        <v>22</v>
      </c>
      <c r="J113" s="259" t="str">
        <f>IF(J12="","",J12)</f>
        <v>30. 1. 2020</v>
      </c>
      <c r="K113" s="261"/>
      <c r="L113" s="50"/>
      <c r="S113" s="264"/>
      <c r="T113" s="264"/>
      <c r="U113" s="264"/>
      <c r="V113" s="264"/>
      <c r="W113" s="264"/>
      <c r="X113" s="264"/>
      <c r="Y113" s="264"/>
      <c r="Z113" s="264"/>
      <c r="AA113" s="264"/>
      <c r="AB113" s="264"/>
      <c r="AC113" s="264"/>
      <c r="AD113" s="264"/>
      <c r="AE113" s="264"/>
    </row>
    <row r="114" spans="1:65" s="2" customFormat="1" ht="6.95" customHeight="1" x14ac:dyDescent="0.2">
      <c r="A114" s="264"/>
      <c r="B114" s="34"/>
      <c r="C114" s="261"/>
      <c r="D114" s="261"/>
      <c r="E114" s="261"/>
      <c r="F114" s="336"/>
      <c r="G114" s="261"/>
      <c r="H114" s="261"/>
      <c r="I114" s="114"/>
      <c r="J114" s="261"/>
      <c r="K114" s="261"/>
      <c r="L114" s="50"/>
      <c r="S114" s="264"/>
      <c r="T114" s="264"/>
      <c r="U114" s="264"/>
      <c r="V114" s="264"/>
      <c r="W114" s="264"/>
      <c r="X114" s="264"/>
      <c r="Y114" s="264"/>
      <c r="Z114" s="264"/>
      <c r="AA114" s="264"/>
      <c r="AB114" s="264"/>
      <c r="AC114" s="264"/>
      <c r="AD114" s="264"/>
      <c r="AE114" s="264"/>
    </row>
    <row r="115" spans="1:65" s="2" customFormat="1" ht="26.45" customHeight="1" x14ac:dyDescent="0.2">
      <c r="A115" s="264"/>
      <c r="B115" s="34"/>
      <c r="C115" s="262" t="s">
        <v>24</v>
      </c>
      <c r="D115" s="261"/>
      <c r="E115" s="261"/>
      <c r="F115" s="257" t="str">
        <f>E15</f>
        <v>Povodí Labe, státní podnik, Hrade Králové</v>
      </c>
      <c r="G115" s="261"/>
      <c r="H115" s="261"/>
      <c r="I115" s="116" t="s">
        <v>30</v>
      </c>
      <c r="J115" s="258" t="str">
        <f>E21</f>
        <v>VRV, a.s. Praha 5</v>
      </c>
      <c r="K115" s="261"/>
      <c r="L115" s="50"/>
      <c r="S115" s="264"/>
      <c r="T115" s="264"/>
      <c r="U115" s="264"/>
      <c r="V115" s="264"/>
      <c r="W115" s="264"/>
      <c r="X115" s="264"/>
      <c r="Y115" s="264"/>
      <c r="Z115" s="264"/>
      <c r="AA115" s="264"/>
      <c r="AB115" s="264"/>
      <c r="AC115" s="264"/>
      <c r="AD115" s="264"/>
      <c r="AE115" s="264"/>
    </row>
    <row r="116" spans="1:65" s="2" customFormat="1" ht="15.6" customHeight="1" x14ac:dyDescent="0.2">
      <c r="A116" s="264"/>
      <c r="B116" s="34"/>
      <c r="C116" s="262" t="s">
        <v>28</v>
      </c>
      <c r="D116" s="261"/>
      <c r="E116" s="261"/>
      <c r="F116" s="257" t="str">
        <f>IF(E18="","",E18)</f>
        <v>Vyplň údaj</v>
      </c>
      <c r="G116" s="261"/>
      <c r="H116" s="261"/>
      <c r="I116" s="116" t="s">
        <v>33</v>
      </c>
      <c r="J116" s="258" t="str">
        <f>E24</f>
        <v>Požárová</v>
      </c>
      <c r="K116" s="261"/>
      <c r="L116" s="50"/>
      <c r="S116" s="264"/>
      <c r="T116" s="264"/>
      <c r="U116" s="264"/>
      <c r="V116" s="264"/>
      <c r="W116" s="264"/>
      <c r="X116" s="264"/>
      <c r="Y116" s="264"/>
      <c r="Z116" s="264"/>
      <c r="AA116" s="264"/>
      <c r="AB116" s="264"/>
      <c r="AC116" s="264"/>
      <c r="AD116" s="264"/>
      <c r="AE116" s="264"/>
    </row>
    <row r="117" spans="1:65" s="2" customFormat="1" ht="10.35" customHeight="1" x14ac:dyDescent="0.2">
      <c r="A117" s="264"/>
      <c r="B117" s="34"/>
      <c r="C117" s="261"/>
      <c r="D117" s="261"/>
      <c r="E117" s="261"/>
      <c r="F117" s="336"/>
      <c r="G117" s="261"/>
      <c r="H117" s="261"/>
      <c r="I117" s="114"/>
      <c r="J117" s="261"/>
      <c r="K117" s="261"/>
      <c r="L117" s="50"/>
      <c r="S117" s="264"/>
      <c r="T117" s="264"/>
      <c r="U117" s="264"/>
      <c r="V117" s="264"/>
      <c r="W117" s="264"/>
      <c r="X117" s="264"/>
      <c r="Y117" s="264"/>
      <c r="Z117" s="264"/>
      <c r="AA117" s="264"/>
      <c r="AB117" s="264"/>
      <c r="AC117" s="264"/>
      <c r="AD117" s="264"/>
      <c r="AE117" s="264"/>
    </row>
    <row r="118" spans="1:65" s="11" customFormat="1" ht="29.25" customHeight="1" x14ac:dyDescent="0.2">
      <c r="A118" s="174"/>
      <c r="B118" s="175"/>
      <c r="C118" s="176" t="s">
        <v>145</v>
      </c>
      <c r="D118" s="177" t="s">
        <v>61</v>
      </c>
      <c r="E118" s="177" t="s">
        <v>57</v>
      </c>
      <c r="F118" s="337" t="s">
        <v>58</v>
      </c>
      <c r="G118" s="177" t="s">
        <v>146</v>
      </c>
      <c r="H118" s="177" t="s">
        <v>147</v>
      </c>
      <c r="I118" s="178" t="s">
        <v>148</v>
      </c>
      <c r="J118" s="177" t="s">
        <v>119</v>
      </c>
      <c r="K118" s="179" t="s">
        <v>149</v>
      </c>
      <c r="L118" s="180"/>
      <c r="M118" s="74" t="s">
        <v>1</v>
      </c>
      <c r="N118" s="75" t="s">
        <v>40</v>
      </c>
      <c r="O118" s="75" t="s">
        <v>150</v>
      </c>
      <c r="P118" s="75" t="s">
        <v>151</v>
      </c>
      <c r="Q118" s="75" t="s">
        <v>152</v>
      </c>
      <c r="R118" s="75" t="s">
        <v>153</v>
      </c>
      <c r="S118" s="75" t="s">
        <v>154</v>
      </c>
      <c r="T118" s="76" t="s">
        <v>155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 x14ac:dyDescent="0.25">
      <c r="A119" s="264"/>
      <c r="B119" s="34"/>
      <c r="C119" s="81" t="s">
        <v>156</v>
      </c>
      <c r="D119" s="261"/>
      <c r="E119" s="261"/>
      <c r="F119" s="336"/>
      <c r="G119" s="261"/>
      <c r="H119" s="261"/>
      <c r="I119" s="114"/>
      <c r="J119" s="181">
        <f>BK119</f>
        <v>0</v>
      </c>
      <c r="K119" s="261"/>
      <c r="L119" s="38"/>
      <c r="M119" s="77"/>
      <c r="N119" s="182"/>
      <c r="O119" s="78"/>
      <c r="P119" s="183">
        <f>P120</f>
        <v>0</v>
      </c>
      <c r="Q119" s="78"/>
      <c r="R119" s="183">
        <f>R120</f>
        <v>0</v>
      </c>
      <c r="S119" s="78"/>
      <c r="T119" s="184">
        <f>T120</f>
        <v>0</v>
      </c>
      <c r="U119" s="264"/>
      <c r="V119" s="264"/>
      <c r="W119" s="264"/>
      <c r="X119" s="264"/>
      <c r="Y119" s="264"/>
      <c r="Z119" s="264"/>
      <c r="AA119" s="264"/>
      <c r="AB119" s="264"/>
      <c r="AC119" s="264"/>
      <c r="AD119" s="264"/>
      <c r="AE119" s="264"/>
      <c r="AT119" s="16" t="s">
        <v>75</v>
      </c>
      <c r="AU119" s="16" t="s">
        <v>121</v>
      </c>
      <c r="BK119" s="185">
        <f>BK120</f>
        <v>0</v>
      </c>
    </row>
    <row r="120" spans="1:65" s="12" customFormat="1" ht="25.9" customHeight="1" x14ac:dyDescent="0.2">
      <c r="B120" s="186"/>
      <c r="C120" s="187"/>
      <c r="D120" s="188" t="s">
        <v>75</v>
      </c>
      <c r="E120" s="189" t="s">
        <v>1975</v>
      </c>
      <c r="F120" s="335" t="s">
        <v>1976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P121+P128</f>
        <v>0</v>
      </c>
      <c r="Q120" s="194"/>
      <c r="R120" s="195">
        <f>R121+R128</f>
        <v>0</v>
      </c>
      <c r="S120" s="194"/>
      <c r="T120" s="196">
        <f>T121+T128</f>
        <v>0</v>
      </c>
      <c r="AR120" s="197" t="s">
        <v>188</v>
      </c>
      <c r="AT120" s="198" t="s">
        <v>75</v>
      </c>
      <c r="AU120" s="198" t="s">
        <v>76</v>
      </c>
      <c r="AY120" s="197" t="s">
        <v>159</v>
      </c>
      <c r="BK120" s="199">
        <f>BK121+BK128</f>
        <v>0</v>
      </c>
    </row>
    <row r="121" spans="1:65" s="12" customFormat="1" ht="22.9" customHeight="1" x14ac:dyDescent="0.2">
      <c r="B121" s="186"/>
      <c r="C121" s="187"/>
      <c r="D121" s="188" t="s">
        <v>75</v>
      </c>
      <c r="E121" s="200" t="s">
        <v>1977</v>
      </c>
      <c r="F121" s="334" t="s">
        <v>1978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SUM(P122:P127)</f>
        <v>0</v>
      </c>
      <c r="Q121" s="194"/>
      <c r="R121" s="195">
        <f>SUM(R122:R127)</f>
        <v>0</v>
      </c>
      <c r="S121" s="194"/>
      <c r="T121" s="196">
        <f>SUM(T122:T127)</f>
        <v>0</v>
      </c>
      <c r="AR121" s="197" t="s">
        <v>188</v>
      </c>
      <c r="AT121" s="198" t="s">
        <v>75</v>
      </c>
      <c r="AU121" s="198" t="s">
        <v>84</v>
      </c>
      <c r="AY121" s="197" t="s">
        <v>159</v>
      </c>
      <c r="BK121" s="199">
        <f>SUM(BK122:BK127)</f>
        <v>0</v>
      </c>
    </row>
    <row r="122" spans="1:65" s="2" customFormat="1" ht="14.45" customHeight="1" x14ac:dyDescent="0.2">
      <c r="A122" s="264"/>
      <c r="B122" s="34"/>
      <c r="C122" s="202" t="s">
        <v>84</v>
      </c>
      <c r="D122" s="202" t="s">
        <v>161</v>
      </c>
      <c r="E122" s="203" t="s">
        <v>1979</v>
      </c>
      <c r="F122" s="203" t="s">
        <v>1980</v>
      </c>
      <c r="G122" s="205" t="s">
        <v>1357</v>
      </c>
      <c r="H122" s="206">
        <v>1</v>
      </c>
      <c r="I122" s="207"/>
      <c r="J122" s="208">
        <f>ROUND(I122*H122,2)</f>
        <v>0</v>
      </c>
      <c r="K122" s="204" t="s">
        <v>1</v>
      </c>
      <c r="L122" s="38"/>
      <c r="M122" s="209" t="s">
        <v>1</v>
      </c>
      <c r="N122" s="210" t="s">
        <v>41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264"/>
      <c r="V122" s="264"/>
      <c r="W122" s="264"/>
      <c r="X122" s="264"/>
      <c r="Y122" s="264"/>
      <c r="Z122" s="264"/>
      <c r="AA122" s="264"/>
      <c r="AB122" s="264"/>
      <c r="AC122" s="264"/>
      <c r="AD122" s="264"/>
      <c r="AE122" s="264"/>
      <c r="AR122" s="213" t="s">
        <v>1981</v>
      </c>
      <c r="AT122" s="213" t="s">
        <v>161</v>
      </c>
      <c r="AU122" s="213" t="s">
        <v>87</v>
      </c>
      <c r="AY122" s="16" t="s">
        <v>159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84</v>
      </c>
      <c r="BK122" s="214">
        <f>ROUND(I122*H122,2)</f>
        <v>0</v>
      </c>
      <c r="BL122" s="16" t="s">
        <v>1981</v>
      </c>
      <c r="BM122" s="213" t="s">
        <v>1982</v>
      </c>
    </row>
    <row r="123" spans="1:65" s="2" customFormat="1" ht="312" x14ac:dyDescent="0.2">
      <c r="A123" s="264"/>
      <c r="B123" s="34"/>
      <c r="C123" s="261"/>
      <c r="D123" s="215" t="s">
        <v>542</v>
      </c>
      <c r="E123" s="261"/>
      <c r="F123" s="333" t="s">
        <v>2041</v>
      </c>
      <c r="G123" s="261"/>
      <c r="H123" s="261"/>
      <c r="I123" s="114"/>
      <c r="J123" s="261"/>
      <c r="K123" s="261"/>
      <c r="L123" s="38"/>
      <c r="M123" s="217"/>
      <c r="N123" s="218"/>
      <c r="O123" s="70"/>
      <c r="P123" s="70"/>
      <c r="Q123" s="70"/>
      <c r="R123" s="70"/>
      <c r="S123" s="70"/>
      <c r="T123" s="71"/>
      <c r="U123" s="264"/>
      <c r="V123" s="264"/>
      <c r="W123" s="264"/>
      <c r="X123" s="264"/>
      <c r="Y123" s="264"/>
      <c r="Z123" s="264"/>
      <c r="AA123" s="264"/>
      <c r="AB123" s="264"/>
      <c r="AC123" s="264"/>
      <c r="AD123" s="264"/>
      <c r="AE123" s="264"/>
      <c r="AT123" s="16" t="s">
        <v>542</v>
      </c>
      <c r="AU123" s="16" t="s">
        <v>87</v>
      </c>
    </row>
    <row r="124" spans="1:65" s="2" customFormat="1" ht="14.45" customHeight="1" x14ac:dyDescent="0.2">
      <c r="A124" s="264"/>
      <c r="B124" s="34"/>
      <c r="C124" s="202" t="s">
        <v>87</v>
      </c>
      <c r="D124" s="202" t="s">
        <v>161</v>
      </c>
      <c r="E124" s="203" t="s">
        <v>1983</v>
      </c>
      <c r="F124" s="203" t="s">
        <v>1984</v>
      </c>
      <c r="G124" s="205" t="s">
        <v>1357</v>
      </c>
      <c r="H124" s="206">
        <v>1</v>
      </c>
      <c r="I124" s="207"/>
      <c r="J124" s="208">
        <f>ROUND(I124*H124,2)</f>
        <v>0</v>
      </c>
      <c r="K124" s="204" t="s">
        <v>1</v>
      </c>
      <c r="L124" s="38"/>
      <c r="M124" s="209" t="s">
        <v>1</v>
      </c>
      <c r="N124" s="210" t="s">
        <v>41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264"/>
      <c r="V124" s="264"/>
      <c r="W124" s="264"/>
      <c r="X124" s="264"/>
      <c r="Y124" s="264"/>
      <c r="Z124" s="264"/>
      <c r="AA124" s="264"/>
      <c r="AB124" s="264"/>
      <c r="AC124" s="264"/>
      <c r="AD124" s="264"/>
      <c r="AE124" s="264"/>
      <c r="AR124" s="213" t="s">
        <v>1981</v>
      </c>
      <c r="AT124" s="213" t="s">
        <v>161</v>
      </c>
      <c r="AU124" s="213" t="s">
        <v>87</v>
      </c>
      <c r="AY124" s="16" t="s">
        <v>159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84</v>
      </c>
      <c r="BK124" s="214">
        <f>ROUND(I124*H124,2)</f>
        <v>0</v>
      </c>
      <c r="BL124" s="16" t="s">
        <v>1981</v>
      </c>
      <c r="BM124" s="213" t="s">
        <v>1985</v>
      </c>
    </row>
    <row r="125" spans="1:65" s="2" customFormat="1" ht="58.5" x14ac:dyDescent="0.2">
      <c r="A125" s="264"/>
      <c r="B125" s="34"/>
      <c r="C125" s="261"/>
      <c r="D125" s="215" t="s">
        <v>542</v>
      </c>
      <c r="E125" s="261"/>
      <c r="F125" s="333" t="s">
        <v>2040</v>
      </c>
      <c r="G125" s="261"/>
      <c r="H125" s="261"/>
      <c r="I125" s="114"/>
      <c r="J125" s="261"/>
      <c r="K125" s="261"/>
      <c r="L125" s="38"/>
      <c r="M125" s="217"/>
      <c r="N125" s="218"/>
      <c r="O125" s="70"/>
      <c r="P125" s="70"/>
      <c r="Q125" s="70"/>
      <c r="R125" s="70"/>
      <c r="S125" s="70"/>
      <c r="T125" s="71"/>
      <c r="U125" s="264"/>
      <c r="V125" s="264"/>
      <c r="W125" s="264"/>
      <c r="X125" s="264"/>
      <c r="Y125" s="264"/>
      <c r="Z125" s="264"/>
      <c r="AA125" s="264"/>
      <c r="AB125" s="264"/>
      <c r="AC125" s="264"/>
      <c r="AD125" s="264"/>
      <c r="AE125" s="264"/>
      <c r="AT125" s="16" t="s">
        <v>542</v>
      </c>
      <c r="AU125" s="16" t="s">
        <v>87</v>
      </c>
    </row>
    <row r="126" spans="1:65" s="2" customFormat="1" ht="14.45" customHeight="1" x14ac:dyDescent="0.2">
      <c r="A126" s="264"/>
      <c r="B126" s="34"/>
      <c r="C126" s="202" t="s">
        <v>177</v>
      </c>
      <c r="D126" s="202" t="s">
        <v>161</v>
      </c>
      <c r="E126" s="203" t="s">
        <v>1986</v>
      </c>
      <c r="F126" s="203" t="s">
        <v>1987</v>
      </c>
      <c r="G126" s="205" t="s">
        <v>1357</v>
      </c>
      <c r="H126" s="206">
        <v>1</v>
      </c>
      <c r="I126" s="207"/>
      <c r="J126" s="208">
        <f>ROUND(I126*H126,2)</f>
        <v>0</v>
      </c>
      <c r="K126" s="204" t="s">
        <v>1</v>
      </c>
      <c r="L126" s="38"/>
      <c r="M126" s="209" t="s">
        <v>1</v>
      </c>
      <c r="N126" s="210" t="s">
        <v>41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264"/>
      <c r="V126" s="264"/>
      <c r="W126" s="264"/>
      <c r="X126" s="264"/>
      <c r="Y126" s="264"/>
      <c r="Z126" s="264"/>
      <c r="AA126" s="264"/>
      <c r="AB126" s="264"/>
      <c r="AC126" s="264"/>
      <c r="AD126" s="264"/>
      <c r="AE126" s="264"/>
      <c r="AR126" s="213" t="s">
        <v>1981</v>
      </c>
      <c r="AT126" s="213" t="s">
        <v>161</v>
      </c>
      <c r="AU126" s="213" t="s">
        <v>87</v>
      </c>
      <c r="AY126" s="16" t="s">
        <v>159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84</v>
      </c>
      <c r="BK126" s="214">
        <f>ROUND(I126*H126,2)</f>
        <v>0</v>
      </c>
      <c r="BL126" s="16" t="s">
        <v>1981</v>
      </c>
      <c r="BM126" s="213" t="s">
        <v>1988</v>
      </c>
    </row>
    <row r="127" spans="1:65" s="2" customFormat="1" ht="19.5" x14ac:dyDescent="0.2">
      <c r="A127" s="264"/>
      <c r="B127" s="34"/>
      <c r="C127" s="261"/>
      <c r="D127" s="215" t="s">
        <v>542</v>
      </c>
      <c r="E127" s="261"/>
      <c r="F127" s="333" t="s">
        <v>1989</v>
      </c>
      <c r="G127" s="261"/>
      <c r="H127" s="261"/>
      <c r="I127" s="114"/>
      <c r="J127" s="261"/>
      <c r="K127" s="261"/>
      <c r="L127" s="38"/>
      <c r="M127" s="217"/>
      <c r="N127" s="218"/>
      <c r="O127" s="70"/>
      <c r="P127" s="70"/>
      <c r="Q127" s="70"/>
      <c r="R127" s="70"/>
      <c r="S127" s="70"/>
      <c r="T127" s="71"/>
      <c r="U127" s="264"/>
      <c r="V127" s="264"/>
      <c r="W127" s="264"/>
      <c r="X127" s="264"/>
      <c r="Y127" s="264"/>
      <c r="Z127" s="264"/>
      <c r="AA127" s="264"/>
      <c r="AB127" s="264"/>
      <c r="AC127" s="264"/>
      <c r="AD127" s="264"/>
      <c r="AE127" s="264"/>
      <c r="AT127" s="16" t="s">
        <v>542</v>
      </c>
      <c r="AU127" s="16" t="s">
        <v>87</v>
      </c>
    </row>
    <row r="128" spans="1:65" s="12" customFormat="1" ht="22.9" customHeight="1" x14ac:dyDescent="0.2">
      <c r="B128" s="186"/>
      <c r="C128" s="187"/>
      <c r="D128" s="188" t="s">
        <v>75</v>
      </c>
      <c r="E128" s="200" t="s">
        <v>1990</v>
      </c>
      <c r="F128" s="334" t="s">
        <v>1991</v>
      </c>
      <c r="G128" s="187"/>
      <c r="H128" s="187"/>
      <c r="I128" s="190"/>
      <c r="J128" s="201">
        <f>BK128</f>
        <v>0</v>
      </c>
      <c r="K128" s="187"/>
      <c r="L128" s="192"/>
      <c r="M128" s="193"/>
      <c r="N128" s="194"/>
      <c r="O128" s="194"/>
      <c r="P128" s="195">
        <f>SUM(P129:P148)</f>
        <v>0</v>
      </c>
      <c r="Q128" s="194"/>
      <c r="R128" s="195">
        <f>SUM(R129:R148)</f>
        <v>0</v>
      </c>
      <c r="S128" s="194"/>
      <c r="T128" s="196">
        <f>SUM(T129:T148)</f>
        <v>0</v>
      </c>
      <c r="AR128" s="197" t="s">
        <v>166</v>
      </c>
      <c r="AT128" s="198" t="s">
        <v>75</v>
      </c>
      <c r="AU128" s="198" t="s">
        <v>84</v>
      </c>
      <c r="AY128" s="197" t="s">
        <v>159</v>
      </c>
      <c r="BK128" s="199">
        <f>SUM(BK129:BK148)</f>
        <v>0</v>
      </c>
    </row>
    <row r="129" spans="1:65" s="2" customFormat="1" ht="14.45" customHeight="1" x14ac:dyDescent="0.2">
      <c r="A129" s="264"/>
      <c r="B129" s="34"/>
      <c r="C129" s="202" t="s">
        <v>166</v>
      </c>
      <c r="D129" s="202" t="s">
        <v>161</v>
      </c>
      <c r="E129" s="203" t="s">
        <v>1992</v>
      </c>
      <c r="F129" s="203" t="s">
        <v>1993</v>
      </c>
      <c r="G129" s="205" t="s">
        <v>1357</v>
      </c>
      <c r="H129" s="206">
        <v>1</v>
      </c>
      <c r="I129" s="207"/>
      <c r="J129" s="208">
        <f>ROUND(I129*H129,2)</f>
        <v>0</v>
      </c>
      <c r="K129" s="204" t="s">
        <v>1</v>
      </c>
      <c r="L129" s="38"/>
      <c r="M129" s="209" t="s">
        <v>1</v>
      </c>
      <c r="N129" s="210" t="s">
        <v>41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264"/>
      <c r="V129" s="264"/>
      <c r="W129" s="264"/>
      <c r="X129" s="264"/>
      <c r="Y129" s="264"/>
      <c r="Z129" s="264"/>
      <c r="AA129" s="264"/>
      <c r="AB129" s="264"/>
      <c r="AC129" s="264"/>
      <c r="AD129" s="264"/>
      <c r="AE129" s="264"/>
      <c r="AR129" s="213" t="s">
        <v>1981</v>
      </c>
      <c r="AT129" s="213" t="s">
        <v>161</v>
      </c>
      <c r="AU129" s="213" t="s">
        <v>87</v>
      </c>
      <c r="AY129" s="16" t="s">
        <v>159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84</v>
      </c>
      <c r="BK129" s="214">
        <f>ROUND(I129*H129,2)</f>
        <v>0</v>
      </c>
      <c r="BL129" s="16" t="s">
        <v>1981</v>
      </c>
      <c r="BM129" s="213" t="s">
        <v>1994</v>
      </c>
    </row>
    <row r="130" spans="1:65" s="2" customFormat="1" ht="14.45" customHeight="1" x14ac:dyDescent="0.2">
      <c r="A130" s="264"/>
      <c r="B130" s="34"/>
      <c r="C130" s="202" t="s">
        <v>188</v>
      </c>
      <c r="D130" s="202" t="s">
        <v>161</v>
      </c>
      <c r="E130" s="203" t="s">
        <v>1995</v>
      </c>
      <c r="F130" s="203" t="s">
        <v>1996</v>
      </c>
      <c r="G130" s="205" t="s">
        <v>1357</v>
      </c>
      <c r="H130" s="206">
        <v>1</v>
      </c>
      <c r="I130" s="207"/>
      <c r="J130" s="208">
        <f>ROUND(I130*H130,2)</f>
        <v>0</v>
      </c>
      <c r="K130" s="204" t="s">
        <v>1</v>
      </c>
      <c r="L130" s="38"/>
      <c r="M130" s="209" t="s">
        <v>1</v>
      </c>
      <c r="N130" s="210" t="s">
        <v>41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264"/>
      <c r="V130" s="264"/>
      <c r="W130" s="264"/>
      <c r="X130" s="264"/>
      <c r="Y130" s="264"/>
      <c r="Z130" s="264"/>
      <c r="AA130" s="264"/>
      <c r="AB130" s="264"/>
      <c r="AC130" s="264"/>
      <c r="AD130" s="264"/>
      <c r="AE130" s="264"/>
      <c r="AR130" s="213" t="s">
        <v>1981</v>
      </c>
      <c r="AT130" s="213" t="s">
        <v>161</v>
      </c>
      <c r="AU130" s="213" t="s">
        <v>87</v>
      </c>
      <c r="AY130" s="16" t="s">
        <v>159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84</v>
      </c>
      <c r="BK130" s="214">
        <f>ROUND(I130*H130,2)</f>
        <v>0</v>
      </c>
      <c r="BL130" s="16" t="s">
        <v>1981</v>
      </c>
      <c r="BM130" s="213" t="s">
        <v>1997</v>
      </c>
    </row>
    <row r="131" spans="1:65" s="2" customFormat="1" ht="24" x14ac:dyDescent="0.2">
      <c r="A131" s="264"/>
      <c r="B131" s="34"/>
      <c r="C131" s="202" t="s">
        <v>194</v>
      </c>
      <c r="D131" s="202" t="s">
        <v>161</v>
      </c>
      <c r="E131" s="203" t="s">
        <v>1998</v>
      </c>
      <c r="F131" s="203" t="s">
        <v>1999</v>
      </c>
      <c r="G131" s="205" t="s">
        <v>185</v>
      </c>
      <c r="H131" s="206">
        <v>110</v>
      </c>
      <c r="I131" s="207"/>
      <c r="J131" s="208">
        <f>ROUND(I131*H131,2)</f>
        <v>0</v>
      </c>
      <c r="K131" s="204" t="s">
        <v>1</v>
      </c>
      <c r="L131" s="38"/>
      <c r="M131" s="209" t="s">
        <v>1</v>
      </c>
      <c r="N131" s="210" t="s">
        <v>41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264"/>
      <c r="V131" s="264"/>
      <c r="W131" s="264"/>
      <c r="X131" s="264"/>
      <c r="Y131" s="264"/>
      <c r="Z131" s="264"/>
      <c r="AA131" s="264"/>
      <c r="AB131" s="264"/>
      <c r="AC131" s="264"/>
      <c r="AD131" s="264"/>
      <c r="AE131" s="264"/>
      <c r="AR131" s="213" t="s">
        <v>1981</v>
      </c>
      <c r="AT131" s="213" t="s">
        <v>161</v>
      </c>
      <c r="AU131" s="213" t="s">
        <v>87</v>
      </c>
      <c r="AY131" s="16" t="s">
        <v>159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84</v>
      </c>
      <c r="BK131" s="214">
        <f>ROUND(I131*H131,2)</f>
        <v>0</v>
      </c>
      <c r="BL131" s="16" t="s">
        <v>1981</v>
      </c>
      <c r="BM131" s="213" t="s">
        <v>2000</v>
      </c>
    </row>
    <row r="132" spans="1:65" s="2" customFormat="1" ht="29.25" x14ac:dyDescent="0.2">
      <c r="A132" s="264"/>
      <c r="B132" s="34"/>
      <c r="C132" s="261"/>
      <c r="D132" s="215" t="s">
        <v>542</v>
      </c>
      <c r="E132" s="261"/>
      <c r="F132" s="333" t="s">
        <v>2039</v>
      </c>
      <c r="G132" s="261"/>
      <c r="H132" s="261"/>
      <c r="I132" s="114"/>
      <c r="J132" s="261"/>
      <c r="K132" s="261"/>
      <c r="L132" s="38"/>
      <c r="M132" s="217"/>
      <c r="N132" s="218"/>
      <c r="O132" s="70"/>
      <c r="P132" s="70"/>
      <c r="Q132" s="70"/>
      <c r="R132" s="70"/>
      <c r="S132" s="70"/>
      <c r="T132" s="71"/>
      <c r="U132" s="264"/>
      <c r="V132" s="264"/>
      <c r="W132" s="264"/>
      <c r="X132" s="264"/>
      <c r="Y132" s="264"/>
      <c r="Z132" s="264"/>
      <c r="AA132" s="264"/>
      <c r="AB132" s="264"/>
      <c r="AC132" s="264"/>
      <c r="AD132" s="264"/>
      <c r="AE132" s="264"/>
      <c r="AT132" s="16" t="s">
        <v>542</v>
      </c>
      <c r="AU132" s="16" t="s">
        <v>87</v>
      </c>
    </row>
    <row r="133" spans="1:65" s="2" customFormat="1" ht="12" x14ac:dyDescent="0.2">
      <c r="A133" s="264"/>
      <c r="B133" s="34"/>
      <c r="C133" s="202" t="s">
        <v>200</v>
      </c>
      <c r="D133" s="202" t="s">
        <v>161</v>
      </c>
      <c r="E133" s="203" t="s">
        <v>2001</v>
      </c>
      <c r="F133" s="203" t="s">
        <v>2002</v>
      </c>
      <c r="G133" s="205" t="s">
        <v>1733</v>
      </c>
      <c r="H133" s="206">
        <v>1</v>
      </c>
      <c r="I133" s="207"/>
      <c r="J133" s="208">
        <f>ROUND(I133*H133,2)</f>
        <v>0</v>
      </c>
      <c r="K133" s="204" t="s">
        <v>1</v>
      </c>
      <c r="L133" s="38"/>
      <c r="M133" s="209" t="s">
        <v>1</v>
      </c>
      <c r="N133" s="210" t="s">
        <v>41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264"/>
      <c r="V133" s="264"/>
      <c r="W133" s="264"/>
      <c r="X133" s="264"/>
      <c r="Y133" s="264"/>
      <c r="Z133" s="264"/>
      <c r="AA133" s="264"/>
      <c r="AB133" s="264"/>
      <c r="AC133" s="264"/>
      <c r="AD133" s="264"/>
      <c r="AE133" s="264"/>
      <c r="AR133" s="213" t="s">
        <v>1981</v>
      </c>
      <c r="AT133" s="213" t="s">
        <v>161</v>
      </c>
      <c r="AU133" s="213" t="s">
        <v>87</v>
      </c>
      <c r="AY133" s="16" t="s">
        <v>159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84</v>
      </c>
      <c r="BK133" s="214">
        <f>ROUND(I133*H133,2)</f>
        <v>0</v>
      </c>
      <c r="BL133" s="16" t="s">
        <v>1981</v>
      </c>
      <c r="BM133" s="213" t="s">
        <v>2003</v>
      </c>
    </row>
    <row r="134" spans="1:65" s="2" customFormat="1" ht="36" x14ac:dyDescent="0.2">
      <c r="A134" s="264"/>
      <c r="B134" s="34"/>
      <c r="C134" s="202" t="s">
        <v>208</v>
      </c>
      <c r="D134" s="202" t="s">
        <v>161</v>
      </c>
      <c r="E134" s="203" t="s">
        <v>2004</v>
      </c>
      <c r="F134" s="203" t="s">
        <v>2005</v>
      </c>
      <c r="G134" s="205" t="s">
        <v>1357</v>
      </c>
      <c r="H134" s="206">
        <v>1</v>
      </c>
      <c r="I134" s="207"/>
      <c r="J134" s="208">
        <f>ROUND(I134*H134,2)</f>
        <v>0</v>
      </c>
      <c r="K134" s="204" t="s">
        <v>1</v>
      </c>
      <c r="L134" s="38"/>
      <c r="M134" s="209" t="s">
        <v>1</v>
      </c>
      <c r="N134" s="210" t="s">
        <v>41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264"/>
      <c r="V134" s="264"/>
      <c r="W134" s="264"/>
      <c r="X134" s="264"/>
      <c r="Y134" s="264"/>
      <c r="Z134" s="264"/>
      <c r="AA134" s="264"/>
      <c r="AB134" s="264"/>
      <c r="AC134" s="264"/>
      <c r="AD134" s="264"/>
      <c r="AE134" s="264"/>
      <c r="AR134" s="213" t="s">
        <v>1981</v>
      </c>
      <c r="AT134" s="213" t="s">
        <v>161</v>
      </c>
      <c r="AU134" s="213" t="s">
        <v>87</v>
      </c>
      <c r="AY134" s="16" t="s">
        <v>159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84</v>
      </c>
      <c r="BK134" s="214">
        <f>ROUND(I134*H134,2)</f>
        <v>0</v>
      </c>
      <c r="BL134" s="16" t="s">
        <v>1981</v>
      </c>
      <c r="BM134" s="213" t="s">
        <v>2006</v>
      </c>
    </row>
    <row r="135" spans="1:65" s="2" customFormat="1" ht="24" x14ac:dyDescent="0.2">
      <c r="A135" s="264"/>
      <c r="B135" s="34"/>
      <c r="C135" s="202" t="s">
        <v>215</v>
      </c>
      <c r="D135" s="202" t="s">
        <v>161</v>
      </c>
      <c r="E135" s="203" t="s">
        <v>2007</v>
      </c>
      <c r="F135" s="203" t="s">
        <v>2008</v>
      </c>
      <c r="G135" s="205" t="s">
        <v>1733</v>
      </c>
      <c r="H135" s="206">
        <v>1</v>
      </c>
      <c r="I135" s="207"/>
      <c r="J135" s="208">
        <f>ROUND(I135*H135,2)</f>
        <v>0</v>
      </c>
      <c r="K135" s="204" t="s">
        <v>1</v>
      </c>
      <c r="L135" s="38"/>
      <c r="M135" s="209" t="s">
        <v>1</v>
      </c>
      <c r="N135" s="210" t="s">
        <v>41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264"/>
      <c r="V135" s="264"/>
      <c r="W135" s="264"/>
      <c r="X135" s="264"/>
      <c r="Y135" s="264"/>
      <c r="Z135" s="264"/>
      <c r="AA135" s="264"/>
      <c r="AB135" s="264"/>
      <c r="AC135" s="264"/>
      <c r="AD135" s="264"/>
      <c r="AE135" s="264"/>
      <c r="AR135" s="213" t="s">
        <v>1981</v>
      </c>
      <c r="AT135" s="213" t="s">
        <v>161</v>
      </c>
      <c r="AU135" s="213" t="s">
        <v>87</v>
      </c>
      <c r="AY135" s="16" t="s">
        <v>159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84</v>
      </c>
      <c r="BK135" s="214">
        <f>ROUND(I135*H135,2)</f>
        <v>0</v>
      </c>
      <c r="BL135" s="16" t="s">
        <v>1981</v>
      </c>
      <c r="BM135" s="213" t="s">
        <v>2009</v>
      </c>
    </row>
    <row r="136" spans="1:65" s="2" customFormat="1" ht="58.5" x14ac:dyDescent="0.2">
      <c r="A136" s="264"/>
      <c r="B136" s="34"/>
      <c r="C136" s="261"/>
      <c r="D136" s="215" t="s">
        <v>542</v>
      </c>
      <c r="E136" s="261"/>
      <c r="F136" s="333" t="s">
        <v>2038</v>
      </c>
      <c r="G136" s="261"/>
      <c r="H136" s="261"/>
      <c r="I136" s="114"/>
      <c r="J136" s="261"/>
      <c r="K136" s="261"/>
      <c r="L136" s="38"/>
      <c r="M136" s="217"/>
      <c r="N136" s="218"/>
      <c r="O136" s="70"/>
      <c r="P136" s="70"/>
      <c r="Q136" s="70"/>
      <c r="R136" s="70"/>
      <c r="S136" s="70"/>
      <c r="T136" s="71"/>
      <c r="U136" s="264"/>
      <c r="V136" s="264"/>
      <c r="W136" s="264"/>
      <c r="X136" s="264"/>
      <c r="Y136" s="264"/>
      <c r="Z136" s="264"/>
      <c r="AA136" s="264"/>
      <c r="AB136" s="264"/>
      <c r="AC136" s="264"/>
      <c r="AD136" s="264"/>
      <c r="AE136" s="264"/>
      <c r="AT136" s="16" t="s">
        <v>542</v>
      </c>
      <c r="AU136" s="16" t="s">
        <v>87</v>
      </c>
    </row>
    <row r="137" spans="1:65" s="2" customFormat="1" ht="36" x14ac:dyDescent="0.2">
      <c r="A137" s="264"/>
      <c r="B137" s="34"/>
      <c r="C137" s="202" t="s">
        <v>221</v>
      </c>
      <c r="D137" s="202" t="s">
        <v>161</v>
      </c>
      <c r="E137" s="203" t="s">
        <v>2010</v>
      </c>
      <c r="F137" s="203" t="s">
        <v>2011</v>
      </c>
      <c r="G137" s="205" t="s">
        <v>1733</v>
      </c>
      <c r="H137" s="206">
        <v>1</v>
      </c>
      <c r="I137" s="207"/>
      <c r="J137" s="208">
        <f>ROUND(I137*H137,2)</f>
        <v>0</v>
      </c>
      <c r="K137" s="204" t="s">
        <v>1</v>
      </c>
      <c r="L137" s="38"/>
      <c r="M137" s="209" t="s">
        <v>1</v>
      </c>
      <c r="N137" s="210" t="s">
        <v>41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264"/>
      <c r="V137" s="264"/>
      <c r="W137" s="264"/>
      <c r="X137" s="264"/>
      <c r="Y137" s="264"/>
      <c r="Z137" s="264"/>
      <c r="AA137" s="264"/>
      <c r="AB137" s="264"/>
      <c r="AC137" s="264"/>
      <c r="AD137" s="264"/>
      <c r="AE137" s="264"/>
      <c r="AR137" s="213" t="s">
        <v>1981</v>
      </c>
      <c r="AT137" s="213" t="s">
        <v>161</v>
      </c>
      <c r="AU137" s="213" t="s">
        <v>87</v>
      </c>
      <c r="AY137" s="16" t="s">
        <v>159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84</v>
      </c>
      <c r="BK137" s="214">
        <f>ROUND(I137*H137,2)</f>
        <v>0</v>
      </c>
      <c r="BL137" s="16" t="s">
        <v>1981</v>
      </c>
      <c r="BM137" s="213" t="s">
        <v>2012</v>
      </c>
    </row>
    <row r="138" spans="1:65" s="2" customFormat="1" ht="12" x14ac:dyDescent="0.2">
      <c r="A138" s="264"/>
      <c r="B138" s="34"/>
      <c r="C138" s="331"/>
      <c r="D138" s="331"/>
      <c r="E138" s="330"/>
      <c r="F138" s="330" t="s">
        <v>2037</v>
      </c>
      <c r="G138" s="329"/>
      <c r="H138" s="328"/>
      <c r="I138" s="332"/>
      <c r="J138" s="327"/>
      <c r="K138" s="326"/>
      <c r="L138" s="38"/>
      <c r="M138" s="209"/>
      <c r="N138" s="210"/>
      <c r="O138" s="70"/>
      <c r="P138" s="211"/>
      <c r="Q138" s="211"/>
      <c r="R138" s="211"/>
      <c r="S138" s="211"/>
      <c r="T138" s="212"/>
      <c r="U138" s="264"/>
      <c r="V138" s="264"/>
      <c r="W138" s="264"/>
      <c r="X138" s="264"/>
      <c r="Y138" s="264"/>
      <c r="Z138" s="264"/>
      <c r="AA138" s="264"/>
      <c r="AB138" s="264"/>
      <c r="AC138" s="264"/>
      <c r="AD138" s="264"/>
      <c r="AE138" s="264"/>
      <c r="AR138" s="213"/>
      <c r="AT138" s="213"/>
      <c r="AU138" s="213"/>
      <c r="AY138" s="16"/>
      <c r="BE138" s="214"/>
      <c r="BF138" s="214"/>
      <c r="BG138" s="214"/>
      <c r="BH138" s="214"/>
      <c r="BI138" s="214"/>
      <c r="BJ138" s="16"/>
      <c r="BK138" s="214"/>
      <c r="BL138" s="16"/>
      <c r="BM138" s="213"/>
    </row>
    <row r="139" spans="1:65" s="2" customFormat="1" ht="36" x14ac:dyDescent="0.2">
      <c r="A139" s="264"/>
      <c r="B139" s="34"/>
      <c r="C139" s="202" t="s">
        <v>227</v>
      </c>
      <c r="D139" s="202" t="s">
        <v>161</v>
      </c>
      <c r="E139" s="203" t="s">
        <v>2013</v>
      </c>
      <c r="F139" s="203" t="s">
        <v>2014</v>
      </c>
      <c r="G139" s="205" t="s">
        <v>1733</v>
      </c>
      <c r="H139" s="206">
        <v>1</v>
      </c>
      <c r="I139" s="207"/>
      <c r="J139" s="208">
        <f>ROUND(I139*H139,2)</f>
        <v>0</v>
      </c>
      <c r="K139" s="204" t="s">
        <v>1</v>
      </c>
      <c r="L139" s="38"/>
      <c r="M139" s="209" t="s">
        <v>1</v>
      </c>
      <c r="N139" s="210" t="s">
        <v>41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264"/>
      <c r="V139" s="264"/>
      <c r="W139" s="264"/>
      <c r="X139" s="264"/>
      <c r="Y139" s="264"/>
      <c r="Z139" s="264"/>
      <c r="AA139" s="264"/>
      <c r="AB139" s="264"/>
      <c r="AC139" s="264"/>
      <c r="AD139" s="264"/>
      <c r="AE139" s="264"/>
      <c r="AR139" s="213" t="s">
        <v>1981</v>
      </c>
      <c r="AT139" s="213" t="s">
        <v>161</v>
      </c>
      <c r="AU139" s="213" t="s">
        <v>87</v>
      </c>
      <c r="AY139" s="16" t="s">
        <v>159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84</v>
      </c>
      <c r="BK139" s="214">
        <f>ROUND(I139*H139,2)</f>
        <v>0</v>
      </c>
      <c r="BL139" s="16" t="s">
        <v>1981</v>
      </c>
      <c r="BM139" s="213" t="s">
        <v>2015</v>
      </c>
    </row>
    <row r="140" spans="1:65" s="2" customFormat="1" ht="12" x14ac:dyDescent="0.2">
      <c r="A140" s="264"/>
      <c r="B140" s="34"/>
      <c r="C140" s="202" t="s">
        <v>233</v>
      </c>
      <c r="D140" s="202" t="s">
        <v>161</v>
      </c>
      <c r="E140" s="203" t="s">
        <v>2016</v>
      </c>
      <c r="F140" s="203" t="s">
        <v>2017</v>
      </c>
      <c r="G140" s="205" t="s">
        <v>1357</v>
      </c>
      <c r="H140" s="206">
        <v>1</v>
      </c>
      <c r="I140" s="207"/>
      <c r="J140" s="208">
        <f>ROUND(I140*H140,2)</f>
        <v>0</v>
      </c>
      <c r="K140" s="204" t="s">
        <v>1</v>
      </c>
      <c r="L140" s="38"/>
      <c r="M140" s="209" t="s">
        <v>1</v>
      </c>
      <c r="N140" s="210" t="s">
        <v>41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264"/>
      <c r="V140" s="264"/>
      <c r="W140" s="264"/>
      <c r="X140" s="264"/>
      <c r="Y140" s="264"/>
      <c r="Z140" s="264"/>
      <c r="AA140" s="264"/>
      <c r="AB140" s="264"/>
      <c r="AC140" s="264"/>
      <c r="AD140" s="264"/>
      <c r="AE140" s="264"/>
      <c r="AR140" s="213" t="s">
        <v>1981</v>
      </c>
      <c r="AT140" s="213" t="s">
        <v>161</v>
      </c>
      <c r="AU140" s="213" t="s">
        <v>87</v>
      </c>
      <c r="AY140" s="16" t="s">
        <v>159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84</v>
      </c>
      <c r="BK140" s="214">
        <f>ROUND(I140*H140,2)</f>
        <v>0</v>
      </c>
      <c r="BL140" s="16" t="s">
        <v>1981</v>
      </c>
      <c r="BM140" s="213" t="s">
        <v>2018</v>
      </c>
    </row>
    <row r="141" spans="1:65" s="2" customFormat="1" ht="36" x14ac:dyDescent="0.2">
      <c r="A141" s="264"/>
      <c r="B141" s="34"/>
      <c r="C141" s="202" t="s">
        <v>240</v>
      </c>
      <c r="D141" s="202" t="s">
        <v>161</v>
      </c>
      <c r="E141" s="203" t="s">
        <v>2019</v>
      </c>
      <c r="F141" s="203" t="s">
        <v>2020</v>
      </c>
      <c r="G141" s="205" t="s">
        <v>1733</v>
      </c>
      <c r="H141" s="206">
        <v>1</v>
      </c>
      <c r="I141" s="207"/>
      <c r="J141" s="208">
        <f>ROUND(I141*H141,2)</f>
        <v>0</v>
      </c>
      <c r="K141" s="204" t="s">
        <v>1</v>
      </c>
      <c r="L141" s="38"/>
      <c r="M141" s="209" t="s">
        <v>1</v>
      </c>
      <c r="N141" s="210" t="s">
        <v>41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264"/>
      <c r="V141" s="264"/>
      <c r="W141" s="264"/>
      <c r="X141" s="264"/>
      <c r="Y141" s="264"/>
      <c r="Z141" s="264"/>
      <c r="AA141" s="264"/>
      <c r="AB141" s="264"/>
      <c r="AC141" s="264"/>
      <c r="AD141" s="264"/>
      <c r="AE141" s="264"/>
      <c r="AR141" s="213" t="s">
        <v>1981</v>
      </c>
      <c r="AT141" s="213" t="s">
        <v>161</v>
      </c>
      <c r="AU141" s="213" t="s">
        <v>87</v>
      </c>
      <c r="AY141" s="16" t="s">
        <v>159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84</v>
      </c>
      <c r="BK141" s="214">
        <f>ROUND(I141*H141,2)</f>
        <v>0</v>
      </c>
      <c r="BL141" s="16" t="s">
        <v>1981</v>
      </c>
      <c r="BM141" s="213" t="s">
        <v>2021</v>
      </c>
    </row>
    <row r="142" spans="1:65" s="2" customFormat="1" ht="12" x14ac:dyDescent="0.2">
      <c r="A142" s="264"/>
      <c r="B142" s="34"/>
      <c r="C142" s="331"/>
      <c r="D142" s="331"/>
      <c r="E142" s="330"/>
      <c r="F142" s="330" t="s">
        <v>2037</v>
      </c>
      <c r="G142" s="329"/>
      <c r="H142" s="328"/>
      <c r="I142" s="321"/>
      <c r="J142" s="327"/>
      <c r="K142" s="326"/>
      <c r="L142" s="38"/>
      <c r="M142" s="209"/>
      <c r="N142" s="210"/>
      <c r="O142" s="70"/>
      <c r="P142" s="211"/>
      <c r="Q142" s="211"/>
      <c r="R142" s="211"/>
      <c r="S142" s="211"/>
      <c r="T142" s="212"/>
      <c r="U142" s="264"/>
      <c r="V142" s="264"/>
      <c r="W142" s="264"/>
      <c r="X142" s="264"/>
      <c r="Y142" s="264"/>
      <c r="Z142" s="264"/>
      <c r="AA142" s="264"/>
      <c r="AB142" s="264"/>
      <c r="AC142" s="264"/>
      <c r="AD142" s="264"/>
      <c r="AE142" s="264"/>
      <c r="AR142" s="213"/>
      <c r="AT142" s="213"/>
      <c r="AU142" s="213"/>
      <c r="AY142" s="16"/>
      <c r="BE142" s="214"/>
      <c r="BF142" s="214"/>
      <c r="BG142" s="214"/>
      <c r="BH142" s="214"/>
      <c r="BI142" s="214"/>
      <c r="BJ142" s="16"/>
      <c r="BK142" s="214"/>
      <c r="BL142" s="16"/>
      <c r="BM142" s="213"/>
    </row>
    <row r="143" spans="1:65" s="2" customFormat="1" ht="36" x14ac:dyDescent="0.2">
      <c r="A143" s="264"/>
      <c r="B143" s="34"/>
      <c r="C143" s="202" t="s">
        <v>246</v>
      </c>
      <c r="D143" s="202" t="s">
        <v>161</v>
      </c>
      <c r="E143" s="203" t="s">
        <v>2022</v>
      </c>
      <c r="F143" s="203" t="s">
        <v>2023</v>
      </c>
      <c r="G143" s="205" t="s">
        <v>1733</v>
      </c>
      <c r="H143" s="206">
        <v>1</v>
      </c>
      <c r="I143" s="207"/>
      <c r="J143" s="208">
        <f>ROUND(I143*H143,2)</f>
        <v>0</v>
      </c>
      <c r="K143" s="204" t="s">
        <v>1</v>
      </c>
      <c r="L143" s="38"/>
      <c r="M143" s="209" t="s">
        <v>1</v>
      </c>
      <c r="N143" s="210" t="s">
        <v>41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264"/>
      <c r="V143" s="264"/>
      <c r="W143" s="264"/>
      <c r="X143" s="264"/>
      <c r="Y143" s="264"/>
      <c r="Z143" s="264"/>
      <c r="AA143" s="264"/>
      <c r="AB143" s="264"/>
      <c r="AC143" s="264"/>
      <c r="AD143" s="264"/>
      <c r="AE143" s="264"/>
      <c r="AR143" s="213" t="s">
        <v>1981</v>
      </c>
      <c r="AT143" s="213" t="s">
        <v>161</v>
      </c>
      <c r="AU143" s="213" t="s">
        <v>87</v>
      </c>
      <c r="AY143" s="16" t="s">
        <v>159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84</v>
      </c>
      <c r="BK143" s="214">
        <f>ROUND(I143*H143,2)</f>
        <v>0</v>
      </c>
      <c r="BL143" s="16" t="s">
        <v>1981</v>
      </c>
      <c r="BM143" s="213" t="s">
        <v>2024</v>
      </c>
    </row>
    <row r="144" spans="1:65" s="2" customFormat="1" ht="24" x14ac:dyDescent="0.2">
      <c r="A144" s="264"/>
      <c r="B144" s="34"/>
      <c r="C144" s="202" t="s">
        <v>8</v>
      </c>
      <c r="D144" s="202" t="s">
        <v>161</v>
      </c>
      <c r="E144" s="203" t="s">
        <v>2026</v>
      </c>
      <c r="F144" s="203" t="s">
        <v>2027</v>
      </c>
      <c r="G144" s="205" t="s">
        <v>1357</v>
      </c>
      <c r="H144" s="206">
        <v>1</v>
      </c>
      <c r="I144" s="207"/>
      <c r="J144" s="208">
        <f>ROUND(I144*H144,2)</f>
        <v>0</v>
      </c>
      <c r="K144" s="204" t="s">
        <v>1</v>
      </c>
      <c r="L144" s="38"/>
      <c r="M144" s="209" t="s">
        <v>1</v>
      </c>
      <c r="N144" s="210" t="s">
        <v>41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264"/>
      <c r="V144" s="264"/>
      <c r="W144" s="264"/>
      <c r="X144" s="264"/>
      <c r="Y144" s="264"/>
      <c r="Z144" s="264"/>
      <c r="AA144" s="264"/>
      <c r="AB144" s="264"/>
      <c r="AC144" s="264"/>
      <c r="AD144" s="264"/>
      <c r="AE144" s="264"/>
      <c r="AR144" s="213" t="s">
        <v>1981</v>
      </c>
      <c r="AT144" s="213" t="s">
        <v>161</v>
      </c>
      <c r="AU144" s="213" t="s">
        <v>87</v>
      </c>
      <c r="AY144" s="16" t="s">
        <v>159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84</v>
      </c>
      <c r="BK144" s="214">
        <f>ROUND(I144*H144,2)</f>
        <v>0</v>
      </c>
      <c r="BL144" s="16" t="s">
        <v>1981</v>
      </c>
      <c r="BM144" s="213" t="s">
        <v>2025</v>
      </c>
    </row>
    <row r="145" spans="1:65" s="2" customFormat="1" ht="24" x14ac:dyDescent="0.2">
      <c r="A145" s="264"/>
      <c r="B145" s="34"/>
      <c r="C145" s="202" t="s">
        <v>258</v>
      </c>
      <c r="D145" s="202" t="s">
        <v>161</v>
      </c>
      <c r="E145" s="203" t="s">
        <v>2029</v>
      </c>
      <c r="F145" s="203" t="s">
        <v>2030</v>
      </c>
      <c r="G145" s="205" t="s">
        <v>1357</v>
      </c>
      <c r="H145" s="206">
        <v>1</v>
      </c>
      <c r="I145" s="207"/>
      <c r="J145" s="208">
        <f>ROUND(I145*H145,2)</f>
        <v>0</v>
      </c>
      <c r="K145" s="204" t="s">
        <v>1</v>
      </c>
      <c r="L145" s="38"/>
      <c r="M145" s="209" t="s">
        <v>1</v>
      </c>
      <c r="N145" s="210" t="s">
        <v>41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264"/>
      <c r="V145" s="264"/>
      <c r="W145" s="264"/>
      <c r="X145" s="264"/>
      <c r="Y145" s="264"/>
      <c r="Z145" s="264"/>
      <c r="AA145" s="264"/>
      <c r="AB145" s="264"/>
      <c r="AC145" s="264"/>
      <c r="AD145" s="264"/>
      <c r="AE145" s="264"/>
      <c r="AR145" s="213" t="s">
        <v>1981</v>
      </c>
      <c r="AT145" s="213" t="s">
        <v>161</v>
      </c>
      <c r="AU145" s="213" t="s">
        <v>87</v>
      </c>
      <c r="AY145" s="16" t="s">
        <v>159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84</v>
      </c>
      <c r="BK145" s="214">
        <f>ROUND(I145*H145,2)</f>
        <v>0</v>
      </c>
      <c r="BL145" s="16" t="s">
        <v>1981</v>
      </c>
      <c r="BM145" s="213" t="s">
        <v>2028</v>
      </c>
    </row>
    <row r="146" spans="1:65" s="2" customFormat="1" ht="12" x14ac:dyDescent="0.2">
      <c r="A146" s="264"/>
      <c r="B146" s="34"/>
      <c r="C146" s="325"/>
      <c r="D146" s="325"/>
      <c r="E146" s="324"/>
      <c r="F146" s="324" t="s">
        <v>2037</v>
      </c>
      <c r="G146" s="323"/>
      <c r="H146" s="322"/>
      <c r="I146" s="321"/>
      <c r="J146" s="320"/>
      <c r="K146" s="319"/>
      <c r="L146" s="38"/>
      <c r="M146" s="209"/>
      <c r="N146" s="210"/>
      <c r="O146" s="70"/>
      <c r="P146" s="211"/>
      <c r="Q146" s="211"/>
      <c r="R146" s="211"/>
      <c r="S146" s="211"/>
      <c r="T146" s="212"/>
      <c r="U146" s="264"/>
      <c r="V146" s="264"/>
      <c r="W146" s="264"/>
      <c r="X146" s="264"/>
      <c r="Y146" s="264"/>
      <c r="Z146" s="264"/>
      <c r="AA146" s="264"/>
      <c r="AB146" s="264"/>
      <c r="AC146" s="264"/>
      <c r="AD146" s="264"/>
      <c r="AE146" s="264"/>
      <c r="AR146" s="213"/>
      <c r="AT146" s="213"/>
      <c r="AU146" s="213"/>
      <c r="AY146" s="16"/>
      <c r="BE146" s="214"/>
      <c r="BF146" s="214"/>
      <c r="BG146" s="214"/>
      <c r="BH146" s="214"/>
      <c r="BI146" s="214"/>
      <c r="BJ146" s="16"/>
      <c r="BK146" s="214"/>
      <c r="BL146" s="16"/>
      <c r="BM146" s="213"/>
    </row>
    <row r="147" spans="1:65" s="2" customFormat="1" ht="36" x14ac:dyDescent="0.2">
      <c r="A147" s="264"/>
      <c r="B147" s="34"/>
      <c r="C147" s="202" t="s">
        <v>264</v>
      </c>
      <c r="D147" s="202" t="s">
        <v>161</v>
      </c>
      <c r="E147" s="203" t="s">
        <v>2032</v>
      </c>
      <c r="F147" s="203" t="s">
        <v>2033</v>
      </c>
      <c r="G147" s="205" t="s">
        <v>1357</v>
      </c>
      <c r="H147" s="206">
        <v>1</v>
      </c>
      <c r="I147" s="207"/>
      <c r="J147" s="208">
        <f>ROUND(I147*H147,2)</f>
        <v>0</v>
      </c>
      <c r="K147" s="204" t="s">
        <v>1</v>
      </c>
      <c r="L147" s="38"/>
      <c r="M147" s="209" t="s">
        <v>1</v>
      </c>
      <c r="N147" s="210" t="s">
        <v>41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264"/>
      <c r="V147" s="264"/>
      <c r="W147" s="264"/>
      <c r="X147" s="264"/>
      <c r="Y147" s="264"/>
      <c r="Z147" s="264"/>
      <c r="AA147" s="264"/>
      <c r="AB147" s="264"/>
      <c r="AC147" s="264"/>
      <c r="AD147" s="264"/>
      <c r="AE147" s="264"/>
      <c r="AR147" s="213" t="s">
        <v>1981</v>
      </c>
      <c r="AT147" s="213" t="s">
        <v>161</v>
      </c>
      <c r="AU147" s="213" t="s">
        <v>87</v>
      </c>
      <c r="AY147" s="16" t="s">
        <v>159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84</v>
      </c>
      <c r="BK147" s="214">
        <f>ROUND(I147*H147,2)</f>
        <v>0</v>
      </c>
      <c r="BL147" s="16" t="s">
        <v>1981</v>
      </c>
      <c r="BM147" s="213" t="s">
        <v>2031</v>
      </c>
    </row>
    <row r="148" spans="1:65" s="2" customFormat="1" ht="12" x14ac:dyDescent="0.2">
      <c r="A148" s="264"/>
      <c r="B148" s="34"/>
      <c r="C148" s="202" t="s">
        <v>270</v>
      </c>
      <c r="D148" s="202" t="s">
        <v>161</v>
      </c>
      <c r="E148" s="203" t="s">
        <v>2035</v>
      </c>
      <c r="F148" s="203" t="s">
        <v>2036</v>
      </c>
      <c r="G148" s="205" t="s">
        <v>1357</v>
      </c>
      <c r="H148" s="206">
        <v>1</v>
      </c>
      <c r="I148" s="207"/>
      <c r="J148" s="208">
        <f>ROUND(I148*H148,2)</f>
        <v>0</v>
      </c>
      <c r="K148" s="204" t="s">
        <v>1</v>
      </c>
      <c r="L148" s="38"/>
      <c r="M148" s="209" t="s">
        <v>1</v>
      </c>
      <c r="N148" s="210" t="s">
        <v>41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264"/>
      <c r="V148" s="264"/>
      <c r="W148" s="264"/>
      <c r="X148" s="264"/>
      <c r="Y148" s="264"/>
      <c r="Z148" s="264"/>
      <c r="AA148" s="264"/>
      <c r="AB148" s="264"/>
      <c r="AC148" s="264"/>
      <c r="AD148" s="264"/>
      <c r="AE148" s="264"/>
      <c r="AR148" s="213" t="s">
        <v>1981</v>
      </c>
      <c r="AT148" s="213" t="s">
        <v>161</v>
      </c>
      <c r="AU148" s="213" t="s">
        <v>87</v>
      </c>
      <c r="AY148" s="16" t="s">
        <v>159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84</v>
      </c>
      <c r="BK148" s="214">
        <f>ROUND(I148*H148,2)</f>
        <v>0</v>
      </c>
      <c r="BL148" s="16" t="s">
        <v>1981</v>
      </c>
      <c r="BM148" s="213" t="s">
        <v>2034</v>
      </c>
    </row>
    <row r="149" spans="1:65" s="2" customFormat="1" x14ac:dyDescent="0.2">
      <c r="A149" s="264"/>
      <c r="B149" s="53"/>
      <c r="C149" s="54"/>
      <c r="D149" s="54"/>
      <c r="E149" s="54"/>
      <c r="F149" s="318"/>
      <c r="G149" s="54"/>
      <c r="H149" s="54"/>
      <c r="I149" s="151"/>
      <c r="J149" s="54"/>
      <c r="K149" s="54"/>
      <c r="L149" s="38"/>
      <c r="M149" s="264"/>
      <c r="O149" s="264"/>
      <c r="P149" s="264"/>
      <c r="Q149" s="264"/>
      <c r="R149" s="264"/>
      <c r="S149" s="264"/>
      <c r="T149" s="264"/>
      <c r="U149" s="264"/>
      <c r="V149" s="264"/>
      <c r="W149" s="264"/>
      <c r="X149" s="264"/>
      <c r="Y149" s="264"/>
      <c r="Z149" s="264"/>
      <c r="AA149" s="264"/>
      <c r="AB149" s="264"/>
      <c r="AC149" s="264"/>
      <c r="AD149" s="264"/>
      <c r="AE149" s="264"/>
    </row>
  </sheetData>
  <sheetProtection algorithmName="SHA-512" hashValue="nretjfYUdECd7svwz69nXxNaF6Uojju/vOx3eAK9XZvW4boaEpzJFV5HoVnyMGavFwex0HYAhZg8WtIGy7iOAA==" saltValue="H4dpQcTGDJxL2vN6uzx6jw==" spinCount="100000" sheet="1" objects="1" scenarios="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16</vt:i4>
      </vt:variant>
    </vt:vector>
  </HeadingPairs>
  <TitlesOfParts>
    <vt:vector size="25" baseType="lpstr">
      <vt:lpstr>Rekapitulace stavby</vt:lpstr>
      <vt:lpstr>SO-01 - Spodní výpusti</vt:lpstr>
      <vt:lpstr>SO-02 - Rekonstrukce obje...</vt:lpstr>
      <vt:lpstr>SO-03 - Bezpečnostní přeliv</vt:lpstr>
      <vt:lpstr>SO-04 - Rekonstrukce dren...</vt:lpstr>
      <vt:lpstr>SO-05 - Opevnění návodníh...</vt:lpstr>
      <vt:lpstr>SO-06 - Doplnění zařízení...</vt:lpstr>
      <vt:lpstr>SO-07 - Kbel</vt:lpstr>
      <vt:lpstr>VON - Vedlejší a ostatní ...</vt:lpstr>
      <vt:lpstr>'Rekapitulace stavby'!Názvy_tisku</vt:lpstr>
      <vt:lpstr>'SO-01 - Spodní výpusti'!Názvy_tisku</vt:lpstr>
      <vt:lpstr>'SO-02 - Rekonstrukce obje...'!Názvy_tisku</vt:lpstr>
      <vt:lpstr>'SO-03 - Bezpečnostní přeliv'!Názvy_tisku</vt:lpstr>
      <vt:lpstr>'SO-04 - Rekonstrukce dren...'!Názvy_tisku</vt:lpstr>
      <vt:lpstr>'SO-05 - Opevnění návodníh...'!Názvy_tisku</vt:lpstr>
      <vt:lpstr>'SO-06 - Doplnění zařízení...'!Názvy_tisku</vt:lpstr>
      <vt:lpstr>'SO-07 - Kbel'!Názvy_tisku</vt:lpstr>
      <vt:lpstr>'Rekapitulace stavby'!Oblast_tisku</vt:lpstr>
      <vt:lpstr>'SO-01 - Spodní výpusti'!Oblast_tisku</vt:lpstr>
      <vt:lpstr>'SO-02 - Rekonstrukce obje...'!Oblast_tisku</vt:lpstr>
      <vt:lpstr>'SO-03 - Bezpečnostní přeliv'!Oblast_tisku</vt:lpstr>
      <vt:lpstr>'SO-04 - Rekonstrukce dren...'!Oblast_tisku</vt:lpstr>
      <vt:lpstr>'SO-05 - Opevnění návodníh...'!Oblast_tisku</vt:lpstr>
      <vt:lpstr>'SO-06 - Doplnění zařízení...'!Oblast_tisku</vt:lpstr>
      <vt:lpstr>'SO-07 - Kbel'!Oblast_tisku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Uživatel systému Windows</cp:lastModifiedBy>
  <dcterms:created xsi:type="dcterms:W3CDTF">2020-01-31T12:59:12Z</dcterms:created>
  <dcterms:modified xsi:type="dcterms:W3CDTF">2020-02-13T14:11:09Z</dcterms:modified>
</cp:coreProperties>
</file>