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38400" windowHeight="17400" firstSheet="1" activeTab="2"/>
  </bookViews>
  <sheets>
    <sheet name="Rekapitulace stavby" sheetId="1" r:id="rId1"/>
    <sheet name="01 - Zřízení nového vstup..." sheetId="2" r:id="rId2"/>
    <sheet name="02 - Zřízení nového vstup..." sheetId="3" r:id="rId3"/>
    <sheet name="List1" sheetId="4" r:id="rId4"/>
  </sheets>
  <externalReferences>
    <externalReference r:id="rId7"/>
  </externalReferences>
  <definedNames>
    <definedName name="_xlnm._FilterDatabase" localSheetId="1" hidden="1">'01 - Zřízení nového vstup...'!$C$130:$K$234</definedName>
    <definedName name="_xlnm._FilterDatabase" localSheetId="2" hidden="1">'02 - Zřízení nového vstup...'!$C$131:$K$270</definedName>
    <definedName name="_xlnm.Print_Area" localSheetId="1">'01 - Zřízení nového vstup...'!$C$4:$J$76,'01 - Zřízení nového vstup...'!$C$82:$J$112,'01 - Zřízení nového vstup...'!$C$118:$K$234</definedName>
    <definedName name="_xlnm.Print_Area" localSheetId="2">'02 - Zřízení nového vstup...'!$C$4:$J$76,'02 - Zřízení nového vstup...'!$C$82:$J$113,'02 - Zřízení nového vstup...'!$C$119:$K$270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Zřízení nového vstup...'!$130:$130</definedName>
    <definedName name="_xlnm.Print_Titles" localSheetId="2">'02 - Zřízení nového vstup...'!$131:$131</definedName>
  </definedNames>
  <calcPr calcId="162913"/>
  <extLst/>
</workbook>
</file>

<file path=xl/sharedStrings.xml><?xml version="1.0" encoding="utf-8"?>
<sst xmlns="http://schemas.openxmlformats.org/spreadsheetml/2006/main" count="3165" uniqueCount="597">
  <si>
    <t>Export Komplet</t>
  </si>
  <si>
    <t/>
  </si>
  <si>
    <t>2.0</t>
  </si>
  <si>
    <t>False</t>
  </si>
  <si>
    <t>{660382d4-d0a5-4dd3-a4a3-8fb28909369f}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</si>
  <si>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</si>
  <si>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</si>
  <si>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</si>
  <si>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</si>
  <si>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</si>
  <si>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</si>
  <si>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</si>
  <si>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</si>
  <si>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</si>
  <si>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Zevl21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</si>
  <si>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</si>
  <si>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</si>
  <si>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Povodí Labe, státní podnik,stavební úpravy provozního střediska Opatovice</t>
  </si>
  <si>
    <t>KSO:</t>
  </si>
  <si>
    <t>CC-CZ:</t>
  </si>
  <si>
    <t>Místo:</t>
  </si>
  <si>
    <t>Opatovice</t>
  </si>
  <si>
    <t>Datum:</t>
  </si>
  <si>
    <t>7. 5. 2020</t>
  </si>
  <si>
    <t>Zadavatel:</t>
  </si>
  <si>
    <t>IČ:</t>
  </si>
  <si>
    <t>Povodí Labe, statní podnik, Hradec Králové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</si>
  <si>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</si>
  <si>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</si>
  <si>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</si>
  <si>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</si>
  <si>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</si>
  <si>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</si>
  <si>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</si>
  <si>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</si>
  <si>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</si>
  <si>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</si>
  <si>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</si>
  <si>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</si>
  <si>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</si>
  <si>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</si>
  <si>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</si>
  <si>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</si>
  <si>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</si>
  <si>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</si>
  <si>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</si>
  <si>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</si>
  <si>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</si>
  <si>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</si>
  <si>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</si>
  <si>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</si>
  <si>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</si>
  <si>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</si>
  <si>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</si>
  <si>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</si>
  <si>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</si>
  <si>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</si>
  <si>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</si>
  <si>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</si>
  <si>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</si>
  <si>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</si>
  <si>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</si>
  <si>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</si>
  <si>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</si>
  <si>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</si>
  <si>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</si>
  <si>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</si>
  <si>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</si>
  <si>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</si>
  <si>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</si>
  <si>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</si>
  <si>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</si>
  <si>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</si>
  <si>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</si>
  <si>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</si>
  <si>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</si>
  <si>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</si>
  <si>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</si>
  <si>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</si>
  <si>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</si>
  <si>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Zřízení nového vstupu pro byty</t>
  </si>
  <si>
    <t>STA</t>
  </si>
  <si>
    <t>1</t>
  </si>
  <si>
    <t>{2a2526ec-5daa-4152-9476-299a95897baa}</t>
  </si>
  <si>
    <t>02</t>
  </si>
  <si>
    <t>Zřízení nového vstupu pro dílnu a oplocení</t>
  </si>
  <si>
    <t>{6f2277b5-7956-43ff-b714-620af2f9b5c0}</t>
  </si>
  <si>
    <t>2</t>
  </si>
  <si>
    <t>KRYCÍ LIST SOUPISU PRACÍ</t>
  </si>
  <si>
    <t>Objekt:</t>
  </si>
  <si>
    <t>01 - Zřízení nového vstupu pro byty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</si>
  <si>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</si>
  <si>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</si>
  <si>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</si>
  <si>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</si>
  <si>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</si>
  <si>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</si>
  <si>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</si>
  <si>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</si>
  <si>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</si>
  <si>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</si>
  <si>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</si>
  <si>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</si>
  <si>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</si>
  <si>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</si>
  <si>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741 - Elektroinstalace 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</si>
  <si>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</si>
  <si>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</si>
  <si>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</si>
  <si>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</si>
  <si>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</si>
  <si>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</si>
  <si>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</si>
  <si>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</si>
  <si>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</si>
  <si>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</si>
  <si>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</si>
  <si>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</si>
  <si>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</si>
  <si>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</si>
  <si>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</si>
  <si>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</si>
  <si>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</si>
  <si>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</si>
  <si>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</si>
  <si>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</si>
  <si>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</si>
  <si>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</si>
  <si>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</si>
  <si>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113107021</t>
  </si>
  <si>
    <t>Odstranění podkladu z kameniva drceného tl 100 mm při překopech ručně</t>
  </si>
  <si>
    <t>m2</t>
  </si>
  <si>
    <t>CS ÚRS 2020 01</t>
  </si>
  <si>
    <t>4</t>
  </si>
  <si>
    <t>1916075766</t>
  </si>
  <si>
    <t>VV</t>
  </si>
  <si>
    <t>"okapový chodník"</t>
  </si>
  <si>
    <t>1,6*0,5</t>
  </si>
  <si>
    <t>113204111</t>
  </si>
  <si>
    <t>Vytrhání obrub záhonových</t>
  </si>
  <si>
    <t>m</t>
  </si>
  <si>
    <t>1735423413</t>
  </si>
  <si>
    <t>5</t>
  </si>
  <si>
    <t>Komunikace pozemní</t>
  </si>
  <si>
    <t>3</t>
  </si>
  <si>
    <t>596211110</t>
  </si>
  <si>
    <t>Kladení zámkové dlažby komunikací pro pěší tl 60 mm skupiny A pl do 50 m2</t>
  </si>
  <si>
    <t>-1916581980</t>
  </si>
  <si>
    <t>M</t>
  </si>
  <si>
    <t>59245015</t>
  </si>
  <si>
    <t>dlažba zámková tvaru tl.60mm přírodní</t>
  </si>
  <si>
    <t>8</t>
  </si>
  <si>
    <t>-974293543</t>
  </si>
  <si>
    <t>0,8*1,01</t>
  </si>
  <si>
    <t>6</t>
  </si>
  <si>
    <t>Úpravy povrchů, podlahy a osazování výplní</t>
  </si>
  <si>
    <t>611325121</t>
  </si>
  <si>
    <t>Vápenocementová štuková omítka rýh ve stropech šířky do 150 mm</t>
  </si>
  <si>
    <t>-295631247</t>
  </si>
  <si>
    <t>"byty- zvonkové tablo"17,5*0,1</t>
  </si>
  <si>
    <t>Součet</t>
  </si>
  <si>
    <t>611325422</t>
  </si>
  <si>
    <t>Oprava vnitřní vápenocementové štukové omítky stropů v rozsahu plochy do 30%</t>
  </si>
  <si>
    <t>-1766962388</t>
  </si>
  <si>
    <t>"stropy   vstup byty"13,76</t>
  </si>
  <si>
    <t>7</t>
  </si>
  <si>
    <t>612325101</t>
  </si>
  <si>
    <t>Vápenocementová hrubá omítka rýh ve stěnách šířky do 150 mm</t>
  </si>
  <si>
    <t>-2082435755</t>
  </si>
  <si>
    <t>"elektro"20*0,15</t>
  </si>
  <si>
    <t>612325422</t>
  </si>
  <si>
    <t>Oprava vnitřní vápenocementové štukové omítky stěn v rozsahu plochy do 30%</t>
  </si>
  <si>
    <t>558011591</t>
  </si>
  <si>
    <t>"m1,01- vstup byty"</t>
  </si>
  <si>
    <t>(2,75+4,8)*2*2,65</t>
  </si>
  <si>
    <t>-0,9*2,35+(1,05+2,35*2)*0,2</t>
  </si>
  <si>
    <t>-0,9*1,97+(1,1+2,35*2)*0,25</t>
  </si>
  <si>
    <t>9</t>
  </si>
  <si>
    <t>622335203-R1</t>
  </si>
  <si>
    <t>Oprava cementové škrábané omítky vnějších stěn - ostění</t>
  </si>
  <si>
    <t>768562998</t>
  </si>
  <si>
    <t>"oprava dveří vstup pro byty"</t>
  </si>
  <si>
    <t>(1,05+2,35*2)*0,1</t>
  </si>
  <si>
    <t>Ostatní konstrukce a práce, bourání</t>
  </si>
  <si>
    <t>10</t>
  </si>
  <si>
    <t>916331111</t>
  </si>
  <si>
    <t>Osazení zahradního obrubníku betonového do lože z betonu bez boční opěry</t>
  </si>
  <si>
    <t>1327878686</t>
  </si>
  <si>
    <t>"použije se stávající"</t>
  </si>
  <si>
    <t>0,5*2</t>
  </si>
  <si>
    <t>11</t>
  </si>
  <si>
    <t>962032230</t>
  </si>
  <si>
    <t>Bourání zdiva z cihel pálených nebo vápenopískových na MV nebo MVC do 1 m3</t>
  </si>
  <si>
    <t>m3</t>
  </si>
  <si>
    <t>1641205142</t>
  </si>
  <si>
    <t>"vstup pro byty"</t>
  </si>
  <si>
    <t>1,05*2,35*0,365</t>
  </si>
  <si>
    <t>-0,9*0,6*0,365</t>
  </si>
  <si>
    <t>12</t>
  </si>
  <si>
    <t>968062354</t>
  </si>
  <si>
    <t>Vybourání dřevěných rámů oken dvojitých včetně křídel pl do 1 m2</t>
  </si>
  <si>
    <t>1552474059</t>
  </si>
  <si>
    <t>13</t>
  </si>
  <si>
    <t>974031132</t>
  </si>
  <si>
    <t>Vysekání rýh ve zdivu cihelném hl do 50 mm š do 70 mm</t>
  </si>
  <si>
    <t>-1670434896</t>
  </si>
  <si>
    <t>"byty- zvonkové tablo"13</t>
  </si>
  <si>
    <t>"byty- ostatní"20</t>
  </si>
  <si>
    <t>14</t>
  </si>
  <si>
    <t>977211123</t>
  </si>
  <si>
    <t>Řezání stěnovou pilou kcí z cihel nebo tvárnic hl do 420 mm</t>
  </si>
  <si>
    <t>1215086356</t>
  </si>
  <si>
    <t>"vstup byty"</t>
  </si>
  <si>
    <t>2,35*2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</si>
  <si>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</si>
  <si>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</si>
  <si>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</si>
  <si>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</si>
  <si>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</si>
  <si>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1855215859</t>
  </si>
  <si>
    <t>16</t>
  </si>
  <si>
    <t>997013501</t>
  </si>
  <si>
    <t>Odvoz suti a vybouraných hmot na skládku nebo meziskládku do 1 km se složením</t>
  </si>
  <si>
    <t>-1573074341</t>
  </si>
  <si>
    <t>17</t>
  </si>
  <si>
    <t>997013509</t>
  </si>
  <si>
    <t>Příplatek k odvozu suti a vybouraných hmot na skládku ZKD 1 km přes 1 km</t>
  </si>
  <si>
    <t>1083065031</t>
  </si>
  <si>
    <t>1,756*9</t>
  </si>
  <si>
    <t>18</t>
  </si>
  <si>
    <t>1642440446</t>
  </si>
  <si>
    <t>998</t>
  </si>
  <si>
    <t>Přesun hmot</t>
  </si>
  <si>
    <t>19</t>
  </si>
  <si>
    <t>998011001</t>
  </si>
  <si>
    <t>Přesun hmot pro budovy zděné v do 6 m</t>
  </si>
  <si>
    <t>264779921</t>
  </si>
  <si>
    <t>PSV</t>
  </si>
  <si>
    <t>Práce a dodávky PSV</t>
  </si>
  <si>
    <t>733</t>
  </si>
  <si>
    <t>Ústřední vytápění - rozvodné potrubí</t>
  </si>
  <si>
    <t>20</t>
  </si>
  <si>
    <t>733111113</t>
  </si>
  <si>
    <t>Potrubí ocelové závitové bezešvé běžné  DN 15</t>
  </si>
  <si>
    <t>-1772598151</t>
  </si>
  <si>
    <t>Pol2</t>
  </si>
  <si>
    <t>Kolena, redukce, t-kusy</t>
  </si>
  <si>
    <t>kpl</t>
  </si>
  <si>
    <t>-339587361</t>
  </si>
  <si>
    <t>22</t>
  </si>
  <si>
    <t>Pol3</t>
  </si>
  <si>
    <t>Odvzdušňovací armatura</t>
  </si>
  <si>
    <t>ks</t>
  </si>
  <si>
    <t>-1274291007</t>
  </si>
  <si>
    <t>23</t>
  </si>
  <si>
    <t>Pol4</t>
  </si>
  <si>
    <t>Vypouštěcí kohout 1/2"</t>
  </si>
  <si>
    <t>1852296823</t>
  </si>
  <si>
    <t>24</t>
  </si>
  <si>
    <t>Pol6</t>
  </si>
  <si>
    <t>Napojenína stávající rozvod vytápění</t>
  </si>
  <si>
    <t>1923459397</t>
  </si>
  <si>
    <t>25</t>
  </si>
  <si>
    <t>Pol7</t>
  </si>
  <si>
    <t>Závěšný a montážní materiál</t>
  </si>
  <si>
    <t>-827425058</t>
  </si>
  <si>
    <t>26</t>
  </si>
  <si>
    <t>Pol8</t>
  </si>
  <si>
    <t>Vypuštění stávajicí otopné soustavy</t>
  </si>
  <si>
    <t>337708945</t>
  </si>
  <si>
    <t>27</t>
  </si>
  <si>
    <t>Pol9</t>
  </si>
  <si>
    <t>Propláchnutí a odkalení otopné soustavy</t>
  </si>
  <si>
    <t>-1899818247</t>
  </si>
  <si>
    <t>28</t>
  </si>
  <si>
    <t>Pol10</t>
  </si>
  <si>
    <t>Napuštění otopné soustavy</t>
  </si>
  <si>
    <t>1535842534</t>
  </si>
  <si>
    <t>29</t>
  </si>
  <si>
    <t>Pol11</t>
  </si>
  <si>
    <t>Zaregulování otopné soustavy</t>
  </si>
  <si>
    <t>2015584565</t>
  </si>
  <si>
    <t>30</t>
  </si>
  <si>
    <t>Pol12</t>
  </si>
  <si>
    <t>Tlaková zkouška</t>
  </si>
  <si>
    <t>-1258861901</t>
  </si>
  <si>
    <t>31</t>
  </si>
  <si>
    <t>Pol13</t>
  </si>
  <si>
    <t>Uvedení do provozu, zaškolení obsluhy</t>
  </si>
  <si>
    <t>-338231667</t>
  </si>
  <si>
    <t>32</t>
  </si>
  <si>
    <t>Pol14</t>
  </si>
  <si>
    <t>Stavební přípomoc (prostupy, drážky, výklenky)</t>
  </si>
  <si>
    <t>-283792599</t>
  </si>
  <si>
    <t>33</t>
  </si>
  <si>
    <t>998733201</t>
  </si>
  <si>
    <t>Přesun hmot procentní pro rozvody potrubí v objektech v do 6 m</t>
  </si>
  <si>
    <t>%</t>
  </si>
  <si>
    <t>1423352967</t>
  </si>
  <si>
    <t>741</t>
  </si>
  <si>
    <t xml:space="preserve">Elektroinstalace </t>
  </si>
  <si>
    <t>34</t>
  </si>
  <si>
    <t>741,01</t>
  </si>
  <si>
    <t>Monzáž a dodávka elektroinstalace- dle přiloženého  sam. rozpočtu</t>
  </si>
  <si>
    <t>-1992903440</t>
  </si>
  <si>
    <t>763</t>
  </si>
  <si>
    <t>Konstrukce suché výstavby</t>
  </si>
  <si>
    <t>35</t>
  </si>
  <si>
    <t>763164531</t>
  </si>
  <si>
    <t>SDK obklad kcí tvaru L š do 0,8 m desky 1xA 12,5</t>
  </si>
  <si>
    <t>890869776</t>
  </si>
  <si>
    <t>"zaplentování út"2,8</t>
  </si>
  <si>
    <t>36</t>
  </si>
  <si>
    <t>998763401</t>
  </si>
  <si>
    <t>Přesun hmot procentní pro sádrokartonové konstrukce v objektech v do 6 m</t>
  </si>
  <si>
    <t>2009141753</t>
  </si>
  <si>
    <t>766</t>
  </si>
  <si>
    <t>Konstrukce truhlářské</t>
  </si>
  <si>
    <t>37</t>
  </si>
  <si>
    <t>766660511</t>
  </si>
  <si>
    <t>Montáž vchodových dveří jednokřídlových bez nadsvětlíku do dřevěné kce</t>
  </si>
  <si>
    <t>kus</t>
  </si>
  <si>
    <t>1868187091</t>
  </si>
  <si>
    <t>38</t>
  </si>
  <si>
    <t>6114416-R4</t>
  </si>
  <si>
    <t>dveře plastové vchodové jednokřídlé otvíravé 800x2350mm</t>
  </si>
  <si>
    <t>700189962</t>
  </si>
  <si>
    <t>39</t>
  </si>
  <si>
    <t>998766201</t>
  </si>
  <si>
    <t>Přesun hmot procentní pro konstrukce truhlářské v objektech v do 6 m</t>
  </si>
  <si>
    <t>-1279304767</t>
  </si>
  <si>
    <t>771</t>
  </si>
  <si>
    <t>Podlahy z dlaždic</t>
  </si>
  <si>
    <t>40</t>
  </si>
  <si>
    <t>771151014</t>
  </si>
  <si>
    <t>Samonivelační stěrka podlah pevnosti 20 MPa tl 10 mm</t>
  </si>
  <si>
    <t>811184006</t>
  </si>
  <si>
    <t>"m1,01"13,76</t>
  </si>
  <si>
    <t>41</t>
  </si>
  <si>
    <t>771474112</t>
  </si>
  <si>
    <t>Montáž soklů z dlaždic keramických rovných flexibilní lepidlo v do 90 mm</t>
  </si>
  <si>
    <t>-1923367587</t>
  </si>
  <si>
    <t>"m1,01"</t>
  </si>
  <si>
    <t>(2,75+4,8)*2-0,9*2+0,25*2+0,26*2</t>
  </si>
  <si>
    <t>42</t>
  </si>
  <si>
    <t>771574111</t>
  </si>
  <si>
    <t>Montáž podlah keramických hladkých lepených flexibilním lepidlem do 9 ks/m2</t>
  </si>
  <si>
    <t>1625241269</t>
  </si>
  <si>
    <t>43</t>
  </si>
  <si>
    <t>59761011</t>
  </si>
  <si>
    <t>dlažba keramická slinutá hladká do interiéru i exteriéru do 9ks/m2</t>
  </si>
  <si>
    <t>1538002866</t>
  </si>
  <si>
    <t>13,76*1,1</t>
  </si>
  <si>
    <t>14,32*0,1*1,1</t>
  </si>
  <si>
    <t>44</t>
  </si>
  <si>
    <t>998771201</t>
  </si>
  <si>
    <t>Přesun hmot procentní pro podlahy z dlaždic v objektech v do 6 m</t>
  </si>
  <si>
    <t>-780760637</t>
  </si>
  <si>
    <t>783</t>
  </si>
  <si>
    <t>Dokončovací práce - nátěry</t>
  </si>
  <si>
    <t>45</t>
  </si>
  <si>
    <t>783614651</t>
  </si>
  <si>
    <t>Základní antikorozní jednonásobný syntetický potrubí DN do 50 mm</t>
  </si>
  <si>
    <t>-976567292</t>
  </si>
  <si>
    <t>46</t>
  </si>
  <si>
    <t>783617601</t>
  </si>
  <si>
    <t>Krycí jednonásobný syntetický nátěr potrubí DN do 50 mm</t>
  </si>
  <si>
    <t>-949345133</t>
  </si>
  <si>
    <t>784</t>
  </si>
  <si>
    <t>Dokončovací práce - malby a tapety</t>
  </si>
  <si>
    <t>47</t>
  </si>
  <si>
    <t>784181111</t>
  </si>
  <si>
    <t>Základní silikátová jednonásobná penetrace podkladu v místnostech výšky do 3,80m</t>
  </si>
  <si>
    <t>668666880</t>
  </si>
  <si>
    <t>13,76</t>
  </si>
  <si>
    <t>48</t>
  </si>
  <si>
    <t>784321031</t>
  </si>
  <si>
    <t>Dvojnásobné silikátové bílé malby v místnosti výšky do 3,80 m</t>
  </si>
  <si>
    <t>-665341318</t>
  </si>
  <si>
    <t>02 - Zřízení nového vstupu pro dílnu a oplocení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</si>
  <si>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</si>
  <si>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</si>
  <si>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</si>
  <si>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741 - Elektroinstalace - silnoproud</t>
  </si>
  <si>
    <t xml:space="preserve">    767 - Konstrukce zámečnické</t>
  </si>
  <si>
    <t>113106123</t>
  </si>
  <si>
    <t>Rozebrání dlažeb ze zámkových dlaždic komunikací pro pěší ručně</t>
  </si>
  <si>
    <t>634021016</t>
  </si>
  <si>
    <t>2,5*0,5</t>
  </si>
  <si>
    <t>113107031</t>
  </si>
  <si>
    <t>Odstranění podkladu z betonu prostého tl 150 mm při překopech ručně</t>
  </si>
  <si>
    <t>-1306792632</t>
  </si>
  <si>
    <t>"patky"0,8*0,8*0,15*3</t>
  </si>
  <si>
    <t>133251101</t>
  </si>
  <si>
    <t>Hloubení šachet nezapažených v hornině třídy těžitelnosti I, skupiny 3 objem do 20 m3</t>
  </si>
  <si>
    <t>-2017087392</t>
  </si>
  <si>
    <t>"patky"0,8*0,8*0,55*3</t>
  </si>
  <si>
    <t>162651112</t>
  </si>
  <si>
    <t>Vodorovné přemístění do 5000 m výkopku/sypaniny z horniny třídy těžitelnosti I, skupiny 1 až 3</t>
  </si>
  <si>
    <t>2076744967</t>
  </si>
  <si>
    <t>167111101</t>
  </si>
  <si>
    <t>Nakládání výkopku z hornin třídy těžitelnosti I, skupiny 1 až 3 do 100 m3 ručně</t>
  </si>
  <si>
    <t>-2141580346</t>
  </si>
  <si>
    <t>171201231</t>
  </si>
  <si>
    <t>Poplatek za uložení zeminy a kamení na recyklační skládce (skládkovné) kód odpadu 17 05 04</t>
  </si>
  <si>
    <t>877747653</t>
  </si>
  <si>
    <t>1,056*1,6</t>
  </si>
  <si>
    <t>171251201</t>
  </si>
  <si>
    <t>Uložení sypaniny na skládky nebo meziskládky</t>
  </si>
  <si>
    <t>-512584654</t>
  </si>
  <si>
    <t>Zakládání</t>
  </si>
  <si>
    <t>275313711</t>
  </si>
  <si>
    <t>Základové patky z betonu tř. C 20/25</t>
  </si>
  <si>
    <t>398426125</t>
  </si>
  <si>
    <t>"patky-oplocení"0,8*0,8*0,7*3</t>
  </si>
  <si>
    <t>Svislé a kompletní konstrukce</t>
  </si>
  <si>
    <t>310238211</t>
  </si>
  <si>
    <t>Zazdívka otvorů pl do 1 m2 ve zdivu nadzákladovém cihlami pálenými na MVC</t>
  </si>
  <si>
    <t>1288839170</t>
  </si>
  <si>
    <t>"zazdívka okna"0,7*0,9*0,365</t>
  </si>
  <si>
    <t>310321111</t>
  </si>
  <si>
    <t>Zabetonování otvorů do pl 1 m2 ve zdivu nadzákladovém včetně bednění a výztuže</t>
  </si>
  <si>
    <t>-1640366009</t>
  </si>
  <si>
    <t>"dílna-podbetonování nosníku"</t>
  </si>
  <si>
    <t>0,7*0,365*0,05</t>
  </si>
  <si>
    <t>0,3*0,365*0,05</t>
  </si>
  <si>
    <t>317944323</t>
  </si>
  <si>
    <t>Válcované nosníky č.14 až 22 dodatečně osazované do připravených otvorů</t>
  </si>
  <si>
    <t>834591132</t>
  </si>
  <si>
    <t>"dílna UPE 18"2,75*2*0,0163</t>
  </si>
  <si>
    <t>338171115</t>
  </si>
  <si>
    <t>Osazování sloupků a vzpěr plotových ocelových v do 2,00 m ukotvením k pevnému podkladu</t>
  </si>
  <si>
    <t>1989388221</t>
  </si>
  <si>
    <t>55351-R8</t>
  </si>
  <si>
    <t>plotový sloupek s patkou pro svařované panely jackl 60x60/2mmmm dl 1,6m povrchová úprava ZN  a PVC-</t>
  </si>
  <si>
    <t>148364232</t>
  </si>
  <si>
    <t>340239212</t>
  </si>
  <si>
    <t>Zazdívka otvorů v příčkách nebo stěnách plochy do 4 m2 cihlami plnými tl přes 100 mm</t>
  </si>
  <si>
    <t>1376739137</t>
  </si>
  <si>
    <t>"dílna"0,8*2,0*2</t>
  </si>
  <si>
    <t>342244121</t>
  </si>
  <si>
    <t>Příčka z cihel děrovaných do P10 na maltu M5 tloušťky 140 mm</t>
  </si>
  <si>
    <t>-1251555190</t>
  </si>
  <si>
    <t>"dílna"1,8*2,65</t>
  </si>
  <si>
    <t>348171146</t>
  </si>
  <si>
    <t>Montáž panelového svařovaného oplocení výšky přes 1,5 do 2,0 m</t>
  </si>
  <si>
    <t>1978063507</t>
  </si>
  <si>
    <t>5536-R7</t>
  </si>
  <si>
    <t>plotový panel svařovaný v 1,5-2,0m š do 2,5m průměru drátu 5mm oka 55x200mm s horizontálním prolisem povrchová úprava PZ komaxit</t>
  </si>
  <si>
    <t>2059481998</t>
  </si>
  <si>
    <t>5*0,4 'Přepočtené koeficientem množství</t>
  </si>
  <si>
    <t>Vodorovné konstrukce</t>
  </si>
  <si>
    <t>413232221</t>
  </si>
  <si>
    <t>Zazdívka zhlaví válcovaných nosníků v do 300 mm</t>
  </si>
  <si>
    <t>-1244010370</t>
  </si>
  <si>
    <t>"Dílna"2</t>
  </si>
  <si>
    <t>293321257</t>
  </si>
  <si>
    <t>-869792652</t>
  </si>
  <si>
    <t>-559587339</t>
  </si>
  <si>
    <t>"elektro dílny-přívod"17*0,15</t>
  </si>
  <si>
    <t>-119758659</t>
  </si>
  <si>
    <t>"stropy   dílna"30,35</t>
  </si>
  <si>
    <t>-697008387</t>
  </si>
  <si>
    <t>"elektro"35*0,15</t>
  </si>
  <si>
    <t>612325225</t>
  </si>
  <si>
    <t>Vápenocementová štuková omítka malých ploch do 4,0 m2 na stěnách</t>
  </si>
  <si>
    <t>-1289624549</t>
  </si>
  <si>
    <t>"zazděné dveře"2</t>
  </si>
  <si>
    <t>"dozdívkA příčky"1</t>
  </si>
  <si>
    <t>-130229630</t>
  </si>
  <si>
    <t>"m1,10- dílna"</t>
  </si>
  <si>
    <t>(8,2+3,7)*2*2,65</t>
  </si>
  <si>
    <t>-0,9*0,6*2+(0,9+0,6*2)*0,15*2</t>
  </si>
  <si>
    <t>-2,0*2,15+(2,0+2,15*2)*0,15</t>
  </si>
  <si>
    <t>-1506559638</t>
  </si>
  <si>
    <t>"oprva dveří vstup pro dílnu"</t>
  </si>
  <si>
    <t>2,1*2,65-2,0*2,35+(2,0+2,35*2)*0,1</t>
  </si>
  <si>
    <t>0,7*1,0</t>
  </si>
  <si>
    <t>631312141</t>
  </si>
  <si>
    <t>Doplnění rýh v dosavadních mazaninách betonem prostým</t>
  </si>
  <si>
    <t>-1424630582</t>
  </si>
  <si>
    <t>"po příčkách"3,7*0,15*0,1*2</t>
  </si>
  <si>
    <t>632451231</t>
  </si>
  <si>
    <t>Potěr cementový samonivelační litý C25 tl do 35 mm</t>
  </si>
  <si>
    <t>968308931</t>
  </si>
  <si>
    <t>"dílna"30,35</t>
  </si>
  <si>
    <t>919735123</t>
  </si>
  <si>
    <t>Řezání stávajícího betonového krytu hl do 150 mm</t>
  </si>
  <si>
    <t>1221508403</t>
  </si>
  <si>
    <t>0,8*4*3</t>
  </si>
  <si>
    <t>962031133</t>
  </si>
  <si>
    <t>Bourání příček z cihel pálených na MVC tl do 150 mm</t>
  </si>
  <si>
    <t>1796239601</t>
  </si>
  <si>
    <t>"dílna"3,7*2,75*2</t>
  </si>
  <si>
    <t>1653366285</t>
  </si>
  <si>
    <t>"pro dílnu"</t>
  </si>
  <si>
    <t>2,0*2,35*0,365</t>
  </si>
  <si>
    <t>-0,9*2,0*0,365</t>
  </si>
  <si>
    <t>-265539755</t>
  </si>
  <si>
    <t>0,9*0,6</t>
  </si>
  <si>
    <t>968062455</t>
  </si>
  <si>
    <t>Vybourání dřevěných dveřních zárubní pl do 2 m2</t>
  </si>
  <si>
    <t>2070007372</t>
  </si>
  <si>
    <t>"dílna"</t>
  </si>
  <si>
    <t>0,9*1,97</t>
  </si>
  <si>
    <t>968072455</t>
  </si>
  <si>
    <t>Vybourání kovových dveřních zárubní pl do 2 m2</t>
  </si>
  <si>
    <t>-299573778</t>
  </si>
  <si>
    <t>"dílna"0,8*1,97*2</t>
  </si>
  <si>
    <t>973031151</t>
  </si>
  <si>
    <t>Vysekání výklenků ve zdivu cihelném na MV nebo MVC pl přes 0,25 m2</t>
  </si>
  <si>
    <t>1548969665</t>
  </si>
  <si>
    <t>" nika pro elekto"0,6*0,6*0,25</t>
  </si>
  <si>
    <t>973031325</t>
  </si>
  <si>
    <t>Vysekání kapes ve zdivu cihelném na MV nebo MVC pl do 0,10 m2 hl do 300 mm</t>
  </si>
  <si>
    <t>-1607279664</t>
  </si>
  <si>
    <t>"kapsa pro nosníky- vstup dílna"1</t>
  </si>
  <si>
    <t>974031133</t>
  </si>
  <si>
    <t>Vysekání rýh ve zdivu cihelném hl do 50 mm š do 100 mm</t>
  </si>
  <si>
    <t>1123743773</t>
  </si>
  <si>
    <t>"elektro dílny"17</t>
  </si>
  <si>
    <t>"elektro dílny"35</t>
  </si>
  <si>
    <t>936257170</t>
  </si>
  <si>
    <t>"vstup dílna"</t>
  </si>
  <si>
    <t>2,34*2</t>
  </si>
  <si>
    <t>1025348160</t>
  </si>
  <si>
    <t>1936853528</t>
  </si>
  <si>
    <t>36096540</t>
  </si>
  <si>
    <t>8,733*9</t>
  </si>
  <si>
    <t>-569358223</t>
  </si>
  <si>
    <t>1514605439</t>
  </si>
  <si>
    <t>Elektroinstalace - silnoproud</t>
  </si>
  <si>
    <t>741,02</t>
  </si>
  <si>
    <t xml:space="preserve">Montáž a dodávka elektroinstalace dle přiloženéhé sam. rozpčtu </t>
  </si>
  <si>
    <t>613640779</t>
  </si>
  <si>
    <t>766660451</t>
  </si>
  <si>
    <t>Montáž vchodových dveří dvoukřídlových bez nadsvětlíku do zdiva</t>
  </si>
  <si>
    <t>-1711744316</t>
  </si>
  <si>
    <t>61145</t>
  </si>
  <si>
    <t>Dodávka vchodových plastových dveří 2000x2350mm</t>
  </si>
  <si>
    <t>1516044304</t>
  </si>
  <si>
    <t>-1064249659</t>
  </si>
  <si>
    <t>767</t>
  </si>
  <si>
    <t>Konstrukce zámečnické</t>
  </si>
  <si>
    <t>767995112</t>
  </si>
  <si>
    <t>Montáž atypických zámečnických konstrukcí hmotnosti do 10 kg</t>
  </si>
  <si>
    <t>kg</t>
  </si>
  <si>
    <t>119591459</t>
  </si>
  <si>
    <t>"kotvení dle v.č.1.1.09-3kus"</t>
  </si>
  <si>
    <t>"Vč. dodávky matic M8"</t>
  </si>
  <si>
    <t>0,15*0,15*2*52*3</t>
  </si>
  <si>
    <t>0,6*2*3,77*3</t>
  </si>
  <si>
    <t>49</t>
  </si>
  <si>
    <t>1322001</t>
  </si>
  <si>
    <t>Dodávka kotvení sloupků</t>
  </si>
  <si>
    <t>-1466564550</t>
  </si>
  <si>
    <t>50</t>
  </si>
  <si>
    <t>998767201</t>
  </si>
  <si>
    <t>Přesun hmot procentní pro zámečnické konstrukce v objektech v do 6 m</t>
  </si>
  <si>
    <t>606861051</t>
  </si>
  <si>
    <t>51</t>
  </si>
  <si>
    <t>783933151</t>
  </si>
  <si>
    <t>Penetrační epoxidový nátěr hladkých betonových podlah</t>
  </si>
  <si>
    <t>975443581</t>
  </si>
  <si>
    <t>52</t>
  </si>
  <si>
    <t>783937161</t>
  </si>
  <si>
    <t>Krycí dvojnásobný epoxidový vodou ředitelný nátěr betonové podlahy</t>
  </si>
  <si>
    <t>898503587</t>
  </si>
  <si>
    <t>53</t>
  </si>
  <si>
    <t>-1179462659</t>
  </si>
  <si>
    <t>-2,0*2,15+4</t>
  </si>
  <si>
    <t>"oprava v v chodbách"</t>
  </si>
  <si>
    <t>8,2*2,65</t>
  </si>
  <si>
    <t>"rýha"10</t>
  </si>
  <si>
    <t>54</t>
  </si>
  <si>
    <t>-1822844212</t>
  </si>
  <si>
    <t>CZ70890005</t>
  </si>
  <si>
    <t>Bude vybrán na základě výběrového řízení</t>
  </si>
  <si>
    <t>Ing. Vladimír Zevl, Dolní Roveň 281, 533 71  Dolní Roveň</t>
  </si>
  <si>
    <t>Jitka Sládková, Moravany, Severojižní 274, 533 72  Moravany</t>
  </si>
  <si>
    <t>Ing. Vladimír Zevl</t>
  </si>
  <si>
    <t>Jitka Sládková</t>
  </si>
  <si>
    <t>Ing. Vladimír  Zevl</t>
  </si>
  <si>
    <t>Dolní Roveň 281</t>
  </si>
  <si>
    <t>Moravany, Severojižní 274</t>
  </si>
  <si>
    <t>533 71 Dolní Roveň</t>
  </si>
  <si>
    <t>533 72  Moravany</t>
  </si>
  <si>
    <t>IČ. 728 68 333</t>
  </si>
  <si>
    <t>IČ. 443 92 052</t>
  </si>
  <si>
    <t>Povodí Labe, státní podnik, Hradec Králové</t>
  </si>
  <si>
    <t>Víta Nejedlého 951/8</t>
  </si>
  <si>
    <t>Slezské Předměstí, 500 03 Hradec Králové</t>
  </si>
  <si>
    <t>IČ. 708 90 005</t>
  </si>
  <si>
    <t>Bude vybrán na zákl. výběr. Řízení</t>
  </si>
  <si>
    <t>997013631</t>
  </si>
  <si>
    <t>Poplatek za uložení na skládce (skládkovné) stavebního odpadu směsného kód odpadu 17 09 04</t>
  </si>
  <si>
    <t>necenit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</si>
</sst>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color rgb="FF00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9" fillId="0" borderId="0" xfId="0" applyFont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/>
    <xf numFmtId="0" fontId="3" fillId="0" borderId="0" xfId="0" applyFont="1"/>
    <xf numFmtId="0" fontId="23" fillId="5" borderId="22" xfId="0" applyFont="1" applyFill="1" applyBorder="1" applyAlignment="1" applyProtection="1">
      <alignment horizontal="center" vertical="center"/>
      <protection locked="0"/>
    </xf>
    <xf numFmtId="49" fontId="23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center" vertical="center" wrapText="1"/>
      <protection locked="0"/>
    </xf>
    <xf numFmtId="167" fontId="23" fillId="5" borderId="22" xfId="0" applyNumberFormat="1" applyFont="1" applyFill="1" applyBorder="1" applyAlignment="1" applyProtection="1">
      <alignment vertical="center"/>
      <protection locked="0"/>
    </xf>
    <xf numFmtId="4" fontId="23" fillId="5" borderId="2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jekty\Statika\Povod&#237;%20Labe%20Pardubice\PS%20Opatovice%20SU\PS%20Opatovice%20SU%20publikace\_%20Rozpo&#269;et,%20v&#253;kazy\Povod&#237;%20Labe%20st&#225;tn&#237;%20podnikstavebn&#237;%20&#250;pravy%20provozn&#237;ho%20st&#345;ediska%20Opatovice%20zad&#225;n&#237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Zřízení nového vstup..."/>
      <sheetName val="02 - Zřízení nového vstup..."/>
      <sheetName val="List1"/>
    </sheetNames>
    <sheetDataSet>
      <sheetData sheetId="0">
        <row r="8">
          <cell r="AN8" t="str">
            <v>7. 5. 2020</v>
          </cell>
        </row>
        <row r="13">
          <cell r="AN13" t="str">
            <v>Vyplň údaj</v>
          </cell>
        </row>
        <row r="14">
          <cell r="E14" t="str">
            <v>Bude vybrán na základě výběrového řízení</v>
          </cell>
          <cell r="AN14" t="str">
            <v>Vyplň údaj</v>
          </cell>
        </row>
        <row r="19">
          <cell r="AN19">
            <v>44392052</v>
          </cell>
        </row>
        <row r="20">
          <cell r="E20" t="str">
            <v>Jitka Sládková, Moravany, Severojižní 274, 533 72  Moravany</v>
          </cell>
          <cell r="AN20" t="str">
            <v/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70">
      <selection activeCell="C89" sqref="C89:AP9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3" t="s">
        <v>5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0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R5" s="20"/>
      <c r="BE5" s="227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32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R6" s="20"/>
      <c r="BE6" s="228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8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8"/>
      <c r="BS8" s="17" t="s">
        <v>6</v>
      </c>
    </row>
    <row r="9" spans="2:71" s="1" customFormat="1" ht="14.45" customHeight="1">
      <c r="B9" s="20"/>
      <c r="AR9" s="20"/>
      <c r="BE9" s="228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>
        <v>70890005</v>
      </c>
      <c r="AR10" s="20"/>
      <c r="BE10" s="228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576</v>
      </c>
      <c r="AR11" s="20"/>
      <c r="BE11" s="228"/>
      <c r="BS11" s="17" t="s">
        <v>6</v>
      </c>
    </row>
    <row r="12" spans="2:71" s="1" customFormat="1" ht="6.95" customHeight="1">
      <c r="B12" s="20"/>
      <c r="AR12" s="20"/>
      <c r="BE12" s="228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8"/>
      <c r="BS13" s="17" t="s">
        <v>6</v>
      </c>
    </row>
    <row r="14" spans="2:71" ht="12.75">
      <c r="B14" s="20"/>
      <c r="E14" s="233" t="s">
        <v>577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7" t="s">
        <v>27</v>
      </c>
      <c r="AN14" s="29" t="s">
        <v>29</v>
      </c>
      <c r="AR14" s="20"/>
      <c r="BE14" s="228"/>
      <c r="BS14" s="17" t="s">
        <v>6</v>
      </c>
    </row>
    <row r="15" spans="2:71" s="1" customFormat="1" ht="6.95" customHeight="1">
      <c r="B15" s="20"/>
      <c r="AR15" s="20"/>
      <c r="BE15" s="228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>
        <v>72868333</v>
      </c>
      <c r="AR16" s="20"/>
      <c r="BE16" s="228"/>
      <c r="BS16" s="17" t="s">
        <v>3</v>
      </c>
    </row>
    <row r="17" spans="2:71" s="1" customFormat="1" ht="18.4" customHeight="1">
      <c r="B17" s="20"/>
      <c r="E17" s="25" t="s">
        <v>578</v>
      </c>
      <c r="AK17" s="27" t="s">
        <v>27</v>
      </c>
      <c r="AN17" s="25" t="s">
        <v>1</v>
      </c>
      <c r="AR17" s="20"/>
      <c r="BE17" s="228"/>
      <c r="BS17" s="17" t="s">
        <v>31</v>
      </c>
    </row>
    <row r="18" spans="2:71" s="1" customFormat="1" ht="6.95" customHeight="1">
      <c r="B18" s="20"/>
      <c r="AR18" s="20"/>
      <c r="BE18" s="228"/>
      <c r="BS18" s="17" t="s">
        <v>6</v>
      </c>
    </row>
    <row r="19" spans="2:71" s="1" customFormat="1" ht="12" customHeight="1">
      <c r="B19" s="20"/>
      <c r="D19" s="27" t="s">
        <v>32</v>
      </c>
      <c r="AK19" s="27" t="s">
        <v>25</v>
      </c>
      <c r="AN19" s="25">
        <v>44392052</v>
      </c>
      <c r="AR19" s="20"/>
      <c r="BE19" s="228"/>
      <c r="BS19" s="17" t="s">
        <v>6</v>
      </c>
    </row>
    <row r="20" spans="2:71" s="1" customFormat="1" ht="18.4" customHeight="1">
      <c r="B20" s="20"/>
      <c r="E20" s="213" t="s">
        <v>579</v>
      </c>
      <c r="AK20" s="27" t="s">
        <v>27</v>
      </c>
      <c r="AN20" s="25" t="s">
        <v>1</v>
      </c>
      <c r="AR20" s="20"/>
      <c r="BE20" s="228"/>
      <c r="BS20" s="17" t="s">
        <v>31</v>
      </c>
    </row>
    <row r="21" spans="2:57" s="1" customFormat="1" ht="6.95" customHeight="1">
      <c r="B21" s="20"/>
      <c r="AR21" s="20"/>
      <c r="BE21" s="228"/>
    </row>
    <row r="22" spans="2:57" s="1" customFormat="1" ht="12" customHeight="1">
      <c r="B22" s="20"/>
      <c r="D22" s="27" t="s">
        <v>33</v>
      </c>
      <c r="AR22" s="20"/>
      <c r="BE22" s="228"/>
    </row>
    <row r="23" spans="2:57" s="1" customFormat="1" ht="16.5" customHeight="1">
      <c r="B23" s="20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20"/>
      <c r="BE23" s="228"/>
    </row>
    <row r="24" spans="2:57" s="1" customFormat="1" ht="6.95" customHeight="1">
      <c r="B24" s="20"/>
      <c r="AR24" s="20"/>
      <c r="BE24" s="228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8"/>
    </row>
    <row r="26" spans="1:57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2"/>
      <c r="AQ26" s="32"/>
      <c r="AR26" s="33"/>
      <c r="BE26" s="228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8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8" t="s">
        <v>35</v>
      </c>
      <c r="M28" s="238"/>
      <c r="N28" s="238"/>
      <c r="O28" s="238"/>
      <c r="P28" s="238"/>
      <c r="Q28" s="32"/>
      <c r="R28" s="32"/>
      <c r="S28" s="32"/>
      <c r="T28" s="32"/>
      <c r="U28" s="32"/>
      <c r="V28" s="32"/>
      <c r="W28" s="238" t="s">
        <v>36</v>
      </c>
      <c r="X28" s="238"/>
      <c r="Y28" s="238"/>
      <c r="Z28" s="238"/>
      <c r="AA28" s="238"/>
      <c r="AB28" s="238"/>
      <c r="AC28" s="238"/>
      <c r="AD28" s="238"/>
      <c r="AE28" s="238"/>
      <c r="AF28" s="32"/>
      <c r="AG28" s="32"/>
      <c r="AH28" s="32"/>
      <c r="AI28" s="32"/>
      <c r="AJ28" s="32"/>
      <c r="AK28" s="238" t="s">
        <v>37</v>
      </c>
      <c r="AL28" s="238"/>
      <c r="AM28" s="238"/>
      <c r="AN28" s="238"/>
      <c r="AO28" s="238"/>
      <c r="AP28" s="32"/>
      <c r="AQ28" s="32"/>
      <c r="AR28" s="33"/>
      <c r="BE28" s="228"/>
    </row>
    <row r="29" spans="2:57" s="3" customFormat="1" ht="14.45" customHeight="1">
      <c r="B29" s="37"/>
      <c r="D29" s="27" t="s">
        <v>38</v>
      </c>
      <c r="F29" s="27" t="s">
        <v>39</v>
      </c>
      <c r="L29" s="241">
        <v>0.21</v>
      </c>
      <c r="M29" s="240"/>
      <c r="N29" s="240"/>
      <c r="O29" s="240"/>
      <c r="P29" s="240"/>
      <c r="W29" s="239">
        <f>ROUND(AZ94,2)</f>
        <v>0</v>
      </c>
      <c r="X29" s="240"/>
      <c r="Y29" s="240"/>
      <c r="Z29" s="240"/>
      <c r="AA29" s="240"/>
      <c r="AB29" s="240"/>
      <c r="AC29" s="240"/>
      <c r="AD29" s="240"/>
      <c r="AE29" s="240"/>
      <c r="AK29" s="239">
        <f>ROUND(AV94,2)</f>
        <v>0</v>
      </c>
      <c r="AL29" s="240"/>
      <c r="AM29" s="240"/>
      <c r="AN29" s="240"/>
      <c r="AO29" s="240"/>
      <c r="AR29" s="37"/>
      <c r="BE29" s="229"/>
    </row>
    <row r="30" spans="2:57" s="3" customFormat="1" ht="14.45" customHeight="1">
      <c r="B30" s="37"/>
      <c r="F30" s="27" t="s">
        <v>40</v>
      </c>
      <c r="L30" s="241">
        <v>0.15</v>
      </c>
      <c r="M30" s="240"/>
      <c r="N30" s="240"/>
      <c r="O30" s="240"/>
      <c r="P30" s="240"/>
      <c r="W30" s="239">
        <f>ROUND(BA94,2)</f>
        <v>0</v>
      </c>
      <c r="X30" s="240"/>
      <c r="Y30" s="240"/>
      <c r="Z30" s="240"/>
      <c r="AA30" s="240"/>
      <c r="AB30" s="240"/>
      <c r="AC30" s="240"/>
      <c r="AD30" s="240"/>
      <c r="AE30" s="240"/>
      <c r="AK30" s="239">
        <f>ROUND(AW94,2)</f>
        <v>0</v>
      </c>
      <c r="AL30" s="240"/>
      <c r="AM30" s="240"/>
      <c r="AN30" s="240"/>
      <c r="AO30" s="240"/>
      <c r="AR30" s="37"/>
      <c r="BE30" s="229"/>
    </row>
    <row r="31" spans="2:57" s="3" customFormat="1" ht="14.45" customHeight="1" hidden="1">
      <c r="B31" s="37"/>
      <c r="F31" s="27" t="s">
        <v>41</v>
      </c>
      <c r="L31" s="241">
        <v>0.21</v>
      </c>
      <c r="M31" s="240"/>
      <c r="N31" s="240"/>
      <c r="O31" s="240"/>
      <c r="P31" s="240"/>
      <c r="W31" s="239">
        <f>ROUND(BB94,2)</f>
        <v>0</v>
      </c>
      <c r="X31" s="240"/>
      <c r="Y31" s="240"/>
      <c r="Z31" s="240"/>
      <c r="AA31" s="240"/>
      <c r="AB31" s="240"/>
      <c r="AC31" s="240"/>
      <c r="AD31" s="240"/>
      <c r="AE31" s="240"/>
      <c r="AK31" s="239">
        <v>0</v>
      </c>
      <c r="AL31" s="240"/>
      <c r="AM31" s="240"/>
      <c r="AN31" s="240"/>
      <c r="AO31" s="240"/>
      <c r="AR31" s="37"/>
      <c r="BE31" s="229"/>
    </row>
    <row r="32" spans="2:57" s="3" customFormat="1" ht="14.45" customHeight="1" hidden="1">
      <c r="B32" s="37"/>
      <c r="F32" s="27" t="s">
        <v>42</v>
      </c>
      <c r="L32" s="241">
        <v>0.15</v>
      </c>
      <c r="M32" s="240"/>
      <c r="N32" s="240"/>
      <c r="O32" s="240"/>
      <c r="P32" s="240"/>
      <c r="W32" s="239">
        <f>ROUND(BC94,2)</f>
        <v>0</v>
      </c>
      <c r="X32" s="240"/>
      <c r="Y32" s="240"/>
      <c r="Z32" s="240"/>
      <c r="AA32" s="240"/>
      <c r="AB32" s="240"/>
      <c r="AC32" s="240"/>
      <c r="AD32" s="240"/>
      <c r="AE32" s="240"/>
      <c r="AK32" s="239">
        <v>0</v>
      </c>
      <c r="AL32" s="240"/>
      <c r="AM32" s="240"/>
      <c r="AN32" s="240"/>
      <c r="AO32" s="240"/>
      <c r="AR32" s="37"/>
      <c r="BE32" s="229"/>
    </row>
    <row r="33" spans="2:57" s="3" customFormat="1" ht="14.45" customHeight="1" hidden="1">
      <c r="B33" s="37"/>
      <c r="F33" s="27" t="s">
        <v>43</v>
      </c>
      <c r="L33" s="241">
        <v>0</v>
      </c>
      <c r="M33" s="240"/>
      <c r="N33" s="240"/>
      <c r="O33" s="240"/>
      <c r="P33" s="240"/>
      <c r="W33" s="239">
        <f>ROUND(BD94,2)</f>
        <v>0</v>
      </c>
      <c r="X33" s="240"/>
      <c r="Y33" s="240"/>
      <c r="Z33" s="240"/>
      <c r="AA33" s="240"/>
      <c r="AB33" s="240"/>
      <c r="AC33" s="240"/>
      <c r="AD33" s="240"/>
      <c r="AE33" s="240"/>
      <c r="AK33" s="239">
        <v>0</v>
      </c>
      <c r="AL33" s="240"/>
      <c r="AM33" s="240"/>
      <c r="AN33" s="240"/>
      <c r="AO33" s="240"/>
      <c r="AR33" s="37"/>
      <c r="BE33" s="229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8"/>
    </row>
    <row r="35" spans="1:57" s="2" customFormat="1" ht="25.9" customHeight="1">
      <c r="A35" s="32"/>
      <c r="B35" s="33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42" t="s">
        <v>46</v>
      </c>
      <c r="Y35" s="243"/>
      <c r="Z35" s="243"/>
      <c r="AA35" s="243"/>
      <c r="AB35" s="243"/>
      <c r="AC35" s="40"/>
      <c r="AD35" s="40"/>
      <c r="AE35" s="40"/>
      <c r="AF35" s="40"/>
      <c r="AG35" s="40"/>
      <c r="AH35" s="40"/>
      <c r="AI35" s="40"/>
      <c r="AJ35" s="40"/>
      <c r="AK35" s="244">
        <f>SUM(AK26:AK33)</f>
        <v>0</v>
      </c>
      <c r="AL35" s="243"/>
      <c r="AM35" s="243"/>
      <c r="AN35" s="243"/>
      <c r="AO35" s="245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5">
      <c r="B51" s="20"/>
      <c r="F51" s="213" t="s">
        <v>582</v>
      </c>
      <c r="AI51" s="213" t="s">
        <v>581</v>
      </c>
      <c r="AR51" s="20"/>
    </row>
    <row r="52" spans="2:44" ht="15">
      <c r="B52" s="20"/>
      <c r="F52" s="213" t="s">
        <v>583</v>
      </c>
      <c r="AI52" s="213" t="s">
        <v>584</v>
      </c>
      <c r="AR52" s="20"/>
    </row>
    <row r="53" spans="2:44" ht="15">
      <c r="B53" s="20"/>
      <c r="F53" s="213" t="s">
        <v>585</v>
      </c>
      <c r="AI53" s="213" t="s">
        <v>586</v>
      </c>
      <c r="AR53" s="20"/>
    </row>
    <row r="54" spans="2:44" ht="15">
      <c r="B54" s="20"/>
      <c r="F54" s="213" t="s">
        <v>587</v>
      </c>
      <c r="AI54" s="213" t="s">
        <v>588</v>
      </c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44" s="2" customFormat="1" ht="12.75">
      <c r="A60" s="32"/>
      <c r="B60" s="33"/>
      <c r="C60" s="32"/>
      <c r="D60" s="45" t="s">
        <v>49</v>
      </c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45" t="s">
        <v>50</v>
      </c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45" t="s">
        <v>49</v>
      </c>
      <c r="AI60" s="216"/>
      <c r="AJ60" s="216"/>
      <c r="AK60" s="216"/>
      <c r="AL60" s="216"/>
      <c r="AM60" s="45" t="s">
        <v>50</v>
      </c>
      <c r="AN60" s="216"/>
      <c r="AO60" s="216"/>
      <c r="AR60" s="4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44" s="2" customFormat="1" ht="12.75">
      <c r="A64" s="32"/>
      <c r="B64" s="33"/>
      <c r="C64" s="32"/>
      <c r="D64" s="43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52</v>
      </c>
      <c r="AI64" s="44"/>
      <c r="AJ64" s="44"/>
      <c r="AK64" s="44"/>
      <c r="AL64" s="44"/>
      <c r="AM64" s="44"/>
      <c r="AN64" s="44"/>
      <c r="AO64" s="44"/>
      <c r="AR64" s="42"/>
    </row>
    <row r="65" spans="2:44" ht="12">
      <c r="B65" s="20"/>
      <c r="AR65" s="20"/>
    </row>
    <row r="66" spans="2:44" ht="15">
      <c r="B66" s="20"/>
      <c r="F66" s="218" t="s">
        <v>589</v>
      </c>
      <c r="G66" s="220"/>
      <c r="AI66" s="218" t="s">
        <v>593</v>
      </c>
      <c r="AR66" s="20"/>
    </row>
    <row r="67" spans="2:44" ht="15">
      <c r="B67" s="20"/>
      <c r="F67" s="219" t="s">
        <v>590</v>
      </c>
      <c r="G67" s="220"/>
      <c r="AR67" s="20"/>
    </row>
    <row r="68" spans="2:44" ht="15">
      <c r="B68" s="20"/>
      <c r="F68" s="219" t="s">
        <v>591</v>
      </c>
      <c r="G68" s="220"/>
      <c r="AR68" s="20"/>
    </row>
    <row r="69" spans="2:44" ht="15">
      <c r="B69" s="20"/>
      <c r="F69" s="213" t="s">
        <v>592</v>
      </c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49</v>
      </c>
      <c r="AI75" s="35"/>
      <c r="AJ75" s="35"/>
      <c r="AK75" s="35"/>
      <c r="AL75" s="35"/>
      <c r="AM75" s="45" t="s">
        <v>50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Zevl21</v>
      </c>
      <c r="AR84" s="51"/>
    </row>
    <row r="85" spans="2:44" s="5" customFormat="1" ht="36.95" customHeight="1">
      <c r="B85" s="52"/>
      <c r="C85" s="53" t="s">
        <v>16</v>
      </c>
      <c r="L85" s="264" t="str">
        <f>K6</f>
        <v>Povodí Labe, státní podnik,stavební úpravy provozního střediska Opatovice</v>
      </c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Opatovice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6" t="str">
        <f>IF(AN8="","",AN8)</f>
        <v>7. 5. 2020</v>
      </c>
      <c r="AN87" s="24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L89" s="4" t="str">
        <f>IF(E11="","",E11)</f>
        <v>Povodí Labe, statní podnik, Hradec Králové</v>
      </c>
      <c r="AI89" s="27" t="s">
        <v>30</v>
      </c>
      <c r="AM89" s="247" t="s">
        <v>580</v>
      </c>
      <c r="AN89" s="248"/>
      <c r="AO89" s="248"/>
      <c r="AP89" s="248"/>
      <c r="AQ89" s="32"/>
      <c r="AR89" s="33"/>
      <c r="AS89" s="249" t="s">
        <v>54</v>
      </c>
      <c r="AT89" s="25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L90" s="4" t="str">
        <f>IF(E14="Vyplň údaj","",E14)</f>
        <v>Bude vybrán na základě výběrového řízení</v>
      </c>
      <c r="AI90" s="27" t="s">
        <v>32</v>
      </c>
      <c r="AM90" s="247" t="s">
        <v>581</v>
      </c>
      <c r="AN90" s="248"/>
      <c r="AO90" s="248"/>
      <c r="AP90" s="248"/>
      <c r="AQ90" s="32"/>
      <c r="AR90" s="33"/>
      <c r="AS90" s="251"/>
      <c r="AT90" s="25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1"/>
      <c r="AT91" s="25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59" t="s">
        <v>55</v>
      </c>
      <c r="D92" s="260"/>
      <c r="E92" s="260"/>
      <c r="F92" s="260"/>
      <c r="G92" s="260"/>
      <c r="H92" s="60"/>
      <c r="I92" s="261" t="s">
        <v>56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2" t="s">
        <v>57</v>
      </c>
      <c r="AH92" s="260"/>
      <c r="AI92" s="260"/>
      <c r="AJ92" s="260"/>
      <c r="AK92" s="260"/>
      <c r="AL92" s="260"/>
      <c r="AM92" s="260"/>
      <c r="AN92" s="261" t="s">
        <v>58</v>
      </c>
      <c r="AO92" s="260"/>
      <c r="AP92" s="263"/>
      <c r="AQ92" s="61" t="s">
        <v>59</v>
      </c>
      <c r="AR92" s="3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7">
        <f>ROUND(SUM(AG95:AG96),2)</f>
        <v>0</v>
      </c>
      <c r="AH94" s="257"/>
      <c r="AI94" s="257"/>
      <c r="AJ94" s="257"/>
      <c r="AK94" s="257"/>
      <c r="AL94" s="257"/>
      <c r="AM94" s="257"/>
      <c r="AN94" s="258">
        <f>SUM(AG94,AT94)</f>
        <v>0</v>
      </c>
      <c r="AO94" s="258"/>
      <c r="AP94" s="258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56" t="s">
        <v>79</v>
      </c>
      <c r="E95" s="256"/>
      <c r="F95" s="256"/>
      <c r="G95" s="256"/>
      <c r="H95" s="256"/>
      <c r="I95" s="82"/>
      <c r="J95" s="256" t="s">
        <v>80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4">
        <f>'01 - Zřízení nového vstup...'!J30</f>
        <v>0</v>
      </c>
      <c r="AH95" s="255"/>
      <c r="AI95" s="255"/>
      <c r="AJ95" s="255"/>
      <c r="AK95" s="255"/>
      <c r="AL95" s="255"/>
      <c r="AM95" s="255"/>
      <c r="AN95" s="254">
        <f>SUM(AG95,AT95)</f>
        <v>0</v>
      </c>
      <c r="AO95" s="255"/>
      <c r="AP95" s="255"/>
      <c r="AQ95" s="83" t="s">
        <v>81</v>
      </c>
      <c r="AR95" s="80"/>
      <c r="AS95" s="84">
        <v>0</v>
      </c>
      <c r="AT95" s="85">
        <f>ROUND(SUM(AV95:AW95),2)</f>
        <v>0</v>
      </c>
      <c r="AU95" s="86">
        <f>'01 - Zřízení nového vstup...'!P131</f>
        <v>0</v>
      </c>
      <c r="AV95" s="85">
        <f>'01 - Zřízení nového vstup...'!J33</f>
        <v>0</v>
      </c>
      <c r="AW95" s="85">
        <f>'01 - Zřízení nového vstup...'!J34</f>
        <v>0</v>
      </c>
      <c r="AX95" s="85">
        <f>'01 - Zřízení nového vstup...'!J35</f>
        <v>0</v>
      </c>
      <c r="AY95" s="85">
        <f>'01 - Zřízení nového vstup...'!J36</f>
        <v>0</v>
      </c>
      <c r="AZ95" s="85">
        <f>'01 - Zřízení nového vstup...'!F33</f>
        <v>0</v>
      </c>
      <c r="BA95" s="85">
        <f>'01 - Zřízení nového vstup...'!F34</f>
        <v>0</v>
      </c>
      <c r="BB95" s="85">
        <f>'01 - Zřízení nového vstup...'!F35</f>
        <v>0</v>
      </c>
      <c r="BC95" s="85">
        <f>'01 - Zřízení nového vstup...'!F36</f>
        <v>0</v>
      </c>
      <c r="BD95" s="87">
        <f>'01 - Zřízení nového vstup...'!F37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82</v>
      </c>
    </row>
    <row r="96" spans="1:91" s="7" customFormat="1" ht="24.75" customHeight="1">
      <c r="A96" s="79" t="s">
        <v>78</v>
      </c>
      <c r="B96" s="80"/>
      <c r="C96" s="81"/>
      <c r="D96" s="256" t="s">
        <v>84</v>
      </c>
      <c r="E96" s="256"/>
      <c r="F96" s="256"/>
      <c r="G96" s="256"/>
      <c r="H96" s="256"/>
      <c r="I96" s="82"/>
      <c r="J96" s="256" t="s">
        <v>85</v>
      </c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4">
        <f>'02 - Zřízení nového vstup...'!J30</f>
        <v>0</v>
      </c>
      <c r="AH96" s="255"/>
      <c r="AI96" s="255"/>
      <c r="AJ96" s="255"/>
      <c r="AK96" s="255"/>
      <c r="AL96" s="255"/>
      <c r="AM96" s="255"/>
      <c r="AN96" s="254">
        <f>SUM(AG96,AT96)</f>
        <v>0</v>
      </c>
      <c r="AO96" s="255"/>
      <c r="AP96" s="255"/>
      <c r="AQ96" s="83" t="s">
        <v>81</v>
      </c>
      <c r="AR96" s="80"/>
      <c r="AS96" s="89">
        <v>0</v>
      </c>
      <c r="AT96" s="90">
        <f>ROUND(SUM(AV96:AW96),2)</f>
        <v>0</v>
      </c>
      <c r="AU96" s="91">
        <f>'02 - Zřízení nového vstup...'!P132</f>
        <v>0</v>
      </c>
      <c r="AV96" s="90">
        <f>'02 - Zřízení nového vstup...'!J33</f>
        <v>0</v>
      </c>
      <c r="AW96" s="90">
        <f>'02 - Zřízení nového vstup...'!J34</f>
        <v>0</v>
      </c>
      <c r="AX96" s="90">
        <f>'02 - Zřízení nového vstup...'!J35</f>
        <v>0</v>
      </c>
      <c r="AY96" s="90">
        <f>'02 - Zřízení nového vstup...'!J36</f>
        <v>0</v>
      </c>
      <c r="AZ96" s="90">
        <f>'02 - Zřízení nového vstup...'!F33</f>
        <v>0</v>
      </c>
      <c r="BA96" s="90">
        <f>'02 - Zřízení nového vstup...'!F34</f>
        <v>0</v>
      </c>
      <c r="BB96" s="90">
        <f>'02 - Zřízení nového vstup...'!F35</f>
        <v>0</v>
      </c>
      <c r="BC96" s="90">
        <f>'02 - Zřízení nového vstup...'!F36</f>
        <v>0</v>
      </c>
      <c r="BD96" s="92">
        <f>'02 - Zřízení nového vstup...'!F37</f>
        <v>0</v>
      </c>
      <c r="BT96" s="88" t="s">
        <v>82</v>
      </c>
      <c r="BV96" s="88" t="s">
        <v>76</v>
      </c>
      <c r="BW96" s="88" t="s">
        <v>86</v>
      </c>
      <c r="BX96" s="88" t="s">
        <v>4</v>
      </c>
      <c r="CL96" s="88" t="s">
        <v>1</v>
      </c>
      <c r="CM96" s="88" t="s">
        <v>87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Zřízení nového vstup...'!C2" display="/"/>
    <hyperlink ref="A96" location="'02 - Zřízení nového vstu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 topLeftCell="B179">
      <selection activeCell="W204" sqref="W20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53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7" t="str">
        <f>'Rekapitulace stavby'!K6</f>
        <v>Povodí Labe, státní podnik,stavební úpravy provozního střediska Opatovice</v>
      </c>
      <c r="F7" s="268"/>
      <c r="G7" s="268"/>
      <c r="H7" s="268"/>
      <c r="I7" s="93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64" t="s">
        <v>90</v>
      </c>
      <c r="F9" s="266"/>
      <c r="G9" s="266"/>
      <c r="H9" s="26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F12" s="25" t="s">
        <v>21</v>
      </c>
      <c r="I12" s="97" t="s">
        <v>22</v>
      </c>
      <c r="J12" s="55" t="str">
        <f>'[1]Rekapitulace stavby'!AN8</f>
        <v>7. 5. 2020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I13" s="214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I14" s="97" t="s">
        <v>25</v>
      </c>
      <c r="J14" s="25">
        <v>70890005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E15" s="25" t="s">
        <v>26</v>
      </c>
      <c r="I15" s="97" t="s">
        <v>27</v>
      </c>
      <c r="J15" s="25" t="s">
        <v>576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I16" s="214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I17" s="97" t="s">
        <v>25</v>
      </c>
      <c r="J17" s="28" t="str">
        <f>'[1]Rekapitulace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E18" s="269" t="str">
        <f>'[1]Rekapitulace stavby'!E14</f>
        <v>Bude vybrán na základě výběrového řízení</v>
      </c>
      <c r="F18" s="230"/>
      <c r="G18" s="230"/>
      <c r="H18" s="230"/>
      <c r="I18" s="97" t="s">
        <v>27</v>
      </c>
      <c r="J18" s="28" t="str">
        <f>'[1]Rekapitulace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I19" s="214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I20" s="97" t="s">
        <v>25</v>
      </c>
      <c r="J20" s="25">
        <v>72868333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E21" s="25" t="s">
        <v>578</v>
      </c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I22" s="214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I23" s="97" t="s">
        <v>25</v>
      </c>
      <c r="J23" s="25">
        <f>IF('[1]Rekapitulace stavby'!AN19="","",'[1]Rekapitulace stavby'!AN19)</f>
        <v>44392052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E24" s="25" t="str">
        <f>IF('[1]Rekapitulace stavby'!E20="","",'[1]Rekapitulace stavby'!E20)</f>
        <v>Jitka Sládková, Moravany, Severojižní 274, 533 72  Moravany</v>
      </c>
      <c r="I24" s="97" t="s">
        <v>27</v>
      </c>
      <c r="J24" s="25" t="str">
        <f>IF('[1]Rekapitulace stavby'!AN20="","",'[1]Rekapitulace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I25" s="214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I26" s="214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E27" s="235" t="s">
        <v>1</v>
      </c>
      <c r="F27" s="235"/>
      <c r="G27" s="235"/>
      <c r="H27" s="235"/>
      <c r="I27" s="215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ROUND(J131,2)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ROUND((SUM(BE131:BE234)),2)</f>
        <v>0</v>
      </c>
      <c r="G33" s="32"/>
      <c r="H33" s="32"/>
      <c r="I33" s="107">
        <v>0.21</v>
      </c>
      <c r="J33" s="106">
        <f>ROUND(((SUM(BE131:BE234))*I33),2)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ROUND((SUM(BF131:BF234)),2)</f>
        <v>0</v>
      </c>
      <c r="G34" s="32"/>
      <c r="H34" s="32"/>
      <c r="I34" s="107">
        <v>0.15</v>
      </c>
      <c r="J34" s="106">
        <f>ROUND(((SUM(BF131:BF234))*I34),2)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41</v>
      </c>
      <c r="F35" s="106">
        <f>ROUND((SUM(BG131:BG234)),2)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42</v>
      </c>
      <c r="F36" s="106">
        <f>ROUND((SUM(BH131:BH234)),2)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6">
        <f>ROUND((SUM(BI131:BI234)),2)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5">
      <c r="B52" s="20"/>
      <c r="E52" s="213" t="s">
        <v>582</v>
      </c>
      <c r="H52" s="213" t="s">
        <v>581</v>
      </c>
      <c r="L52" s="20"/>
    </row>
    <row r="53" spans="2:12" ht="15">
      <c r="B53" s="20"/>
      <c r="E53" s="213" t="s">
        <v>583</v>
      </c>
      <c r="H53" s="213" t="s">
        <v>584</v>
      </c>
      <c r="L53" s="20"/>
    </row>
    <row r="54" spans="2:12" ht="15">
      <c r="B54" s="20"/>
      <c r="E54" s="213" t="s">
        <v>585</v>
      </c>
      <c r="H54" s="213" t="s">
        <v>586</v>
      </c>
      <c r="L54" s="20"/>
    </row>
    <row r="55" spans="2:12" ht="15">
      <c r="B55" s="20"/>
      <c r="E55" s="213" t="s">
        <v>587</v>
      </c>
      <c r="H55" s="213" t="s">
        <v>588</v>
      </c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216"/>
      <c r="F61" s="116" t="s">
        <v>50</v>
      </c>
      <c r="G61" s="45" t="s">
        <v>49</v>
      </c>
      <c r="H61" s="216"/>
      <c r="I61" s="2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4"/>
      <c r="F65" s="44"/>
      <c r="G65" s="43" t="s">
        <v>52</v>
      </c>
      <c r="H65" s="44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5">
      <c r="B67" s="20"/>
      <c r="E67" s="218" t="s">
        <v>589</v>
      </c>
      <c r="L67" s="20"/>
    </row>
    <row r="68" spans="2:12" ht="15">
      <c r="B68" s="20"/>
      <c r="E68" s="219" t="s">
        <v>590</v>
      </c>
      <c r="L68" s="20"/>
    </row>
    <row r="69" spans="2:12" ht="15">
      <c r="B69" s="20"/>
      <c r="E69" s="219" t="s">
        <v>591</v>
      </c>
      <c r="L69" s="20"/>
    </row>
    <row r="70" spans="2:12" ht="15">
      <c r="B70" s="20"/>
      <c r="E70" s="213" t="s">
        <v>592</v>
      </c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9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7" t="str">
        <f>E7</f>
        <v>Povodí Labe, státní podnik,stavební úpravy provozního střediska Opatovice</v>
      </c>
      <c r="F85" s="268"/>
      <c r="G85" s="268"/>
      <c r="H85" s="26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64" t="str">
        <f>E9</f>
        <v>01 - Zřízení nového vstupu pro byty</v>
      </c>
      <c r="F87" s="266"/>
      <c r="G87" s="266"/>
      <c r="H87" s="26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Opatovice</v>
      </c>
      <c r="G89" s="32"/>
      <c r="H89" s="32"/>
      <c r="I89" s="97" t="s">
        <v>22</v>
      </c>
      <c r="J89" s="55" t="str">
        <f>IF(J12="","",J12)</f>
        <v>7. 5. 2020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F91" s="25" t="str">
        <f>E15</f>
        <v>Povodí Labe, statní podnik, Hradec Králové</v>
      </c>
      <c r="I91" s="97" t="s">
        <v>30</v>
      </c>
      <c r="J91" s="30" t="s">
        <v>580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F92" s="25" t="str">
        <f>IF(E18="","",E18)</f>
        <v>Bude vybrán na základě výběrového řízení</v>
      </c>
      <c r="I92" s="97" t="s">
        <v>32</v>
      </c>
      <c r="J92" s="30" t="s">
        <v>581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1" t="s">
        <v>92</v>
      </c>
      <c r="D94" s="108"/>
      <c r="E94" s="108"/>
      <c r="F94" s="108"/>
      <c r="G94" s="108"/>
      <c r="H94" s="108"/>
      <c r="I94" s="122"/>
      <c r="J94" s="123" t="s">
        <v>93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4" t="s">
        <v>94</v>
      </c>
      <c r="D96" s="32"/>
      <c r="E96" s="32"/>
      <c r="F96" s="32"/>
      <c r="G96" s="32"/>
      <c r="H96" s="32"/>
      <c r="I96" s="96"/>
      <c r="J96" s="71">
        <f>J131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25"/>
      <c r="D97" s="126" t="s">
        <v>96</v>
      </c>
      <c r="E97" s="127"/>
      <c r="F97" s="127"/>
      <c r="G97" s="127"/>
      <c r="H97" s="127"/>
      <c r="I97" s="128"/>
      <c r="J97" s="129">
        <f>J132</f>
        <v>0</v>
      </c>
      <c r="L97" s="125"/>
    </row>
    <row r="98" spans="2:12" s="10" customFormat="1" ht="19.9" customHeight="1">
      <c r="B98" s="130"/>
      <c r="D98" s="131" t="s">
        <v>97</v>
      </c>
      <c r="E98" s="132"/>
      <c r="F98" s="132"/>
      <c r="G98" s="132"/>
      <c r="H98" s="132"/>
      <c r="I98" s="133"/>
      <c r="J98" s="134">
        <f>J133</f>
        <v>0</v>
      </c>
      <c r="L98" s="130"/>
    </row>
    <row r="99" spans="2:12" s="10" customFormat="1" ht="19.9" customHeight="1">
      <c r="B99" s="130"/>
      <c r="D99" s="131" t="s">
        <v>98</v>
      </c>
      <c r="E99" s="132"/>
      <c r="F99" s="132"/>
      <c r="G99" s="132"/>
      <c r="H99" s="132"/>
      <c r="I99" s="133"/>
      <c r="J99" s="134">
        <f>J138</f>
        <v>0</v>
      </c>
      <c r="L99" s="130"/>
    </row>
    <row r="100" spans="2:12" s="10" customFormat="1" ht="19.9" customHeight="1">
      <c r="B100" s="130"/>
      <c r="D100" s="131" t="s">
        <v>99</v>
      </c>
      <c r="E100" s="132"/>
      <c r="F100" s="132"/>
      <c r="G100" s="132"/>
      <c r="H100" s="132"/>
      <c r="I100" s="133"/>
      <c r="J100" s="134">
        <f>J142</f>
        <v>0</v>
      </c>
      <c r="L100" s="130"/>
    </row>
    <row r="101" spans="2:12" s="10" customFormat="1" ht="19.9" customHeight="1">
      <c r="B101" s="130"/>
      <c r="D101" s="131" t="s">
        <v>100</v>
      </c>
      <c r="E101" s="132"/>
      <c r="F101" s="132"/>
      <c r="G101" s="132"/>
      <c r="H101" s="132"/>
      <c r="I101" s="133"/>
      <c r="J101" s="134">
        <f>J160</f>
        <v>0</v>
      </c>
      <c r="L101" s="130"/>
    </row>
    <row r="102" spans="2:12" s="10" customFormat="1" ht="19.9" customHeight="1">
      <c r="B102" s="130"/>
      <c r="D102" s="131" t="s">
        <v>101</v>
      </c>
      <c r="E102" s="132"/>
      <c r="F102" s="132"/>
      <c r="G102" s="132"/>
      <c r="H102" s="132"/>
      <c r="I102" s="133"/>
      <c r="J102" s="134">
        <f>J178</f>
        <v>0</v>
      </c>
      <c r="L102" s="130"/>
    </row>
    <row r="103" spans="2:12" s="10" customFormat="1" ht="19.9" customHeight="1">
      <c r="B103" s="130"/>
      <c r="D103" s="131" t="s">
        <v>102</v>
      </c>
      <c r="E103" s="132"/>
      <c r="F103" s="132"/>
      <c r="G103" s="132"/>
      <c r="H103" s="132"/>
      <c r="I103" s="133"/>
      <c r="J103" s="134">
        <f>J184</f>
        <v>0</v>
      </c>
      <c r="L103" s="130"/>
    </row>
    <row r="104" spans="2:12" s="9" customFormat="1" ht="24.95" customHeight="1">
      <c r="B104" s="125"/>
      <c r="D104" s="126" t="s">
        <v>103</v>
      </c>
      <c r="E104" s="127"/>
      <c r="F104" s="127"/>
      <c r="G104" s="127"/>
      <c r="H104" s="127"/>
      <c r="I104" s="128"/>
      <c r="J104" s="129">
        <f>J186</f>
        <v>0</v>
      </c>
      <c r="L104" s="125"/>
    </row>
    <row r="105" spans="2:12" s="10" customFormat="1" ht="19.9" customHeight="1">
      <c r="B105" s="130"/>
      <c r="D105" s="131" t="s">
        <v>104</v>
      </c>
      <c r="E105" s="132"/>
      <c r="F105" s="132"/>
      <c r="G105" s="132"/>
      <c r="H105" s="132"/>
      <c r="I105" s="133"/>
      <c r="J105" s="134">
        <f>J187</f>
        <v>0</v>
      </c>
      <c r="L105" s="130"/>
    </row>
    <row r="106" spans="2:12" s="10" customFormat="1" ht="19.9" customHeight="1">
      <c r="B106" s="130"/>
      <c r="D106" s="131" t="s">
        <v>105</v>
      </c>
      <c r="E106" s="132"/>
      <c r="F106" s="132"/>
      <c r="G106" s="132"/>
      <c r="H106" s="132"/>
      <c r="I106" s="133"/>
      <c r="J106" s="134">
        <f>J202</f>
        <v>0</v>
      </c>
      <c r="L106" s="130"/>
    </row>
    <row r="107" spans="2:12" s="10" customFormat="1" ht="19.9" customHeight="1">
      <c r="B107" s="130"/>
      <c r="D107" s="131" t="s">
        <v>106</v>
      </c>
      <c r="E107" s="132"/>
      <c r="F107" s="132"/>
      <c r="G107" s="132"/>
      <c r="H107" s="132"/>
      <c r="I107" s="133"/>
      <c r="J107" s="134">
        <f>J204</f>
        <v>0</v>
      </c>
      <c r="L107" s="130"/>
    </row>
    <row r="108" spans="2:12" s="10" customFormat="1" ht="19.9" customHeight="1">
      <c r="B108" s="130"/>
      <c r="D108" s="131" t="s">
        <v>107</v>
      </c>
      <c r="E108" s="132"/>
      <c r="F108" s="132"/>
      <c r="G108" s="132"/>
      <c r="H108" s="132"/>
      <c r="I108" s="133"/>
      <c r="J108" s="134">
        <f>J208</f>
        <v>0</v>
      </c>
      <c r="L108" s="130"/>
    </row>
    <row r="109" spans="2:12" s="10" customFormat="1" ht="19.9" customHeight="1">
      <c r="B109" s="130"/>
      <c r="D109" s="131" t="s">
        <v>108</v>
      </c>
      <c r="E109" s="132"/>
      <c r="F109" s="132"/>
      <c r="G109" s="132"/>
      <c r="H109" s="132"/>
      <c r="I109" s="133"/>
      <c r="J109" s="134">
        <f>J212</f>
        <v>0</v>
      </c>
      <c r="L109" s="130"/>
    </row>
    <row r="110" spans="2:12" s="10" customFormat="1" ht="19.9" customHeight="1">
      <c r="B110" s="130"/>
      <c r="D110" s="131" t="s">
        <v>109</v>
      </c>
      <c r="E110" s="132"/>
      <c r="F110" s="132"/>
      <c r="G110" s="132"/>
      <c r="H110" s="132"/>
      <c r="I110" s="133"/>
      <c r="J110" s="134">
        <f>J225</f>
        <v>0</v>
      </c>
      <c r="L110" s="130"/>
    </row>
    <row r="111" spans="2:12" s="10" customFormat="1" ht="19.9" customHeight="1">
      <c r="B111" s="130"/>
      <c r="D111" s="131" t="s">
        <v>110</v>
      </c>
      <c r="E111" s="132"/>
      <c r="F111" s="132"/>
      <c r="G111" s="132"/>
      <c r="H111" s="132"/>
      <c r="I111" s="133"/>
      <c r="J111" s="134">
        <f>J228</f>
        <v>0</v>
      </c>
      <c r="L111" s="130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119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12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111</v>
      </c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67" t="str">
        <f>E7</f>
        <v>Povodí Labe, státní podnik,stavební úpravy provozního střediska Opatovice</v>
      </c>
      <c r="F121" s="268"/>
      <c r="G121" s="268"/>
      <c r="H121" s="268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89</v>
      </c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64" t="str">
        <f>E9</f>
        <v>01 - Zřízení nového vstupu pro byty</v>
      </c>
      <c r="F123" s="266"/>
      <c r="G123" s="266"/>
      <c r="H123" s="266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F12</f>
        <v>Opatovice</v>
      </c>
      <c r="G125" s="32"/>
      <c r="H125" s="32"/>
      <c r="I125" s="97" t="s">
        <v>22</v>
      </c>
      <c r="J125" s="55" t="str">
        <f>IF(J12="","",J12)</f>
        <v>7. 5. 2020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24</v>
      </c>
      <c r="F127" s="25" t="str">
        <f>E15</f>
        <v>Povodí Labe, statní podnik, Hradec Králové</v>
      </c>
      <c r="I127" s="97" t="s">
        <v>30</v>
      </c>
      <c r="J127" s="30" t="s">
        <v>580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28</v>
      </c>
      <c r="F128" s="25" t="str">
        <f>IF(E18="","",E18)</f>
        <v>Bude vybrán na základě výběrového řízení</v>
      </c>
      <c r="I128" s="97" t="s">
        <v>32</v>
      </c>
      <c r="J128" s="30" t="s">
        <v>581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11" customFormat="1" ht="29.25" customHeight="1">
      <c r="A130" s="135"/>
      <c r="B130" s="136"/>
      <c r="C130" s="137" t="s">
        <v>112</v>
      </c>
      <c r="D130" s="138" t="s">
        <v>59</v>
      </c>
      <c r="E130" s="138" t="s">
        <v>55</v>
      </c>
      <c r="F130" s="138" t="s">
        <v>56</v>
      </c>
      <c r="G130" s="138" t="s">
        <v>113</v>
      </c>
      <c r="H130" s="138" t="s">
        <v>114</v>
      </c>
      <c r="I130" s="139" t="s">
        <v>115</v>
      </c>
      <c r="J130" s="138" t="s">
        <v>93</v>
      </c>
      <c r="K130" s="140" t="s">
        <v>116</v>
      </c>
      <c r="L130" s="141"/>
      <c r="M130" s="62" t="s">
        <v>1</v>
      </c>
      <c r="N130" s="63" t="s">
        <v>38</v>
      </c>
      <c r="O130" s="63" t="s">
        <v>117</v>
      </c>
      <c r="P130" s="63" t="s">
        <v>118</v>
      </c>
      <c r="Q130" s="63" t="s">
        <v>119</v>
      </c>
      <c r="R130" s="63" t="s">
        <v>120</v>
      </c>
      <c r="S130" s="63" t="s">
        <v>121</v>
      </c>
      <c r="T130" s="64" t="s">
        <v>122</v>
      </c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</row>
    <row r="131" spans="1:63" s="2" customFormat="1" ht="22.9" customHeight="1">
      <c r="A131" s="32"/>
      <c r="B131" s="33"/>
      <c r="C131" s="69" t="s">
        <v>123</v>
      </c>
      <c r="D131" s="32"/>
      <c r="E131" s="32"/>
      <c r="F131" s="32"/>
      <c r="G131" s="32"/>
      <c r="H131" s="32"/>
      <c r="I131" s="96"/>
      <c r="J131" s="142">
        <f>BK131</f>
        <v>0</v>
      </c>
      <c r="K131" s="32"/>
      <c r="L131" s="33"/>
      <c r="M131" s="65"/>
      <c r="N131" s="56"/>
      <c r="O131" s="66"/>
      <c r="P131" s="143">
        <f>P132+P186</f>
        <v>0</v>
      </c>
      <c r="Q131" s="66"/>
      <c r="R131" s="143">
        <f>R132+R186</f>
        <v>2.1032542999999997</v>
      </c>
      <c r="S131" s="66"/>
      <c r="T131" s="144">
        <f>T132+T186</f>
        <v>1.7561999999999998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73</v>
      </c>
      <c r="AU131" s="17" t="s">
        <v>95</v>
      </c>
      <c r="BK131" s="145">
        <f>BK132+BK186</f>
        <v>0</v>
      </c>
    </row>
    <row r="132" spans="2:63" s="12" customFormat="1" ht="25.9" customHeight="1">
      <c r="B132" s="146"/>
      <c r="D132" s="147" t="s">
        <v>73</v>
      </c>
      <c r="E132" s="148" t="s">
        <v>124</v>
      </c>
      <c r="F132" s="148" t="s">
        <v>125</v>
      </c>
      <c r="I132" s="149"/>
      <c r="J132" s="150">
        <f>BK132</f>
        <v>0</v>
      </c>
      <c r="L132" s="146"/>
      <c r="M132" s="151"/>
      <c r="N132" s="152"/>
      <c r="O132" s="152"/>
      <c r="P132" s="153">
        <f>P133+P138+P142+P160+P178+P184</f>
        <v>0</v>
      </c>
      <c r="Q132" s="152"/>
      <c r="R132" s="153">
        <f>R133+R138+R142+R160+R178+R184</f>
        <v>1.3418775</v>
      </c>
      <c r="S132" s="152"/>
      <c r="T132" s="154">
        <f>T133+T138+T142+T160+T178+T184</f>
        <v>1.7561999999999998</v>
      </c>
      <c r="AR132" s="147" t="s">
        <v>82</v>
      </c>
      <c r="AT132" s="155" t="s">
        <v>73</v>
      </c>
      <c r="AU132" s="155" t="s">
        <v>74</v>
      </c>
      <c r="AY132" s="147" t="s">
        <v>126</v>
      </c>
      <c r="BK132" s="156">
        <f>BK133+BK138+BK142+BK160+BK178+BK184</f>
        <v>0</v>
      </c>
    </row>
    <row r="133" spans="2:63" s="12" customFormat="1" ht="22.9" customHeight="1">
      <c r="B133" s="146"/>
      <c r="D133" s="147" t="s">
        <v>73</v>
      </c>
      <c r="E133" s="157" t="s">
        <v>82</v>
      </c>
      <c r="F133" s="157" t="s">
        <v>127</v>
      </c>
      <c r="I133" s="149"/>
      <c r="J133" s="158">
        <f>BK133</f>
        <v>0</v>
      </c>
      <c r="L133" s="146"/>
      <c r="M133" s="151"/>
      <c r="N133" s="152"/>
      <c r="O133" s="152"/>
      <c r="P133" s="153">
        <f>SUM(P134:P137)</f>
        <v>0</v>
      </c>
      <c r="Q133" s="152"/>
      <c r="R133" s="153">
        <f>SUM(R134:R137)</f>
        <v>0</v>
      </c>
      <c r="S133" s="152"/>
      <c r="T133" s="154">
        <f>SUM(T134:T137)</f>
        <v>0.21600000000000003</v>
      </c>
      <c r="AR133" s="147" t="s">
        <v>82</v>
      </c>
      <c r="AT133" s="155" t="s">
        <v>73</v>
      </c>
      <c r="AU133" s="155" t="s">
        <v>82</v>
      </c>
      <c r="AY133" s="147" t="s">
        <v>126</v>
      </c>
      <c r="BK133" s="156">
        <f>SUM(BK134:BK137)</f>
        <v>0</v>
      </c>
    </row>
    <row r="134" spans="1:65" s="2" customFormat="1" ht="21.75" customHeight="1">
      <c r="A134" s="32"/>
      <c r="B134" s="159"/>
      <c r="C134" s="160" t="s">
        <v>82</v>
      </c>
      <c r="D134" s="160" t="s">
        <v>128</v>
      </c>
      <c r="E134" s="161" t="s">
        <v>129</v>
      </c>
      <c r="F134" s="162" t="s">
        <v>130</v>
      </c>
      <c r="G134" s="163" t="s">
        <v>131</v>
      </c>
      <c r="H134" s="164">
        <v>0.8</v>
      </c>
      <c r="I134" s="165"/>
      <c r="J134" s="166">
        <f>ROUND(I134*H134,2)</f>
        <v>0</v>
      </c>
      <c r="K134" s="162" t="s">
        <v>132</v>
      </c>
      <c r="L134" s="33"/>
      <c r="M134" s="167" t="s">
        <v>1</v>
      </c>
      <c r="N134" s="168" t="s">
        <v>40</v>
      </c>
      <c r="O134" s="58"/>
      <c r="P134" s="169">
        <f>O134*H134</f>
        <v>0</v>
      </c>
      <c r="Q134" s="169">
        <v>0</v>
      </c>
      <c r="R134" s="169">
        <f>Q134*H134</f>
        <v>0</v>
      </c>
      <c r="S134" s="169">
        <v>0.19</v>
      </c>
      <c r="T134" s="170">
        <f>S134*H134</f>
        <v>0.15200000000000002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1" t="s">
        <v>133</v>
      </c>
      <c r="AT134" s="171" t="s">
        <v>128</v>
      </c>
      <c r="AU134" s="171" t="s">
        <v>87</v>
      </c>
      <c r="AY134" s="17" t="s">
        <v>126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17" t="s">
        <v>87</v>
      </c>
      <c r="BK134" s="172">
        <f>ROUND(I134*H134,2)</f>
        <v>0</v>
      </c>
      <c r="BL134" s="17" t="s">
        <v>133</v>
      </c>
      <c r="BM134" s="171" t="s">
        <v>134</v>
      </c>
    </row>
    <row r="135" spans="2:51" s="13" customFormat="1" ht="12">
      <c r="B135" s="173"/>
      <c r="D135" s="174" t="s">
        <v>135</v>
      </c>
      <c r="E135" s="175" t="s">
        <v>1</v>
      </c>
      <c r="F135" s="176" t="s">
        <v>136</v>
      </c>
      <c r="H135" s="175" t="s">
        <v>1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5" t="s">
        <v>135</v>
      </c>
      <c r="AU135" s="175" t="s">
        <v>87</v>
      </c>
      <c r="AV135" s="13" t="s">
        <v>82</v>
      </c>
      <c r="AW135" s="13" t="s">
        <v>31</v>
      </c>
      <c r="AX135" s="13" t="s">
        <v>74</v>
      </c>
      <c r="AY135" s="175" t="s">
        <v>126</v>
      </c>
    </row>
    <row r="136" spans="2:51" s="14" customFormat="1" ht="12">
      <c r="B136" s="181"/>
      <c r="D136" s="174" t="s">
        <v>135</v>
      </c>
      <c r="E136" s="182" t="s">
        <v>1</v>
      </c>
      <c r="F136" s="183" t="s">
        <v>137</v>
      </c>
      <c r="H136" s="184">
        <v>0.8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2" t="s">
        <v>135</v>
      </c>
      <c r="AU136" s="182" t="s">
        <v>87</v>
      </c>
      <c r="AV136" s="14" t="s">
        <v>87</v>
      </c>
      <c r="AW136" s="14" t="s">
        <v>31</v>
      </c>
      <c r="AX136" s="14" t="s">
        <v>82</v>
      </c>
      <c r="AY136" s="182" t="s">
        <v>126</v>
      </c>
    </row>
    <row r="137" spans="1:65" s="2" customFormat="1" ht="16.5" customHeight="1">
      <c r="A137" s="32"/>
      <c r="B137" s="159"/>
      <c r="C137" s="160" t="s">
        <v>87</v>
      </c>
      <c r="D137" s="160" t="s">
        <v>128</v>
      </c>
      <c r="E137" s="161" t="s">
        <v>138</v>
      </c>
      <c r="F137" s="162" t="s">
        <v>139</v>
      </c>
      <c r="G137" s="163" t="s">
        <v>140</v>
      </c>
      <c r="H137" s="164">
        <v>1.6</v>
      </c>
      <c r="I137" s="165"/>
      <c r="J137" s="166">
        <f>ROUND(I137*H137,2)</f>
        <v>0</v>
      </c>
      <c r="K137" s="162" t="s">
        <v>132</v>
      </c>
      <c r="L137" s="33"/>
      <c r="M137" s="167" t="s">
        <v>1</v>
      </c>
      <c r="N137" s="168" t="s">
        <v>40</v>
      </c>
      <c r="O137" s="58"/>
      <c r="P137" s="169">
        <f>O137*H137</f>
        <v>0</v>
      </c>
      <c r="Q137" s="169">
        <v>0</v>
      </c>
      <c r="R137" s="169">
        <f>Q137*H137</f>
        <v>0</v>
      </c>
      <c r="S137" s="169">
        <v>0.04</v>
      </c>
      <c r="T137" s="170">
        <f>S137*H137</f>
        <v>0.064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1" t="s">
        <v>133</v>
      </c>
      <c r="AT137" s="171" t="s">
        <v>128</v>
      </c>
      <c r="AU137" s="171" t="s">
        <v>87</v>
      </c>
      <c r="AY137" s="17" t="s">
        <v>126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7" t="s">
        <v>87</v>
      </c>
      <c r="BK137" s="172">
        <f>ROUND(I137*H137,2)</f>
        <v>0</v>
      </c>
      <c r="BL137" s="17" t="s">
        <v>133</v>
      </c>
      <c r="BM137" s="171" t="s">
        <v>141</v>
      </c>
    </row>
    <row r="138" spans="2:63" s="12" customFormat="1" ht="22.9" customHeight="1">
      <c r="B138" s="146"/>
      <c r="D138" s="147" t="s">
        <v>73</v>
      </c>
      <c r="E138" s="157" t="s">
        <v>142</v>
      </c>
      <c r="F138" s="157" t="s">
        <v>143</v>
      </c>
      <c r="I138" s="149"/>
      <c r="J138" s="158">
        <f>BK138</f>
        <v>0</v>
      </c>
      <c r="L138" s="146"/>
      <c r="M138" s="151"/>
      <c r="N138" s="152"/>
      <c r="O138" s="152"/>
      <c r="P138" s="153">
        <f>SUM(P139:P141)</f>
        <v>0</v>
      </c>
      <c r="Q138" s="152"/>
      <c r="R138" s="153">
        <f>SUM(R139:R141)</f>
        <v>0.15937800000000002</v>
      </c>
      <c r="S138" s="152"/>
      <c r="T138" s="154">
        <f>SUM(T139:T141)</f>
        <v>0</v>
      </c>
      <c r="AR138" s="147" t="s">
        <v>82</v>
      </c>
      <c r="AT138" s="155" t="s">
        <v>73</v>
      </c>
      <c r="AU138" s="155" t="s">
        <v>82</v>
      </c>
      <c r="AY138" s="147" t="s">
        <v>126</v>
      </c>
      <c r="BK138" s="156">
        <f>SUM(BK139:BK141)</f>
        <v>0</v>
      </c>
    </row>
    <row r="139" spans="1:65" s="2" customFormat="1" ht="21.75" customHeight="1">
      <c r="A139" s="32"/>
      <c r="B139" s="159"/>
      <c r="C139" s="160" t="s">
        <v>144</v>
      </c>
      <c r="D139" s="160" t="s">
        <v>128</v>
      </c>
      <c r="E139" s="161" t="s">
        <v>145</v>
      </c>
      <c r="F139" s="162" t="s">
        <v>146</v>
      </c>
      <c r="G139" s="163" t="s">
        <v>131</v>
      </c>
      <c r="H139" s="164">
        <v>0.808</v>
      </c>
      <c r="I139" s="165"/>
      <c r="J139" s="166">
        <f>ROUND(I139*H139,2)</f>
        <v>0</v>
      </c>
      <c r="K139" s="162" t="s">
        <v>132</v>
      </c>
      <c r="L139" s="33"/>
      <c r="M139" s="167" t="s">
        <v>1</v>
      </c>
      <c r="N139" s="168" t="s">
        <v>40</v>
      </c>
      <c r="O139" s="58"/>
      <c r="P139" s="169">
        <f>O139*H139</f>
        <v>0</v>
      </c>
      <c r="Q139" s="169">
        <v>0.08425</v>
      </c>
      <c r="R139" s="169">
        <f>Q139*H139</f>
        <v>0.06807400000000001</v>
      </c>
      <c r="S139" s="169">
        <v>0</v>
      </c>
      <c r="T139" s="170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1" t="s">
        <v>133</v>
      </c>
      <c r="AT139" s="171" t="s">
        <v>128</v>
      </c>
      <c r="AU139" s="171" t="s">
        <v>87</v>
      </c>
      <c r="AY139" s="17" t="s">
        <v>126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7" t="s">
        <v>87</v>
      </c>
      <c r="BK139" s="172">
        <f>ROUND(I139*H139,2)</f>
        <v>0</v>
      </c>
      <c r="BL139" s="17" t="s">
        <v>133</v>
      </c>
      <c r="BM139" s="171" t="s">
        <v>147</v>
      </c>
    </row>
    <row r="140" spans="1:65" s="2" customFormat="1" ht="16.5" customHeight="1">
      <c r="A140" s="32"/>
      <c r="B140" s="159"/>
      <c r="C140" s="189" t="s">
        <v>133</v>
      </c>
      <c r="D140" s="189" t="s">
        <v>148</v>
      </c>
      <c r="E140" s="190" t="s">
        <v>149</v>
      </c>
      <c r="F140" s="191" t="s">
        <v>150</v>
      </c>
      <c r="G140" s="192" t="s">
        <v>131</v>
      </c>
      <c r="H140" s="193">
        <v>0.808</v>
      </c>
      <c r="I140" s="194"/>
      <c r="J140" s="195">
        <f>ROUND(I140*H140,2)</f>
        <v>0</v>
      </c>
      <c r="K140" s="191" t="s">
        <v>132</v>
      </c>
      <c r="L140" s="196"/>
      <c r="M140" s="197" t="s">
        <v>1</v>
      </c>
      <c r="N140" s="198" t="s">
        <v>40</v>
      </c>
      <c r="O140" s="58"/>
      <c r="P140" s="169">
        <f>O140*H140</f>
        <v>0</v>
      </c>
      <c r="Q140" s="169">
        <v>0.113</v>
      </c>
      <c r="R140" s="169">
        <f>Q140*H140</f>
        <v>0.09130400000000001</v>
      </c>
      <c r="S140" s="169">
        <v>0</v>
      </c>
      <c r="T140" s="170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1" t="s">
        <v>151</v>
      </c>
      <c r="AT140" s="171" t="s">
        <v>148</v>
      </c>
      <c r="AU140" s="171" t="s">
        <v>87</v>
      </c>
      <c r="AY140" s="17" t="s">
        <v>126</v>
      </c>
      <c r="BE140" s="172">
        <f>IF(N140="základní",J140,0)</f>
        <v>0</v>
      </c>
      <c r="BF140" s="172">
        <f>IF(N140="snížená",J140,0)</f>
        <v>0</v>
      </c>
      <c r="BG140" s="172">
        <f>IF(N140="zákl. přenesená",J140,0)</f>
        <v>0</v>
      </c>
      <c r="BH140" s="172">
        <f>IF(N140="sníž. přenesená",J140,0)</f>
        <v>0</v>
      </c>
      <c r="BI140" s="172">
        <f>IF(N140="nulová",J140,0)</f>
        <v>0</v>
      </c>
      <c r="BJ140" s="17" t="s">
        <v>87</v>
      </c>
      <c r="BK140" s="172">
        <f>ROUND(I140*H140,2)</f>
        <v>0</v>
      </c>
      <c r="BL140" s="17" t="s">
        <v>133</v>
      </c>
      <c r="BM140" s="171" t="s">
        <v>152</v>
      </c>
    </row>
    <row r="141" spans="2:51" s="14" customFormat="1" ht="12">
      <c r="B141" s="181"/>
      <c r="D141" s="174" t="s">
        <v>135</v>
      </c>
      <c r="E141" s="182" t="s">
        <v>1</v>
      </c>
      <c r="F141" s="183" t="s">
        <v>153</v>
      </c>
      <c r="H141" s="184">
        <v>0.808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135</v>
      </c>
      <c r="AU141" s="182" t="s">
        <v>87</v>
      </c>
      <c r="AV141" s="14" t="s">
        <v>87</v>
      </c>
      <c r="AW141" s="14" t="s">
        <v>31</v>
      </c>
      <c r="AX141" s="14" t="s">
        <v>82</v>
      </c>
      <c r="AY141" s="182" t="s">
        <v>126</v>
      </c>
    </row>
    <row r="142" spans="2:63" s="12" customFormat="1" ht="22.9" customHeight="1">
      <c r="B142" s="146"/>
      <c r="D142" s="147" t="s">
        <v>73</v>
      </c>
      <c r="E142" s="157" t="s">
        <v>154</v>
      </c>
      <c r="F142" s="157" t="s">
        <v>155</v>
      </c>
      <c r="I142" s="149"/>
      <c r="J142" s="158">
        <f>BK142</f>
        <v>0</v>
      </c>
      <c r="L142" s="146"/>
      <c r="M142" s="151"/>
      <c r="N142" s="152"/>
      <c r="O142" s="152"/>
      <c r="P142" s="153">
        <f>SUM(P143:P159)</f>
        <v>0</v>
      </c>
      <c r="Q142" s="152"/>
      <c r="R142" s="153">
        <f>SUM(R143:R159)</f>
        <v>1.0957325</v>
      </c>
      <c r="S142" s="152"/>
      <c r="T142" s="154">
        <f>SUM(T143:T159)</f>
        <v>0</v>
      </c>
      <c r="AR142" s="147" t="s">
        <v>82</v>
      </c>
      <c r="AT142" s="155" t="s">
        <v>73</v>
      </c>
      <c r="AU142" s="155" t="s">
        <v>82</v>
      </c>
      <c r="AY142" s="147" t="s">
        <v>126</v>
      </c>
      <c r="BK142" s="156">
        <f>SUM(BK143:BK159)</f>
        <v>0</v>
      </c>
    </row>
    <row r="143" spans="1:65" s="2" customFormat="1" ht="21.75" customHeight="1">
      <c r="A143" s="32"/>
      <c r="B143" s="159"/>
      <c r="C143" s="160" t="s">
        <v>142</v>
      </c>
      <c r="D143" s="160" t="s">
        <v>128</v>
      </c>
      <c r="E143" s="161" t="s">
        <v>156</v>
      </c>
      <c r="F143" s="162" t="s">
        <v>157</v>
      </c>
      <c r="G143" s="163" t="s">
        <v>131</v>
      </c>
      <c r="H143" s="164">
        <v>1.75</v>
      </c>
      <c r="I143" s="165"/>
      <c r="J143" s="166">
        <f>ROUND(I143*H143,2)</f>
        <v>0</v>
      </c>
      <c r="K143" s="162" t="s">
        <v>132</v>
      </c>
      <c r="L143" s="33"/>
      <c r="M143" s="167" t="s">
        <v>1</v>
      </c>
      <c r="N143" s="168" t="s">
        <v>40</v>
      </c>
      <c r="O143" s="58"/>
      <c r="P143" s="169">
        <f>O143*H143</f>
        <v>0</v>
      </c>
      <c r="Q143" s="169">
        <v>0.04153</v>
      </c>
      <c r="R143" s="169">
        <f>Q143*H143</f>
        <v>0.07267749999999999</v>
      </c>
      <c r="S143" s="169">
        <v>0</v>
      </c>
      <c r="T143" s="170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1" t="s">
        <v>133</v>
      </c>
      <c r="AT143" s="171" t="s">
        <v>128</v>
      </c>
      <c r="AU143" s="171" t="s">
        <v>87</v>
      </c>
      <c r="AY143" s="17" t="s">
        <v>126</v>
      </c>
      <c r="BE143" s="172">
        <f>IF(N143="základní",J143,0)</f>
        <v>0</v>
      </c>
      <c r="BF143" s="172">
        <f>IF(N143="snížená",J143,0)</f>
        <v>0</v>
      </c>
      <c r="BG143" s="172">
        <f>IF(N143="zákl. přenesená",J143,0)</f>
        <v>0</v>
      </c>
      <c r="BH143" s="172">
        <f>IF(N143="sníž. přenesená",J143,0)</f>
        <v>0</v>
      </c>
      <c r="BI143" s="172">
        <f>IF(N143="nulová",J143,0)</f>
        <v>0</v>
      </c>
      <c r="BJ143" s="17" t="s">
        <v>87</v>
      </c>
      <c r="BK143" s="172">
        <f>ROUND(I143*H143,2)</f>
        <v>0</v>
      </c>
      <c r="BL143" s="17" t="s">
        <v>133</v>
      </c>
      <c r="BM143" s="171" t="s">
        <v>158</v>
      </c>
    </row>
    <row r="144" spans="2:51" s="14" customFormat="1" ht="12">
      <c r="B144" s="181"/>
      <c r="D144" s="174" t="s">
        <v>135</v>
      </c>
      <c r="E144" s="182" t="s">
        <v>1</v>
      </c>
      <c r="F144" s="183" t="s">
        <v>159</v>
      </c>
      <c r="H144" s="184">
        <v>1.75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135</v>
      </c>
      <c r="AU144" s="182" t="s">
        <v>87</v>
      </c>
      <c r="AV144" s="14" t="s">
        <v>87</v>
      </c>
      <c r="AW144" s="14" t="s">
        <v>31</v>
      </c>
      <c r="AX144" s="14" t="s">
        <v>74</v>
      </c>
      <c r="AY144" s="182" t="s">
        <v>126</v>
      </c>
    </row>
    <row r="145" spans="2:51" s="15" customFormat="1" ht="12">
      <c r="B145" s="199"/>
      <c r="D145" s="174" t="s">
        <v>135</v>
      </c>
      <c r="E145" s="200" t="s">
        <v>1</v>
      </c>
      <c r="F145" s="201" t="s">
        <v>160</v>
      </c>
      <c r="H145" s="202">
        <v>1.75</v>
      </c>
      <c r="I145" s="203"/>
      <c r="L145" s="199"/>
      <c r="M145" s="204"/>
      <c r="N145" s="205"/>
      <c r="O145" s="205"/>
      <c r="P145" s="205"/>
      <c r="Q145" s="205"/>
      <c r="R145" s="205"/>
      <c r="S145" s="205"/>
      <c r="T145" s="206"/>
      <c r="AT145" s="200" t="s">
        <v>135</v>
      </c>
      <c r="AU145" s="200" t="s">
        <v>87</v>
      </c>
      <c r="AV145" s="15" t="s">
        <v>133</v>
      </c>
      <c r="AW145" s="15" t="s">
        <v>31</v>
      </c>
      <c r="AX145" s="15" t="s">
        <v>82</v>
      </c>
      <c r="AY145" s="200" t="s">
        <v>126</v>
      </c>
    </row>
    <row r="146" spans="1:65" s="2" customFormat="1" ht="21.75" customHeight="1">
      <c r="A146" s="32"/>
      <c r="B146" s="159"/>
      <c r="C146" s="160" t="s">
        <v>154</v>
      </c>
      <c r="D146" s="160" t="s">
        <v>128</v>
      </c>
      <c r="E146" s="161" t="s">
        <v>161</v>
      </c>
      <c r="F146" s="162" t="s">
        <v>162</v>
      </c>
      <c r="G146" s="163" t="s">
        <v>131</v>
      </c>
      <c r="H146" s="164">
        <v>13.76</v>
      </c>
      <c r="I146" s="165"/>
      <c r="J146" s="166">
        <f>ROUND(I146*H146,2)</f>
        <v>0</v>
      </c>
      <c r="K146" s="162" t="s">
        <v>132</v>
      </c>
      <c r="L146" s="33"/>
      <c r="M146" s="167" t="s">
        <v>1</v>
      </c>
      <c r="N146" s="168" t="s">
        <v>40</v>
      </c>
      <c r="O146" s="58"/>
      <c r="P146" s="169">
        <f>O146*H146</f>
        <v>0</v>
      </c>
      <c r="Q146" s="169">
        <v>0.017</v>
      </c>
      <c r="R146" s="169">
        <f>Q146*H146</f>
        <v>0.23392000000000002</v>
      </c>
      <c r="S146" s="169">
        <v>0</v>
      </c>
      <c r="T146" s="170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1" t="s">
        <v>133</v>
      </c>
      <c r="AT146" s="171" t="s">
        <v>128</v>
      </c>
      <c r="AU146" s="171" t="s">
        <v>87</v>
      </c>
      <c r="AY146" s="17" t="s">
        <v>126</v>
      </c>
      <c r="BE146" s="172">
        <f>IF(N146="základní",J146,0)</f>
        <v>0</v>
      </c>
      <c r="BF146" s="172">
        <f>IF(N146="snížená",J146,0)</f>
        <v>0</v>
      </c>
      <c r="BG146" s="172">
        <f>IF(N146="zákl. přenesená",J146,0)</f>
        <v>0</v>
      </c>
      <c r="BH146" s="172">
        <f>IF(N146="sníž. přenesená",J146,0)</f>
        <v>0</v>
      </c>
      <c r="BI146" s="172">
        <f>IF(N146="nulová",J146,0)</f>
        <v>0</v>
      </c>
      <c r="BJ146" s="17" t="s">
        <v>87</v>
      </c>
      <c r="BK146" s="172">
        <f>ROUND(I146*H146,2)</f>
        <v>0</v>
      </c>
      <c r="BL146" s="17" t="s">
        <v>133</v>
      </c>
      <c r="BM146" s="171" t="s">
        <v>163</v>
      </c>
    </row>
    <row r="147" spans="2:51" s="14" customFormat="1" ht="12">
      <c r="B147" s="181"/>
      <c r="D147" s="174" t="s">
        <v>135</v>
      </c>
      <c r="E147" s="182" t="s">
        <v>1</v>
      </c>
      <c r="F147" s="183" t="s">
        <v>164</v>
      </c>
      <c r="H147" s="184">
        <v>13.76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135</v>
      </c>
      <c r="AU147" s="182" t="s">
        <v>87</v>
      </c>
      <c r="AV147" s="14" t="s">
        <v>87</v>
      </c>
      <c r="AW147" s="14" t="s">
        <v>31</v>
      </c>
      <c r="AX147" s="14" t="s">
        <v>74</v>
      </c>
      <c r="AY147" s="182" t="s">
        <v>126</v>
      </c>
    </row>
    <row r="148" spans="2:51" s="15" customFormat="1" ht="12">
      <c r="B148" s="199"/>
      <c r="D148" s="174" t="s">
        <v>135</v>
      </c>
      <c r="E148" s="200" t="s">
        <v>1</v>
      </c>
      <c r="F148" s="201" t="s">
        <v>160</v>
      </c>
      <c r="H148" s="202">
        <v>13.76</v>
      </c>
      <c r="I148" s="203"/>
      <c r="L148" s="199"/>
      <c r="M148" s="204"/>
      <c r="N148" s="205"/>
      <c r="O148" s="205"/>
      <c r="P148" s="205"/>
      <c r="Q148" s="205"/>
      <c r="R148" s="205"/>
      <c r="S148" s="205"/>
      <c r="T148" s="206"/>
      <c r="AT148" s="200" t="s">
        <v>135</v>
      </c>
      <c r="AU148" s="200" t="s">
        <v>87</v>
      </c>
      <c r="AV148" s="15" t="s">
        <v>133</v>
      </c>
      <c r="AW148" s="15" t="s">
        <v>31</v>
      </c>
      <c r="AX148" s="15" t="s">
        <v>82</v>
      </c>
      <c r="AY148" s="200" t="s">
        <v>126</v>
      </c>
    </row>
    <row r="149" spans="1:65" s="2" customFormat="1" ht="21.75" customHeight="1">
      <c r="A149" s="32"/>
      <c r="B149" s="159"/>
      <c r="C149" s="160" t="s">
        <v>165</v>
      </c>
      <c r="D149" s="160" t="s">
        <v>128</v>
      </c>
      <c r="E149" s="161" t="s">
        <v>166</v>
      </c>
      <c r="F149" s="162" t="s">
        <v>167</v>
      </c>
      <c r="G149" s="163" t="s">
        <v>131</v>
      </c>
      <c r="H149" s="164">
        <v>3</v>
      </c>
      <c r="I149" s="165"/>
      <c r="J149" s="166">
        <f>ROUND(I149*H149,2)</f>
        <v>0</v>
      </c>
      <c r="K149" s="162" t="s">
        <v>132</v>
      </c>
      <c r="L149" s="33"/>
      <c r="M149" s="167" t="s">
        <v>1</v>
      </c>
      <c r="N149" s="168" t="s">
        <v>40</v>
      </c>
      <c r="O149" s="58"/>
      <c r="P149" s="169">
        <f>O149*H149</f>
        <v>0</v>
      </c>
      <c r="Q149" s="169">
        <v>0.0389</v>
      </c>
      <c r="R149" s="169">
        <f>Q149*H149</f>
        <v>0.1167</v>
      </c>
      <c r="S149" s="169">
        <v>0</v>
      </c>
      <c r="T149" s="170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1" t="s">
        <v>133</v>
      </c>
      <c r="AT149" s="171" t="s">
        <v>128</v>
      </c>
      <c r="AU149" s="171" t="s">
        <v>87</v>
      </c>
      <c r="AY149" s="17" t="s">
        <v>126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7" t="s">
        <v>87</v>
      </c>
      <c r="BK149" s="172">
        <f>ROUND(I149*H149,2)</f>
        <v>0</v>
      </c>
      <c r="BL149" s="17" t="s">
        <v>133</v>
      </c>
      <c r="BM149" s="171" t="s">
        <v>168</v>
      </c>
    </row>
    <row r="150" spans="2:51" s="14" customFormat="1" ht="12">
      <c r="B150" s="181"/>
      <c r="D150" s="174" t="s">
        <v>135</v>
      </c>
      <c r="E150" s="182" t="s">
        <v>1</v>
      </c>
      <c r="F150" s="183" t="s">
        <v>169</v>
      </c>
      <c r="H150" s="184">
        <v>3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135</v>
      </c>
      <c r="AU150" s="182" t="s">
        <v>87</v>
      </c>
      <c r="AV150" s="14" t="s">
        <v>87</v>
      </c>
      <c r="AW150" s="14" t="s">
        <v>31</v>
      </c>
      <c r="AX150" s="14" t="s">
        <v>82</v>
      </c>
      <c r="AY150" s="182" t="s">
        <v>126</v>
      </c>
    </row>
    <row r="151" spans="1:65" s="2" customFormat="1" ht="21.75" customHeight="1">
      <c r="A151" s="32"/>
      <c r="B151" s="159"/>
      <c r="C151" s="160" t="s">
        <v>151</v>
      </c>
      <c r="D151" s="160" t="s">
        <v>128</v>
      </c>
      <c r="E151" s="161" t="s">
        <v>170</v>
      </c>
      <c r="F151" s="162" t="s">
        <v>171</v>
      </c>
      <c r="G151" s="163" t="s">
        <v>131</v>
      </c>
      <c r="H151" s="164">
        <v>38.727</v>
      </c>
      <c r="I151" s="165"/>
      <c r="J151" s="166">
        <f>ROUND(I151*H151,2)</f>
        <v>0</v>
      </c>
      <c r="K151" s="162" t="s">
        <v>132</v>
      </c>
      <c r="L151" s="33"/>
      <c r="M151" s="167" t="s">
        <v>1</v>
      </c>
      <c r="N151" s="168" t="s">
        <v>40</v>
      </c>
      <c r="O151" s="58"/>
      <c r="P151" s="169">
        <f>O151*H151</f>
        <v>0</v>
      </c>
      <c r="Q151" s="169">
        <v>0.017</v>
      </c>
      <c r="R151" s="169">
        <f>Q151*H151</f>
        <v>0.658359</v>
      </c>
      <c r="S151" s="169">
        <v>0</v>
      </c>
      <c r="T151" s="170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1" t="s">
        <v>133</v>
      </c>
      <c r="AT151" s="171" t="s">
        <v>128</v>
      </c>
      <c r="AU151" s="171" t="s">
        <v>87</v>
      </c>
      <c r="AY151" s="17" t="s">
        <v>126</v>
      </c>
      <c r="BE151" s="172">
        <f>IF(N151="základní",J151,0)</f>
        <v>0</v>
      </c>
      <c r="BF151" s="172">
        <f>IF(N151="snížená",J151,0)</f>
        <v>0</v>
      </c>
      <c r="BG151" s="172">
        <f>IF(N151="zákl. přenesená",J151,0)</f>
        <v>0</v>
      </c>
      <c r="BH151" s="172">
        <f>IF(N151="sníž. přenesená",J151,0)</f>
        <v>0</v>
      </c>
      <c r="BI151" s="172">
        <f>IF(N151="nulová",J151,0)</f>
        <v>0</v>
      </c>
      <c r="BJ151" s="17" t="s">
        <v>87</v>
      </c>
      <c r="BK151" s="172">
        <f>ROUND(I151*H151,2)</f>
        <v>0</v>
      </c>
      <c r="BL151" s="17" t="s">
        <v>133</v>
      </c>
      <c r="BM151" s="171" t="s">
        <v>172</v>
      </c>
    </row>
    <row r="152" spans="2:51" s="13" customFormat="1" ht="12">
      <c r="B152" s="173"/>
      <c r="D152" s="174" t="s">
        <v>135</v>
      </c>
      <c r="E152" s="175" t="s">
        <v>1</v>
      </c>
      <c r="F152" s="176" t="s">
        <v>173</v>
      </c>
      <c r="H152" s="175" t="s">
        <v>1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5" t="s">
        <v>135</v>
      </c>
      <c r="AU152" s="175" t="s">
        <v>87</v>
      </c>
      <c r="AV152" s="13" t="s">
        <v>82</v>
      </c>
      <c r="AW152" s="13" t="s">
        <v>31</v>
      </c>
      <c r="AX152" s="13" t="s">
        <v>74</v>
      </c>
      <c r="AY152" s="175" t="s">
        <v>126</v>
      </c>
    </row>
    <row r="153" spans="2:51" s="14" customFormat="1" ht="12">
      <c r="B153" s="181"/>
      <c r="D153" s="174" t="s">
        <v>135</v>
      </c>
      <c r="E153" s="182" t="s">
        <v>1</v>
      </c>
      <c r="F153" s="183" t="s">
        <v>174</v>
      </c>
      <c r="H153" s="184">
        <v>40.015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135</v>
      </c>
      <c r="AU153" s="182" t="s">
        <v>87</v>
      </c>
      <c r="AV153" s="14" t="s">
        <v>87</v>
      </c>
      <c r="AW153" s="14" t="s">
        <v>31</v>
      </c>
      <c r="AX153" s="14" t="s">
        <v>74</v>
      </c>
      <c r="AY153" s="182" t="s">
        <v>126</v>
      </c>
    </row>
    <row r="154" spans="2:51" s="14" customFormat="1" ht="12">
      <c r="B154" s="181"/>
      <c r="D154" s="174" t="s">
        <v>135</v>
      </c>
      <c r="E154" s="182" t="s">
        <v>1</v>
      </c>
      <c r="F154" s="183" t="s">
        <v>175</v>
      </c>
      <c r="H154" s="184">
        <v>-0.965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135</v>
      </c>
      <c r="AU154" s="182" t="s">
        <v>87</v>
      </c>
      <c r="AV154" s="14" t="s">
        <v>87</v>
      </c>
      <c r="AW154" s="14" t="s">
        <v>31</v>
      </c>
      <c r="AX154" s="14" t="s">
        <v>74</v>
      </c>
      <c r="AY154" s="182" t="s">
        <v>126</v>
      </c>
    </row>
    <row r="155" spans="2:51" s="14" customFormat="1" ht="12">
      <c r="B155" s="181"/>
      <c r="D155" s="174" t="s">
        <v>135</v>
      </c>
      <c r="E155" s="182" t="s">
        <v>1</v>
      </c>
      <c r="F155" s="183" t="s">
        <v>176</v>
      </c>
      <c r="H155" s="184">
        <v>-0.323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135</v>
      </c>
      <c r="AU155" s="182" t="s">
        <v>87</v>
      </c>
      <c r="AV155" s="14" t="s">
        <v>87</v>
      </c>
      <c r="AW155" s="14" t="s">
        <v>31</v>
      </c>
      <c r="AX155" s="14" t="s">
        <v>74</v>
      </c>
      <c r="AY155" s="182" t="s">
        <v>126</v>
      </c>
    </row>
    <row r="156" spans="2:51" s="15" customFormat="1" ht="12">
      <c r="B156" s="199"/>
      <c r="D156" s="174" t="s">
        <v>135</v>
      </c>
      <c r="E156" s="200" t="s">
        <v>1</v>
      </c>
      <c r="F156" s="201" t="s">
        <v>160</v>
      </c>
      <c r="H156" s="202">
        <v>38.727</v>
      </c>
      <c r="I156" s="203"/>
      <c r="L156" s="199"/>
      <c r="M156" s="204"/>
      <c r="N156" s="205"/>
      <c r="O156" s="205"/>
      <c r="P156" s="205"/>
      <c r="Q156" s="205"/>
      <c r="R156" s="205"/>
      <c r="S156" s="205"/>
      <c r="T156" s="206"/>
      <c r="AT156" s="200" t="s">
        <v>135</v>
      </c>
      <c r="AU156" s="200" t="s">
        <v>87</v>
      </c>
      <c r="AV156" s="15" t="s">
        <v>133</v>
      </c>
      <c r="AW156" s="15" t="s">
        <v>31</v>
      </c>
      <c r="AX156" s="15" t="s">
        <v>82</v>
      </c>
      <c r="AY156" s="200" t="s">
        <v>126</v>
      </c>
    </row>
    <row r="157" spans="1:65" s="2" customFormat="1" ht="21.75" customHeight="1">
      <c r="A157" s="32"/>
      <c r="B157" s="159"/>
      <c r="C157" s="160" t="s">
        <v>177</v>
      </c>
      <c r="D157" s="160" t="s">
        <v>128</v>
      </c>
      <c r="E157" s="161" t="s">
        <v>178</v>
      </c>
      <c r="F157" s="162" t="s">
        <v>179</v>
      </c>
      <c r="G157" s="163" t="s">
        <v>131</v>
      </c>
      <c r="H157" s="164">
        <v>0.575</v>
      </c>
      <c r="I157" s="165"/>
      <c r="J157" s="166">
        <f>ROUND(I157*H157,2)</f>
        <v>0</v>
      </c>
      <c r="K157" s="162" t="s">
        <v>1</v>
      </c>
      <c r="L157" s="33"/>
      <c r="M157" s="167" t="s">
        <v>1</v>
      </c>
      <c r="N157" s="168" t="s">
        <v>40</v>
      </c>
      <c r="O157" s="58"/>
      <c r="P157" s="169">
        <f>O157*H157</f>
        <v>0</v>
      </c>
      <c r="Q157" s="169">
        <v>0.02448</v>
      </c>
      <c r="R157" s="169">
        <f>Q157*H157</f>
        <v>0.014075999999999998</v>
      </c>
      <c r="S157" s="169">
        <v>0</v>
      </c>
      <c r="T157" s="170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1" t="s">
        <v>133</v>
      </c>
      <c r="AT157" s="171" t="s">
        <v>128</v>
      </c>
      <c r="AU157" s="171" t="s">
        <v>87</v>
      </c>
      <c r="AY157" s="17" t="s">
        <v>126</v>
      </c>
      <c r="BE157" s="172">
        <f>IF(N157="základní",J157,0)</f>
        <v>0</v>
      </c>
      <c r="BF157" s="172">
        <f>IF(N157="snížená",J157,0)</f>
        <v>0</v>
      </c>
      <c r="BG157" s="172">
        <f>IF(N157="zákl. přenesená",J157,0)</f>
        <v>0</v>
      </c>
      <c r="BH157" s="172">
        <f>IF(N157="sníž. přenesená",J157,0)</f>
        <v>0</v>
      </c>
      <c r="BI157" s="172">
        <f>IF(N157="nulová",J157,0)</f>
        <v>0</v>
      </c>
      <c r="BJ157" s="17" t="s">
        <v>87</v>
      </c>
      <c r="BK157" s="172">
        <f>ROUND(I157*H157,2)</f>
        <v>0</v>
      </c>
      <c r="BL157" s="17" t="s">
        <v>133</v>
      </c>
      <c r="BM157" s="171" t="s">
        <v>180</v>
      </c>
    </row>
    <row r="158" spans="2:51" s="13" customFormat="1" ht="12">
      <c r="B158" s="173"/>
      <c r="D158" s="174" t="s">
        <v>135</v>
      </c>
      <c r="E158" s="175" t="s">
        <v>1</v>
      </c>
      <c r="F158" s="176" t="s">
        <v>181</v>
      </c>
      <c r="H158" s="175" t="s">
        <v>1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5" t="s">
        <v>135</v>
      </c>
      <c r="AU158" s="175" t="s">
        <v>87</v>
      </c>
      <c r="AV158" s="13" t="s">
        <v>82</v>
      </c>
      <c r="AW158" s="13" t="s">
        <v>31</v>
      </c>
      <c r="AX158" s="13" t="s">
        <v>74</v>
      </c>
      <c r="AY158" s="175" t="s">
        <v>126</v>
      </c>
    </row>
    <row r="159" spans="2:51" s="14" customFormat="1" ht="12">
      <c r="B159" s="181"/>
      <c r="D159" s="174" t="s">
        <v>135</v>
      </c>
      <c r="E159" s="182" t="s">
        <v>1</v>
      </c>
      <c r="F159" s="183" t="s">
        <v>182</v>
      </c>
      <c r="H159" s="184">
        <v>0.575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135</v>
      </c>
      <c r="AU159" s="182" t="s">
        <v>87</v>
      </c>
      <c r="AV159" s="14" t="s">
        <v>87</v>
      </c>
      <c r="AW159" s="14" t="s">
        <v>31</v>
      </c>
      <c r="AX159" s="14" t="s">
        <v>82</v>
      </c>
      <c r="AY159" s="182" t="s">
        <v>126</v>
      </c>
    </row>
    <row r="160" spans="2:63" s="12" customFormat="1" ht="22.9" customHeight="1">
      <c r="B160" s="146"/>
      <c r="D160" s="147" t="s">
        <v>73</v>
      </c>
      <c r="E160" s="157" t="s">
        <v>177</v>
      </c>
      <c r="F160" s="157" t="s">
        <v>183</v>
      </c>
      <c r="I160" s="149"/>
      <c r="J160" s="158">
        <f>BK160</f>
        <v>0</v>
      </c>
      <c r="L160" s="146"/>
      <c r="M160" s="151"/>
      <c r="N160" s="152"/>
      <c r="O160" s="152"/>
      <c r="P160" s="153">
        <f>SUM(P161:P177)</f>
        <v>0</v>
      </c>
      <c r="Q160" s="152"/>
      <c r="R160" s="153">
        <f>SUM(R161:R177)</f>
        <v>0.086767</v>
      </c>
      <c r="S160" s="152"/>
      <c r="T160" s="154">
        <f>SUM(T161:T177)</f>
        <v>1.5401999999999998</v>
      </c>
      <c r="AR160" s="147" t="s">
        <v>82</v>
      </c>
      <c r="AT160" s="155" t="s">
        <v>73</v>
      </c>
      <c r="AU160" s="155" t="s">
        <v>82</v>
      </c>
      <c r="AY160" s="147" t="s">
        <v>126</v>
      </c>
      <c r="BK160" s="156">
        <f>SUM(BK161:BK177)</f>
        <v>0</v>
      </c>
    </row>
    <row r="161" spans="1:65" s="2" customFormat="1" ht="21.75" customHeight="1">
      <c r="A161" s="32"/>
      <c r="B161" s="159"/>
      <c r="C161" s="160" t="s">
        <v>184</v>
      </c>
      <c r="D161" s="160" t="s">
        <v>128</v>
      </c>
      <c r="E161" s="161" t="s">
        <v>185</v>
      </c>
      <c r="F161" s="162" t="s">
        <v>186</v>
      </c>
      <c r="G161" s="163" t="s">
        <v>140</v>
      </c>
      <c r="H161" s="164">
        <v>1</v>
      </c>
      <c r="I161" s="165"/>
      <c r="J161" s="166">
        <f>ROUND(I161*H161,2)</f>
        <v>0</v>
      </c>
      <c r="K161" s="162" t="s">
        <v>132</v>
      </c>
      <c r="L161" s="33"/>
      <c r="M161" s="167" t="s">
        <v>1</v>
      </c>
      <c r="N161" s="168" t="s">
        <v>40</v>
      </c>
      <c r="O161" s="58"/>
      <c r="P161" s="169">
        <f>O161*H161</f>
        <v>0</v>
      </c>
      <c r="Q161" s="169">
        <v>0.08531</v>
      </c>
      <c r="R161" s="169">
        <f>Q161*H161</f>
        <v>0.08531</v>
      </c>
      <c r="S161" s="169">
        <v>0</v>
      </c>
      <c r="T161" s="170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1" t="s">
        <v>133</v>
      </c>
      <c r="AT161" s="171" t="s">
        <v>128</v>
      </c>
      <c r="AU161" s="171" t="s">
        <v>87</v>
      </c>
      <c r="AY161" s="17" t="s">
        <v>126</v>
      </c>
      <c r="BE161" s="172">
        <f>IF(N161="základní",J161,0)</f>
        <v>0</v>
      </c>
      <c r="BF161" s="172">
        <f>IF(N161="snížená",J161,0)</f>
        <v>0</v>
      </c>
      <c r="BG161" s="172">
        <f>IF(N161="zákl. přenesená",J161,0)</f>
        <v>0</v>
      </c>
      <c r="BH161" s="172">
        <f>IF(N161="sníž. přenesená",J161,0)</f>
        <v>0</v>
      </c>
      <c r="BI161" s="172">
        <f>IF(N161="nulová",J161,0)</f>
        <v>0</v>
      </c>
      <c r="BJ161" s="17" t="s">
        <v>87</v>
      </c>
      <c r="BK161" s="172">
        <f>ROUND(I161*H161,2)</f>
        <v>0</v>
      </c>
      <c r="BL161" s="17" t="s">
        <v>133</v>
      </c>
      <c r="BM161" s="171" t="s">
        <v>187</v>
      </c>
    </row>
    <row r="162" spans="2:51" s="13" customFormat="1" ht="12">
      <c r="B162" s="173"/>
      <c r="D162" s="174" t="s">
        <v>135</v>
      </c>
      <c r="E162" s="175" t="s">
        <v>1</v>
      </c>
      <c r="F162" s="176" t="s">
        <v>188</v>
      </c>
      <c r="H162" s="175" t="s">
        <v>1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5" t="s">
        <v>135</v>
      </c>
      <c r="AU162" s="175" t="s">
        <v>87</v>
      </c>
      <c r="AV162" s="13" t="s">
        <v>82</v>
      </c>
      <c r="AW162" s="13" t="s">
        <v>31</v>
      </c>
      <c r="AX162" s="13" t="s">
        <v>74</v>
      </c>
      <c r="AY162" s="175" t="s">
        <v>126</v>
      </c>
    </row>
    <row r="163" spans="2:51" s="14" customFormat="1" ht="12">
      <c r="B163" s="181"/>
      <c r="D163" s="174" t="s">
        <v>135</v>
      </c>
      <c r="E163" s="182" t="s">
        <v>1</v>
      </c>
      <c r="F163" s="183" t="s">
        <v>189</v>
      </c>
      <c r="H163" s="184">
        <v>1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2" t="s">
        <v>135</v>
      </c>
      <c r="AU163" s="182" t="s">
        <v>87</v>
      </c>
      <c r="AV163" s="14" t="s">
        <v>87</v>
      </c>
      <c r="AW163" s="14" t="s">
        <v>31</v>
      </c>
      <c r="AX163" s="14" t="s">
        <v>82</v>
      </c>
      <c r="AY163" s="182" t="s">
        <v>126</v>
      </c>
    </row>
    <row r="164" spans="1:65" s="2" customFormat="1" ht="21.75" customHeight="1">
      <c r="A164" s="32"/>
      <c r="B164" s="159"/>
      <c r="C164" s="160" t="s">
        <v>190</v>
      </c>
      <c r="D164" s="160" t="s">
        <v>128</v>
      </c>
      <c r="E164" s="161" t="s">
        <v>191</v>
      </c>
      <c r="F164" s="162" t="s">
        <v>192</v>
      </c>
      <c r="G164" s="163" t="s">
        <v>193</v>
      </c>
      <c r="H164" s="164">
        <v>0.704</v>
      </c>
      <c r="I164" s="165"/>
      <c r="J164" s="166">
        <f>ROUND(I164*H164,2)</f>
        <v>0</v>
      </c>
      <c r="K164" s="162" t="s">
        <v>132</v>
      </c>
      <c r="L164" s="33"/>
      <c r="M164" s="167" t="s">
        <v>1</v>
      </c>
      <c r="N164" s="168" t="s">
        <v>40</v>
      </c>
      <c r="O164" s="58"/>
      <c r="P164" s="169">
        <f>O164*H164</f>
        <v>0</v>
      </c>
      <c r="Q164" s="169">
        <v>0</v>
      </c>
      <c r="R164" s="169">
        <f>Q164*H164</f>
        <v>0</v>
      </c>
      <c r="S164" s="169">
        <v>1.8</v>
      </c>
      <c r="T164" s="170">
        <f>S164*H164</f>
        <v>1.2671999999999999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1" t="s">
        <v>133</v>
      </c>
      <c r="AT164" s="171" t="s">
        <v>128</v>
      </c>
      <c r="AU164" s="171" t="s">
        <v>87</v>
      </c>
      <c r="AY164" s="17" t="s">
        <v>126</v>
      </c>
      <c r="BE164" s="172">
        <f>IF(N164="základní",J164,0)</f>
        <v>0</v>
      </c>
      <c r="BF164" s="172">
        <f>IF(N164="snížená",J164,0)</f>
        <v>0</v>
      </c>
      <c r="BG164" s="172">
        <f>IF(N164="zákl. přenesená",J164,0)</f>
        <v>0</v>
      </c>
      <c r="BH164" s="172">
        <f>IF(N164="sníž. přenesená",J164,0)</f>
        <v>0</v>
      </c>
      <c r="BI164" s="172">
        <f>IF(N164="nulová",J164,0)</f>
        <v>0</v>
      </c>
      <c r="BJ164" s="17" t="s">
        <v>87</v>
      </c>
      <c r="BK164" s="172">
        <f>ROUND(I164*H164,2)</f>
        <v>0</v>
      </c>
      <c r="BL164" s="17" t="s">
        <v>133</v>
      </c>
      <c r="BM164" s="171" t="s">
        <v>194</v>
      </c>
    </row>
    <row r="165" spans="2:51" s="13" customFormat="1" ht="12">
      <c r="B165" s="173"/>
      <c r="D165" s="174" t="s">
        <v>135</v>
      </c>
      <c r="E165" s="175" t="s">
        <v>1</v>
      </c>
      <c r="F165" s="176" t="s">
        <v>195</v>
      </c>
      <c r="H165" s="175" t="s">
        <v>1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5" t="s">
        <v>135</v>
      </c>
      <c r="AU165" s="175" t="s">
        <v>87</v>
      </c>
      <c r="AV165" s="13" t="s">
        <v>82</v>
      </c>
      <c r="AW165" s="13" t="s">
        <v>31</v>
      </c>
      <c r="AX165" s="13" t="s">
        <v>74</v>
      </c>
      <c r="AY165" s="175" t="s">
        <v>126</v>
      </c>
    </row>
    <row r="166" spans="2:51" s="14" customFormat="1" ht="12">
      <c r="B166" s="181"/>
      <c r="D166" s="174" t="s">
        <v>135</v>
      </c>
      <c r="E166" s="182" t="s">
        <v>1</v>
      </c>
      <c r="F166" s="183" t="s">
        <v>196</v>
      </c>
      <c r="H166" s="184">
        <v>0.901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135</v>
      </c>
      <c r="AU166" s="182" t="s">
        <v>87</v>
      </c>
      <c r="AV166" s="14" t="s">
        <v>87</v>
      </c>
      <c r="AW166" s="14" t="s">
        <v>31</v>
      </c>
      <c r="AX166" s="14" t="s">
        <v>74</v>
      </c>
      <c r="AY166" s="182" t="s">
        <v>126</v>
      </c>
    </row>
    <row r="167" spans="2:51" s="14" customFormat="1" ht="12">
      <c r="B167" s="181"/>
      <c r="D167" s="174" t="s">
        <v>135</v>
      </c>
      <c r="E167" s="182" t="s">
        <v>1</v>
      </c>
      <c r="F167" s="183" t="s">
        <v>197</v>
      </c>
      <c r="H167" s="184">
        <v>-0.197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135</v>
      </c>
      <c r="AU167" s="182" t="s">
        <v>87</v>
      </c>
      <c r="AV167" s="14" t="s">
        <v>87</v>
      </c>
      <c r="AW167" s="14" t="s">
        <v>31</v>
      </c>
      <c r="AX167" s="14" t="s">
        <v>74</v>
      </c>
      <c r="AY167" s="182" t="s">
        <v>126</v>
      </c>
    </row>
    <row r="168" spans="2:51" s="15" customFormat="1" ht="12">
      <c r="B168" s="199"/>
      <c r="D168" s="174" t="s">
        <v>135</v>
      </c>
      <c r="E168" s="200" t="s">
        <v>1</v>
      </c>
      <c r="F168" s="201" t="s">
        <v>160</v>
      </c>
      <c r="H168" s="202">
        <v>0.704</v>
      </c>
      <c r="I168" s="203"/>
      <c r="L168" s="199"/>
      <c r="M168" s="204"/>
      <c r="N168" s="205"/>
      <c r="O168" s="205"/>
      <c r="P168" s="205"/>
      <c r="Q168" s="205"/>
      <c r="R168" s="205"/>
      <c r="S168" s="205"/>
      <c r="T168" s="206"/>
      <c r="AT168" s="200" t="s">
        <v>135</v>
      </c>
      <c r="AU168" s="200" t="s">
        <v>87</v>
      </c>
      <c r="AV168" s="15" t="s">
        <v>133</v>
      </c>
      <c r="AW168" s="15" t="s">
        <v>31</v>
      </c>
      <c r="AX168" s="15" t="s">
        <v>82</v>
      </c>
      <c r="AY168" s="200" t="s">
        <v>126</v>
      </c>
    </row>
    <row r="169" spans="1:65" s="2" customFormat="1" ht="21.75" customHeight="1">
      <c r="A169" s="32"/>
      <c r="B169" s="159"/>
      <c r="C169" s="160" t="s">
        <v>198</v>
      </c>
      <c r="D169" s="160" t="s">
        <v>128</v>
      </c>
      <c r="E169" s="161" t="s">
        <v>199</v>
      </c>
      <c r="F169" s="162" t="s">
        <v>200</v>
      </c>
      <c r="G169" s="163" t="s">
        <v>131</v>
      </c>
      <c r="H169" s="164">
        <v>1</v>
      </c>
      <c r="I169" s="165"/>
      <c r="J169" s="166">
        <f>ROUND(I169*H169,2)</f>
        <v>0</v>
      </c>
      <c r="K169" s="162" t="s">
        <v>132</v>
      </c>
      <c r="L169" s="33"/>
      <c r="M169" s="167" t="s">
        <v>1</v>
      </c>
      <c r="N169" s="168" t="s">
        <v>40</v>
      </c>
      <c r="O169" s="58"/>
      <c r="P169" s="169">
        <f>O169*H169</f>
        <v>0</v>
      </c>
      <c r="Q169" s="169">
        <v>0</v>
      </c>
      <c r="R169" s="169">
        <f>Q169*H169</f>
        <v>0</v>
      </c>
      <c r="S169" s="169">
        <v>0.075</v>
      </c>
      <c r="T169" s="170">
        <f>S169*H169</f>
        <v>0.075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1" t="s">
        <v>133</v>
      </c>
      <c r="AT169" s="171" t="s">
        <v>128</v>
      </c>
      <c r="AU169" s="171" t="s">
        <v>87</v>
      </c>
      <c r="AY169" s="17" t="s">
        <v>126</v>
      </c>
      <c r="BE169" s="172">
        <f>IF(N169="základní",J169,0)</f>
        <v>0</v>
      </c>
      <c r="BF169" s="172">
        <f>IF(N169="snížená",J169,0)</f>
        <v>0</v>
      </c>
      <c r="BG169" s="172">
        <f>IF(N169="zákl. přenesená",J169,0)</f>
        <v>0</v>
      </c>
      <c r="BH169" s="172">
        <f>IF(N169="sníž. přenesená",J169,0)</f>
        <v>0</v>
      </c>
      <c r="BI169" s="172">
        <f>IF(N169="nulová",J169,0)</f>
        <v>0</v>
      </c>
      <c r="BJ169" s="17" t="s">
        <v>87</v>
      </c>
      <c r="BK169" s="172">
        <f>ROUND(I169*H169,2)</f>
        <v>0</v>
      </c>
      <c r="BL169" s="17" t="s">
        <v>133</v>
      </c>
      <c r="BM169" s="171" t="s">
        <v>201</v>
      </c>
    </row>
    <row r="170" spans="1:65" s="2" customFormat="1" ht="21.75" customHeight="1">
      <c r="A170" s="32"/>
      <c r="B170" s="159"/>
      <c r="C170" s="160" t="s">
        <v>202</v>
      </c>
      <c r="D170" s="160" t="s">
        <v>128</v>
      </c>
      <c r="E170" s="161" t="s">
        <v>203</v>
      </c>
      <c r="F170" s="162" t="s">
        <v>204</v>
      </c>
      <c r="G170" s="163" t="s">
        <v>140</v>
      </c>
      <c r="H170" s="164">
        <v>33</v>
      </c>
      <c r="I170" s="165"/>
      <c r="J170" s="166">
        <f>ROUND(I170*H170,2)</f>
        <v>0</v>
      </c>
      <c r="K170" s="162" t="s">
        <v>132</v>
      </c>
      <c r="L170" s="33"/>
      <c r="M170" s="167" t="s">
        <v>1</v>
      </c>
      <c r="N170" s="168" t="s">
        <v>40</v>
      </c>
      <c r="O170" s="58"/>
      <c r="P170" s="169">
        <f>O170*H170</f>
        <v>0</v>
      </c>
      <c r="Q170" s="169">
        <v>0</v>
      </c>
      <c r="R170" s="169">
        <f>Q170*H170</f>
        <v>0</v>
      </c>
      <c r="S170" s="169">
        <v>0.006</v>
      </c>
      <c r="T170" s="170">
        <f>S170*H170</f>
        <v>0.198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1" t="s">
        <v>133</v>
      </c>
      <c r="AT170" s="171" t="s">
        <v>128</v>
      </c>
      <c r="AU170" s="171" t="s">
        <v>87</v>
      </c>
      <c r="AY170" s="17" t="s">
        <v>126</v>
      </c>
      <c r="BE170" s="172">
        <f>IF(N170="základní",J170,0)</f>
        <v>0</v>
      </c>
      <c r="BF170" s="172">
        <f>IF(N170="snížená",J170,0)</f>
        <v>0</v>
      </c>
      <c r="BG170" s="172">
        <f>IF(N170="zákl. přenesená",J170,0)</f>
        <v>0</v>
      </c>
      <c r="BH170" s="172">
        <f>IF(N170="sníž. přenesená",J170,0)</f>
        <v>0</v>
      </c>
      <c r="BI170" s="172">
        <f>IF(N170="nulová",J170,0)</f>
        <v>0</v>
      </c>
      <c r="BJ170" s="17" t="s">
        <v>87</v>
      </c>
      <c r="BK170" s="172">
        <f>ROUND(I170*H170,2)</f>
        <v>0</v>
      </c>
      <c r="BL170" s="17" t="s">
        <v>133</v>
      </c>
      <c r="BM170" s="171" t="s">
        <v>205</v>
      </c>
    </row>
    <row r="171" spans="2:51" s="14" customFormat="1" ht="12">
      <c r="B171" s="181"/>
      <c r="D171" s="174" t="s">
        <v>135</v>
      </c>
      <c r="E171" s="182" t="s">
        <v>1</v>
      </c>
      <c r="F171" s="183" t="s">
        <v>206</v>
      </c>
      <c r="H171" s="184">
        <v>13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135</v>
      </c>
      <c r="AU171" s="182" t="s">
        <v>87</v>
      </c>
      <c r="AV171" s="14" t="s">
        <v>87</v>
      </c>
      <c r="AW171" s="14" t="s">
        <v>31</v>
      </c>
      <c r="AX171" s="14" t="s">
        <v>74</v>
      </c>
      <c r="AY171" s="182" t="s">
        <v>126</v>
      </c>
    </row>
    <row r="172" spans="2:51" s="14" customFormat="1" ht="12">
      <c r="B172" s="181"/>
      <c r="D172" s="174" t="s">
        <v>135</v>
      </c>
      <c r="E172" s="182" t="s">
        <v>1</v>
      </c>
      <c r="F172" s="183" t="s">
        <v>207</v>
      </c>
      <c r="H172" s="184">
        <v>20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2" t="s">
        <v>135</v>
      </c>
      <c r="AU172" s="182" t="s">
        <v>87</v>
      </c>
      <c r="AV172" s="14" t="s">
        <v>87</v>
      </c>
      <c r="AW172" s="14" t="s">
        <v>31</v>
      </c>
      <c r="AX172" s="14" t="s">
        <v>74</v>
      </c>
      <c r="AY172" s="182" t="s">
        <v>126</v>
      </c>
    </row>
    <row r="173" spans="2:51" s="15" customFormat="1" ht="12">
      <c r="B173" s="199"/>
      <c r="D173" s="174" t="s">
        <v>135</v>
      </c>
      <c r="E173" s="200" t="s">
        <v>1</v>
      </c>
      <c r="F173" s="201" t="s">
        <v>160</v>
      </c>
      <c r="H173" s="202">
        <v>33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135</v>
      </c>
      <c r="AU173" s="200" t="s">
        <v>87</v>
      </c>
      <c r="AV173" s="15" t="s">
        <v>133</v>
      </c>
      <c r="AW173" s="15" t="s">
        <v>31</v>
      </c>
      <c r="AX173" s="15" t="s">
        <v>82</v>
      </c>
      <c r="AY173" s="200" t="s">
        <v>126</v>
      </c>
    </row>
    <row r="174" spans="1:65" s="2" customFormat="1" ht="21.75" customHeight="1">
      <c r="A174" s="32"/>
      <c r="B174" s="159"/>
      <c r="C174" s="160" t="s">
        <v>208</v>
      </c>
      <c r="D174" s="160" t="s">
        <v>128</v>
      </c>
      <c r="E174" s="161" t="s">
        <v>209</v>
      </c>
      <c r="F174" s="162" t="s">
        <v>210</v>
      </c>
      <c r="G174" s="163" t="s">
        <v>140</v>
      </c>
      <c r="H174" s="164">
        <v>4.7</v>
      </c>
      <c r="I174" s="165"/>
      <c r="J174" s="166">
        <f>ROUND(I174*H174,2)</f>
        <v>0</v>
      </c>
      <c r="K174" s="162" t="s">
        <v>132</v>
      </c>
      <c r="L174" s="33"/>
      <c r="M174" s="167" t="s">
        <v>1</v>
      </c>
      <c r="N174" s="168" t="s">
        <v>40</v>
      </c>
      <c r="O174" s="58"/>
      <c r="P174" s="169">
        <f>O174*H174</f>
        <v>0</v>
      </c>
      <c r="Q174" s="169">
        <v>0.00031</v>
      </c>
      <c r="R174" s="169">
        <f>Q174*H174</f>
        <v>0.001457</v>
      </c>
      <c r="S174" s="169">
        <v>0</v>
      </c>
      <c r="T174" s="170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1" t="s">
        <v>133</v>
      </c>
      <c r="AT174" s="171" t="s">
        <v>128</v>
      </c>
      <c r="AU174" s="171" t="s">
        <v>87</v>
      </c>
      <c r="AY174" s="17" t="s">
        <v>126</v>
      </c>
      <c r="BE174" s="172">
        <f>IF(N174="základní",J174,0)</f>
        <v>0</v>
      </c>
      <c r="BF174" s="172">
        <f>IF(N174="snížená",J174,0)</f>
        <v>0</v>
      </c>
      <c r="BG174" s="172">
        <f>IF(N174="zákl. přenesená",J174,0)</f>
        <v>0</v>
      </c>
      <c r="BH174" s="172">
        <f>IF(N174="sníž. přenesená",J174,0)</f>
        <v>0</v>
      </c>
      <c r="BI174" s="172">
        <f>IF(N174="nulová",J174,0)</f>
        <v>0</v>
      </c>
      <c r="BJ174" s="17" t="s">
        <v>87</v>
      </c>
      <c r="BK174" s="172">
        <f>ROUND(I174*H174,2)</f>
        <v>0</v>
      </c>
      <c r="BL174" s="17" t="s">
        <v>133</v>
      </c>
      <c r="BM174" s="171" t="s">
        <v>211</v>
      </c>
    </row>
    <row r="175" spans="2:51" s="13" customFormat="1" ht="12">
      <c r="B175" s="173"/>
      <c r="D175" s="174" t="s">
        <v>135</v>
      </c>
      <c r="E175" s="175" t="s">
        <v>1</v>
      </c>
      <c r="F175" s="176" t="s">
        <v>212</v>
      </c>
      <c r="H175" s="175" t="s">
        <v>1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5" t="s">
        <v>135</v>
      </c>
      <c r="AU175" s="175" t="s">
        <v>87</v>
      </c>
      <c r="AV175" s="13" t="s">
        <v>82</v>
      </c>
      <c r="AW175" s="13" t="s">
        <v>31</v>
      </c>
      <c r="AX175" s="13" t="s">
        <v>74</v>
      </c>
      <c r="AY175" s="175" t="s">
        <v>126</v>
      </c>
    </row>
    <row r="176" spans="2:51" s="14" customFormat="1" ht="12">
      <c r="B176" s="181"/>
      <c r="D176" s="174" t="s">
        <v>135</v>
      </c>
      <c r="E176" s="182" t="s">
        <v>1</v>
      </c>
      <c r="F176" s="183" t="s">
        <v>213</v>
      </c>
      <c r="H176" s="184">
        <v>4.7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135</v>
      </c>
      <c r="AU176" s="182" t="s">
        <v>87</v>
      </c>
      <c r="AV176" s="14" t="s">
        <v>87</v>
      </c>
      <c r="AW176" s="14" t="s">
        <v>31</v>
      </c>
      <c r="AX176" s="14" t="s">
        <v>74</v>
      </c>
      <c r="AY176" s="182" t="s">
        <v>126</v>
      </c>
    </row>
    <row r="177" spans="2:51" s="15" customFormat="1" ht="12">
      <c r="B177" s="199"/>
      <c r="D177" s="174" t="s">
        <v>135</v>
      </c>
      <c r="E177" s="200" t="s">
        <v>1</v>
      </c>
      <c r="F177" s="201" t="s">
        <v>160</v>
      </c>
      <c r="H177" s="202">
        <v>4.7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135</v>
      </c>
      <c r="AU177" s="200" t="s">
        <v>87</v>
      </c>
      <c r="AV177" s="15" t="s">
        <v>133</v>
      </c>
      <c r="AW177" s="15" t="s">
        <v>31</v>
      </c>
      <c r="AX177" s="15" t="s">
        <v>82</v>
      </c>
      <c r="AY177" s="200" t="s">
        <v>126</v>
      </c>
    </row>
    <row r="178" spans="2:63" s="12" customFormat="1" ht="22.9" customHeight="1">
      <c r="B178" s="146"/>
      <c r="D178" s="147" t="s">
        <v>73</v>
      </c>
      <c r="E178" s="157" t="s">
        <v>214</v>
      </c>
      <c r="F178" s="157" t="s">
        <v>215</v>
      </c>
      <c r="I178" s="149"/>
      <c r="J178" s="158">
        <f>BK178</f>
        <v>0</v>
      </c>
      <c r="L178" s="146"/>
      <c r="M178" s="151"/>
      <c r="N178" s="152"/>
      <c r="O178" s="152"/>
      <c r="P178" s="153">
        <f>SUM(P179:P183)</f>
        <v>0</v>
      </c>
      <c r="Q178" s="152"/>
      <c r="R178" s="153">
        <f>SUM(R179:R183)</f>
        <v>0</v>
      </c>
      <c r="S178" s="152"/>
      <c r="T178" s="154">
        <f>SUM(T179:T183)</f>
        <v>0</v>
      </c>
      <c r="AR178" s="147" t="s">
        <v>82</v>
      </c>
      <c r="AT178" s="155" t="s">
        <v>73</v>
      </c>
      <c r="AU178" s="155" t="s">
        <v>82</v>
      </c>
      <c r="AY178" s="147" t="s">
        <v>126</v>
      </c>
      <c r="BK178" s="156">
        <f>SUM(BK179:BK183)</f>
        <v>0</v>
      </c>
    </row>
    <row r="179" spans="1:65" s="2" customFormat="1" ht="21.75" customHeight="1">
      <c r="A179" s="32"/>
      <c r="B179" s="159"/>
      <c r="C179" s="160" t="s">
        <v>8</v>
      </c>
      <c r="D179" s="160" t="s">
        <v>128</v>
      </c>
      <c r="E179" s="161" t="s">
        <v>216</v>
      </c>
      <c r="F179" s="162" t="s">
        <v>217</v>
      </c>
      <c r="G179" s="163" t="s">
        <v>218</v>
      </c>
      <c r="H179" s="164">
        <v>1.756</v>
      </c>
      <c r="I179" s="165"/>
      <c r="J179" s="166">
        <f>ROUND(I179*H179,2)</f>
        <v>0</v>
      </c>
      <c r="K179" s="162" t="s">
        <v>132</v>
      </c>
      <c r="L179" s="33"/>
      <c r="M179" s="167" t="s">
        <v>1</v>
      </c>
      <c r="N179" s="168" t="s">
        <v>40</v>
      </c>
      <c r="O179" s="58"/>
      <c r="P179" s="169">
        <f>O179*H179</f>
        <v>0</v>
      </c>
      <c r="Q179" s="169">
        <v>0</v>
      </c>
      <c r="R179" s="169">
        <f>Q179*H179</f>
        <v>0</v>
      </c>
      <c r="S179" s="169">
        <v>0</v>
      </c>
      <c r="T179" s="170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1" t="s">
        <v>133</v>
      </c>
      <c r="AT179" s="171" t="s">
        <v>128</v>
      </c>
      <c r="AU179" s="171" t="s">
        <v>87</v>
      </c>
      <c r="AY179" s="17" t="s">
        <v>126</v>
      </c>
      <c r="BE179" s="172">
        <f>IF(N179="základní",J179,0)</f>
        <v>0</v>
      </c>
      <c r="BF179" s="172">
        <f>IF(N179="snížená",J179,0)</f>
        <v>0</v>
      </c>
      <c r="BG179" s="172">
        <f>IF(N179="zákl. přenesená",J179,0)</f>
        <v>0</v>
      </c>
      <c r="BH179" s="172">
        <f>IF(N179="sníž. přenesená",J179,0)</f>
        <v>0</v>
      </c>
      <c r="BI179" s="172">
        <f>IF(N179="nulová",J179,0)</f>
        <v>0</v>
      </c>
      <c r="BJ179" s="17" t="s">
        <v>87</v>
      </c>
      <c r="BK179" s="172">
        <f>ROUND(I179*H179,2)</f>
        <v>0</v>
      </c>
      <c r="BL179" s="17" t="s">
        <v>133</v>
      </c>
      <c r="BM179" s="171" t="s">
        <v>219</v>
      </c>
    </row>
    <row r="180" spans="1:65" s="2" customFormat="1" ht="21.75" customHeight="1">
      <c r="A180" s="32"/>
      <c r="B180" s="159"/>
      <c r="C180" s="160" t="s">
        <v>220</v>
      </c>
      <c r="D180" s="160" t="s">
        <v>128</v>
      </c>
      <c r="E180" s="161" t="s">
        <v>221</v>
      </c>
      <c r="F180" s="162" t="s">
        <v>222</v>
      </c>
      <c r="G180" s="163" t="s">
        <v>218</v>
      </c>
      <c r="H180" s="164">
        <v>1.756</v>
      </c>
      <c r="I180" s="165"/>
      <c r="J180" s="166">
        <f>ROUND(I180*H180,2)</f>
        <v>0</v>
      </c>
      <c r="K180" s="162" t="s">
        <v>132</v>
      </c>
      <c r="L180" s="33"/>
      <c r="M180" s="167" t="s">
        <v>1</v>
      </c>
      <c r="N180" s="168" t="s">
        <v>40</v>
      </c>
      <c r="O180" s="58"/>
      <c r="P180" s="169">
        <f>O180*H180</f>
        <v>0</v>
      </c>
      <c r="Q180" s="169">
        <v>0</v>
      </c>
      <c r="R180" s="169">
        <f>Q180*H180</f>
        <v>0</v>
      </c>
      <c r="S180" s="169">
        <v>0</v>
      </c>
      <c r="T180" s="170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1" t="s">
        <v>133</v>
      </c>
      <c r="AT180" s="171" t="s">
        <v>128</v>
      </c>
      <c r="AU180" s="171" t="s">
        <v>87</v>
      </c>
      <c r="AY180" s="17" t="s">
        <v>126</v>
      </c>
      <c r="BE180" s="172">
        <f>IF(N180="základní",J180,0)</f>
        <v>0</v>
      </c>
      <c r="BF180" s="172">
        <f>IF(N180="snížená",J180,0)</f>
        <v>0</v>
      </c>
      <c r="BG180" s="172">
        <f>IF(N180="zákl. přenesená",J180,0)</f>
        <v>0</v>
      </c>
      <c r="BH180" s="172">
        <f>IF(N180="sníž. přenesená",J180,0)</f>
        <v>0</v>
      </c>
      <c r="BI180" s="172">
        <f>IF(N180="nulová",J180,0)</f>
        <v>0</v>
      </c>
      <c r="BJ180" s="17" t="s">
        <v>87</v>
      </c>
      <c r="BK180" s="172">
        <f>ROUND(I180*H180,2)</f>
        <v>0</v>
      </c>
      <c r="BL180" s="17" t="s">
        <v>133</v>
      </c>
      <c r="BM180" s="171" t="s">
        <v>223</v>
      </c>
    </row>
    <row r="181" spans="1:65" s="2" customFormat="1" ht="21.75" customHeight="1">
      <c r="A181" s="32"/>
      <c r="B181" s="159"/>
      <c r="C181" s="160" t="s">
        <v>224</v>
      </c>
      <c r="D181" s="160" t="s">
        <v>128</v>
      </c>
      <c r="E181" s="161" t="s">
        <v>225</v>
      </c>
      <c r="F181" s="162" t="s">
        <v>226</v>
      </c>
      <c r="G181" s="163" t="s">
        <v>218</v>
      </c>
      <c r="H181" s="164">
        <v>15.804</v>
      </c>
      <c r="I181" s="165"/>
      <c r="J181" s="166">
        <f>ROUND(I181*H181,2)</f>
        <v>0</v>
      </c>
      <c r="K181" s="162" t="s">
        <v>132</v>
      </c>
      <c r="L181" s="33"/>
      <c r="M181" s="167" t="s">
        <v>1</v>
      </c>
      <c r="N181" s="168" t="s">
        <v>40</v>
      </c>
      <c r="O181" s="58"/>
      <c r="P181" s="169">
        <f>O181*H181</f>
        <v>0</v>
      </c>
      <c r="Q181" s="169">
        <v>0</v>
      </c>
      <c r="R181" s="169">
        <f>Q181*H181</f>
        <v>0</v>
      </c>
      <c r="S181" s="169">
        <v>0</v>
      </c>
      <c r="T181" s="170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1" t="s">
        <v>133</v>
      </c>
      <c r="AT181" s="171" t="s">
        <v>128</v>
      </c>
      <c r="AU181" s="171" t="s">
        <v>87</v>
      </c>
      <c r="AY181" s="17" t="s">
        <v>126</v>
      </c>
      <c r="BE181" s="172">
        <f>IF(N181="základní",J181,0)</f>
        <v>0</v>
      </c>
      <c r="BF181" s="172">
        <f>IF(N181="snížená",J181,0)</f>
        <v>0</v>
      </c>
      <c r="BG181" s="172">
        <f>IF(N181="zákl. přenesená",J181,0)</f>
        <v>0</v>
      </c>
      <c r="BH181" s="172">
        <f>IF(N181="sníž. přenesená",J181,0)</f>
        <v>0</v>
      </c>
      <c r="BI181" s="172">
        <f>IF(N181="nulová",J181,0)</f>
        <v>0</v>
      </c>
      <c r="BJ181" s="17" t="s">
        <v>87</v>
      </c>
      <c r="BK181" s="172">
        <f>ROUND(I181*H181,2)</f>
        <v>0</v>
      </c>
      <c r="BL181" s="17" t="s">
        <v>133</v>
      </c>
      <c r="BM181" s="171" t="s">
        <v>227</v>
      </c>
    </row>
    <row r="182" spans="2:51" s="14" customFormat="1" ht="12">
      <c r="B182" s="181"/>
      <c r="D182" s="174" t="s">
        <v>135</v>
      </c>
      <c r="E182" s="182" t="s">
        <v>1</v>
      </c>
      <c r="F182" s="183" t="s">
        <v>228</v>
      </c>
      <c r="H182" s="184">
        <v>15.804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135</v>
      </c>
      <c r="AU182" s="182" t="s">
        <v>87</v>
      </c>
      <c r="AV182" s="14" t="s">
        <v>87</v>
      </c>
      <c r="AW182" s="14" t="s">
        <v>31</v>
      </c>
      <c r="AX182" s="14" t="s">
        <v>82</v>
      </c>
      <c r="AY182" s="182" t="s">
        <v>126</v>
      </c>
    </row>
    <row r="183" spans="1:65" s="2" customFormat="1" ht="21.75" customHeight="1">
      <c r="A183" s="32"/>
      <c r="B183" s="159"/>
      <c r="C183" s="160" t="s">
        <v>229</v>
      </c>
      <c r="D183" s="160" t="s">
        <v>128</v>
      </c>
      <c r="E183" s="161" t="s">
        <v>594</v>
      </c>
      <c r="F183" s="162" t="s">
        <v>595</v>
      </c>
      <c r="G183" s="163" t="s">
        <v>218</v>
      </c>
      <c r="H183" s="164">
        <v>1.756</v>
      </c>
      <c r="I183" s="165"/>
      <c r="J183" s="166">
        <f>ROUND(I183*H183,2)</f>
        <v>0</v>
      </c>
      <c r="K183" s="162" t="s">
        <v>132</v>
      </c>
      <c r="L183" s="33"/>
      <c r="M183" s="167" t="s">
        <v>1</v>
      </c>
      <c r="N183" s="168" t="s">
        <v>40</v>
      </c>
      <c r="O183" s="58"/>
      <c r="P183" s="169">
        <f>O183*H183</f>
        <v>0</v>
      </c>
      <c r="Q183" s="169">
        <v>0</v>
      </c>
      <c r="R183" s="169">
        <f>Q183*H183</f>
        <v>0</v>
      </c>
      <c r="S183" s="169">
        <v>0</v>
      </c>
      <c r="T183" s="170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1" t="s">
        <v>133</v>
      </c>
      <c r="AT183" s="171" t="s">
        <v>128</v>
      </c>
      <c r="AU183" s="171" t="s">
        <v>87</v>
      </c>
      <c r="AY183" s="17" t="s">
        <v>126</v>
      </c>
      <c r="BE183" s="172">
        <f>IF(N183="základní",J183,0)</f>
        <v>0</v>
      </c>
      <c r="BF183" s="172">
        <f>IF(N183="snížená",J183,0)</f>
        <v>0</v>
      </c>
      <c r="BG183" s="172">
        <f>IF(N183="zákl. přenesená",J183,0)</f>
        <v>0</v>
      </c>
      <c r="BH183" s="172">
        <f>IF(N183="sníž. přenesená",J183,0)</f>
        <v>0</v>
      </c>
      <c r="BI183" s="172">
        <f>IF(N183="nulová",J183,0)</f>
        <v>0</v>
      </c>
      <c r="BJ183" s="17" t="s">
        <v>87</v>
      </c>
      <c r="BK183" s="172">
        <f>ROUND(I183*H183,2)</f>
        <v>0</v>
      </c>
      <c r="BL183" s="17" t="s">
        <v>133</v>
      </c>
      <c r="BM183" s="171" t="s">
        <v>230</v>
      </c>
    </row>
    <row r="184" spans="2:63" s="12" customFormat="1" ht="22.9" customHeight="1">
      <c r="B184" s="146"/>
      <c r="D184" s="147" t="s">
        <v>73</v>
      </c>
      <c r="E184" s="157" t="s">
        <v>231</v>
      </c>
      <c r="F184" s="157" t="s">
        <v>232</v>
      </c>
      <c r="I184" s="149"/>
      <c r="J184" s="158">
        <f>BK184</f>
        <v>0</v>
      </c>
      <c r="L184" s="146"/>
      <c r="M184" s="151"/>
      <c r="N184" s="152"/>
      <c r="O184" s="152"/>
      <c r="P184" s="153">
        <f>P185</f>
        <v>0</v>
      </c>
      <c r="Q184" s="152"/>
      <c r="R184" s="153">
        <f>R185</f>
        <v>0</v>
      </c>
      <c r="S184" s="152"/>
      <c r="T184" s="154">
        <f>T185</f>
        <v>0</v>
      </c>
      <c r="AR184" s="147" t="s">
        <v>82</v>
      </c>
      <c r="AT184" s="155" t="s">
        <v>73</v>
      </c>
      <c r="AU184" s="155" t="s">
        <v>82</v>
      </c>
      <c r="AY184" s="147" t="s">
        <v>126</v>
      </c>
      <c r="BK184" s="156">
        <f>BK185</f>
        <v>0</v>
      </c>
    </row>
    <row r="185" spans="1:65" s="2" customFormat="1" ht="16.5" customHeight="1">
      <c r="A185" s="32"/>
      <c r="B185" s="159"/>
      <c r="C185" s="160" t="s">
        <v>233</v>
      </c>
      <c r="D185" s="160" t="s">
        <v>128</v>
      </c>
      <c r="E185" s="161" t="s">
        <v>234</v>
      </c>
      <c r="F185" s="162" t="s">
        <v>235</v>
      </c>
      <c r="G185" s="163" t="s">
        <v>218</v>
      </c>
      <c r="H185" s="164">
        <v>1.342</v>
      </c>
      <c r="I185" s="165"/>
      <c r="J185" s="166">
        <f>ROUND(I185*H185,2)</f>
        <v>0</v>
      </c>
      <c r="K185" s="162" t="s">
        <v>132</v>
      </c>
      <c r="L185" s="33"/>
      <c r="M185" s="167" t="s">
        <v>1</v>
      </c>
      <c r="N185" s="168" t="s">
        <v>40</v>
      </c>
      <c r="O185" s="58"/>
      <c r="P185" s="169">
        <f>O185*H185</f>
        <v>0</v>
      </c>
      <c r="Q185" s="169">
        <v>0</v>
      </c>
      <c r="R185" s="169">
        <f>Q185*H185</f>
        <v>0</v>
      </c>
      <c r="S185" s="169">
        <v>0</v>
      </c>
      <c r="T185" s="170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1" t="s">
        <v>133</v>
      </c>
      <c r="AT185" s="171" t="s">
        <v>128</v>
      </c>
      <c r="AU185" s="171" t="s">
        <v>87</v>
      </c>
      <c r="AY185" s="17" t="s">
        <v>126</v>
      </c>
      <c r="BE185" s="172">
        <f>IF(N185="základní",J185,0)</f>
        <v>0</v>
      </c>
      <c r="BF185" s="172">
        <f>IF(N185="snížená",J185,0)</f>
        <v>0</v>
      </c>
      <c r="BG185" s="172">
        <f>IF(N185="zákl. přenesená",J185,0)</f>
        <v>0</v>
      </c>
      <c r="BH185" s="172">
        <f>IF(N185="sníž. přenesená",J185,0)</f>
        <v>0</v>
      </c>
      <c r="BI185" s="172">
        <f>IF(N185="nulová",J185,0)</f>
        <v>0</v>
      </c>
      <c r="BJ185" s="17" t="s">
        <v>87</v>
      </c>
      <c r="BK185" s="172">
        <f>ROUND(I185*H185,2)</f>
        <v>0</v>
      </c>
      <c r="BL185" s="17" t="s">
        <v>133</v>
      </c>
      <c r="BM185" s="171" t="s">
        <v>236</v>
      </c>
    </row>
    <row r="186" spans="2:63" s="12" customFormat="1" ht="25.9" customHeight="1">
      <c r="B186" s="146"/>
      <c r="D186" s="147" t="s">
        <v>73</v>
      </c>
      <c r="E186" s="148" t="s">
        <v>237</v>
      </c>
      <c r="F186" s="148" t="s">
        <v>238</v>
      </c>
      <c r="I186" s="149"/>
      <c r="J186" s="150">
        <f>BK186</f>
        <v>0</v>
      </c>
      <c r="L186" s="146"/>
      <c r="M186" s="151"/>
      <c r="N186" s="152"/>
      <c r="O186" s="152"/>
      <c r="P186" s="153">
        <f>P187+P202+P204+P208+P212+P225+P228</f>
        <v>0</v>
      </c>
      <c r="Q186" s="152"/>
      <c r="R186" s="153">
        <f>R187+R202+R204+R208+R212+R225+R228</f>
        <v>0.7613767999999999</v>
      </c>
      <c r="S186" s="152"/>
      <c r="T186" s="154">
        <f>T187+T202+T204+T208+T212+T225+T228</f>
        <v>0</v>
      </c>
      <c r="AR186" s="147" t="s">
        <v>87</v>
      </c>
      <c r="AT186" s="155" t="s">
        <v>73</v>
      </c>
      <c r="AU186" s="155" t="s">
        <v>74</v>
      </c>
      <c r="AY186" s="147" t="s">
        <v>126</v>
      </c>
      <c r="BK186" s="156">
        <f>BK187+BK202+BK204+BK208+BK212+BK225+BK228</f>
        <v>0</v>
      </c>
    </row>
    <row r="187" spans="2:63" s="12" customFormat="1" ht="22.9" customHeight="1">
      <c r="B187" s="146"/>
      <c r="D187" s="147" t="s">
        <v>73</v>
      </c>
      <c r="E187" s="157" t="s">
        <v>239</v>
      </c>
      <c r="F187" s="157" t="s">
        <v>240</v>
      </c>
      <c r="I187" s="149"/>
      <c r="J187" s="158">
        <f>BK187</f>
        <v>0</v>
      </c>
      <c r="L187" s="146"/>
      <c r="M187" s="151"/>
      <c r="N187" s="152"/>
      <c r="O187" s="152"/>
      <c r="P187" s="153">
        <f>SUM(P188:P201)</f>
        <v>0</v>
      </c>
      <c r="Q187" s="152"/>
      <c r="R187" s="153">
        <f>SUM(R188:R201)</f>
        <v>0.0158</v>
      </c>
      <c r="S187" s="152"/>
      <c r="T187" s="154">
        <f>SUM(T188:T201)</f>
        <v>0</v>
      </c>
      <c r="AR187" s="147" t="s">
        <v>87</v>
      </c>
      <c r="AT187" s="155" t="s">
        <v>73</v>
      </c>
      <c r="AU187" s="155" t="s">
        <v>82</v>
      </c>
      <c r="AY187" s="147" t="s">
        <v>126</v>
      </c>
      <c r="BK187" s="156">
        <f>SUM(BK188:BK201)</f>
        <v>0</v>
      </c>
    </row>
    <row r="188" spans="1:65" s="2" customFormat="1" ht="16.5" customHeight="1">
      <c r="A188" s="32"/>
      <c r="B188" s="159"/>
      <c r="C188" s="160" t="s">
        <v>241</v>
      </c>
      <c r="D188" s="160" t="s">
        <v>128</v>
      </c>
      <c r="E188" s="161" t="s">
        <v>242</v>
      </c>
      <c r="F188" s="162" t="s">
        <v>243</v>
      </c>
      <c r="G188" s="163" t="s">
        <v>140</v>
      </c>
      <c r="H188" s="164">
        <v>10</v>
      </c>
      <c r="I188" s="165"/>
      <c r="J188" s="166">
        <f aca="true" t="shared" si="0" ref="J188:J201">ROUND(I188*H188,2)</f>
        <v>0</v>
      </c>
      <c r="K188" s="162" t="s">
        <v>132</v>
      </c>
      <c r="L188" s="33"/>
      <c r="M188" s="167" t="s">
        <v>1</v>
      </c>
      <c r="N188" s="168" t="s">
        <v>40</v>
      </c>
      <c r="O188" s="58"/>
      <c r="P188" s="169">
        <f aca="true" t="shared" si="1" ref="P188:P201">O188*H188</f>
        <v>0</v>
      </c>
      <c r="Q188" s="169">
        <v>0.00158</v>
      </c>
      <c r="R188" s="169">
        <f aca="true" t="shared" si="2" ref="R188:R201">Q188*H188</f>
        <v>0.0158</v>
      </c>
      <c r="S188" s="169">
        <v>0</v>
      </c>
      <c r="T188" s="170">
        <f aca="true" t="shared" si="3" ref="T188:T201"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1" t="s">
        <v>220</v>
      </c>
      <c r="AT188" s="171" t="s">
        <v>128</v>
      </c>
      <c r="AU188" s="171" t="s">
        <v>87</v>
      </c>
      <c r="AY188" s="17" t="s">
        <v>126</v>
      </c>
      <c r="BE188" s="172">
        <f aca="true" t="shared" si="4" ref="BE188:BE201">IF(N188="základní",J188,0)</f>
        <v>0</v>
      </c>
      <c r="BF188" s="172">
        <f aca="true" t="shared" si="5" ref="BF188:BF201">IF(N188="snížená",J188,0)</f>
        <v>0</v>
      </c>
      <c r="BG188" s="172">
        <f aca="true" t="shared" si="6" ref="BG188:BG201">IF(N188="zákl. přenesená",J188,0)</f>
        <v>0</v>
      </c>
      <c r="BH188" s="172">
        <f aca="true" t="shared" si="7" ref="BH188:BH201">IF(N188="sníž. přenesená",J188,0)</f>
        <v>0</v>
      </c>
      <c r="BI188" s="172">
        <f aca="true" t="shared" si="8" ref="BI188:BI201">IF(N188="nulová",J188,0)</f>
        <v>0</v>
      </c>
      <c r="BJ188" s="17" t="s">
        <v>87</v>
      </c>
      <c r="BK188" s="172">
        <f aca="true" t="shared" si="9" ref="BK188:BK201">ROUND(I188*H188,2)</f>
        <v>0</v>
      </c>
      <c r="BL188" s="17" t="s">
        <v>220</v>
      </c>
      <c r="BM188" s="171" t="s">
        <v>244</v>
      </c>
    </row>
    <row r="189" spans="1:65" s="2" customFormat="1" ht="16.5" customHeight="1">
      <c r="A189" s="32"/>
      <c r="B189" s="159"/>
      <c r="C189" s="160" t="s">
        <v>7</v>
      </c>
      <c r="D189" s="160" t="s">
        <v>128</v>
      </c>
      <c r="E189" s="161" t="s">
        <v>245</v>
      </c>
      <c r="F189" s="162" t="s">
        <v>246</v>
      </c>
      <c r="G189" s="163" t="s">
        <v>247</v>
      </c>
      <c r="H189" s="164">
        <v>4</v>
      </c>
      <c r="I189" s="165"/>
      <c r="J189" s="166">
        <f t="shared" si="0"/>
        <v>0</v>
      </c>
      <c r="K189" s="162" t="s">
        <v>1</v>
      </c>
      <c r="L189" s="33"/>
      <c r="M189" s="167" t="s">
        <v>1</v>
      </c>
      <c r="N189" s="168" t="s">
        <v>40</v>
      </c>
      <c r="O189" s="58"/>
      <c r="P189" s="169">
        <f t="shared" si="1"/>
        <v>0</v>
      </c>
      <c r="Q189" s="169">
        <v>0</v>
      </c>
      <c r="R189" s="169">
        <f t="shared" si="2"/>
        <v>0</v>
      </c>
      <c r="S189" s="169">
        <v>0</v>
      </c>
      <c r="T189" s="170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1" t="s">
        <v>220</v>
      </c>
      <c r="AT189" s="171" t="s">
        <v>128</v>
      </c>
      <c r="AU189" s="171" t="s">
        <v>87</v>
      </c>
      <c r="AY189" s="17" t="s">
        <v>126</v>
      </c>
      <c r="BE189" s="172">
        <f t="shared" si="4"/>
        <v>0</v>
      </c>
      <c r="BF189" s="172">
        <f t="shared" si="5"/>
        <v>0</v>
      </c>
      <c r="BG189" s="172">
        <f t="shared" si="6"/>
        <v>0</v>
      </c>
      <c r="BH189" s="172">
        <f t="shared" si="7"/>
        <v>0</v>
      </c>
      <c r="BI189" s="172">
        <f t="shared" si="8"/>
        <v>0</v>
      </c>
      <c r="BJ189" s="17" t="s">
        <v>87</v>
      </c>
      <c r="BK189" s="172">
        <f t="shared" si="9"/>
        <v>0</v>
      </c>
      <c r="BL189" s="17" t="s">
        <v>220</v>
      </c>
      <c r="BM189" s="171" t="s">
        <v>248</v>
      </c>
    </row>
    <row r="190" spans="1:65" s="2" customFormat="1" ht="16.5" customHeight="1">
      <c r="A190" s="32"/>
      <c r="B190" s="159"/>
      <c r="C190" s="160" t="s">
        <v>249</v>
      </c>
      <c r="D190" s="160" t="s">
        <v>128</v>
      </c>
      <c r="E190" s="161" t="s">
        <v>250</v>
      </c>
      <c r="F190" s="162" t="s">
        <v>251</v>
      </c>
      <c r="G190" s="163" t="s">
        <v>252</v>
      </c>
      <c r="H190" s="164">
        <v>2</v>
      </c>
      <c r="I190" s="165"/>
      <c r="J190" s="166">
        <f t="shared" si="0"/>
        <v>0</v>
      </c>
      <c r="K190" s="162" t="s">
        <v>1</v>
      </c>
      <c r="L190" s="33"/>
      <c r="M190" s="167" t="s">
        <v>1</v>
      </c>
      <c r="N190" s="168" t="s">
        <v>40</v>
      </c>
      <c r="O190" s="58"/>
      <c r="P190" s="169">
        <f t="shared" si="1"/>
        <v>0</v>
      </c>
      <c r="Q190" s="169">
        <v>0</v>
      </c>
      <c r="R190" s="169">
        <f t="shared" si="2"/>
        <v>0</v>
      </c>
      <c r="S190" s="169">
        <v>0</v>
      </c>
      <c r="T190" s="170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1" t="s">
        <v>220</v>
      </c>
      <c r="AT190" s="171" t="s">
        <v>128</v>
      </c>
      <c r="AU190" s="171" t="s">
        <v>87</v>
      </c>
      <c r="AY190" s="17" t="s">
        <v>126</v>
      </c>
      <c r="BE190" s="172">
        <f t="shared" si="4"/>
        <v>0</v>
      </c>
      <c r="BF190" s="172">
        <f t="shared" si="5"/>
        <v>0</v>
      </c>
      <c r="BG190" s="172">
        <f t="shared" si="6"/>
        <v>0</v>
      </c>
      <c r="BH190" s="172">
        <f t="shared" si="7"/>
        <v>0</v>
      </c>
      <c r="BI190" s="172">
        <f t="shared" si="8"/>
        <v>0</v>
      </c>
      <c r="BJ190" s="17" t="s">
        <v>87</v>
      </c>
      <c r="BK190" s="172">
        <f t="shared" si="9"/>
        <v>0</v>
      </c>
      <c r="BL190" s="17" t="s">
        <v>220</v>
      </c>
      <c r="BM190" s="171" t="s">
        <v>253</v>
      </c>
    </row>
    <row r="191" spans="1:65" s="2" customFormat="1" ht="16.5" customHeight="1">
      <c r="A191" s="32"/>
      <c r="B191" s="159"/>
      <c r="C191" s="160" t="s">
        <v>254</v>
      </c>
      <c r="D191" s="160" t="s">
        <v>128</v>
      </c>
      <c r="E191" s="161" t="s">
        <v>255</v>
      </c>
      <c r="F191" s="162" t="s">
        <v>256</v>
      </c>
      <c r="G191" s="163" t="s">
        <v>252</v>
      </c>
      <c r="H191" s="164">
        <v>2</v>
      </c>
      <c r="I191" s="165"/>
      <c r="J191" s="166">
        <f t="shared" si="0"/>
        <v>0</v>
      </c>
      <c r="K191" s="162" t="s">
        <v>1</v>
      </c>
      <c r="L191" s="33"/>
      <c r="M191" s="167" t="s">
        <v>1</v>
      </c>
      <c r="N191" s="168" t="s">
        <v>40</v>
      </c>
      <c r="O191" s="58"/>
      <c r="P191" s="169">
        <f t="shared" si="1"/>
        <v>0</v>
      </c>
      <c r="Q191" s="169">
        <v>0</v>
      </c>
      <c r="R191" s="169">
        <f t="shared" si="2"/>
        <v>0</v>
      </c>
      <c r="S191" s="169">
        <v>0</v>
      </c>
      <c r="T191" s="170">
        <f t="shared" si="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1" t="s">
        <v>220</v>
      </c>
      <c r="AT191" s="171" t="s">
        <v>128</v>
      </c>
      <c r="AU191" s="171" t="s">
        <v>87</v>
      </c>
      <c r="AY191" s="17" t="s">
        <v>126</v>
      </c>
      <c r="BE191" s="172">
        <f t="shared" si="4"/>
        <v>0</v>
      </c>
      <c r="BF191" s="172">
        <f t="shared" si="5"/>
        <v>0</v>
      </c>
      <c r="BG191" s="172">
        <f t="shared" si="6"/>
        <v>0</v>
      </c>
      <c r="BH191" s="172">
        <f t="shared" si="7"/>
        <v>0</v>
      </c>
      <c r="BI191" s="172">
        <f t="shared" si="8"/>
        <v>0</v>
      </c>
      <c r="BJ191" s="17" t="s">
        <v>87</v>
      </c>
      <c r="BK191" s="172">
        <f t="shared" si="9"/>
        <v>0</v>
      </c>
      <c r="BL191" s="17" t="s">
        <v>220</v>
      </c>
      <c r="BM191" s="171" t="s">
        <v>257</v>
      </c>
    </row>
    <row r="192" spans="1:65" s="2" customFormat="1" ht="16.5" customHeight="1">
      <c r="A192" s="32"/>
      <c r="B192" s="159"/>
      <c r="C192" s="160" t="s">
        <v>258</v>
      </c>
      <c r="D192" s="160" t="s">
        <v>128</v>
      </c>
      <c r="E192" s="161" t="s">
        <v>259</v>
      </c>
      <c r="F192" s="162" t="s">
        <v>260</v>
      </c>
      <c r="G192" s="163" t="s">
        <v>252</v>
      </c>
      <c r="H192" s="164">
        <v>1</v>
      </c>
      <c r="I192" s="165"/>
      <c r="J192" s="166">
        <f t="shared" si="0"/>
        <v>0</v>
      </c>
      <c r="K192" s="162" t="s">
        <v>1</v>
      </c>
      <c r="L192" s="33"/>
      <c r="M192" s="167" t="s">
        <v>1</v>
      </c>
      <c r="N192" s="168" t="s">
        <v>40</v>
      </c>
      <c r="O192" s="58"/>
      <c r="P192" s="169">
        <f t="shared" si="1"/>
        <v>0</v>
      </c>
      <c r="Q192" s="169">
        <v>0</v>
      </c>
      <c r="R192" s="169">
        <f t="shared" si="2"/>
        <v>0</v>
      </c>
      <c r="S192" s="169">
        <v>0</v>
      </c>
      <c r="T192" s="170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1" t="s">
        <v>220</v>
      </c>
      <c r="AT192" s="171" t="s">
        <v>128</v>
      </c>
      <c r="AU192" s="171" t="s">
        <v>87</v>
      </c>
      <c r="AY192" s="17" t="s">
        <v>126</v>
      </c>
      <c r="BE192" s="172">
        <f t="shared" si="4"/>
        <v>0</v>
      </c>
      <c r="BF192" s="172">
        <f t="shared" si="5"/>
        <v>0</v>
      </c>
      <c r="BG192" s="172">
        <f t="shared" si="6"/>
        <v>0</v>
      </c>
      <c r="BH192" s="172">
        <f t="shared" si="7"/>
        <v>0</v>
      </c>
      <c r="BI192" s="172">
        <f t="shared" si="8"/>
        <v>0</v>
      </c>
      <c r="BJ192" s="17" t="s">
        <v>87</v>
      </c>
      <c r="BK192" s="172">
        <f t="shared" si="9"/>
        <v>0</v>
      </c>
      <c r="BL192" s="17" t="s">
        <v>220</v>
      </c>
      <c r="BM192" s="171" t="s">
        <v>261</v>
      </c>
    </row>
    <row r="193" spans="1:65" s="2" customFormat="1" ht="16.5" customHeight="1">
      <c r="A193" s="32"/>
      <c r="B193" s="159"/>
      <c r="C193" s="160" t="s">
        <v>262</v>
      </c>
      <c r="D193" s="160" t="s">
        <v>128</v>
      </c>
      <c r="E193" s="161" t="s">
        <v>263</v>
      </c>
      <c r="F193" s="162" t="s">
        <v>264</v>
      </c>
      <c r="G193" s="163" t="s">
        <v>247</v>
      </c>
      <c r="H193" s="164">
        <v>1</v>
      </c>
      <c r="I193" s="165"/>
      <c r="J193" s="166">
        <f t="shared" si="0"/>
        <v>0</v>
      </c>
      <c r="K193" s="162" t="s">
        <v>1</v>
      </c>
      <c r="L193" s="33"/>
      <c r="M193" s="167" t="s">
        <v>1</v>
      </c>
      <c r="N193" s="168" t="s">
        <v>40</v>
      </c>
      <c r="O193" s="58"/>
      <c r="P193" s="169">
        <f t="shared" si="1"/>
        <v>0</v>
      </c>
      <c r="Q193" s="169">
        <v>0</v>
      </c>
      <c r="R193" s="169">
        <f t="shared" si="2"/>
        <v>0</v>
      </c>
      <c r="S193" s="169">
        <v>0</v>
      </c>
      <c r="T193" s="170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1" t="s">
        <v>220</v>
      </c>
      <c r="AT193" s="171" t="s">
        <v>128</v>
      </c>
      <c r="AU193" s="171" t="s">
        <v>87</v>
      </c>
      <c r="AY193" s="17" t="s">
        <v>126</v>
      </c>
      <c r="BE193" s="172">
        <f t="shared" si="4"/>
        <v>0</v>
      </c>
      <c r="BF193" s="172">
        <f t="shared" si="5"/>
        <v>0</v>
      </c>
      <c r="BG193" s="172">
        <f t="shared" si="6"/>
        <v>0</v>
      </c>
      <c r="BH193" s="172">
        <f t="shared" si="7"/>
        <v>0</v>
      </c>
      <c r="BI193" s="172">
        <f t="shared" si="8"/>
        <v>0</v>
      </c>
      <c r="BJ193" s="17" t="s">
        <v>87</v>
      </c>
      <c r="BK193" s="172">
        <f t="shared" si="9"/>
        <v>0</v>
      </c>
      <c r="BL193" s="17" t="s">
        <v>220</v>
      </c>
      <c r="BM193" s="171" t="s">
        <v>265</v>
      </c>
    </row>
    <row r="194" spans="1:65" s="2" customFormat="1" ht="16.5" customHeight="1">
      <c r="A194" s="32"/>
      <c r="B194" s="159"/>
      <c r="C194" s="160" t="s">
        <v>266</v>
      </c>
      <c r="D194" s="160" t="s">
        <v>128</v>
      </c>
      <c r="E194" s="161" t="s">
        <v>267</v>
      </c>
      <c r="F194" s="162" t="s">
        <v>268</v>
      </c>
      <c r="G194" s="163" t="s">
        <v>252</v>
      </c>
      <c r="H194" s="164">
        <v>1</v>
      </c>
      <c r="I194" s="165"/>
      <c r="J194" s="166">
        <f t="shared" si="0"/>
        <v>0</v>
      </c>
      <c r="K194" s="162" t="s">
        <v>1</v>
      </c>
      <c r="L194" s="33"/>
      <c r="M194" s="167" t="s">
        <v>1</v>
      </c>
      <c r="N194" s="168" t="s">
        <v>40</v>
      </c>
      <c r="O194" s="58"/>
      <c r="P194" s="169">
        <f t="shared" si="1"/>
        <v>0</v>
      </c>
      <c r="Q194" s="169">
        <v>0</v>
      </c>
      <c r="R194" s="169">
        <f t="shared" si="2"/>
        <v>0</v>
      </c>
      <c r="S194" s="169">
        <v>0</v>
      </c>
      <c r="T194" s="170">
        <f t="shared" si="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1" t="s">
        <v>220</v>
      </c>
      <c r="AT194" s="171" t="s">
        <v>128</v>
      </c>
      <c r="AU194" s="171" t="s">
        <v>87</v>
      </c>
      <c r="AY194" s="17" t="s">
        <v>126</v>
      </c>
      <c r="BE194" s="172">
        <f t="shared" si="4"/>
        <v>0</v>
      </c>
      <c r="BF194" s="172">
        <f t="shared" si="5"/>
        <v>0</v>
      </c>
      <c r="BG194" s="172">
        <f t="shared" si="6"/>
        <v>0</v>
      </c>
      <c r="BH194" s="172">
        <f t="shared" si="7"/>
        <v>0</v>
      </c>
      <c r="BI194" s="172">
        <f t="shared" si="8"/>
        <v>0</v>
      </c>
      <c r="BJ194" s="17" t="s">
        <v>87</v>
      </c>
      <c r="BK194" s="172">
        <f t="shared" si="9"/>
        <v>0</v>
      </c>
      <c r="BL194" s="17" t="s">
        <v>220</v>
      </c>
      <c r="BM194" s="171" t="s">
        <v>269</v>
      </c>
    </row>
    <row r="195" spans="1:65" s="2" customFormat="1" ht="16.5" customHeight="1">
      <c r="A195" s="32"/>
      <c r="B195" s="159"/>
      <c r="C195" s="160" t="s">
        <v>270</v>
      </c>
      <c r="D195" s="160" t="s">
        <v>128</v>
      </c>
      <c r="E195" s="161" t="s">
        <v>271</v>
      </c>
      <c r="F195" s="162" t="s">
        <v>272</v>
      </c>
      <c r="G195" s="163" t="s">
        <v>252</v>
      </c>
      <c r="H195" s="164">
        <v>1</v>
      </c>
      <c r="I195" s="165"/>
      <c r="J195" s="166">
        <f t="shared" si="0"/>
        <v>0</v>
      </c>
      <c r="K195" s="162" t="s">
        <v>1</v>
      </c>
      <c r="L195" s="33"/>
      <c r="M195" s="167" t="s">
        <v>1</v>
      </c>
      <c r="N195" s="168" t="s">
        <v>40</v>
      </c>
      <c r="O195" s="58"/>
      <c r="P195" s="169">
        <f t="shared" si="1"/>
        <v>0</v>
      </c>
      <c r="Q195" s="169">
        <v>0</v>
      </c>
      <c r="R195" s="169">
        <f t="shared" si="2"/>
        <v>0</v>
      </c>
      <c r="S195" s="169">
        <v>0</v>
      </c>
      <c r="T195" s="170">
        <f t="shared" si="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1" t="s">
        <v>220</v>
      </c>
      <c r="AT195" s="171" t="s">
        <v>128</v>
      </c>
      <c r="AU195" s="171" t="s">
        <v>87</v>
      </c>
      <c r="AY195" s="17" t="s">
        <v>126</v>
      </c>
      <c r="BE195" s="172">
        <f t="shared" si="4"/>
        <v>0</v>
      </c>
      <c r="BF195" s="172">
        <f t="shared" si="5"/>
        <v>0</v>
      </c>
      <c r="BG195" s="172">
        <f t="shared" si="6"/>
        <v>0</v>
      </c>
      <c r="BH195" s="172">
        <f t="shared" si="7"/>
        <v>0</v>
      </c>
      <c r="BI195" s="172">
        <f t="shared" si="8"/>
        <v>0</v>
      </c>
      <c r="BJ195" s="17" t="s">
        <v>87</v>
      </c>
      <c r="BK195" s="172">
        <f t="shared" si="9"/>
        <v>0</v>
      </c>
      <c r="BL195" s="17" t="s">
        <v>220</v>
      </c>
      <c r="BM195" s="171" t="s">
        <v>273</v>
      </c>
    </row>
    <row r="196" spans="1:65" s="2" customFormat="1" ht="16.5" customHeight="1">
      <c r="A196" s="32"/>
      <c r="B196" s="159"/>
      <c r="C196" s="160" t="s">
        <v>274</v>
      </c>
      <c r="D196" s="160" t="s">
        <v>128</v>
      </c>
      <c r="E196" s="161" t="s">
        <v>275</v>
      </c>
      <c r="F196" s="162" t="s">
        <v>276</v>
      </c>
      <c r="G196" s="163" t="s">
        <v>252</v>
      </c>
      <c r="H196" s="164">
        <v>1</v>
      </c>
      <c r="I196" s="165"/>
      <c r="J196" s="166">
        <f t="shared" si="0"/>
        <v>0</v>
      </c>
      <c r="K196" s="162" t="s">
        <v>1</v>
      </c>
      <c r="L196" s="33"/>
      <c r="M196" s="167" t="s">
        <v>1</v>
      </c>
      <c r="N196" s="168" t="s">
        <v>40</v>
      </c>
      <c r="O196" s="58"/>
      <c r="P196" s="169">
        <f t="shared" si="1"/>
        <v>0</v>
      </c>
      <c r="Q196" s="169">
        <v>0</v>
      </c>
      <c r="R196" s="169">
        <f t="shared" si="2"/>
        <v>0</v>
      </c>
      <c r="S196" s="169">
        <v>0</v>
      </c>
      <c r="T196" s="170">
        <f t="shared" si="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1" t="s">
        <v>220</v>
      </c>
      <c r="AT196" s="171" t="s">
        <v>128</v>
      </c>
      <c r="AU196" s="171" t="s">
        <v>87</v>
      </c>
      <c r="AY196" s="17" t="s">
        <v>126</v>
      </c>
      <c r="BE196" s="172">
        <f t="shared" si="4"/>
        <v>0</v>
      </c>
      <c r="BF196" s="172">
        <f t="shared" si="5"/>
        <v>0</v>
      </c>
      <c r="BG196" s="172">
        <f t="shared" si="6"/>
        <v>0</v>
      </c>
      <c r="BH196" s="172">
        <f t="shared" si="7"/>
        <v>0</v>
      </c>
      <c r="BI196" s="172">
        <f t="shared" si="8"/>
        <v>0</v>
      </c>
      <c r="BJ196" s="17" t="s">
        <v>87</v>
      </c>
      <c r="BK196" s="172">
        <f t="shared" si="9"/>
        <v>0</v>
      </c>
      <c r="BL196" s="17" t="s">
        <v>220</v>
      </c>
      <c r="BM196" s="171" t="s">
        <v>277</v>
      </c>
    </row>
    <row r="197" spans="1:65" s="2" customFormat="1" ht="16.5" customHeight="1">
      <c r="A197" s="32"/>
      <c r="B197" s="159"/>
      <c r="C197" s="160" t="s">
        <v>278</v>
      </c>
      <c r="D197" s="160" t="s">
        <v>128</v>
      </c>
      <c r="E197" s="161" t="s">
        <v>279</v>
      </c>
      <c r="F197" s="162" t="s">
        <v>280</v>
      </c>
      <c r="G197" s="163" t="s">
        <v>252</v>
      </c>
      <c r="H197" s="164">
        <v>1</v>
      </c>
      <c r="I197" s="165"/>
      <c r="J197" s="166">
        <f t="shared" si="0"/>
        <v>0</v>
      </c>
      <c r="K197" s="162" t="s">
        <v>1</v>
      </c>
      <c r="L197" s="33"/>
      <c r="M197" s="167" t="s">
        <v>1</v>
      </c>
      <c r="N197" s="168" t="s">
        <v>40</v>
      </c>
      <c r="O197" s="58"/>
      <c r="P197" s="169">
        <f t="shared" si="1"/>
        <v>0</v>
      </c>
      <c r="Q197" s="169">
        <v>0</v>
      </c>
      <c r="R197" s="169">
        <f t="shared" si="2"/>
        <v>0</v>
      </c>
      <c r="S197" s="169">
        <v>0</v>
      </c>
      <c r="T197" s="170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1" t="s">
        <v>220</v>
      </c>
      <c r="AT197" s="171" t="s">
        <v>128</v>
      </c>
      <c r="AU197" s="171" t="s">
        <v>87</v>
      </c>
      <c r="AY197" s="17" t="s">
        <v>126</v>
      </c>
      <c r="BE197" s="172">
        <f t="shared" si="4"/>
        <v>0</v>
      </c>
      <c r="BF197" s="172">
        <f t="shared" si="5"/>
        <v>0</v>
      </c>
      <c r="BG197" s="172">
        <f t="shared" si="6"/>
        <v>0</v>
      </c>
      <c r="BH197" s="172">
        <f t="shared" si="7"/>
        <v>0</v>
      </c>
      <c r="BI197" s="172">
        <f t="shared" si="8"/>
        <v>0</v>
      </c>
      <c r="BJ197" s="17" t="s">
        <v>87</v>
      </c>
      <c r="BK197" s="172">
        <f t="shared" si="9"/>
        <v>0</v>
      </c>
      <c r="BL197" s="17" t="s">
        <v>220</v>
      </c>
      <c r="BM197" s="171" t="s">
        <v>281</v>
      </c>
    </row>
    <row r="198" spans="1:65" s="2" customFormat="1" ht="16.5" customHeight="1">
      <c r="A198" s="32"/>
      <c r="B198" s="159"/>
      <c r="C198" s="160" t="s">
        <v>282</v>
      </c>
      <c r="D198" s="160" t="s">
        <v>128</v>
      </c>
      <c r="E198" s="161" t="s">
        <v>283</v>
      </c>
      <c r="F198" s="162" t="s">
        <v>284</v>
      </c>
      <c r="G198" s="163" t="s">
        <v>252</v>
      </c>
      <c r="H198" s="164">
        <v>1</v>
      </c>
      <c r="I198" s="165"/>
      <c r="J198" s="166">
        <f t="shared" si="0"/>
        <v>0</v>
      </c>
      <c r="K198" s="162" t="s">
        <v>1</v>
      </c>
      <c r="L198" s="33"/>
      <c r="M198" s="167" t="s">
        <v>1</v>
      </c>
      <c r="N198" s="168" t="s">
        <v>40</v>
      </c>
      <c r="O198" s="58"/>
      <c r="P198" s="169">
        <f t="shared" si="1"/>
        <v>0</v>
      </c>
      <c r="Q198" s="169">
        <v>0</v>
      </c>
      <c r="R198" s="169">
        <f t="shared" si="2"/>
        <v>0</v>
      </c>
      <c r="S198" s="169">
        <v>0</v>
      </c>
      <c r="T198" s="170">
        <f t="shared" si="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1" t="s">
        <v>220</v>
      </c>
      <c r="AT198" s="171" t="s">
        <v>128</v>
      </c>
      <c r="AU198" s="171" t="s">
        <v>87</v>
      </c>
      <c r="AY198" s="17" t="s">
        <v>126</v>
      </c>
      <c r="BE198" s="172">
        <f t="shared" si="4"/>
        <v>0</v>
      </c>
      <c r="BF198" s="172">
        <f t="shared" si="5"/>
        <v>0</v>
      </c>
      <c r="BG198" s="172">
        <f t="shared" si="6"/>
        <v>0</v>
      </c>
      <c r="BH198" s="172">
        <f t="shared" si="7"/>
        <v>0</v>
      </c>
      <c r="BI198" s="172">
        <f t="shared" si="8"/>
        <v>0</v>
      </c>
      <c r="BJ198" s="17" t="s">
        <v>87</v>
      </c>
      <c r="BK198" s="172">
        <f t="shared" si="9"/>
        <v>0</v>
      </c>
      <c r="BL198" s="17" t="s">
        <v>220</v>
      </c>
      <c r="BM198" s="171" t="s">
        <v>285</v>
      </c>
    </row>
    <row r="199" spans="1:65" s="2" customFormat="1" ht="16.5" customHeight="1">
      <c r="A199" s="32"/>
      <c r="B199" s="159"/>
      <c r="C199" s="160" t="s">
        <v>286</v>
      </c>
      <c r="D199" s="160" t="s">
        <v>128</v>
      </c>
      <c r="E199" s="161" t="s">
        <v>287</v>
      </c>
      <c r="F199" s="162" t="s">
        <v>288</v>
      </c>
      <c r="G199" s="163" t="s">
        <v>252</v>
      </c>
      <c r="H199" s="164">
        <v>1</v>
      </c>
      <c r="I199" s="165"/>
      <c r="J199" s="166">
        <f t="shared" si="0"/>
        <v>0</v>
      </c>
      <c r="K199" s="162" t="s">
        <v>1</v>
      </c>
      <c r="L199" s="33"/>
      <c r="M199" s="167" t="s">
        <v>1</v>
      </c>
      <c r="N199" s="168" t="s">
        <v>40</v>
      </c>
      <c r="O199" s="58"/>
      <c r="P199" s="169">
        <f t="shared" si="1"/>
        <v>0</v>
      </c>
      <c r="Q199" s="169">
        <v>0</v>
      </c>
      <c r="R199" s="169">
        <f t="shared" si="2"/>
        <v>0</v>
      </c>
      <c r="S199" s="169">
        <v>0</v>
      </c>
      <c r="T199" s="170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1" t="s">
        <v>220</v>
      </c>
      <c r="AT199" s="171" t="s">
        <v>128</v>
      </c>
      <c r="AU199" s="171" t="s">
        <v>87</v>
      </c>
      <c r="AY199" s="17" t="s">
        <v>126</v>
      </c>
      <c r="BE199" s="172">
        <f t="shared" si="4"/>
        <v>0</v>
      </c>
      <c r="BF199" s="172">
        <f t="shared" si="5"/>
        <v>0</v>
      </c>
      <c r="BG199" s="172">
        <f t="shared" si="6"/>
        <v>0</v>
      </c>
      <c r="BH199" s="172">
        <f t="shared" si="7"/>
        <v>0</v>
      </c>
      <c r="BI199" s="172">
        <f t="shared" si="8"/>
        <v>0</v>
      </c>
      <c r="BJ199" s="17" t="s">
        <v>87</v>
      </c>
      <c r="BK199" s="172">
        <f t="shared" si="9"/>
        <v>0</v>
      </c>
      <c r="BL199" s="17" t="s">
        <v>220</v>
      </c>
      <c r="BM199" s="171" t="s">
        <v>289</v>
      </c>
    </row>
    <row r="200" spans="1:65" s="2" customFormat="1" ht="16.5" customHeight="1">
      <c r="A200" s="32"/>
      <c r="B200" s="159"/>
      <c r="C200" s="160" t="s">
        <v>290</v>
      </c>
      <c r="D200" s="160" t="s">
        <v>128</v>
      </c>
      <c r="E200" s="161" t="s">
        <v>291</v>
      </c>
      <c r="F200" s="162" t="s">
        <v>292</v>
      </c>
      <c r="G200" s="163" t="s">
        <v>247</v>
      </c>
      <c r="H200" s="164">
        <v>1</v>
      </c>
      <c r="I200" s="165"/>
      <c r="J200" s="166">
        <f t="shared" si="0"/>
        <v>0</v>
      </c>
      <c r="K200" s="162" t="s">
        <v>1</v>
      </c>
      <c r="L200" s="33"/>
      <c r="M200" s="167" t="s">
        <v>1</v>
      </c>
      <c r="N200" s="168" t="s">
        <v>40</v>
      </c>
      <c r="O200" s="58"/>
      <c r="P200" s="169">
        <f t="shared" si="1"/>
        <v>0</v>
      </c>
      <c r="Q200" s="169">
        <v>0</v>
      </c>
      <c r="R200" s="169">
        <f t="shared" si="2"/>
        <v>0</v>
      </c>
      <c r="S200" s="169">
        <v>0</v>
      </c>
      <c r="T200" s="170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1" t="s">
        <v>220</v>
      </c>
      <c r="AT200" s="171" t="s">
        <v>128</v>
      </c>
      <c r="AU200" s="171" t="s">
        <v>87</v>
      </c>
      <c r="AY200" s="17" t="s">
        <v>126</v>
      </c>
      <c r="BE200" s="172">
        <f t="shared" si="4"/>
        <v>0</v>
      </c>
      <c r="BF200" s="172">
        <f t="shared" si="5"/>
        <v>0</v>
      </c>
      <c r="BG200" s="172">
        <f t="shared" si="6"/>
        <v>0</v>
      </c>
      <c r="BH200" s="172">
        <f t="shared" si="7"/>
        <v>0</v>
      </c>
      <c r="BI200" s="172">
        <f t="shared" si="8"/>
        <v>0</v>
      </c>
      <c r="BJ200" s="17" t="s">
        <v>87</v>
      </c>
      <c r="BK200" s="172">
        <f t="shared" si="9"/>
        <v>0</v>
      </c>
      <c r="BL200" s="17" t="s">
        <v>220</v>
      </c>
      <c r="BM200" s="171" t="s">
        <v>293</v>
      </c>
    </row>
    <row r="201" spans="1:65" s="2" customFormat="1" ht="21.75" customHeight="1">
      <c r="A201" s="32"/>
      <c r="B201" s="159"/>
      <c r="C201" s="160" t="s">
        <v>294</v>
      </c>
      <c r="D201" s="160" t="s">
        <v>128</v>
      </c>
      <c r="E201" s="161" t="s">
        <v>295</v>
      </c>
      <c r="F201" s="162" t="s">
        <v>296</v>
      </c>
      <c r="G201" s="163" t="s">
        <v>297</v>
      </c>
      <c r="H201" s="207"/>
      <c r="I201" s="165"/>
      <c r="J201" s="166">
        <f t="shared" si="0"/>
        <v>0</v>
      </c>
      <c r="K201" s="162" t="s">
        <v>132</v>
      </c>
      <c r="L201" s="33"/>
      <c r="M201" s="167" t="s">
        <v>1</v>
      </c>
      <c r="N201" s="168" t="s">
        <v>40</v>
      </c>
      <c r="O201" s="58"/>
      <c r="P201" s="169">
        <f t="shared" si="1"/>
        <v>0</v>
      </c>
      <c r="Q201" s="169">
        <v>0</v>
      </c>
      <c r="R201" s="169">
        <f t="shared" si="2"/>
        <v>0</v>
      </c>
      <c r="S201" s="169">
        <v>0</v>
      </c>
      <c r="T201" s="170">
        <f t="shared" si="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1" t="s">
        <v>220</v>
      </c>
      <c r="AT201" s="171" t="s">
        <v>128</v>
      </c>
      <c r="AU201" s="171" t="s">
        <v>87</v>
      </c>
      <c r="AY201" s="17" t="s">
        <v>126</v>
      </c>
      <c r="BE201" s="172">
        <f t="shared" si="4"/>
        <v>0</v>
      </c>
      <c r="BF201" s="172">
        <f t="shared" si="5"/>
        <v>0</v>
      </c>
      <c r="BG201" s="172">
        <f t="shared" si="6"/>
        <v>0</v>
      </c>
      <c r="BH201" s="172">
        <f t="shared" si="7"/>
        <v>0</v>
      </c>
      <c r="BI201" s="172">
        <f t="shared" si="8"/>
        <v>0</v>
      </c>
      <c r="BJ201" s="17" t="s">
        <v>87</v>
      </c>
      <c r="BK201" s="172">
        <f t="shared" si="9"/>
        <v>0</v>
      </c>
      <c r="BL201" s="17" t="s">
        <v>220</v>
      </c>
      <c r="BM201" s="171" t="s">
        <v>298</v>
      </c>
    </row>
    <row r="202" spans="2:63" s="12" customFormat="1" ht="22.9" customHeight="1">
      <c r="B202" s="146"/>
      <c r="D202" s="147" t="s">
        <v>73</v>
      </c>
      <c r="E202" s="157" t="s">
        <v>299</v>
      </c>
      <c r="F202" s="157" t="s">
        <v>300</v>
      </c>
      <c r="I202" s="149"/>
      <c r="J202" s="158">
        <f>BK202</f>
        <v>0</v>
      </c>
      <c r="L202" s="146"/>
      <c r="M202" s="151"/>
      <c r="N202" s="152"/>
      <c r="O202" s="152"/>
      <c r="P202" s="153">
        <f>P203</f>
        <v>0</v>
      </c>
      <c r="Q202" s="152"/>
      <c r="R202" s="153">
        <f>R203</f>
        <v>0</v>
      </c>
      <c r="S202" s="152"/>
      <c r="T202" s="154">
        <f>T203</f>
        <v>0</v>
      </c>
      <c r="AR202" s="147" t="s">
        <v>87</v>
      </c>
      <c r="AT202" s="155" t="s">
        <v>73</v>
      </c>
      <c r="AU202" s="155" t="s">
        <v>82</v>
      </c>
      <c r="AY202" s="147" t="s">
        <v>126</v>
      </c>
      <c r="BK202" s="156">
        <f>BK203</f>
        <v>0</v>
      </c>
    </row>
    <row r="203" spans="1:65" s="2" customFormat="1" ht="21.75" customHeight="1">
      <c r="A203" s="32"/>
      <c r="B203" s="159"/>
      <c r="C203" s="221" t="s">
        <v>301</v>
      </c>
      <c r="D203" s="221" t="s">
        <v>128</v>
      </c>
      <c r="E203" s="222" t="s">
        <v>302</v>
      </c>
      <c r="F203" s="223" t="s">
        <v>303</v>
      </c>
      <c r="G203" s="224" t="s">
        <v>247</v>
      </c>
      <c r="H203" s="225">
        <v>1</v>
      </c>
      <c r="I203" s="165">
        <v>0</v>
      </c>
      <c r="J203" s="166">
        <f>ROUND(I203*H203,2)</f>
        <v>0</v>
      </c>
      <c r="K203" s="223" t="s">
        <v>596</v>
      </c>
      <c r="L203" s="33"/>
      <c r="M203" s="167" t="s">
        <v>1</v>
      </c>
      <c r="N203" s="168" t="s">
        <v>40</v>
      </c>
      <c r="O203" s="58"/>
      <c r="P203" s="169">
        <f>O203*H203</f>
        <v>0</v>
      </c>
      <c r="Q203" s="169">
        <v>0</v>
      </c>
      <c r="R203" s="169">
        <f>Q203*H203</f>
        <v>0</v>
      </c>
      <c r="S203" s="169">
        <v>0</v>
      </c>
      <c r="T203" s="170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1" t="s">
        <v>220</v>
      </c>
      <c r="AT203" s="171" t="s">
        <v>128</v>
      </c>
      <c r="AU203" s="171" t="s">
        <v>87</v>
      </c>
      <c r="AY203" s="17" t="s">
        <v>126</v>
      </c>
      <c r="BE203" s="172">
        <f>IF(N203="základní",J203,0)</f>
        <v>0</v>
      </c>
      <c r="BF203" s="172">
        <f>IF(N203="snížená",J203,0)</f>
        <v>0</v>
      </c>
      <c r="BG203" s="172">
        <f>IF(N203="zákl. přenesená",J203,0)</f>
        <v>0</v>
      </c>
      <c r="BH203" s="172">
        <f>IF(N203="sníž. přenesená",J203,0)</f>
        <v>0</v>
      </c>
      <c r="BI203" s="172">
        <f>IF(N203="nulová",J203,0)</f>
        <v>0</v>
      </c>
      <c r="BJ203" s="17" t="s">
        <v>87</v>
      </c>
      <c r="BK203" s="172">
        <f>ROUND(I203*H203,2)</f>
        <v>0</v>
      </c>
      <c r="BL203" s="17" t="s">
        <v>220</v>
      </c>
      <c r="BM203" s="171" t="s">
        <v>304</v>
      </c>
    </row>
    <row r="204" spans="2:63" s="12" customFormat="1" ht="22.9" customHeight="1">
      <c r="B204" s="146"/>
      <c r="D204" s="147" t="s">
        <v>73</v>
      </c>
      <c r="E204" s="157" t="s">
        <v>305</v>
      </c>
      <c r="F204" s="157" t="s">
        <v>306</v>
      </c>
      <c r="I204" s="149"/>
      <c r="J204" s="158">
        <f>BK204</f>
        <v>0</v>
      </c>
      <c r="L204" s="146"/>
      <c r="M204" s="151"/>
      <c r="N204" s="152"/>
      <c r="O204" s="152"/>
      <c r="P204" s="153">
        <f>SUM(P205:P207)</f>
        <v>0</v>
      </c>
      <c r="Q204" s="152"/>
      <c r="R204" s="153">
        <f>SUM(R205:R207)</f>
        <v>0.024696</v>
      </c>
      <c r="S204" s="152"/>
      <c r="T204" s="154">
        <f>SUM(T205:T207)</f>
        <v>0</v>
      </c>
      <c r="AR204" s="147" t="s">
        <v>87</v>
      </c>
      <c r="AT204" s="155" t="s">
        <v>73</v>
      </c>
      <c r="AU204" s="155" t="s">
        <v>82</v>
      </c>
      <c r="AY204" s="147" t="s">
        <v>126</v>
      </c>
      <c r="BK204" s="156">
        <f>SUM(BK205:BK207)</f>
        <v>0</v>
      </c>
    </row>
    <row r="205" spans="1:65" s="2" customFormat="1" ht="16.5" customHeight="1">
      <c r="A205" s="32"/>
      <c r="B205" s="159"/>
      <c r="C205" s="160" t="s">
        <v>307</v>
      </c>
      <c r="D205" s="160" t="s">
        <v>128</v>
      </c>
      <c r="E205" s="161" t="s">
        <v>308</v>
      </c>
      <c r="F205" s="162" t="s">
        <v>309</v>
      </c>
      <c r="G205" s="163" t="s">
        <v>140</v>
      </c>
      <c r="H205" s="164">
        <v>2.8</v>
      </c>
      <c r="I205" s="165"/>
      <c r="J205" s="166">
        <f>ROUND(I205*H205,2)</f>
        <v>0</v>
      </c>
      <c r="K205" s="162" t="s">
        <v>132</v>
      </c>
      <c r="L205" s="33"/>
      <c r="M205" s="167" t="s">
        <v>1</v>
      </c>
      <c r="N205" s="168" t="s">
        <v>40</v>
      </c>
      <c r="O205" s="58"/>
      <c r="P205" s="169">
        <f>O205*H205</f>
        <v>0</v>
      </c>
      <c r="Q205" s="169">
        <v>0.00882</v>
      </c>
      <c r="R205" s="169">
        <f>Q205*H205</f>
        <v>0.024696</v>
      </c>
      <c r="S205" s="169">
        <v>0</v>
      </c>
      <c r="T205" s="170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1" t="s">
        <v>220</v>
      </c>
      <c r="AT205" s="171" t="s">
        <v>128</v>
      </c>
      <c r="AU205" s="171" t="s">
        <v>87</v>
      </c>
      <c r="AY205" s="17" t="s">
        <v>126</v>
      </c>
      <c r="BE205" s="172">
        <f>IF(N205="základní",J205,0)</f>
        <v>0</v>
      </c>
      <c r="BF205" s="172">
        <f>IF(N205="snížená",J205,0)</f>
        <v>0</v>
      </c>
      <c r="BG205" s="172">
        <f>IF(N205="zákl. přenesená",J205,0)</f>
        <v>0</v>
      </c>
      <c r="BH205" s="172">
        <f>IF(N205="sníž. přenesená",J205,0)</f>
        <v>0</v>
      </c>
      <c r="BI205" s="172">
        <f>IF(N205="nulová",J205,0)</f>
        <v>0</v>
      </c>
      <c r="BJ205" s="17" t="s">
        <v>87</v>
      </c>
      <c r="BK205" s="172">
        <f>ROUND(I205*H205,2)</f>
        <v>0</v>
      </c>
      <c r="BL205" s="17" t="s">
        <v>220</v>
      </c>
      <c r="BM205" s="171" t="s">
        <v>310</v>
      </c>
    </row>
    <row r="206" spans="2:51" s="14" customFormat="1" ht="12">
      <c r="B206" s="181"/>
      <c r="D206" s="174" t="s">
        <v>135</v>
      </c>
      <c r="E206" s="182" t="s">
        <v>1</v>
      </c>
      <c r="F206" s="183" t="s">
        <v>311</v>
      </c>
      <c r="H206" s="184">
        <v>2.8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135</v>
      </c>
      <c r="AU206" s="182" t="s">
        <v>87</v>
      </c>
      <c r="AV206" s="14" t="s">
        <v>87</v>
      </c>
      <c r="AW206" s="14" t="s">
        <v>31</v>
      </c>
      <c r="AX206" s="14" t="s">
        <v>82</v>
      </c>
      <c r="AY206" s="182" t="s">
        <v>126</v>
      </c>
    </row>
    <row r="207" spans="1:65" s="2" customFormat="1" ht="21.75" customHeight="1">
      <c r="A207" s="32"/>
      <c r="B207" s="159"/>
      <c r="C207" s="160" t="s">
        <v>312</v>
      </c>
      <c r="D207" s="160" t="s">
        <v>128</v>
      </c>
      <c r="E207" s="161" t="s">
        <v>313</v>
      </c>
      <c r="F207" s="162" t="s">
        <v>314</v>
      </c>
      <c r="G207" s="163" t="s">
        <v>297</v>
      </c>
      <c r="H207" s="207"/>
      <c r="I207" s="165"/>
      <c r="J207" s="166">
        <f>ROUND(I207*H207,2)</f>
        <v>0</v>
      </c>
      <c r="K207" s="162" t="s">
        <v>132</v>
      </c>
      <c r="L207" s="33"/>
      <c r="M207" s="167" t="s">
        <v>1</v>
      </c>
      <c r="N207" s="168" t="s">
        <v>40</v>
      </c>
      <c r="O207" s="58"/>
      <c r="P207" s="169">
        <f>O207*H207</f>
        <v>0</v>
      </c>
      <c r="Q207" s="169">
        <v>0</v>
      </c>
      <c r="R207" s="169">
        <f>Q207*H207</f>
        <v>0</v>
      </c>
      <c r="S207" s="169">
        <v>0</v>
      </c>
      <c r="T207" s="170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1" t="s">
        <v>220</v>
      </c>
      <c r="AT207" s="171" t="s">
        <v>128</v>
      </c>
      <c r="AU207" s="171" t="s">
        <v>87</v>
      </c>
      <c r="AY207" s="17" t="s">
        <v>126</v>
      </c>
      <c r="BE207" s="172">
        <f>IF(N207="základní",J207,0)</f>
        <v>0</v>
      </c>
      <c r="BF207" s="172">
        <f>IF(N207="snížená",J207,0)</f>
        <v>0</v>
      </c>
      <c r="BG207" s="172">
        <f>IF(N207="zákl. přenesená",J207,0)</f>
        <v>0</v>
      </c>
      <c r="BH207" s="172">
        <f>IF(N207="sníž. přenesená",J207,0)</f>
        <v>0</v>
      </c>
      <c r="BI207" s="172">
        <f>IF(N207="nulová",J207,0)</f>
        <v>0</v>
      </c>
      <c r="BJ207" s="17" t="s">
        <v>87</v>
      </c>
      <c r="BK207" s="172">
        <f>ROUND(I207*H207,2)</f>
        <v>0</v>
      </c>
      <c r="BL207" s="17" t="s">
        <v>220</v>
      </c>
      <c r="BM207" s="171" t="s">
        <v>315</v>
      </c>
    </row>
    <row r="208" spans="2:63" s="12" customFormat="1" ht="22.9" customHeight="1">
      <c r="B208" s="146"/>
      <c r="D208" s="147" t="s">
        <v>73</v>
      </c>
      <c r="E208" s="157" t="s">
        <v>316</v>
      </c>
      <c r="F208" s="157" t="s">
        <v>317</v>
      </c>
      <c r="I208" s="149"/>
      <c r="J208" s="158">
        <f>BK208</f>
        <v>0</v>
      </c>
      <c r="L208" s="146"/>
      <c r="M208" s="151"/>
      <c r="N208" s="152"/>
      <c r="O208" s="152"/>
      <c r="P208" s="153">
        <f>SUM(P209:P211)</f>
        <v>0</v>
      </c>
      <c r="Q208" s="152"/>
      <c r="R208" s="153">
        <f>SUM(R209:R211)</f>
        <v>0.0799</v>
      </c>
      <c r="S208" s="152"/>
      <c r="T208" s="154">
        <f>SUM(T209:T211)</f>
        <v>0</v>
      </c>
      <c r="AR208" s="147" t="s">
        <v>87</v>
      </c>
      <c r="AT208" s="155" t="s">
        <v>73</v>
      </c>
      <c r="AU208" s="155" t="s">
        <v>82</v>
      </c>
      <c r="AY208" s="147" t="s">
        <v>126</v>
      </c>
      <c r="BK208" s="156">
        <f>SUM(BK209:BK211)</f>
        <v>0</v>
      </c>
    </row>
    <row r="209" spans="1:65" s="2" customFormat="1" ht="21.75" customHeight="1">
      <c r="A209" s="32"/>
      <c r="B209" s="159"/>
      <c r="C209" s="160" t="s">
        <v>318</v>
      </c>
      <c r="D209" s="160" t="s">
        <v>128</v>
      </c>
      <c r="E209" s="161" t="s">
        <v>319</v>
      </c>
      <c r="F209" s="162" t="s">
        <v>320</v>
      </c>
      <c r="G209" s="163" t="s">
        <v>321</v>
      </c>
      <c r="H209" s="164">
        <v>1</v>
      </c>
      <c r="I209" s="165"/>
      <c r="J209" s="166">
        <f>ROUND(I209*H209,2)</f>
        <v>0</v>
      </c>
      <c r="K209" s="162" t="s">
        <v>132</v>
      </c>
      <c r="L209" s="33"/>
      <c r="M209" s="167" t="s">
        <v>1</v>
      </c>
      <c r="N209" s="168" t="s">
        <v>40</v>
      </c>
      <c r="O209" s="58"/>
      <c r="P209" s="169">
        <f>O209*H209</f>
        <v>0</v>
      </c>
      <c r="Q209" s="169">
        <v>0.0009</v>
      </c>
      <c r="R209" s="169">
        <f>Q209*H209</f>
        <v>0.0009</v>
      </c>
      <c r="S209" s="169">
        <v>0</v>
      </c>
      <c r="T209" s="170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1" t="s">
        <v>220</v>
      </c>
      <c r="AT209" s="171" t="s">
        <v>128</v>
      </c>
      <c r="AU209" s="171" t="s">
        <v>87</v>
      </c>
      <c r="AY209" s="17" t="s">
        <v>126</v>
      </c>
      <c r="BE209" s="172">
        <f>IF(N209="základní",J209,0)</f>
        <v>0</v>
      </c>
      <c r="BF209" s="172">
        <f>IF(N209="snížená",J209,0)</f>
        <v>0</v>
      </c>
      <c r="BG209" s="172">
        <f>IF(N209="zákl. přenesená",J209,0)</f>
        <v>0</v>
      </c>
      <c r="BH209" s="172">
        <f>IF(N209="sníž. přenesená",J209,0)</f>
        <v>0</v>
      </c>
      <c r="BI209" s="172">
        <f>IF(N209="nulová",J209,0)</f>
        <v>0</v>
      </c>
      <c r="BJ209" s="17" t="s">
        <v>87</v>
      </c>
      <c r="BK209" s="172">
        <f>ROUND(I209*H209,2)</f>
        <v>0</v>
      </c>
      <c r="BL209" s="17" t="s">
        <v>220</v>
      </c>
      <c r="BM209" s="171" t="s">
        <v>322</v>
      </c>
    </row>
    <row r="210" spans="1:65" s="2" customFormat="1" ht="21.75" customHeight="1">
      <c r="A210" s="32"/>
      <c r="B210" s="159"/>
      <c r="C210" s="189" t="s">
        <v>323</v>
      </c>
      <c r="D210" s="189" t="s">
        <v>148</v>
      </c>
      <c r="E210" s="190" t="s">
        <v>324</v>
      </c>
      <c r="F210" s="191" t="s">
        <v>325</v>
      </c>
      <c r="G210" s="192" t="s">
        <v>321</v>
      </c>
      <c r="H210" s="193">
        <v>1</v>
      </c>
      <c r="I210" s="194"/>
      <c r="J210" s="195">
        <f>ROUND(I210*H210,2)</f>
        <v>0</v>
      </c>
      <c r="K210" s="191" t="s">
        <v>1</v>
      </c>
      <c r="L210" s="196"/>
      <c r="M210" s="197" t="s">
        <v>1</v>
      </c>
      <c r="N210" s="198" t="s">
        <v>40</v>
      </c>
      <c r="O210" s="58"/>
      <c r="P210" s="169">
        <f>O210*H210</f>
        <v>0</v>
      </c>
      <c r="Q210" s="169">
        <v>0.079</v>
      </c>
      <c r="R210" s="169">
        <f>Q210*H210</f>
        <v>0.079</v>
      </c>
      <c r="S210" s="169">
        <v>0</v>
      </c>
      <c r="T210" s="170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1" t="s">
        <v>290</v>
      </c>
      <c r="AT210" s="171" t="s">
        <v>148</v>
      </c>
      <c r="AU210" s="171" t="s">
        <v>87</v>
      </c>
      <c r="AY210" s="17" t="s">
        <v>126</v>
      </c>
      <c r="BE210" s="172">
        <f>IF(N210="základní",J210,0)</f>
        <v>0</v>
      </c>
      <c r="BF210" s="172">
        <f>IF(N210="snížená",J210,0)</f>
        <v>0</v>
      </c>
      <c r="BG210" s="172">
        <f>IF(N210="zákl. přenesená",J210,0)</f>
        <v>0</v>
      </c>
      <c r="BH210" s="172">
        <f>IF(N210="sníž. přenesená",J210,0)</f>
        <v>0</v>
      </c>
      <c r="BI210" s="172">
        <f>IF(N210="nulová",J210,0)</f>
        <v>0</v>
      </c>
      <c r="BJ210" s="17" t="s">
        <v>87</v>
      </c>
      <c r="BK210" s="172">
        <f>ROUND(I210*H210,2)</f>
        <v>0</v>
      </c>
      <c r="BL210" s="17" t="s">
        <v>220</v>
      </c>
      <c r="BM210" s="171" t="s">
        <v>326</v>
      </c>
    </row>
    <row r="211" spans="1:65" s="2" customFormat="1" ht="21.75" customHeight="1">
      <c r="A211" s="32"/>
      <c r="B211" s="159"/>
      <c r="C211" s="160" t="s">
        <v>327</v>
      </c>
      <c r="D211" s="160" t="s">
        <v>128</v>
      </c>
      <c r="E211" s="161" t="s">
        <v>328</v>
      </c>
      <c r="F211" s="162" t="s">
        <v>329</v>
      </c>
      <c r="G211" s="163" t="s">
        <v>297</v>
      </c>
      <c r="H211" s="207"/>
      <c r="I211" s="165"/>
      <c r="J211" s="166">
        <f>ROUND(I211*H211,2)</f>
        <v>0</v>
      </c>
      <c r="K211" s="162" t="s">
        <v>132</v>
      </c>
      <c r="L211" s="33"/>
      <c r="M211" s="167" t="s">
        <v>1</v>
      </c>
      <c r="N211" s="168" t="s">
        <v>40</v>
      </c>
      <c r="O211" s="58"/>
      <c r="P211" s="169">
        <f>O211*H211</f>
        <v>0</v>
      </c>
      <c r="Q211" s="169">
        <v>0</v>
      </c>
      <c r="R211" s="169">
        <f>Q211*H211</f>
        <v>0</v>
      </c>
      <c r="S211" s="169">
        <v>0</v>
      </c>
      <c r="T211" s="170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1" t="s">
        <v>220</v>
      </c>
      <c r="AT211" s="171" t="s">
        <v>128</v>
      </c>
      <c r="AU211" s="171" t="s">
        <v>87</v>
      </c>
      <c r="AY211" s="17" t="s">
        <v>126</v>
      </c>
      <c r="BE211" s="172">
        <f>IF(N211="základní",J211,0)</f>
        <v>0</v>
      </c>
      <c r="BF211" s="172">
        <f>IF(N211="snížená",J211,0)</f>
        <v>0</v>
      </c>
      <c r="BG211" s="172">
        <f>IF(N211="zákl. přenesená",J211,0)</f>
        <v>0</v>
      </c>
      <c r="BH211" s="172">
        <f>IF(N211="sníž. přenesená",J211,0)</f>
        <v>0</v>
      </c>
      <c r="BI211" s="172">
        <f>IF(N211="nulová",J211,0)</f>
        <v>0</v>
      </c>
      <c r="BJ211" s="17" t="s">
        <v>87</v>
      </c>
      <c r="BK211" s="172">
        <f>ROUND(I211*H211,2)</f>
        <v>0</v>
      </c>
      <c r="BL211" s="17" t="s">
        <v>220</v>
      </c>
      <c r="BM211" s="171" t="s">
        <v>330</v>
      </c>
    </row>
    <row r="212" spans="2:63" s="12" customFormat="1" ht="22.9" customHeight="1">
      <c r="B212" s="146"/>
      <c r="D212" s="147" t="s">
        <v>73</v>
      </c>
      <c r="E212" s="157" t="s">
        <v>331</v>
      </c>
      <c r="F212" s="157" t="s">
        <v>332</v>
      </c>
      <c r="I212" s="149"/>
      <c r="J212" s="158">
        <f>BK212</f>
        <v>0</v>
      </c>
      <c r="L212" s="146"/>
      <c r="M212" s="151"/>
      <c r="N212" s="152"/>
      <c r="O212" s="152"/>
      <c r="P212" s="153">
        <f>SUM(P213:P224)</f>
        <v>0</v>
      </c>
      <c r="Q212" s="152"/>
      <c r="R212" s="153">
        <f>SUM(R213:R224)</f>
        <v>0.6115423</v>
      </c>
      <c r="S212" s="152"/>
      <c r="T212" s="154">
        <f>SUM(T213:T224)</f>
        <v>0</v>
      </c>
      <c r="AR212" s="147" t="s">
        <v>87</v>
      </c>
      <c r="AT212" s="155" t="s">
        <v>73</v>
      </c>
      <c r="AU212" s="155" t="s">
        <v>82</v>
      </c>
      <c r="AY212" s="147" t="s">
        <v>126</v>
      </c>
      <c r="BK212" s="156">
        <f>SUM(BK213:BK224)</f>
        <v>0</v>
      </c>
    </row>
    <row r="213" spans="1:65" s="2" customFormat="1" ht="21.75" customHeight="1">
      <c r="A213" s="32"/>
      <c r="B213" s="159"/>
      <c r="C213" s="160" t="s">
        <v>333</v>
      </c>
      <c r="D213" s="160" t="s">
        <v>128</v>
      </c>
      <c r="E213" s="161" t="s">
        <v>334</v>
      </c>
      <c r="F213" s="162" t="s">
        <v>335</v>
      </c>
      <c r="G213" s="163" t="s">
        <v>131</v>
      </c>
      <c r="H213" s="164">
        <v>13.76</v>
      </c>
      <c r="I213" s="165"/>
      <c r="J213" s="166">
        <f>ROUND(I213*H213,2)</f>
        <v>0</v>
      </c>
      <c r="K213" s="162" t="s">
        <v>132</v>
      </c>
      <c r="L213" s="33"/>
      <c r="M213" s="167" t="s">
        <v>1</v>
      </c>
      <c r="N213" s="168" t="s">
        <v>40</v>
      </c>
      <c r="O213" s="58"/>
      <c r="P213" s="169">
        <f>O213*H213</f>
        <v>0</v>
      </c>
      <c r="Q213" s="169">
        <v>0.015</v>
      </c>
      <c r="R213" s="169">
        <f>Q213*H213</f>
        <v>0.2064</v>
      </c>
      <c r="S213" s="169">
        <v>0</v>
      </c>
      <c r="T213" s="170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1" t="s">
        <v>220</v>
      </c>
      <c r="AT213" s="171" t="s">
        <v>128</v>
      </c>
      <c r="AU213" s="171" t="s">
        <v>87</v>
      </c>
      <c r="AY213" s="17" t="s">
        <v>126</v>
      </c>
      <c r="BE213" s="172">
        <f>IF(N213="základní",J213,0)</f>
        <v>0</v>
      </c>
      <c r="BF213" s="172">
        <f>IF(N213="snížená",J213,0)</f>
        <v>0</v>
      </c>
      <c r="BG213" s="172">
        <f>IF(N213="zákl. přenesená",J213,0)</f>
        <v>0</v>
      </c>
      <c r="BH213" s="172">
        <f>IF(N213="sníž. přenesená",J213,0)</f>
        <v>0</v>
      </c>
      <c r="BI213" s="172">
        <f>IF(N213="nulová",J213,0)</f>
        <v>0</v>
      </c>
      <c r="BJ213" s="17" t="s">
        <v>87</v>
      </c>
      <c r="BK213" s="172">
        <f>ROUND(I213*H213,2)</f>
        <v>0</v>
      </c>
      <c r="BL213" s="17" t="s">
        <v>220</v>
      </c>
      <c r="BM213" s="171" t="s">
        <v>336</v>
      </c>
    </row>
    <row r="214" spans="2:51" s="14" customFormat="1" ht="12">
      <c r="B214" s="181"/>
      <c r="D214" s="174" t="s">
        <v>135</v>
      </c>
      <c r="E214" s="182" t="s">
        <v>1</v>
      </c>
      <c r="F214" s="183" t="s">
        <v>337</v>
      </c>
      <c r="H214" s="184">
        <v>13.76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2" t="s">
        <v>135</v>
      </c>
      <c r="AU214" s="182" t="s">
        <v>87</v>
      </c>
      <c r="AV214" s="14" t="s">
        <v>87</v>
      </c>
      <c r="AW214" s="14" t="s">
        <v>31</v>
      </c>
      <c r="AX214" s="14" t="s">
        <v>82</v>
      </c>
      <c r="AY214" s="182" t="s">
        <v>126</v>
      </c>
    </row>
    <row r="215" spans="1:65" s="2" customFormat="1" ht="21.75" customHeight="1">
      <c r="A215" s="32"/>
      <c r="B215" s="159"/>
      <c r="C215" s="160" t="s">
        <v>338</v>
      </c>
      <c r="D215" s="160" t="s">
        <v>128</v>
      </c>
      <c r="E215" s="161" t="s">
        <v>339</v>
      </c>
      <c r="F215" s="162" t="s">
        <v>340</v>
      </c>
      <c r="G215" s="163" t="s">
        <v>140</v>
      </c>
      <c r="H215" s="164">
        <v>14.32</v>
      </c>
      <c r="I215" s="165"/>
      <c r="J215" s="166">
        <f>ROUND(I215*H215,2)</f>
        <v>0</v>
      </c>
      <c r="K215" s="162" t="s">
        <v>132</v>
      </c>
      <c r="L215" s="33"/>
      <c r="M215" s="167" t="s">
        <v>1</v>
      </c>
      <c r="N215" s="168" t="s">
        <v>40</v>
      </c>
      <c r="O215" s="58"/>
      <c r="P215" s="169">
        <f>O215*H215</f>
        <v>0</v>
      </c>
      <c r="Q215" s="169">
        <v>0.00043</v>
      </c>
      <c r="R215" s="169">
        <f>Q215*H215</f>
        <v>0.0061576</v>
      </c>
      <c r="S215" s="169">
        <v>0</v>
      </c>
      <c r="T215" s="170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1" t="s">
        <v>220</v>
      </c>
      <c r="AT215" s="171" t="s">
        <v>128</v>
      </c>
      <c r="AU215" s="171" t="s">
        <v>87</v>
      </c>
      <c r="AY215" s="17" t="s">
        <v>126</v>
      </c>
      <c r="BE215" s="172">
        <f>IF(N215="základní",J215,0)</f>
        <v>0</v>
      </c>
      <c r="BF215" s="172">
        <f>IF(N215="snížená",J215,0)</f>
        <v>0</v>
      </c>
      <c r="BG215" s="172">
        <f>IF(N215="zákl. přenesená",J215,0)</f>
        <v>0</v>
      </c>
      <c r="BH215" s="172">
        <f>IF(N215="sníž. přenesená",J215,0)</f>
        <v>0</v>
      </c>
      <c r="BI215" s="172">
        <f>IF(N215="nulová",J215,0)</f>
        <v>0</v>
      </c>
      <c r="BJ215" s="17" t="s">
        <v>87</v>
      </c>
      <c r="BK215" s="172">
        <f>ROUND(I215*H215,2)</f>
        <v>0</v>
      </c>
      <c r="BL215" s="17" t="s">
        <v>220</v>
      </c>
      <c r="BM215" s="171" t="s">
        <v>341</v>
      </c>
    </row>
    <row r="216" spans="2:51" s="13" customFormat="1" ht="12">
      <c r="B216" s="173"/>
      <c r="D216" s="174" t="s">
        <v>135</v>
      </c>
      <c r="E216" s="175" t="s">
        <v>1</v>
      </c>
      <c r="F216" s="176" t="s">
        <v>342</v>
      </c>
      <c r="H216" s="175" t="s">
        <v>1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5" t="s">
        <v>135</v>
      </c>
      <c r="AU216" s="175" t="s">
        <v>87</v>
      </c>
      <c r="AV216" s="13" t="s">
        <v>82</v>
      </c>
      <c r="AW216" s="13" t="s">
        <v>31</v>
      </c>
      <c r="AX216" s="13" t="s">
        <v>74</v>
      </c>
      <c r="AY216" s="175" t="s">
        <v>126</v>
      </c>
    </row>
    <row r="217" spans="2:51" s="14" customFormat="1" ht="12">
      <c r="B217" s="181"/>
      <c r="D217" s="174" t="s">
        <v>135</v>
      </c>
      <c r="E217" s="182" t="s">
        <v>1</v>
      </c>
      <c r="F217" s="183" t="s">
        <v>343</v>
      </c>
      <c r="H217" s="184">
        <v>14.32</v>
      </c>
      <c r="I217" s="185"/>
      <c r="L217" s="181"/>
      <c r="M217" s="186"/>
      <c r="N217" s="187"/>
      <c r="O217" s="187"/>
      <c r="P217" s="187"/>
      <c r="Q217" s="187"/>
      <c r="R217" s="187"/>
      <c r="S217" s="187"/>
      <c r="T217" s="188"/>
      <c r="AT217" s="182" t="s">
        <v>135</v>
      </c>
      <c r="AU217" s="182" t="s">
        <v>87</v>
      </c>
      <c r="AV217" s="14" t="s">
        <v>87</v>
      </c>
      <c r="AW217" s="14" t="s">
        <v>31</v>
      </c>
      <c r="AX217" s="14" t="s">
        <v>82</v>
      </c>
      <c r="AY217" s="182" t="s">
        <v>126</v>
      </c>
    </row>
    <row r="218" spans="1:65" s="2" customFormat="1" ht="21.75" customHeight="1">
      <c r="A218" s="32"/>
      <c r="B218" s="159"/>
      <c r="C218" s="160" t="s">
        <v>344</v>
      </c>
      <c r="D218" s="160" t="s">
        <v>128</v>
      </c>
      <c r="E218" s="161" t="s">
        <v>345</v>
      </c>
      <c r="F218" s="162" t="s">
        <v>346</v>
      </c>
      <c r="G218" s="163" t="s">
        <v>131</v>
      </c>
      <c r="H218" s="164">
        <v>13.76</v>
      </c>
      <c r="I218" s="165"/>
      <c r="J218" s="166">
        <f>ROUND(I218*H218,2)</f>
        <v>0</v>
      </c>
      <c r="K218" s="162" t="s">
        <v>132</v>
      </c>
      <c r="L218" s="33"/>
      <c r="M218" s="167" t="s">
        <v>1</v>
      </c>
      <c r="N218" s="168" t="s">
        <v>40</v>
      </c>
      <c r="O218" s="58"/>
      <c r="P218" s="169">
        <f>O218*H218</f>
        <v>0</v>
      </c>
      <c r="Q218" s="169">
        <v>0.0075</v>
      </c>
      <c r="R218" s="169">
        <f>Q218*H218</f>
        <v>0.1032</v>
      </c>
      <c r="S218" s="169">
        <v>0</v>
      </c>
      <c r="T218" s="170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1" t="s">
        <v>220</v>
      </c>
      <c r="AT218" s="171" t="s">
        <v>128</v>
      </c>
      <c r="AU218" s="171" t="s">
        <v>87</v>
      </c>
      <c r="AY218" s="17" t="s">
        <v>126</v>
      </c>
      <c r="BE218" s="172">
        <f>IF(N218="základní",J218,0)</f>
        <v>0</v>
      </c>
      <c r="BF218" s="172">
        <f>IF(N218="snížená",J218,0)</f>
        <v>0</v>
      </c>
      <c r="BG218" s="172">
        <f>IF(N218="zákl. přenesená",J218,0)</f>
        <v>0</v>
      </c>
      <c r="BH218" s="172">
        <f>IF(N218="sníž. přenesená",J218,0)</f>
        <v>0</v>
      </c>
      <c r="BI218" s="172">
        <f>IF(N218="nulová",J218,0)</f>
        <v>0</v>
      </c>
      <c r="BJ218" s="17" t="s">
        <v>87</v>
      </c>
      <c r="BK218" s="172">
        <f>ROUND(I218*H218,2)</f>
        <v>0</v>
      </c>
      <c r="BL218" s="17" t="s">
        <v>220</v>
      </c>
      <c r="BM218" s="171" t="s">
        <v>347</v>
      </c>
    </row>
    <row r="219" spans="2:51" s="14" customFormat="1" ht="12">
      <c r="B219" s="181"/>
      <c r="D219" s="174" t="s">
        <v>135</v>
      </c>
      <c r="E219" s="182" t="s">
        <v>1</v>
      </c>
      <c r="F219" s="183" t="s">
        <v>337</v>
      </c>
      <c r="H219" s="184">
        <v>13.76</v>
      </c>
      <c r="I219" s="185"/>
      <c r="L219" s="181"/>
      <c r="M219" s="186"/>
      <c r="N219" s="187"/>
      <c r="O219" s="187"/>
      <c r="P219" s="187"/>
      <c r="Q219" s="187"/>
      <c r="R219" s="187"/>
      <c r="S219" s="187"/>
      <c r="T219" s="188"/>
      <c r="AT219" s="182" t="s">
        <v>135</v>
      </c>
      <c r="AU219" s="182" t="s">
        <v>87</v>
      </c>
      <c r="AV219" s="14" t="s">
        <v>87</v>
      </c>
      <c r="AW219" s="14" t="s">
        <v>31</v>
      </c>
      <c r="AX219" s="14" t="s">
        <v>82</v>
      </c>
      <c r="AY219" s="182" t="s">
        <v>126</v>
      </c>
    </row>
    <row r="220" spans="1:65" s="2" customFormat="1" ht="21.75" customHeight="1">
      <c r="A220" s="32"/>
      <c r="B220" s="159"/>
      <c r="C220" s="189" t="s">
        <v>348</v>
      </c>
      <c r="D220" s="189" t="s">
        <v>148</v>
      </c>
      <c r="E220" s="190" t="s">
        <v>349</v>
      </c>
      <c r="F220" s="191" t="s">
        <v>350</v>
      </c>
      <c r="G220" s="192" t="s">
        <v>131</v>
      </c>
      <c r="H220" s="193">
        <v>16.711</v>
      </c>
      <c r="I220" s="194"/>
      <c r="J220" s="195">
        <f>ROUND(I220*H220,2)</f>
        <v>0</v>
      </c>
      <c r="K220" s="191" t="s">
        <v>132</v>
      </c>
      <c r="L220" s="196"/>
      <c r="M220" s="197" t="s">
        <v>1</v>
      </c>
      <c r="N220" s="198" t="s">
        <v>40</v>
      </c>
      <c r="O220" s="58"/>
      <c r="P220" s="169">
        <f>O220*H220</f>
        <v>0</v>
      </c>
      <c r="Q220" s="169">
        <v>0.0177</v>
      </c>
      <c r="R220" s="169">
        <f>Q220*H220</f>
        <v>0.29578469999999996</v>
      </c>
      <c r="S220" s="169">
        <v>0</v>
      </c>
      <c r="T220" s="170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1" t="s">
        <v>290</v>
      </c>
      <c r="AT220" s="171" t="s">
        <v>148</v>
      </c>
      <c r="AU220" s="171" t="s">
        <v>87</v>
      </c>
      <c r="AY220" s="17" t="s">
        <v>126</v>
      </c>
      <c r="BE220" s="172">
        <f>IF(N220="základní",J220,0)</f>
        <v>0</v>
      </c>
      <c r="BF220" s="172">
        <f>IF(N220="snížená",J220,0)</f>
        <v>0</v>
      </c>
      <c r="BG220" s="172">
        <f>IF(N220="zákl. přenesená",J220,0)</f>
        <v>0</v>
      </c>
      <c r="BH220" s="172">
        <f>IF(N220="sníž. přenesená",J220,0)</f>
        <v>0</v>
      </c>
      <c r="BI220" s="172">
        <f>IF(N220="nulová",J220,0)</f>
        <v>0</v>
      </c>
      <c r="BJ220" s="17" t="s">
        <v>87</v>
      </c>
      <c r="BK220" s="172">
        <f>ROUND(I220*H220,2)</f>
        <v>0</v>
      </c>
      <c r="BL220" s="17" t="s">
        <v>220</v>
      </c>
      <c r="BM220" s="171" t="s">
        <v>351</v>
      </c>
    </row>
    <row r="221" spans="2:51" s="14" customFormat="1" ht="12">
      <c r="B221" s="181"/>
      <c r="D221" s="174" t="s">
        <v>135</v>
      </c>
      <c r="E221" s="182" t="s">
        <v>1</v>
      </c>
      <c r="F221" s="183" t="s">
        <v>352</v>
      </c>
      <c r="H221" s="184">
        <v>15.136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2" t="s">
        <v>135</v>
      </c>
      <c r="AU221" s="182" t="s">
        <v>87</v>
      </c>
      <c r="AV221" s="14" t="s">
        <v>87</v>
      </c>
      <c r="AW221" s="14" t="s">
        <v>31</v>
      </c>
      <c r="AX221" s="14" t="s">
        <v>74</v>
      </c>
      <c r="AY221" s="182" t="s">
        <v>126</v>
      </c>
    </row>
    <row r="222" spans="2:51" s="14" customFormat="1" ht="12">
      <c r="B222" s="181"/>
      <c r="D222" s="174" t="s">
        <v>135</v>
      </c>
      <c r="E222" s="182" t="s">
        <v>1</v>
      </c>
      <c r="F222" s="183" t="s">
        <v>353</v>
      </c>
      <c r="H222" s="184">
        <v>1.575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135</v>
      </c>
      <c r="AU222" s="182" t="s">
        <v>87</v>
      </c>
      <c r="AV222" s="14" t="s">
        <v>87</v>
      </c>
      <c r="AW222" s="14" t="s">
        <v>31</v>
      </c>
      <c r="AX222" s="14" t="s">
        <v>74</v>
      </c>
      <c r="AY222" s="182" t="s">
        <v>126</v>
      </c>
    </row>
    <row r="223" spans="2:51" s="15" customFormat="1" ht="12">
      <c r="B223" s="199"/>
      <c r="D223" s="174" t="s">
        <v>135</v>
      </c>
      <c r="E223" s="200" t="s">
        <v>1</v>
      </c>
      <c r="F223" s="201" t="s">
        <v>160</v>
      </c>
      <c r="H223" s="202">
        <v>16.711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135</v>
      </c>
      <c r="AU223" s="200" t="s">
        <v>87</v>
      </c>
      <c r="AV223" s="15" t="s">
        <v>133</v>
      </c>
      <c r="AW223" s="15" t="s">
        <v>31</v>
      </c>
      <c r="AX223" s="15" t="s">
        <v>82</v>
      </c>
      <c r="AY223" s="200" t="s">
        <v>126</v>
      </c>
    </row>
    <row r="224" spans="1:65" s="2" customFormat="1" ht="21.75" customHeight="1">
      <c r="A224" s="32"/>
      <c r="B224" s="159"/>
      <c r="C224" s="160" t="s">
        <v>354</v>
      </c>
      <c r="D224" s="160" t="s">
        <v>128</v>
      </c>
      <c r="E224" s="161" t="s">
        <v>355</v>
      </c>
      <c r="F224" s="162" t="s">
        <v>356</v>
      </c>
      <c r="G224" s="163" t="s">
        <v>297</v>
      </c>
      <c r="H224" s="207"/>
      <c r="I224" s="165"/>
      <c r="J224" s="166">
        <f>ROUND(I224*H224,2)</f>
        <v>0</v>
      </c>
      <c r="K224" s="162" t="s">
        <v>132</v>
      </c>
      <c r="L224" s="33"/>
      <c r="M224" s="167" t="s">
        <v>1</v>
      </c>
      <c r="N224" s="168" t="s">
        <v>40</v>
      </c>
      <c r="O224" s="58"/>
      <c r="P224" s="169">
        <f>O224*H224</f>
        <v>0</v>
      </c>
      <c r="Q224" s="169">
        <v>0</v>
      </c>
      <c r="R224" s="169">
        <f>Q224*H224</f>
        <v>0</v>
      </c>
      <c r="S224" s="169">
        <v>0</v>
      </c>
      <c r="T224" s="170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1" t="s">
        <v>220</v>
      </c>
      <c r="AT224" s="171" t="s">
        <v>128</v>
      </c>
      <c r="AU224" s="171" t="s">
        <v>87</v>
      </c>
      <c r="AY224" s="17" t="s">
        <v>126</v>
      </c>
      <c r="BE224" s="172">
        <f>IF(N224="základní",J224,0)</f>
        <v>0</v>
      </c>
      <c r="BF224" s="172">
        <f>IF(N224="snížená",J224,0)</f>
        <v>0</v>
      </c>
      <c r="BG224" s="172">
        <f>IF(N224="zákl. přenesená",J224,0)</f>
        <v>0</v>
      </c>
      <c r="BH224" s="172">
        <f>IF(N224="sníž. přenesená",J224,0)</f>
        <v>0</v>
      </c>
      <c r="BI224" s="172">
        <f>IF(N224="nulová",J224,0)</f>
        <v>0</v>
      </c>
      <c r="BJ224" s="17" t="s">
        <v>87</v>
      </c>
      <c r="BK224" s="172">
        <f>ROUND(I224*H224,2)</f>
        <v>0</v>
      </c>
      <c r="BL224" s="17" t="s">
        <v>220</v>
      </c>
      <c r="BM224" s="171" t="s">
        <v>357</v>
      </c>
    </row>
    <row r="225" spans="2:63" s="12" customFormat="1" ht="22.9" customHeight="1">
      <c r="B225" s="146"/>
      <c r="D225" s="147" t="s">
        <v>73</v>
      </c>
      <c r="E225" s="157" t="s">
        <v>358</v>
      </c>
      <c r="F225" s="157" t="s">
        <v>359</v>
      </c>
      <c r="I225" s="149"/>
      <c r="J225" s="158">
        <f>BK225</f>
        <v>0</v>
      </c>
      <c r="L225" s="146"/>
      <c r="M225" s="151"/>
      <c r="N225" s="152"/>
      <c r="O225" s="152"/>
      <c r="P225" s="153">
        <f>SUM(P226:P227)</f>
        <v>0</v>
      </c>
      <c r="Q225" s="152"/>
      <c r="R225" s="153">
        <f>SUM(R226:R227)</f>
        <v>0.0004</v>
      </c>
      <c r="S225" s="152"/>
      <c r="T225" s="154">
        <f>SUM(T226:T227)</f>
        <v>0</v>
      </c>
      <c r="AR225" s="147" t="s">
        <v>87</v>
      </c>
      <c r="AT225" s="155" t="s">
        <v>73</v>
      </c>
      <c r="AU225" s="155" t="s">
        <v>82</v>
      </c>
      <c r="AY225" s="147" t="s">
        <v>126</v>
      </c>
      <c r="BK225" s="156">
        <f>SUM(BK226:BK227)</f>
        <v>0</v>
      </c>
    </row>
    <row r="226" spans="1:65" s="2" customFormat="1" ht="21.75" customHeight="1">
      <c r="A226" s="32"/>
      <c r="B226" s="159"/>
      <c r="C226" s="160" t="s">
        <v>360</v>
      </c>
      <c r="D226" s="160" t="s">
        <v>128</v>
      </c>
      <c r="E226" s="161" t="s">
        <v>361</v>
      </c>
      <c r="F226" s="162" t="s">
        <v>362</v>
      </c>
      <c r="G226" s="163" t="s">
        <v>140</v>
      </c>
      <c r="H226" s="164">
        <v>10</v>
      </c>
      <c r="I226" s="165"/>
      <c r="J226" s="166">
        <f>ROUND(I226*H226,2)</f>
        <v>0</v>
      </c>
      <c r="K226" s="162" t="s">
        <v>132</v>
      </c>
      <c r="L226" s="33"/>
      <c r="M226" s="167" t="s">
        <v>1</v>
      </c>
      <c r="N226" s="168" t="s">
        <v>40</v>
      </c>
      <c r="O226" s="58"/>
      <c r="P226" s="169">
        <f>O226*H226</f>
        <v>0</v>
      </c>
      <c r="Q226" s="169">
        <v>2E-05</v>
      </c>
      <c r="R226" s="169">
        <f>Q226*H226</f>
        <v>0.0002</v>
      </c>
      <c r="S226" s="169">
        <v>0</v>
      </c>
      <c r="T226" s="170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1" t="s">
        <v>220</v>
      </c>
      <c r="AT226" s="171" t="s">
        <v>128</v>
      </c>
      <c r="AU226" s="171" t="s">
        <v>87</v>
      </c>
      <c r="AY226" s="17" t="s">
        <v>126</v>
      </c>
      <c r="BE226" s="172">
        <f>IF(N226="základní",J226,0)</f>
        <v>0</v>
      </c>
      <c r="BF226" s="172">
        <f>IF(N226="snížená",J226,0)</f>
        <v>0</v>
      </c>
      <c r="BG226" s="172">
        <f>IF(N226="zákl. přenesená",J226,0)</f>
        <v>0</v>
      </c>
      <c r="BH226" s="172">
        <f>IF(N226="sníž. přenesená",J226,0)</f>
        <v>0</v>
      </c>
      <c r="BI226" s="172">
        <f>IF(N226="nulová",J226,0)</f>
        <v>0</v>
      </c>
      <c r="BJ226" s="17" t="s">
        <v>87</v>
      </c>
      <c r="BK226" s="172">
        <f>ROUND(I226*H226,2)</f>
        <v>0</v>
      </c>
      <c r="BL226" s="17" t="s">
        <v>220</v>
      </c>
      <c r="BM226" s="171" t="s">
        <v>363</v>
      </c>
    </row>
    <row r="227" spans="1:65" s="2" customFormat="1" ht="21.75" customHeight="1">
      <c r="A227" s="32"/>
      <c r="B227" s="159"/>
      <c r="C227" s="160" t="s">
        <v>364</v>
      </c>
      <c r="D227" s="160" t="s">
        <v>128</v>
      </c>
      <c r="E227" s="161" t="s">
        <v>365</v>
      </c>
      <c r="F227" s="162" t="s">
        <v>366</v>
      </c>
      <c r="G227" s="163" t="s">
        <v>140</v>
      </c>
      <c r="H227" s="164">
        <v>10</v>
      </c>
      <c r="I227" s="165"/>
      <c r="J227" s="166">
        <f>ROUND(I227*H227,2)</f>
        <v>0</v>
      </c>
      <c r="K227" s="162" t="s">
        <v>132</v>
      </c>
      <c r="L227" s="33"/>
      <c r="M227" s="167" t="s">
        <v>1</v>
      </c>
      <c r="N227" s="168" t="s">
        <v>40</v>
      </c>
      <c r="O227" s="58"/>
      <c r="P227" s="169">
        <f>O227*H227</f>
        <v>0</v>
      </c>
      <c r="Q227" s="169">
        <v>2E-05</v>
      </c>
      <c r="R227" s="169">
        <f>Q227*H227</f>
        <v>0.0002</v>
      </c>
      <c r="S227" s="169">
        <v>0</v>
      </c>
      <c r="T227" s="170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1" t="s">
        <v>220</v>
      </c>
      <c r="AT227" s="171" t="s">
        <v>128</v>
      </c>
      <c r="AU227" s="171" t="s">
        <v>87</v>
      </c>
      <c r="AY227" s="17" t="s">
        <v>126</v>
      </c>
      <c r="BE227" s="172">
        <f>IF(N227="základní",J227,0)</f>
        <v>0</v>
      </c>
      <c r="BF227" s="172">
        <f>IF(N227="snížená",J227,0)</f>
        <v>0</v>
      </c>
      <c r="BG227" s="172">
        <f>IF(N227="zákl. přenesená",J227,0)</f>
        <v>0</v>
      </c>
      <c r="BH227" s="172">
        <f>IF(N227="sníž. přenesená",J227,0)</f>
        <v>0</v>
      </c>
      <c r="BI227" s="172">
        <f>IF(N227="nulová",J227,0)</f>
        <v>0</v>
      </c>
      <c r="BJ227" s="17" t="s">
        <v>87</v>
      </c>
      <c r="BK227" s="172">
        <f>ROUND(I227*H227,2)</f>
        <v>0</v>
      </c>
      <c r="BL227" s="17" t="s">
        <v>220</v>
      </c>
      <c r="BM227" s="171" t="s">
        <v>367</v>
      </c>
    </row>
    <row r="228" spans="2:63" s="12" customFormat="1" ht="22.9" customHeight="1">
      <c r="B228" s="146"/>
      <c r="D228" s="147" t="s">
        <v>73</v>
      </c>
      <c r="E228" s="157" t="s">
        <v>368</v>
      </c>
      <c r="F228" s="157" t="s">
        <v>369</v>
      </c>
      <c r="I228" s="149"/>
      <c r="J228" s="158">
        <f>BK228</f>
        <v>0</v>
      </c>
      <c r="L228" s="146"/>
      <c r="M228" s="151"/>
      <c r="N228" s="152"/>
      <c r="O228" s="152"/>
      <c r="P228" s="153">
        <f>SUM(P229:P234)</f>
        <v>0</v>
      </c>
      <c r="Q228" s="152"/>
      <c r="R228" s="153">
        <f>SUM(R229:R234)</f>
        <v>0.029038500000000002</v>
      </c>
      <c r="S228" s="152"/>
      <c r="T228" s="154">
        <f>SUM(T229:T234)</f>
        <v>0</v>
      </c>
      <c r="AR228" s="147" t="s">
        <v>87</v>
      </c>
      <c r="AT228" s="155" t="s">
        <v>73</v>
      </c>
      <c r="AU228" s="155" t="s">
        <v>82</v>
      </c>
      <c r="AY228" s="147" t="s">
        <v>126</v>
      </c>
      <c r="BK228" s="156">
        <f>SUM(BK229:BK234)</f>
        <v>0</v>
      </c>
    </row>
    <row r="229" spans="1:65" s="2" customFormat="1" ht="21.75" customHeight="1">
      <c r="A229" s="32"/>
      <c r="B229" s="159"/>
      <c r="C229" s="160" t="s">
        <v>370</v>
      </c>
      <c r="D229" s="160" t="s">
        <v>128</v>
      </c>
      <c r="E229" s="161" t="s">
        <v>371</v>
      </c>
      <c r="F229" s="162" t="s">
        <v>372</v>
      </c>
      <c r="G229" s="163" t="s">
        <v>131</v>
      </c>
      <c r="H229" s="164">
        <v>53.775</v>
      </c>
      <c r="I229" s="165"/>
      <c r="J229" s="166">
        <f>ROUND(I229*H229,2)</f>
        <v>0</v>
      </c>
      <c r="K229" s="162" t="s">
        <v>132</v>
      </c>
      <c r="L229" s="33"/>
      <c r="M229" s="167" t="s">
        <v>1</v>
      </c>
      <c r="N229" s="168" t="s">
        <v>40</v>
      </c>
      <c r="O229" s="58"/>
      <c r="P229" s="169">
        <f>O229*H229</f>
        <v>0</v>
      </c>
      <c r="Q229" s="169">
        <v>0.00021</v>
      </c>
      <c r="R229" s="169">
        <f>Q229*H229</f>
        <v>0.01129275</v>
      </c>
      <c r="S229" s="169">
        <v>0</v>
      </c>
      <c r="T229" s="170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1" t="s">
        <v>220</v>
      </c>
      <c r="AT229" s="171" t="s">
        <v>128</v>
      </c>
      <c r="AU229" s="171" t="s">
        <v>87</v>
      </c>
      <c r="AY229" s="17" t="s">
        <v>126</v>
      </c>
      <c r="BE229" s="172">
        <f>IF(N229="základní",J229,0)</f>
        <v>0</v>
      </c>
      <c r="BF229" s="172">
        <f>IF(N229="snížená",J229,0)</f>
        <v>0</v>
      </c>
      <c r="BG229" s="172">
        <f>IF(N229="zákl. přenesená",J229,0)</f>
        <v>0</v>
      </c>
      <c r="BH229" s="172">
        <f>IF(N229="sníž. přenesená",J229,0)</f>
        <v>0</v>
      </c>
      <c r="BI229" s="172">
        <f>IF(N229="nulová",J229,0)</f>
        <v>0</v>
      </c>
      <c r="BJ229" s="17" t="s">
        <v>87</v>
      </c>
      <c r="BK229" s="172">
        <f>ROUND(I229*H229,2)</f>
        <v>0</v>
      </c>
      <c r="BL229" s="17" t="s">
        <v>220</v>
      </c>
      <c r="BM229" s="171" t="s">
        <v>373</v>
      </c>
    </row>
    <row r="230" spans="2:51" s="14" customFormat="1" ht="12">
      <c r="B230" s="181"/>
      <c r="D230" s="174" t="s">
        <v>135</v>
      </c>
      <c r="E230" s="182" t="s">
        <v>1</v>
      </c>
      <c r="F230" s="183" t="s">
        <v>374</v>
      </c>
      <c r="H230" s="184">
        <v>13.76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2" t="s">
        <v>135</v>
      </c>
      <c r="AU230" s="182" t="s">
        <v>87</v>
      </c>
      <c r="AV230" s="14" t="s">
        <v>87</v>
      </c>
      <c r="AW230" s="14" t="s">
        <v>31</v>
      </c>
      <c r="AX230" s="14" t="s">
        <v>74</v>
      </c>
      <c r="AY230" s="182" t="s">
        <v>126</v>
      </c>
    </row>
    <row r="231" spans="2:51" s="13" customFormat="1" ht="12">
      <c r="B231" s="173"/>
      <c r="D231" s="174" t="s">
        <v>135</v>
      </c>
      <c r="E231" s="175" t="s">
        <v>1</v>
      </c>
      <c r="F231" s="176" t="s">
        <v>173</v>
      </c>
      <c r="H231" s="175" t="s">
        <v>1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5" t="s">
        <v>135</v>
      </c>
      <c r="AU231" s="175" t="s">
        <v>87</v>
      </c>
      <c r="AV231" s="13" t="s">
        <v>82</v>
      </c>
      <c r="AW231" s="13" t="s">
        <v>31</v>
      </c>
      <c r="AX231" s="13" t="s">
        <v>74</v>
      </c>
      <c r="AY231" s="175" t="s">
        <v>126</v>
      </c>
    </row>
    <row r="232" spans="2:51" s="14" customFormat="1" ht="12">
      <c r="B232" s="181"/>
      <c r="D232" s="174" t="s">
        <v>135</v>
      </c>
      <c r="E232" s="182" t="s">
        <v>1</v>
      </c>
      <c r="F232" s="183" t="s">
        <v>174</v>
      </c>
      <c r="H232" s="184">
        <v>40.015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135</v>
      </c>
      <c r="AU232" s="182" t="s">
        <v>87</v>
      </c>
      <c r="AV232" s="14" t="s">
        <v>87</v>
      </c>
      <c r="AW232" s="14" t="s">
        <v>31</v>
      </c>
      <c r="AX232" s="14" t="s">
        <v>74</v>
      </c>
      <c r="AY232" s="182" t="s">
        <v>126</v>
      </c>
    </row>
    <row r="233" spans="2:51" s="15" customFormat="1" ht="12">
      <c r="B233" s="199"/>
      <c r="D233" s="174" t="s">
        <v>135</v>
      </c>
      <c r="E233" s="200" t="s">
        <v>1</v>
      </c>
      <c r="F233" s="201" t="s">
        <v>160</v>
      </c>
      <c r="H233" s="202">
        <v>53.775</v>
      </c>
      <c r="I233" s="203"/>
      <c r="L233" s="199"/>
      <c r="M233" s="204"/>
      <c r="N233" s="205"/>
      <c r="O233" s="205"/>
      <c r="P233" s="205"/>
      <c r="Q233" s="205"/>
      <c r="R233" s="205"/>
      <c r="S233" s="205"/>
      <c r="T233" s="206"/>
      <c r="AT233" s="200" t="s">
        <v>135</v>
      </c>
      <c r="AU233" s="200" t="s">
        <v>87</v>
      </c>
      <c r="AV233" s="15" t="s">
        <v>133</v>
      </c>
      <c r="AW233" s="15" t="s">
        <v>31</v>
      </c>
      <c r="AX233" s="15" t="s">
        <v>82</v>
      </c>
      <c r="AY233" s="200" t="s">
        <v>126</v>
      </c>
    </row>
    <row r="234" spans="1:65" s="2" customFormat="1" ht="21.75" customHeight="1">
      <c r="A234" s="32"/>
      <c r="B234" s="159"/>
      <c r="C234" s="160" t="s">
        <v>375</v>
      </c>
      <c r="D234" s="160" t="s">
        <v>128</v>
      </c>
      <c r="E234" s="161" t="s">
        <v>376</v>
      </c>
      <c r="F234" s="162" t="s">
        <v>377</v>
      </c>
      <c r="G234" s="163" t="s">
        <v>131</v>
      </c>
      <c r="H234" s="164">
        <v>53.775</v>
      </c>
      <c r="I234" s="165"/>
      <c r="J234" s="166">
        <f>ROUND(I234*H234,2)</f>
        <v>0</v>
      </c>
      <c r="K234" s="162" t="s">
        <v>132</v>
      </c>
      <c r="L234" s="33"/>
      <c r="M234" s="208" t="s">
        <v>1</v>
      </c>
      <c r="N234" s="209" t="s">
        <v>40</v>
      </c>
      <c r="O234" s="210"/>
      <c r="P234" s="211">
        <f>O234*H234</f>
        <v>0</v>
      </c>
      <c r="Q234" s="211">
        <v>0.00033</v>
      </c>
      <c r="R234" s="211">
        <f>Q234*H234</f>
        <v>0.01774575</v>
      </c>
      <c r="S234" s="211">
        <v>0</v>
      </c>
      <c r="T234" s="212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1" t="s">
        <v>220</v>
      </c>
      <c r="AT234" s="171" t="s">
        <v>128</v>
      </c>
      <c r="AU234" s="171" t="s">
        <v>87</v>
      </c>
      <c r="AY234" s="17" t="s">
        <v>126</v>
      </c>
      <c r="BE234" s="172">
        <f>IF(N234="základní",J234,0)</f>
        <v>0</v>
      </c>
      <c r="BF234" s="172">
        <f>IF(N234="snížená",J234,0)</f>
        <v>0</v>
      </c>
      <c r="BG234" s="172">
        <f>IF(N234="zákl. přenesená",J234,0)</f>
        <v>0</v>
      </c>
      <c r="BH234" s="172">
        <f>IF(N234="sníž. přenesená",J234,0)</f>
        <v>0</v>
      </c>
      <c r="BI234" s="172">
        <f>IF(N234="nulová",J234,0)</f>
        <v>0</v>
      </c>
      <c r="BJ234" s="17" t="s">
        <v>87</v>
      </c>
      <c r="BK234" s="172">
        <f>ROUND(I234*H234,2)</f>
        <v>0</v>
      </c>
      <c r="BL234" s="17" t="s">
        <v>220</v>
      </c>
      <c r="BM234" s="171" t="s">
        <v>378</v>
      </c>
    </row>
    <row r="235" spans="1:31" s="2" customFormat="1" ht="6.95" customHeight="1">
      <c r="A235" s="32"/>
      <c r="B235" s="47"/>
      <c r="C235" s="48"/>
      <c r="D235" s="48"/>
      <c r="E235" s="48"/>
      <c r="F235" s="48"/>
      <c r="G235" s="48"/>
      <c r="H235" s="48"/>
      <c r="I235" s="119"/>
      <c r="J235" s="48"/>
      <c r="K235" s="48"/>
      <c r="L235" s="33"/>
      <c r="M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</sheetData>
  <autoFilter ref="C130:K234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1"/>
  <sheetViews>
    <sheetView showGridLines="0" tabSelected="1" workbookViewId="0" topLeftCell="A212">
      <selection activeCell="Y243" sqref="Y24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53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88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7" t="str">
        <f>'Rekapitulace stavby'!K6</f>
        <v>Povodí Labe, státní podnik,stavební úpravy provozního střediska Opatovice</v>
      </c>
      <c r="F7" s="268"/>
      <c r="G7" s="268"/>
      <c r="H7" s="268"/>
      <c r="I7" s="93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64" t="s">
        <v>379</v>
      </c>
      <c r="F9" s="266"/>
      <c r="G9" s="266"/>
      <c r="H9" s="266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7. 5. 2020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I14" s="97" t="s">
        <v>25</v>
      </c>
      <c r="J14" s="25">
        <v>70890005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E15" s="25" t="s">
        <v>26</v>
      </c>
      <c r="I15" s="97" t="s">
        <v>27</v>
      </c>
      <c r="J15" s="25" t="s">
        <v>576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I16" s="214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I17" s="97" t="s">
        <v>25</v>
      </c>
      <c r="J17" s="28" t="str">
        <f>'[1]Rekapitulace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E18" s="269" t="str">
        <f>'[1]Rekapitulace stavby'!E14</f>
        <v>Bude vybrán na základě výběrového řízení</v>
      </c>
      <c r="F18" s="230"/>
      <c r="G18" s="230"/>
      <c r="H18" s="230"/>
      <c r="I18" s="97" t="s">
        <v>27</v>
      </c>
      <c r="J18" s="28" t="str">
        <f>'[1]Rekapitulace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I19" s="214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I20" s="97" t="s">
        <v>25</v>
      </c>
      <c r="J20" s="25">
        <v>72868333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E21" s="25" t="s">
        <v>578</v>
      </c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I22" s="214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I23" s="97" t="s">
        <v>25</v>
      </c>
      <c r="J23" s="25">
        <f>IF('[1]Rekapitulace stavby'!AN19="","",'[1]Rekapitulace stavby'!AN19)</f>
        <v>44392052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E24" s="25" t="str">
        <f>IF('[1]Rekapitulace stavby'!E20="","",'[1]Rekapitulace stavby'!E20)</f>
        <v>Jitka Sládková, Moravany, Severojižní 274, 533 72  Moravany</v>
      </c>
      <c r="I24" s="97" t="s">
        <v>27</v>
      </c>
      <c r="J24" s="25" t="str">
        <f>IF('[1]Rekapitulace stavby'!AN20="","",'[1]Rekapitulace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I25" s="214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I26" s="214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5" t="s">
        <v>1</v>
      </c>
      <c r="F27" s="235"/>
      <c r="G27" s="235"/>
      <c r="H27" s="235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ROUND(J132,2)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38</v>
      </c>
      <c r="E33" s="27" t="s">
        <v>39</v>
      </c>
      <c r="F33" s="106">
        <f>ROUND((SUM(BE132:BE270)),2)</f>
        <v>0</v>
      </c>
      <c r="G33" s="32"/>
      <c r="H33" s="32"/>
      <c r="I33" s="107">
        <v>0.21</v>
      </c>
      <c r="J33" s="106">
        <f>ROUND(((SUM(BE132:BE270))*I33),2)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106">
        <f>ROUND((SUM(BF132:BF270)),2)</f>
        <v>0</v>
      </c>
      <c r="G34" s="32"/>
      <c r="H34" s="32"/>
      <c r="I34" s="107">
        <v>0.15</v>
      </c>
      <c r="J34" s="106">
        <f>ROUND(((SUM(BF132:BF270))*I34),2)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41</v>
      </c>
      <c r="F35" s="106">
        <f>ROUND((SUM(BG132:BG270)),2)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42</v>
      </c>
      <c r="F36" s="106">
        <f>ROUND((SUM(BH132:BH270)),2)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6">
        <f>ROUND((SUM(BI132:BI270)),2)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5">
      <c r="B52" s="20"/>
      <c r="E52" s="213" t="s">
        <v>582</v>
      </c>
      <c r="H52" s="213" t="s">
        <v>581</v>
      </c>
      <c r="L52" s="20"/>
    </row>
    <row r="53" spans="2:12" ht="15">
      <c r="B53" s="20"/>
      <c r="E53" s="213" t="s">
        <v>583</v>
      </c>
      <c r="H53" s="213" t="s">
        <v>584</v>
      </c>
      <c r="L53" s="20"/>
    </row>
    <row r="54" spans="2:12" ht="15">
      <c r="B54" s="20"/>
      <c r="E54" s="213" t="s">
        <v>585</v>
      </c>
      <c r="H54" s="213" t="s">
        <v>586</v>
      </c>
      <c r="L54" s="20"/>
    </row>
    <row r="55" spans="2:12" ht="15">
      <c r="B55" s="20"/>
      <c r="E55" s="213" t="s">
        <v>587</v>
      </c>
      <c r="H55" s="213" t="s">
        <v>588</v>
      </c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216"/>
      <c r="F61" s="116" t="s">
        <v>50</v>
      </c>
      <c r="G61" s="45" t="s">
        <v>49</v>
      </c>
      <c r="H61" s="216"/>
      <c r="I61" s="2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4"/>
      <c r="F65" s="44"/>
      <c r="G65" s="43" t="s">
        <v>52</v>
      </c>
      <c r="H65" s="44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5">
      <c r="B67" s="20"/>
      <c r="E67" s="218" t="s">
        <v>589</v>
      </c>
      <c r="L67" s="20"/>
    </row>
    <row r="68" spans="2:12" ht="15">
      <c r="B68" s="20"/>
      <c r="E68" s="219" t="s">
        <v>590</v>
      </c>
      <c r="L68" s="20"/>
    </row>
    <row r="69" spans="2:12" ht="15">
      <c r="B69" s="20"/>
      <c r="E69" s="219" t="s">
        <v>591</v>
      </c>
      <c r="L69" s="20"/>
    </row>
    <row r="70" spans="2:12" ht="15">
      <c r="B70" s="20"/>
      <c r="E70" s="213" t="s">
        <v>592</v>
      </c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9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7" t="str">
        <f>E7</f>
        <v>Povodí Labe, státní podnik,stavební úpravy provozního střediska Opatovice</v>
      </c>
      <c r="F85" s="268"/>
      <c r="G85" s="268"/>
      <c r="H85" s="268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64" t="str">
        <f>E9</f>
        <v>02 - Zřízení nového vstupu pro dílnu a oplocení</v>
      </c>
      <c r="F87" s="266"/>
      <c r="G87" s="266"/>
      <c r="H87" s="266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Opatovice</v>
      </c>
      <c r="G89" s="32"/>
      <c r="H89" s="32"/>
      <c r="I89" s="97" t="s">
        <v>22</v>
      </c>
      <c r="J89" s="55" t="str">
        <f>IF(J12="","",J12)</f>
        <v>7. 5. 2020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F91" s="25" t="str">
        <f>E15</f>
        <v>Povodí Labe, statní podnik, Hradec Králové</v>
      </c>
      <c r="I91" s="97" t="s">
        <v>30</v>
      </c>
      <c r="J91" s="30" t="s">
        <v>580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F92" s="25" t="str">
        <f>IF(E18="","",E18)</f>
        <v>Bude vybrán na základě výběrového řízení</v>
      </c>
      <c r="I92" s="97" t="s">
        <v>32</v>
      </c>
      <c r="J92" s="30" t="s">
        <v>581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1" t="s">
        <v>92</v>
      </c>
      <c r="D94" s="108"/>
      <c r="E94" s="108"/>
      <c r="F94" s="108"/>
      <c r="G94" s="108"/>
      <c r="H94" s="108"/>
      <c r="I94" s="122"/>
      <c r="J94" s="123" t="s">
        <v>93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4" t="s">
        <v>94</v>
      </c>
      <c r="D96" s="32"/>
      <c r="E96" s="32"/>
      <c r="F96" s="32"/>
      <c r="G96" s="32"/>
      <c r="H96" s="32"/>
      <c r="I96" s="96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25"/>
      <c r="D97" s="126" t="s">
        <v>96</v>
      </c>
      <c r="E97" s="127"/>
      <c r="F97" s="127"/>
      <c r="G97" s="127"/>
      <c r="H97" s="127"/>
      <c r="I97" s="128"/>
      <c r="J97" s="129">
        <f>J133</f>
        <v>0</v>
      </c>
      <c r="L97" s="125"/>
    </row>
    <row r="98" spans="2:12" s="10" customFormat="1" ht="19.9" customHeight="1">
      <c r="B98" s="130"/>
      <c r="D98" s="131" t="s">
        <v>97</v>
      </c>
      <c r="E98" s="132"/>
      <c r="F98" s="132"/>
      <c r="G98" s="132"/>
      <c r="H98" s="132"/>
      <c r="I98" s="133"/>
      <c r="J98" s="134">
        <f>J134</f>
        <v>0</v>
      </c>
      <c r="L98" s="130"/>
    </row>
    <row r="99" spans="2:12" s="10" customFormat="1" ht="19.9" customHeight="1">
      <c r="B99" s="130"/>
      <c r="D99" s="131" t="s">
        <v>380</v>
      </c>
      <c r="E99" s="132"/>
      <c r="F99" s="132"/>
      <c r="G99" s="132"/>
      <c r="H99" s="132"/>
      <c r="I99" s="133"/>
      <c r="J99" s="134">
        <f>J146</f>
        <v>0</v>
      </c>
      <c r="L99" s="130"/>
    </row>
    <row r="100" spans="2:12" s="10" customFormat="1" ht="19.9" customHeight="1">
      <c r="B100" s="130"/>
      <c r="D100" s="131" t="s">
        <v>381</v>
      </c>
      <c r="E100" s="132"/>
      <c r="F100" s="132"/>
      <c r="G100" s="132"/>
      <c r="H100" s="132"/>
      <c r="I100" s="133"/>
      <c r="J100" s="134">
        <f>J149</f>
        <v>0</v>
      </c>
      <c r="L100" s="130"/>
    </row>
    <row r="101" spans="2:12" s="10" customFormat="1" ht="19.9" customHeight="1">
      <c r="B101" s="130"/>
      <c r="D101" s="131" t="s">
        <v>382</v>
      </c>
      <c r="E101" s="132"/>
      <c r="F101" s="132"/>
      <c r="G101" s="132"/>
      <c r="H101" s="132"/>
      <c r="I101" s="133"/>
      <c r="J101" s="134">
        <f>J169</f>
        <v>0</v>
      </c>
      <c r="L101" s="130"/>
    </row>
    <row r="102" spans="2:12" s="10" customFormat="1" ht="19.9" customHeight="1">
      <c r="B102" s="130"/>
      <c r="D102" s="131" t="s">
        <v>98</v>
      </c>
      <c r="E102" s="132"/>
      <c r="F102" s="132"/>
      <c r="G102" s="132"/>
      <c r="H102" s="132"/>
      <c r="I102" s="133"/>
      <c r="J102" s="134">
        <f>J172</f>
        <v>0</v>
      </c>
      <c r="L102" s="130"/>
    </row>
    <row r="103" spans="2:12" s="10" customFormat="1" ht="19.9" customHeight="1">
      <c r="B103" s="130"/>
      <c r="D103" s="131" t="s">
        <v>99</v>
      </c>
      <c r="E103" s="132"/>
      <c r="F103" s="132"/>
      <c r="G103" s="132"/>
      <c r="H103" s="132"/>
      <c r="I103" s="133"/>
      <c r="J103" s="134">
        <f>J176</f>
        <v>0</v>
      </c>
      <c r="L103" s="130"/>
    </row>
    <row r="104" spans="2:12" s="10" customFormat="1" ht="19.9" customHeight="1">
      <c r="B104" s="130"/>
      <c r="D104" s="131" t="s">
        <v>100</v>
      </c>
      <c r="E104" s="132"/>
      <c r="F104" s="132"/>
      <c r="G104" s="132"/>
      <c r="H104" s="132"/>
      <c r="I104" s="133"/>
      <c r="J104" s="134">
        <f>J204</f>
        <v>0</v>
      </c>
      <c r="L104" s="130"/>
    </row>
    <row r="105" spans="2:12" s="10" customFormat="1" ht="19.9" customHeight="1">
      <c r="B105" s="130"/>
      <c r="D105" s="131" t="s">
        <v>101</v>
      </c>
      <c r="E105" s="132"/>
      <c r="F105" s="132"/>
      <c r="G105" s="132"/>
      <c r="H105" s="132"/>
      <c r="I105" s="133"/>
      <c r="J105" s="134">
        <f>J233</f>
        <v>0</v>
      </c>
      <c r="L105" s="130"/>
    </row>
    <row r="106" spans="2:12" s="10" customFormat="1" ht="19.9" customHeight="1">
      <c r="B106" s="130"/>
      <c r="D106" s="131" t="s">
        <v>102</v>
      </c>
      <c r="E106" s="132"/>
      <c r="F106" s="132"/>
      <c r="G106" s="132"/>
      <c r="H106" s="132"/>
      <c r="I106" s="133"/>
      <c r="J106" s="134">
        <f>J239</f>
        <v>0</v>
      </c>
      <c r="L106" s="130"/>
    </row>
    <row r="107" spans="2:12" s="9" customFormat="1" ht="24.95" customHeight="1">
      <c r="B107" s="125"/>
      <c r="D107" s="126" t="s">
        <v>103</v>
      </c>
      <c r="E107" s="127"/>
      <c r="F107" s="127"/>
      <c r="G107" s="127"/>
      <c r="H107" s="127"/>
      <c r="I107" s="128"/>
      <c r="J107" s="129">
        <f>J241</f>
        <v>0</v>
      </c>
      <c r="L107" s="125"/>
    </row>
    <row r="108" spans="2:12" s="10" customFormat="1" ht="19.9" customHeight="1">
      <c r="B108" s="130"/>
      <c r="D108" s="131" t="s">
        <v>383</v>
      </c>
      <c r="E108" s="132"/>
      <c r="F108" s="132"/>
      <c r="G108" s="132"/>
      <c r="H108" s="132"/>
      <c r="I108" s="133"/>
      <c r="J108" s="134">
        <f>J242</f>
        <v>0</v>
      </c>
      <c r="L108" s="130"/>
    </row>
    <row r="109" spans="2:12" s="10" customFormat="1" ht="19.9" customHeight="1">
      <c r="B109" s="130"/>
      <c r="D109" s="131" t="s">
        <v>107</v>
      </c>
      <c r="E109" s="132"/>
      <c r="F109" s="132"/>
      <c r="G109" s="132"/>
      <c r="H109" s="132"/>
      <c r="I109" s="133"/>
      <c r="J109" s="134">
        <f>J244</f>
        <v>0</v>
      </c>
      <c r="L109" s="130"/>
    </row>
    <row r="110" spans="2:12" s="10" customFormat="1" ht="19.9" customHeight="1">
      <c r="B110" s="130"/>
      <c r="D110" s="131" t="s">
        <v>384</v>
      </c>
      <c r="E110" s="132"/>
      <c r="F110" s="132"/>
      <c r="G110" s="132"/>
      <c r="H110" s="132"/>
      <c r="I110" s="133"/>
      <c r="J110" s="134">
        <f>J248</f>
        <v>0</v>
      </c>
      <c r="L110" s="130"/>
    </row>
    <row r="111" spans="2:12" s="10" customFormat="1" ht="19.9" customHeight="1">
      <c r="B111" s="130"/>
      <c r="D111" s="131" t="s">
        <v>109</v>
      </c>
      <c r="E111" s="132"/>
      <c r="F111" s="132"/>
      <c r="G111" s="132"/>
      <c r="H111" s="132"/>
      <c r="I111" s="133"/>
      <c r="J111" s="134">
        <f>J257</f>
        <v>0</v>
      </c>
      <c r="L111" s="130"/>
    </row>
    <row r="112" spans="2:12" s="10" customFormat="1" ht="19.9" customHeight="1">
      <c r="B112" s="130"/>
      <c r="D112" s="131" t="s">
        <v>110</v>
      </c>
      <c r="E112" s="132"/>
      <c r="F112" s="132"/>
      <c r="G112" s="132"/>
      <c r="H112" s="132"/>
      <c r="I112" s="133"/>
      <c r="J112" s="134">
        <f>J260</f>
        <v>0</v>
      </c>
      <c r="L112" s="130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119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12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111</v>
      </c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16</v>
      </c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67" t="str">
        <f>E7</f>
        <v>Povodí Labe, státní podnik,stavební úpravy provozního střediska Opatovice</v>
      </c>
      <c r="F122" s="268"/>
      <c r="G122" s="268"/>
      <c r="H122" s="268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89</v>
      </c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64" t="str">
        <f>E9</f>
        <v>02 - Zřízení nového vstupu pro dílnu a oplocení</v>
      </c>
      <c r="F124" s="266"/>
      <c r="G124" s="266"/>
      <c r="H124" s="266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2"/>
      <c r="E126" s="32"/>
      <c r="F126" s="25" t="str">
        <f>F12</f>
        <v>Opatovice</v>
      </c>
      <c r="G126" s="32"/>
      <c r="H126" s="32"/>
      <c r="I126" s="97" t="s">
        <v>22</v>
      </c>
      <c r="J126" s="55" t="str">
        <f>IF(J12="","",J12)</f>
        <v>7. 5. 2020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24</v>
      </c>
      <c r="F128" s="25" t="str">
        <f>E15</f>
        <v>Povodí Labe, statní podnik, Hradec Králové</v>
      </c>
      <c r="I128" s="97" t="s">
        <v>30</v>
      </c>
      <c r="J128" s="30" t="s">
        <v>580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2" customHeight="1">
      <c r="A129" s="32"/>
      <c r="B129" s="33"/>
      <c r="C129" s="27" t="s">
        <v>28</v>
      </c>
      <c r="F129" s="25" t="str">
        <f>IF(E18="","",E18)</f>
        <v>Bude vybrán na základě výběrového řízení</v>
      </c>
      <c r="I129" s="97" t="s">
        <v>32</v>
      </c>
      <c r="J129" s="30" t="s">
        <v>581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96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11" customFormat="1" ht="29.25" customHeight="1">
      <c r="A131" s="135"/>
      <c r="B131" s="136"/>
      <c r="C131" s="137" t="s">
        <v>112</v>
      </c>
      <c r="D131" s="138" t="s">
        <v>59</v>
      </c>
      <c r="E131" s="138" t="s">
        <v>55</v>
      </c>
      <c r="F131" s="138" t="s">
        <v>56</v>
      </c>
      <c r="G131" s="138" t="s">
        <v>113</v>
      </c>
      <c r="H131" s="138" t="s">
        <v>114</v>
      </c>
      <c r="I131" s="139" t="s">
        <v>115</v>
      </c>
      <c r="J131" s="138" t="s">
        <v>93</v>
      </c>
      <c r="K131" s="140" t="s">
        <v>116</v>
      </c>
      <c r="L131" s="141"/>
      <c r="M131" s="62" t="s">
        <v>1</v>
      </c>
      <c r="N131" s="63" t="s">
        <v>38</v>
      </c>
      <c r="O131" s="63" t="s">
        <v>117</v>
      </c>
      <c r="P131" s="63" t="s">
        <v>118</v>
      </c>
      <c r="Q131" s="63" t="s">
        <v>119</v>
      </c>
      <c r="R131" s="63" t="s">
        <v>120</v>
      </c>
      <c r="S131" s="63" t="s">
        <v>121</v>
      </c>
      <c r="T131" s="64" t="s">
        <v>122</v>
      </c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</row>
    <row r="132" spans="1:63" s="2" customFormat="1" ht="22.9" customHeight="1">
      <c r="A132" s="32"/>
      <c r="B132" s="33"/>
      <c r="C132" s="69" t="s">
        <v>123</v>
      </c>
      <c r="D132" s="32"/>
      <c r="E132" s="32"/>
      <c r="F132" s="32"/>
      <c r="G132" s="32"/>
      <c r="H132" s="32"/>
      <c r="I132" s="96"/>
      <c r="J132" s="142">
        <f>BK132</f>
        <v>0</v>
      </c>
      <c r="K132" s="32"/>
      <c r="L132" s="33"/>
      <c r="M132" s="65"/>
      <c r="N132" s="56"/>
      <c r="O132" s="66"/>
      <c r="P132" s="143">
        <f>P133+P241</f>
        <v>0</v>
      </c>
      <c r="Q132" s="66"/>
      <c r="R132" s="143">
        <f>R133+R241</f>
        <v>10.82167077</v>
      </c>
      <c r="S132" s="66"/>
      <c r="T132" s="144">
        <f>T133+T241</f>
        <v>8.733226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73</v>
      </c>
      <c r="AU132" s="17" t="s">
        <v>95</v>
      </c>
      <c r="BK132" s="145">
        <f>BK133+BK241</f>
        <v>0</v>
      </c>
    </row>
    <row r="133" spans="2:63" s="12" customFormat="1" ht="25.9" customHeight="1">
      <c r="B133" s="146"/>
      <c r="D133" s="147" t="s">
        <v>73</v>
      </c>
      <c r="E133" s="148" t="s">
        <v>124</v>
      </c>
      <c r="F133" s="148" t="s">
        <v>125</v>
      </c>
      <c r="I133" s="149"/>
      <c r="J133" s="150">
        <f>BK133</f>
        <v>0</v>
      </c>
      <c r="L133" s="146"/>
      <c r="M133" s="151"/>
      <c r="N133" s="152"/>
      <c r="O133" s="152"/>
      <c r="P133" s="153">
        <f>P134+P146+P149+P169+P172+P176+P204+P233+P239</f>
        <v>0</v>
      </c>
      <c r="Q133" s="152"/>
      <c r="R133" s="153">
        <f>R134+R146+R149+R169+R172+R176+R204+R233+R239</f>
        <v>10.728159750000001</v>
      </c>
      <c r="S133" s="152"/>
      <c r="T133" s="154">
        <f>T134+T146+T149+T169+T172+T176+T204+T233+T239</f>
        <v>8.733226</v>
      </c>
      <c r="AR133" s="147" t="s">
        <v>82</v>
      </c>
      <c r="AT133" s="155" t="s">
        <v>73</v>
      </c>
      <c r="AU133" s="155" t="s">
        <v>74</v>
      </c>
      <c r="AY133" s="147" t="s">
        <v>126</v>
      </c>
      <c r="BK133" s="156">
        <f>BK134+BK146+BK149+BK169+BK172+BK176+BK204+BK233+BK239</f>
        <v>0</v>
      </c>
    </row>
    <row r="134" spans="2:63" s="12" customFormat="1" ht="22.9" customHeight="1">
      <c r="B134" s="146"/>
      <c r="D134" s="147" t="s">
        <v>73</v>
      </c>
      <c r="E134" s="157" t="s">
        <v>82</v>
      </c>
      <c r="F134" s="157" t="s">
        <v>127</v>
      </c>
      <c r="I134" s="149"/>
      <c r="J134" s="158">
        <f>BK134</f>
        <v>0</v>
      </c>
      <c r="L134" s="146"/>
      <c r="M134" s="151"/>
      <c r="N134" s="152"/>
      <c r="O134" s="152"/>
      <c r="P134" s="153">
        <f>SUM(P135:P145)</f>
        <v>0</v>
      </c>
      <c r="Q134" s="152"/>
      <c r="R134" s="153">
        <f>SUM(R135:R145)</f>
        <v>0</v>
      </c>
      <c r="S134" s="152"/>
      <c r="T134" s="154">
        <f>SUM(T135:T145)</f>
        <v>0.4186</v>
      </c>
      <c r="AR134" s="147" t="s">
        <v>82</v>
      </c>
      <c r="AT134" s="155" t="s">
        <v>73</v>
      </c>
      <c r="AU134" s="155" t="s">
        <v>82</v>
      </c>
      <c r="AY134" s="147" t="s">
        <v>126</v>
      </c>
      <c r="BK134" s="156">
        <f>SUM(BK135:BK145)</f>
        <v>0</v>
      </c>
    </row>
    <row r="135" spans="1:65" s="2" customFormat="1" ht="21.75" customHeight="1">
      <c r="A135" s="32"/>
      <c r="B135" s="159"/>
      <c r="C135" s="160" t="s">
        <v>82</v>
      </c>
      <c r="D135" s="160" t="s">
        <v>128</v>
      </c>
      <c r="E135" s="161" t="s">
        <v>385</v>
      </c>
      <c r="F135" s="162" t="s">
        <v>386</v>
      </c>
      <c r="G135" s="163" t="s">
        <v>131</v>
      </c>
      <c r="H135" s="164">
        <v>1.25</v>
      </c>
      <c r="I135" s="165"/>
      <c r="J135" s="166">
        <f>ROUND(I135*H135,2)</f>
        <v>0</v>
      </c>
      <c r="K135" s="162" t="s">
        <v>132</v>
      </c>
      <c r="L135" s="33"/>
      <c r="M135" s="167" t="s">
        <v>1</v>
      </c>
      <c r="N135" s="168" t="s">
        <v>39</v>
      </c>
      <c r="O135" s="58"/>
      <c r="P135" s="169">
        <f>O135*H135</f>
        <v>0</v>
      </c>
      <c r="Q135" s="169">
        <v>0</v>
      </c>
      <c r="R135" s="169">
        <f>Q135*H135</f>
        <v>0</v>
      </c>
      <c r="S135" s="169">
        <v>0.26</v>
      </c>
      <c r="T135" s="170">
        <f>S135*H135</f>
        <v>0.325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1" t="s">
        <v>133</v>
      </c>
      <c r="AT135" s="171" t="s">
        <v>128</v>
      </c>
      <c r="AU135" s="171" t="s">
        <v>87</v>
      </c>
      <c r="AY135" s="17" t="s">
        <v>126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7" t="s">
        <v>82</v>
      </c>
      <c r="BK135" s="172">
        <f>ROUND(I135*H135,2)</f>
        <v>0</v>
      </c>
      <c r="BL135" s="17" t="s">
        <v>133</v>
      </c>
      <c r="BM135" s="171" t="s">
        <v>387</v>
      </c>
    </row>
    <row r="136" spans="2:51" s="14" customFormat="1" ht="12">
      <c r="B136" s="181"/>
      <c r="D136" s="174" t="s">
        <v>135</v>
      </c>
      <c r="E136" s="182" t="s">
        <v>1</v>
      </c>
      <c r="F136" s="183" t="s">
        <v>388</v>
      </c>
      <c r="H136" s="184">
        <v>1.25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2" t="s">
        <v>135</v>
      </c>
      <c r="AU136" s="182" t="s">
        <v>87</v>
      </c>
      <c r="AV136" s="14" t="s">
        <v>87</v>
      </c>
      <c r="AW136" s="14" t="s">
        <v>31</v>
      </c>
      <c r="AX136" s="14" t="s">
        <v>82</v>
      </c>
      <c r="AY136" s="182" t="s">
        <v>126</v>
      </c>
    </row>
    <row r="137" spans="1:65" s="2" customFormat="1" ht="21.75" customHeight="1">
      <c r="A137" s="32"/>
      <c r="B137" s="159"/>
      <c r="C137" s="160" t="s">
        <v>87</v>
      </c>
      <c r="D137" s="160" t="s">
        <v>128</v>
      </c>
      <c r="E137" s="161" t="s">
        <v>389</v>
      </c>
      <c r="F137" s="162" t="s">
        <v>390</v>
      </c>
      <c r="G137" s="163" t="s">
        <v>131</v>
      </c>
      <c r="H137" s="164">
        <v>0.288</v>
      </c>
      <c r="I137" s="165"/>
      <c r="J137" s="166">
        <f>ROUND(I137*H137,2)</f>
        <v>0</v>
      </c>
      <c r="K137" s="162" t="s">
        <v>132</v>
      </c>
      <c r="L137" s="33"/>
      <c r="M137" s="167" t="s">
        <v>1</v>
      </c>
      <c r="N137" s="168" t="s">
        <v>39</v>
      </c>
      <c r="O137" s="58"/>
      <c r="P137" s="169">
        <f>O137*H137</f>
        <v>0</v>
      </c>
      <c r="Q137" s="169">
        <v>0</v>
      </c>
      <c r="R137" s="169">
        <f>Q137*H137</f>
        <v>0</v>
      </c>
      <c r="S137" s="169">
        <v>0.325</v>
      </c>
      <c r="T137" s="170">
        <f>S137*H137</f>
        <v>0.0936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1" t="s">
        <v>133</v>
      </c>
      <c r="AT137" s="171" t="s">
        <v>128</v>
      </c>
      <c r="AU137" s="171" t="s">
        <v>87</v>
      </c>
      <c r="AY137" s="17" t="s">
        <v>126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7" t="s">
        <v>82</v>
      </c>
      <c r="BK137" s="172">
        <f>ROUND(I137*H137,2)</f>
        <v>0</v>
      </c>
      <c r="BL137" s="17" t="s">
        <v>133</v>
      </c>
      <c r="BM137" s="171" t="s">
        <v>391</v>
      </c>
    </row>
    <row r="138" spans="2:51" s="14" customFormat="1" ht="12">
      <c r="B138" s="181"/>
      <c r="D138" s="174" t="s">
        <v>135</v>
      </c>
      <c r="E138" s="182" t="s">
        <v>1</v>
      </c>
      <c r="F138" s="183" t="s">
        <v>392</v>
      </c>
      <c r="H138" s="184">
        <v>0.288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135</v>
      </c>
      <c r="AU138" s="182" t="s">
        <v>87</v>
      </c>
      <c r="AV138" s="14" t="s">
        <v>87</v>
      </c>
      <c r="AW138" s="14" t="s">
        <v>31</v>
      </c>
      <c r="AX138" s="14" t="s">
        <v>82</v>
      </c>
      <c r="AY138" s="182" t="s">
        <v>126</v>
      </c>
    </row>
    <row r="139" spans="1:65" s="2" customFormat="1" ht="21.75" customHeight="1">
      <c r="A139" s="32"/>
      <c r="B139" s="159"/>
      <c r="C139" s="160" t="s">
        <v>144</v>
      </c>
      <c r="D139" s="160" t="s">
        <v>128</v>
      </c>
      <c r="E139" s="161" t="s">
        <v>393</v>
      </c>
      <c r="F139" s="162" t="s">
        <v>394</v>
      </c>
      <c r="G139" s="163" t="s">
        <v>193</v>
      </c>
      <c r="H139" s="164">
        <v>1.056</v>
      </c>
      <c r="I139" s="165"/>
      <c r="J139" s="166">
        <f>ROUND(I139*H139,2)</f>
        <v>0</v>
      </c>
      <c r="K139" s="162" t="s">
        <v>132</v>
      </c>
      <c r="L139" s="33"/>
      <c r="M139" s="167" t="s">
        <v>1</v>
      </c>
      <c r="N139" s="168" t="s">
        <v>39</v>
      </c>
      <c r="O139" s="58"/>
      <c r="P139" s="169">
        <f>O139*H139</f>
        <v>0</v>
      </c>
      <c r="Q139" s="169">
        <v>0</v>
      </c>
      <c r="R139" s="169">
        <f>Q139*H139</f>
        <v>0</v>
      </c>
      <c r="S139" s="169">
        <v>0</v>
      </c>
      <c r="T139" s="170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1" t="s">
        <v>133</v>
      </c>
      <c r="AT139" s="171" t="s">
        <v>128</v>
      </c>
      <c r="AU139" s="171" t="s">
        <v>87</v>
      </c>
      <c r="AY139" s="17" t="s">
        <v>126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7" t="s">
        <v>82</v>
      </c>
      <c r="BK139" s="172">
        <f>ROUND(I139*H139,2)</f>
        <v>0</v>
      </c>
      <c r="BL139" s="17" t="s">
        <v>133</v>
      </c>
      <c r="BM139" s="171" t="s">
        <v>395</v>
      </c>
    </row>
    <row r="140" spans="2:51" s="14" customFormat="1" ht="12">
      <c r="B140" s="181"/>
      <c r="D140" s="174" t="s">
        <v>135</v>
      </c>
      <c r="E140" s="182" t="s">
        <v>1</v>
      </c>
      <c r="F140" s="183" t="s">
        <v>396</v>
      </c>
      <c r="H140" s="184">
        <v>1.056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2" t="s">
        <v>135</v>
      </c>
      <c r="AU140" s="182" t="s">
        <v>87</v>
      </c>
      <c r="AV140" s="14" t="s">
        <v>87</v>
      </c>
      <c r="AW140" s="14" t="s">
        <v>31</v>
      </c>
      <c r="AX140" s="14" t="s">
        <v>82</v>
      </c>
      <c r="AY140" s="182" t="s">
        <v>126</v>
      </c>
    </row>
    <row r="141" spans="1:65" s="2" customFormat="1" ht="21.75" customHeight="1">
      <c r="A141" s="32"/>
      <c r="B141" s="159"/>
      <c r="C141" s="160" t="s">
        <v>133</v>
      </c>
      <c r="D141" s="160" t="s">
        <v>128</v>
      </c>
      <c r="E141" s="161" t="s">
        <v>397</v>
      </c>
      <c r="F141" s="162" t="s">
        <v>398</v>
      </c>
      <c r="G141" s="163" t="s">
        <v>193</v>
      </c>
      <c r="H141" s="164">
        <v>1.056</v>
      </c>
      <c r="I141" s="165"/>
      <c r="J141" s="166">
        <f>ROUND(I141*H141,2)</f>
        <v>0</v>
      </c>
      <c r="K141" s="162" t="s">
        <v>132</v>
      </c>
      <c r="L141" s="33"/>
      <c r="M141" s="167" t="s">
        <v>1</v>
      </c>
      <c r="N141" s="168" t="s">
        <v>39</v>
      </c>
      <c r="O141" s="58"/>
      <c r="P141" s="169">
        <f>O141*H141</f>
        <v>0</v>
      </c>
      <c r="Q141" s="169">
        <v>0</v>
      </c>
      <c r="R141" s="169">
        <f>Q141*H141</f>
        <v>0</v>
      </c>
      <c r="S141" s="169">
        <v>0</v>
      </c>
      <c r="T141" s="170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1" t="s">
        <v>133</v>
      </c>
      <c r="AT141" s="171" t="s">
        <v>128</v>
      </c>
      <c r="AU141" s="171" t="s">
        <v>87</v>
      </c>
      <c r="AY141" s="17" t="s">
        <v>126</v>
      </c>
      <c r="BE141" s="172">
        <f>IF(N141="základní",J141,0)</f>
        <v>0</v>
      </c>
      <c r="BF141" s="172">
        <f>IF(N141="snížená",J141,0)</f>
        <v>0</v>
      </c>
      <c r="BG141" s="172">
        <f>IF(N141="zákl. přenesená",J141,0)</f>
        <v>0</v>
      </c>
      <c r="BH141" s="172">
        <f>IF(N141="sníž. přenesená",J141,0)</f>
        <v>0</v>
      </c>
      <c r="BI141" s="172">
        <f>IF(N141="nulová",J141,0)</f>
        <v>0</v>
      </c>
      <c r="BJ141" s="17" t="s">
        <v>82</v>
      </c>
      <c r="BK141" s="172">
        <f>ROUND(I141*H141,2)</f>
        <v>0</v>
      </c>
      <c r="BL141" s="17" t="s">
        <v>133</v>
      </c>
      <c r="BM141" s="171" t="s">
        <v>399</v>
      </c>
    </row>
    <row r="142" spans="1:65" s="2" customFormat="1" ht="21.75" customHeight="1">
      <c r="A142" s="32"/>
      <c r="B142" s="159"/>
      <c r="C142" s="160" t="s">
        <v>142</v>
      </c>
      <c r="D142" s="160" t="s">
        <v>128</v>
      </c>
      <c r="E142" s="161" t="s">
        <v>400</v>
      </c>
      <c r="F142" s="162" t="s">
        <v>401</v>
      </c>
      <c r="G142" s="163" t="s">
        <v>193</v>
      </c>
      <c r="H142" s="164">
        <v>1.056</v>
      </c>
      <c r="I142" s="165"/>
      <c r="J142" s="166">
        <f>ROUND(I142*H142,2)</f>
        <v>0</v>
      </c>
      <c r="K142" s="162" t="s">
        <v>132</v>
      </c>
      <c r="L142" s="33"/>
      <c r="M142" s="167" t="s">
        <v>1</v>
      </c>
      <c r="N142" s="168" t="s">
        <v>39</v>
      </c>
      <c r="O142" s="58"/>
      <c r="P142" s="169">
        <f>O142*H142</f>
        <v>0</v>
      </c>
      <c r="Q142" s="169">
        <v>0</v>
      </c>
      <c r="R142" s="169">
        <f>Q142*H142</f>
        <v>0</v>
      </c>
      <c r="S142" s="169">
        <v>0</v>
      </c>
      <c r="T142" s="170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1" t="s">
        <v>133</v>
      </c>
      <c r="AT142" s="171" t="s">
        <v>128</v>
      </c>
      <c r="AU142" s="171" t="s">
        <v>87</v>
      </c>
      <c r="AY142" s="17" t="s">
        <v>126</v>
      </c>
      <c r="BE142" s="172">
        <f>IF(N142="základní",J142,0)</f>
        <v>0</v>
      </c>
      <c r="BF142" s="172">
        <f>IF(N142="snížená",J142,0)</f>
        <v>0</v>
      </c>
      <c r="BG142" s="172">
        <f>IF(N142="zákl. přenesená",J142,0)</f>
        <v>0</v>
      </c>
      <c r="BH142" s="172">
        <f>IF(N142="sníž. přenesená",J142,0)</f>
        <v>0</v>
      </c>
      <c r="BI142" s="172">
        <f>IF(N142="nulová",J142,0)</f>
        <v>0</v>
      </c>
      <c r="BJ142" s="17" t="s">
        <v>82</v>
      </c>
      <c r="BK142" s="172">
        <f>ROUND(I142*H142,2)</f>
        <v>0</v>
      </c>
      <c r="BL142" s="17" t="s">
        <v>133</v>
      </c>
      <c r="BM142" s="171" t="s">
        <v>402</v>
      </c>
    </row>
    <row r="143" spans="1:65" s="2" customFormat="1" ht="21.75" customHeight="1">
      <c r="A143" s="32"/>
      <c r="B143" s="159"/>
      <c r="C143" s="160" t="s">
        <v>154</v>
      </c>
      <c r="D143" s="160" t="s">
        <v>128</v>
      </c>
      <c r="E143" s="161" t="s">
        <v>403</v>
      </c>
      <c r="F143" s="162" t="s">
        <v>404</v>
      </c>
      <c r="G143" s="163" t="s">
        <v>218</v>
      </c>
      <c r="H143" s="164">
        <v>1.69</v>
      </c>
      <c r="I143" s="165"/>
      <c r="J143" s="166">
        <f>ROUND(I143*H143,2)</f>
        <v>0</v>
      </c>
      <c r="K143" s="162" t="s">
        <v>132</v>
      </c>
      <c r="L143" s="33"/>
      <c r="M143" s="167" t="s">
        <v>1</v>
      </c>
      <c r="N143" s="168" t="s">
        <v>39</v>
      </c>
      <c r="O143" s="58"/>
      <c r="P143" s="169">
        <f>O143*H143</f>
        <v>0</v>
      </c>
      <c r="Q143" s="169">
        <v>0</v>
      </c>
      <c r="R143" s="169">
        <f>Q143*H143</f>
        <v>0</v>
      </c>
      <c r="S143" s="169">
        <v>0</v>
      </c>
      <c r="T143" s="170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1" t="s">
        <v>133</v>
      </c>
      <c r="AT143" s="171" t="s">
        <v>128</v>
      </c>
      <c r="AU143" s="171" t="s">
        <v>87</v>
      </c>
      <c r="AY143" s="17" t="s">
        <v>126</v>
      </c>
      <c r="BE143" s="172">
        <f>IF(N143="základní",J143,0)</f>
        <v>0</v>
      </c>
      <c r="BF143" s="172">
        <f>IF(N143="snížená",J143,0)</f>
        <v>0</v>
      </c>
      <c r="BG143" s="172">
        <f>IF(N143="zákl. přenesená",J143,0)</f>
        <v>0</v>
      </c>
      <c r="BH143" s="172">
        <f>IF(N143="sníž. přenesená",J143,0)</f>
        <v>0</v>
      </c>
      <c r="BI143" s="172">
        <f>IF(N143="nulová",J143,0)</f>
        <v>0</v>
      </c>
      <c r="BJ143" s="17" t="s">
        <v>82</v>
      </c>
      <c r="BK143" s="172">
        <f>ROUND(I143*H143,2)</f>
        <v>0</v>
      </c>
      <c r="BL143" s="17" t="s">
        <v>133</v>
      </c>
      <c r="BM143" s="171" t="s">
        <v>405</v>
      </c>
    </row>
    <row r="144" spans="2:51" s="14" customFormat="1" ht="12">
      <c r="B144" s="181"/>
      <c r="D144" s="174" t="s">
        <v>135</v>
      </c>
      <c r="E144" s="182" t="s">
        <v>1</v>
      </c>
      <c r="F144" s="183" t="s">
        <v>406</v>
      </c>
      <c r="H144" s="184">
        <v>1.69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135</v>
      </c>
      <c r="AU144" s="182" t="s">
        <v>87</v>
      </c>
      <c r="AV144" s="14" t="s">
        <v>87</v>
      </c>
      <c r="AW144" s="14" t="s">
        <v>31</v>
      </c>
      <c r="AX144" s="14" t="s">
        <v>82</v>
      </c>
      <c r="AY144" s="182" t="s">
        <v>126</v>
      </c>
    </row>
    <row r="145" spans="1:65" s="2" customFormat="1" ht="16.5" customHeight="1">
      <c r="A145" s="32"/>
      <c r="B145" s="159"/>
      <c r="C145" s="160" t="s">
        <v>165</v>
      </c>
      <c r="D145" s="160" t="s">
        <v>128</v>
      </c>
      <c r="E145" s="161" t="s">
        <v>407</v>
      </c>
      <c r="F145" s="162" t="s">
        <v>408</v>
      </c>
      <c r="G145" s="163" t="s">
        <v>193</v>
      </c>
      <c r="H145" s="164">
        <v>1.056</v>
      </c>
      <c r="I145" s="165"/>
      <c r="J145" s="166">
        <f>ROUND(I145*H145,2)</f>
        <v>0</v>
      </c>
      <c r="K145" s="162" t="s">
        <v>132</v>
      </c>
      <c r="L145" s="33"/>
      <c r="M145" s="167" t="s">
        <v>1</v>
      </c>
      <c r="N145" s="168" t="s">
        <v>39</v>
      </c>
      <c r="O145" s="58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1" t="s">
        <v>133</v>
      </c>
      <c r="AT145" s="171" t="s">
        <v>128</v>
      </c>
      <c r="AU145" s="171" t="s">
        <v>87</v>
      </c>
      <c r="AY145" s="17" t="s">
        <v>126</v>
      </c>
      <c r="BE145" s="172">
        <f>IF(N145="základní",J145,0)</f>
        <v>0</v>
      </c>
      <c r="BF145" s="172">
        <f>IF(N145="snížená",J145,0)</f>
        <v>0</v>
      </c>
      <c r="BG145" s="172">
        <f>IF(N145="zákl. přenesená",J145,0)</f>
        <v>0</v>
      </c>
      <c r="BH145" s="172">
        <f>IF(N145="sníž. přenesená",J145,0)</f>
        <v>0</v>
      </c>
      <c r="BI145" s="172">
        <f>IF(N145="nulová",J145,0)</f>
        <v>0</v>
      </c>
      <c r="BJ145" s="17" t="s">
        <v>82</v>
      </c>
      <c r="BK145" s="172">
        <f>ROUND(I145*H145,2)</f>
        <v>0</v>
      </c>
      <c r="BL145" s="17" t="s">
        <v>133</v>
      </c>
      <c r="BM145" s="171" t="s">
        <v>409</v>
      </c>
    </row>
    <row r="146" spans="2:63" s="12" customFormat="1" ht="22.9" customHeight="1">
      <c r="B146" s="146"/>
      <c r="D146" s="147" t="s">
        <v>73</v>
      </c>
      <c r="E146" s="157" t="s">
        <v>87</v>
      </c>
      <c r="F146" s="157" t="s">
        <v>410</v>
      </c>
      <c r="I146" s="149"/>
      <c r="J146" s="158">
        <f>BK146</f>
        <v>0</v>
      </c>
      <c r="L146" s="146"/>
      <c r="M146" s="151"/>
      <c r="N146" s="152"/>
      <c r="O146" s="152"/>
      <c r="P146" s="153">
        <f>SUM(P147:P148)</f>
        <v>0</v>
      </c>
      <c r="Q146" s="152"/>
      <c r="R146" s="153">
        <f>SUM(R147:R148)</f>
        <v>3.2972217600000002</v>
      </c>
      <c r="S146" s="152"/>
      <c r="T146" s="154">
        <f>SUM(T147:T148)</f>
        <v>0</v>
      </c>
      <c r="AR146" s="147" t="s">
        <v>82</v>
      </c>
      <c r="AT146" s="155" t="s">
        <v>73</v>
      </c>
      <c r="AU146" s="155" t="s">
        <v>82</v>
      </c>
      <c r="AY146" s="147" t="s">
        <v>126</v>
      </c>
      <c r="BK146" s="156">
        <f>SUM(BK147:BK148)</f>
        <v>0</v>
      </c>
    </row>
    <row r="147" spans="1:65" s="2" customFormat="1" ht="16.5" customHeight="1">
      <c r="A147" s="32"/>
      <c r="B147" s="159"/>
      <c r="C147" s="160" t="s">
        <v>151</v>
      </c>
      <c r="D147" s="160" t="s">
        <v>128</v>
      </c>
      <c r="E147" s="161" t="s">
        <v>411</v>
      </c>
      <c r="F147" s="162" t="s">
        <v>412</v>
      </c>
      <c r="G147" s="163" t="s">
        <v>193</v>
      </c>
      <c r="H147" s="164">
        <v>1.344</v>
      </c>
      <c r="I147" s="165"/>
      <c r="J147" s="166">
        <f>ROUND(I147*H147,2)</f>
        <v>0</v>
      </c>
      <c r="K147" s="162" t="s">
        <v>132</v>
      </c>
      <c r="L147" s="33"/>
      <c r="M147" s="167" t="s">
        <v>1</v>
      </c>
      <c r="N147" s="168" t="s">
        <v>39</v>
      </c>
      <c r="O147" s="58"/>
      <c r="P147" s="169">
        <f>O147*H147</f>
        <v>0</v>
      </c>
      <c r="Q147" s="169">
        <v>2.45329</v>
      </c>
      <c r="R147" s="169">
        <f>Q147*H147</f>
        <v>3.2972217600000002</v>
      </c>
      <c r="S147" s="169">
        <v>0</v>
      </c>
      <c r="T147" s="170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1" t="s">
        <v>133</v>
      </c>
      <c r="AT147" s="171" t="s">
        <v>128</v>
      </c>
      <c r="AU147" s="171" t="s">
        <v>87</v>
      </c>
      <c r="AY147" s="17" t="s">
        <v>126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7" t="s">
        <v>82</v>
      </c>
      <c r="BK147" s="172">
        <f>ROUND(I147*H147,2)</f>
        <v>0</v>
      </c>
      <c r="BL147" s="17" t="s">
        <v>133</v>
      </c>
      <c r="BM147" s="171" t="s">
        <v>413</v>
      </c>
    </row>
    <row r="148" spans="2:51" s="14" customFormat="1" ht="12">
      <c r="B148" s="181"/>
      <c r="D148" s="174" t="s">
        <v>135</v>
      </c>
      <c r="E148" s="182" t="s">
        <v>1</v>
      </c>
      <c r="F148" s="183" t="s">
        <v>414</v>
      </c>
      <c r="H148" s="184">
        <v>1.344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135</v>
      </c>
      <c r="AU148" s="182" t="s">
        <v>87</v>
      </c>
      <c r="AV148" s="14" t="s">
        <v>87</v>
      </c>
      <c r="AW148" s="14" t="s">
        <v>31</v>
      </c>
      <c r="AX148" s="14" t="s">
        <v>82</v>
      </c>
      <c r="AY148" s="182" t="s">
        <v>126</v>
      </c>
    </row>
    <row r="149" spans="2:63" s="12" customFormat="1" ht="22.9" customHeight="1">
      <c r="B149" s="146"/>
      <c r="D149" s="147" t="s">
        <v>73</v>
      </c>
      <c r="E149" s="157" t="s">
        <v>144</v>
      </c>
      <c r="F149" s="157" t="s">
        <v>415</v>
      </c>
      <c r="I149" s="149"/>
      <c r="J149" s="158">
        <f>BK149</f>
        <v>0</v>
      </c>
      <c r="L149" s="146"/>
      <c r="M149" s="151"/>
      <c r="N149" s="152"/>
      <c r="O149" s="152"/>
      <c r="P149" s="153">
        <f>SUM(P150:P168)</f>
        <v>0</v>
      </c>
      <c r="Q149" s="152"/>
      <c r="R149" s="153">
        <f>SUM(R150:R168)</f>
        <v>2.1164386499999996</v>
      </c>
      <c r="S149" s="152"/>
      <c r="T149" s="154">
        <f>SUM(T150:T168)</f>
        <v>0</v>
      </c>
      <c r="AR149" s="147" t="s">
        <v>82</v>
      </c>
      <c r="AT149" s="155" t="s">
        <v>73</v>
      </c>
      <c r="AU149" s="155" t="s">
        <v>82</v>
      </c>
      <c r="AY149" s="147" t="s">
        <v>126</v>
      </c>
      <c r="BK149" s="156">
        <f>SUM(BK150:BK168)</f>
        <v>0</v>
      </c>
    </row>
    <row r="150" spans="1:65" s="2" customFormat="1" ht="21.75" customHeight="1">
      <c r="A150" s="32"/>
      <c r="B150" s="159"/>
      <c r="C150" s="160" t="s">
        <v>177</v>
      </c>
      <c r="D150" s="160" t="s">
        <v>128</v>
      </c>
      <c r="E150" s="161" t="s">
        <v>416</v>
      </c>
      <c r="F150" s="162" t="s">
        <v>417</v>
      </c>
      <c r="G150" s="163" t="s">
        <v>193</v>
      </c>
      <c r="H150" s="164">
        <v>0.23</v>
      </c>
      <c r="I150" s="165"/>
      <c r="J150" s="166">
        <f>ROUND(I150*H150,2)</f>
        <v>0</v>
      </c>
      <c r="K150" s="162" t="s">
        <v>132</v>
      </c>
      <c r="L150" s="33"/>
      <c r="M150" s="167" t="s">
        <v>1</v>
      </c>
      <c r="N150" s="168" t="s">
        <v>39</v>
      </c>
      <c r="O150" s="58"/>
      <c r="P150" s="169">
        <f>O150*H150</f>
        <v>0</v>
      </c>
      <c r="Q150" s="169">
        <v>1.8775</v>
      </c>
      <c r="R150" s="169">
        <f>Q150*H150</f>
        <v>0.431825</v>
      </c>
      <c r="S150" s="169">
        <v>0</v>
      </c>
      <c r="T150" s="170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1" t="s">
        <v>133</v>
      </c>
      <c r="AT150" s="171" t="s">
        <v>128</v>
      </c>
      <c r="AU150" s="171" t="s">
        <v>87</v>
      </c>
      <c r="AY150" s="17" t="s">
        <v>126</v>
      </c>
      <c r="BE150" s="172">
        <f>IF(N150="základní",J150,0)</f>
        <v>0</v>
      </c>
      <c r="BF150" s="172">
        <f>IF(N150="snížená",J150,0)</f>
        <v>0</v>
      </c>
      <c r="BG150" s="172">
        <f>IF(N150="zákl. přenesená",J150,0)</f>
        <v>0</v>
      </c>
      <c r="BH150" s="172">
        <f>IF(N150="sníž. přenesená",J150,0)</f>
        <v>0</v>
      </c>
      <c r="BI150" s="172">
        <f>IF(N150="nulová",J150,0)</f>
        <v>0</v>
      </c>
      <c r="BJ150" s="17" t="s">
        <v>82</v>
      </c>
      <c r="BK150" s="172">
        <f>ROUND(I150*H150,2)</f>
        <v>0</v>
      </c>
      <c r="BL150" s="17" t="s">
        <v>133</v>
      </c>
      <c r="BM150" s="171" t="s">
        <v>418</v>
      </c>
    </row>
    <row r="151" spans="2:51" s="14" customFormat="1" ht="12">
      <c r="B151" s="181"/>
      <c r="D151" s="174" t="s">
        <v>135</v>
      </c>
      <c r="E151" s="182" t="s">
        <v>1</v>
      </c>
      <c r="F151" s="183" t="s">
        <v>419</v>
      </c>
      <c r="H151" s="184">
        <v>0.23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135</v>
      </c>
      <c r="AU151" s="182" t="s">
        <v>87</v>
      </c>
      <c r="AV151" s="14" t="s">
        <v>87</v>
      </c>
      <c r="AW151" s="14" t="s">
        <v>31</v>
      </c>
      <c r="AX151" s="14" t="s">
        <v>82</v>
      </c>
      <c r="AY151" s="182" t="s">
        <v>126</v>
      </c>
    </row>
    <row r="152" spans="1:65" s="2" customFormat="1" ht="21.75" customHeight="1">
      <c r="A152" s="32"/>
      <c r="B152" s="159"/>
      <c r="C152" s="160" t="s">
        <v>184</v>
      </c>
      <c r="D152" s="160" t="s">
        <v>128</v>
      </c>
      <c r="E152" s="161" t="s">
        <v>420</v>
      </c>
      <c r="F152" s="162" t="s">
        <v>421</v>
      </c>
      <c r="G152" s="163" t="s">
        <v>193</v>
      </c>
      <c r="H152" s="164">
        <v>0.023</v>
      </c>
      <c r="I152" s="165"/>
      <c r="J152" s="166">
        <f>ROUND(I152*H152,2)</f>
        <v>0</v>
      </c>
      <c r="K152" s="162" t="s">
        <v>132</v>
      </c>
      <c r="L152" s="33"/>
      <c r="M152" s="167" t="s">
        <v>1</v>
      </c>
      <c r="N152" s="168" t="s">
        <v>39</v>
      </c>
      <c r="O152" s="58"/>
      <c r="P152" s="169">
        <f>O152*H152</f>
        <v>0</v>
      </c>
      <c r="Q152" s="169">
        <v>2.33055</v>
      </c>
      <c r="R152" s="169">
        <f>Q152*H152</f>
        <v>0.05360265</v>
      </c>
      <c r="S152" s="169">
        <v>0</v>
      </c>
      <c r="T152" s="170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1" t="s">
        <v>133</v>
      </c>
      <c r="AT152" s="171" t="s">
        <v>128</v>
      </c>
      <c r="AU152" s="171" t="s">
        <v>87</v>
      </c>
      <c r="AY152" s="17" t="s">
        <v>126</v>
      </c>
      <c r="BE152" s="172">
        <f>IF(N152="základní",J152,0)</f>
        <v>0</v>
      </c>
      <c r="BF152" s="172">
        <f>IF(N152="snížená",J152,0)</f>
        <v>0</v>
      </c>
      <c r="BG152" s="172">
        <f>IF(N152="zákl. přenesená",J152,0)</f>
        <v>0</v>
      </c>
      <c r="BH152" s="172">
        <f>IF(N152="sníž. přenesená",J152,0)</f>
        <v>0</v>
      </c>
      <c r="BI152" s="172">
        <f>IF(N152="nulová",J152,0)</f>
        <v>0</v>
      </c>
      <c r="BJ152" s="17" t="s">
        <v>82</v>
      </c>
      <c r="BK152" s="172">
        <f>ROUND(I152*H152,2)</f>
        <v>0</v>
      </c>
      <c r="BL152" s="17" t="s">
        <v>133</v>
      </c>
      <c r="BM152" s="171" t="s">
        <v>422</v>
      </c>
    </row>
    <row r="153" spans="2:51" s="13" customFormat="1" ht="12">
      <c r="B153" s="173"/>
      <c r="D153" s="174" t="s">
        <v>135</v>
      </c>
      <c r="E153" s="175" t="s">
        <v>1</v>
      </c>
      <c r="F153" s="176" t="s">
        <v>423</v>
      </c>
      <c r="H153" s="175" t="s">
        <v>1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5" t="s">
        <v>135</v>
      </c>
      <c r="AU153" s="175" t="s">
        <v>87</v>
      </c>
      <c r="AV153" s="13" t="s">
        <v>82</v>
      </c>
      <c r="AW153" s="13" t="s">
        <v>31</v>
      </c>
      <c r="AX153" s="13" t="s">
        <v>74</v>
      </c>
      <c r="AY153" s="175" t="s">
        <v>126</v>
      </c>
    </row>
    <row r="154" spans="2:51" s="14" customFormat="1" ht="12">
      <c r="B154" s="181"/>
      <c r="D154" s="174" t="s">
        <v>135</v>
      </c>
      <c r="E154" s="182" t="s">
        <v>1</v>
      </c>
      <c r="F154" s="183" t="s">
        <v>424</v>
      </c>
      <c r="H154" s="184">
        <v>0.013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135</v>
      </c>
      <c r="AU154" s="182" t="s">
        <v>87</v>
      </c>
      <c r="AV154" s="14" t="s">
        <v>87</v>
      </c>
      <c r="AW154" s="14" t="s">
        <v>31</v>
      </c>
      <c r="AX154" s="14" t="s">
        <v>74</v>
      </c>
      <c r="AY154" s="182" t="s">
        <v>126</v>
      </c>
    </row>
    <row r="155" spans="2:51" s="14" customFormat="1" ht="12">
      <c r="B155" s="181"/>
      <c r="D155" s="174" t="s">
        <v>135</v>
      </c>
      <c r="E155" s="182" t="s">
        <v>1</v>
      </c>
      <c r="F155" s="183" t="s">
        <v>425</v>
      </c>
      <c r="H155" s="184">
        <v>0.005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135</v>
      </c>
      <c r="AU155" s="182" t="s">
        <v>87</v>
      </c>
      <c r="AV155" s="14" t="s">
        <v>87</v>
      </c>
      <c r="AW155" s="14" t="s">
        <v>31</v>
      </c>
      <c r="AX155" s="14" t="s">
        <v>74</v>
      </c>
      <c r="AY155" s="182" t="s">
        <v>126</v>
      </c>
    </row>
    <row r="156" spans="2:51" s="14" customFormat="1" ht="12">
      <c r="B156" s="181"/>
      <c r="D156" s="174" t="s">
        <v>135</v>
      </c>
      <c r="E156" s="182" t="s">
        <v>1</v>
      </c>
      <c r="F156" s="183" t="s">
        <v>425</v>
      </c>
      <c r="H156" s="184">
        <v>0.005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135</v>
      </c>
      <c r="AU156" s="182" t="s">
        <v>87</v>
      </c>
      <c r="AV156" s="14" t="s">
        <v>87</v>
      </c>
      <c r="AW156" s="14" t="s">
        <v>31</v>
      </c>
      <c r="AX156" s="14" t="s">
        <v>74</v>
      </c>
      <c r="AY156" s="182" t="s">
        <v>126</v>
      </c>
    </row>
    <row r="157" spans="2:51" s="15" customFormat="1" ht="12">
      <c r="B157" s="199"/>
      <c r="D157" s="174" t="s">
        <v>135</v>
      </c>
      <c r="E157" s="200" t="s">
        <v>1</v>
      </c>
      <c r="F157" s="201" t="s">
        <v>160</v>
      </c>
      <c r="H157" s="202">
        <v>0.023</v>
      </c>
      <c r="I157" s="203"/>
      <c r="L157" s="199"/>
      <c r="M157" s="204"/>
      <c r="N157" s="205"/>
      <c r="O157" s="205"/>
      <c r="P157" s="205"/>
      <c r="Q157" s="205"/>
      <c r="R157" s="205"/>
      <c r="S157" s="205"/>
      <c r="T157" s="206"/>
      <c r="AT157" s="200" t="s">
        <v>135</v>
      </c>
      <c r="AU157" s="200" t="s">
        <v>87</v>
      </c>
      <c r="AV157" s="15" t="s">
        <v>133</v>
      </c>
      <c r="AW157" s="15" t="s">
        <v>31</v>
      </c>
      <c r="AX157" s="15" t="s">
        <v>82</v>
      </c>
      <c r="AY157" s="200" t="s">
        <v>126</v>
      </c>
    </row>
    <row r="158" spans="1:65" s="2" customFormat="1" ht="21.75" customHeight="1">
      <c r="A158" s="32"/>
      <c r="B158" s="159"/>
      <c r="C158" s="160" t="s">
        <v>190</v>
      </c>
      <c r="D158" s="160" t="s">
        <v>128</v>
      </c>
      <c r="E158" s="161" t="s">
        <v>426</v>
      </c>
      <c r="F158" s="162" t="s">
        <v>427</v>
      </c>
      <c r="G158" s="163" t="s">
        <v>218</v>
      </c>
      <c r="H158" s="164">
        <v>0.09</v>
      </c>
      <c r="I158" s="165"/>
      <c r="J158" s="166">
        <f>ROUND(I158*H158,2)</f>
        <v>0</v>
      </c>
      <c r="K158" s="162" t="s">
        <v>132</v>
      </c>
      <c r="L158" s="33"/>
      <c r="M158" s="167" t="s">
        <v>1</v>
      </c>
      <c r="N158" s="168" t="s">
        <v>39</v>
      </c>
      <c r="O158" s="58"/>
      <c r="P158" s="169">
        <f>O158*H158</f>
        <v>0</v>
      </c>
      <c r="Q158" s="169">
        <v>1.09</v>
      </c>
      <c r="R158" s="169">
        <f>Q158*H158</f>
        <v>0.0981</v>
      </c>
      <c r="S158" s="169">
        <v>0</v>
      </c>
      <c r="T158" s="170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1" t="s">
        <v>133</v>
      </c>
      <c r="AT158" s="171" t="s">
        <v>128</v>
      </c>
      <c r="AU158" s="171" t="s">
        <v>87</v>
      </c>
      <c r="AY158" s="17" t="s">
        <v>126</v>
      </c>
      <c r="BE158" s="172">
        <f>IF(N158="základní",J158,0)</f>
        <v>0</v>
      </c>
      <c r="BF158" s="172">
        <f>IF(N158="snížená",J158,0)</f>
        <v>0</v>
      </c>
      <c r="BG158" s="172">
        <f>IF(N158="zákl. přenesená",J158,0)</f>
        <v>0</v>
      </c>
      <c r="BH158" s="172">
        <f>IF(N158="sníž. přenesená",J158,0)</f>
        <v>0</v>
      </c>
      <c r="BI158" s="172">
        <f>IF(N158="nulová",J158,0)</f>
        <v>0</v>
      </c>
      <c r="BJ158" s="17" t="s">
        <v>82</v>
      </c>
      <c r="BK158" s="172">
        <f>ROUND(I158*H158,2)</f>
        <v>0</v>
      </c>
      <c r="BL158" s="17" t="s">
        <v>133</v>
      </c>
      <c r="BM158" s="171" t="s">
        <v>428</v>
      </c>
    </row>
    <row r="159" spans="2:51" s="14" customFormat="1" ht="12">
      <c r="B159" s="181"/>
      <c r="D159" s="174" t="s">
        <v>135</v>
      </c>
      <c r="E159" s="182" t="s">
        <v>1</v>
      </c>
      <c r="F159" s="183" t="s">
        <v>429</v>
      </c>
      <c r="H159" s="184">
        <v>0.09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135</v>
      </c>
      <c r="AU159" s="182" t="s">
        <v>87</v>
      </c>
      <c r="AV159" s="14" t="s">
        <v>87</v>
      </c>
      <c r="AW159" s="14" t="s">
        <v>31</v>
      </c>
      <c r="AX159" s="14" t="s">
        <v>82</v>
      </c>
      <c r="AY159" s="182" t="s">
        <v>126</v>
      </c>
    </row>
    <row r="160" spans="1:65" s="2" customFormat="1" ht="21.75" customHeight="1">
      <c r="A160" s="32"/>
      <c r="B160" s="159"/>
      <c r="C160" s="160" t="s">
        <v>198</v>
      </c>
      <c r="D160" s="160" t="s">
        <v>128</v>
      </c>
      <c r="E160" s="161" t="s">
        <v>430</v>
      </c>
      <c r="F160" s="162" t="s">
        <v>431</v>
      </c>
      <c r="G160" s="163" t="s">
        <v>321</v>
      </c>
      <c r="H160" s="164">
        <v>3</v>
      </c>
      <c r="I160" s="165"/>
      <c r="J160" s="166">
        <f>ROUND(I160*H160,2)</f>
        <v>0</v>
      </c>
      <c r="K160" s="162" t="s">
        <v>132</v>
      </c>
      <c r="L160" s="33"/>
      <c r="M160" s="167" t="s">
        <v>1</v>
      </c>
      <c r="N160" s="168" t="s">
        <v>39</v>
      </c>
      <c r="O160" s="58"/>
      <c r="P160" s="169">
        <f>O160*H160</f>
        <v>0</v>
      </c>
      <c r="Q160" s="169">
        <v>0</v>
      </c>
      <c r="R160" s="169">
        <f>Q160*H160</f>
        <v>0</v>
      </c>
      <c r="S160" s="169">
        <v>0</v>
      </c>
      <c r="T160" s="170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1" t="s">
        <v>133</v>
      </c>
      <c r="AT160" s="171" t="s">
        <v>128</v>
      </c>
      <c r="AU160" s="171" t="s">
        <v>87</v>
      </c>
      <c r="AY160" s="17" t="s">
        <v>126</v>
      </c>
      <c r="BE160" s="172">
        <f>IF(N160="základní",J160,0)</f>
        <v>0</v>
      </c>
      <c r="BF160" s="172">
        <f>IF(N160="snížená",J160,0)</f>
        <v>0</v>
      </c>
      <c r="BG160" s="172">
        <f>IF(N160="zákl. přenesená",J160,0)</f>
        <v>0</v>
      </c>
      <c r="BH160" s="172">
        <f>IF(N160="sníž. přenesená",J160,0)</f>
        <v>0</v>
      </c>
      <c r="BI160" s="172">
        <f>IF(N160="nulová",J160,0)</f>
        <v>0</v>
      </c>
      <c r="BJ160" s="17" t="s">
        <v>82</v>
      </c>
      <c r="BK160" s="172">
        <f>ROUND(I160*H160,2)</f>
        <v>0</v>
      </c>
      <c r="BL160" s="17" t="s">
        <v>133</v>
      </c>
      <c r="BM160" s="171" t="s">
        <v>432</v>
      </c>
    </row>
    <row r="161" spans="1:65" s="2" customFormat="1" ht="21.75" customHeight="1">
      <c r="A161" s="32"/>
      <c r="B161" s="159"/>
      <c r="C161" s="189" t="s">
        <v>202</v>
      </c>
      <c r="D161" s="189" t="s">
        <v>148</v>
      </c>
      <c r="E161" s="190" t="s">
        <v>433</v>
      </c>
      <c r="F161" s="191" t="s">
        <v>434</v>
      </c>
      <c r="G161" s="192" t="s">
        <v>321</v>
      </c>
      <c r="H161" s="193">
        <v>3</v>
      </c>
      <c r="I161" s="194"/>
      <c r="J161" s="195">
        <f>ROUND(I161*H161,2)</f>
        <v>0</v>
      </c>
      <c r="K161" s="191" t="s">
        <v>1</v>
      </c>
      <c r="L161" s="196"/>
      <c r="M161" s="197" t="s">
        <v>1</v>
      </c>
      <c r="N161" s="198" t="s">
        <v>39</v>
      </c>
      <c r="O161" s="58"/>
      <c r="P161" s="169">
        <f>O161*H161</f>
        <v>0</v>
      </c>
      <c r="Q161" s="169">
        <v>0.0046</v>
      </c>
      <c r="R161" s="169">
        <f>Q161*H161</f>
        <v>0.0138</v>
      </c>
      <c r="S161" s="169">
        <v>0</v>
      </c>
      <c r="T161" s="170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1" t="s">
        <v>151</v>
      </c>
      <c r="AT161" s="171" t="s">
        <v>148</v>
      </c>
      <c r="AU161" s="171" t="s">
        <v>87</v>
      </c>
      <c r="AY161" s="17" t="s">
        <v>126</v>
      </c>
      <c r="BE161" s="172">
        <f>IF(N161="základní",J161,0)</f>
        <v>0</v>
      </c>
      <c r="BF161" s="172">
        <f>IF(N161="snížená",J161,0)</f>
        <v>0</v>
      </c>
      <c r="BG161" s="172">
        <f>IF(N161="zákl. přenesená",J161,0)</f>
        <v>0</v>
      </c>
      <c r="BH161" s="172">
        <f>IF(N161="sníž. přenesená",J161,0)</f>
        <v>0</v>
      </c>
      <c r="BI161" s="172">
        <f>IF(N161="nulová",J161,0)</f>
        <v>0</v>
      </c>
      <c r="BJ161" s="17" t="s">
        <v>82</v>
      </c>
      <c r="BK161" s="172">
        <f>ROUND(I161*H161,2)</f>
        <v>0</v>
      </c>
      <c r="BL161" s="17" t="s">
        <v>133</v>
      </c>
      <c r="BM161" s="171" t="s">
        <v>435</v>
      </c>
    </row>
    <row r="162" spans="1:65" s="2" customFormat="1" ht="21.75" customHeight="1">
      <c r="A162" s="32"/>
      <c r="B162" s="159"/>
      <c r="C162" s="160" t="s">
        <v>208</v>
      </c>
      <c r="D162" s="160" t="s">
        <v>128</v>
      </c>
      <c r="E162" s="161" t="s">
        <v>436</v>
      </c>
      <c r="F162" s="162" t="s">
        <v>437</v>
      </c>
      <c r="G162" s="163" t="s">
        <v>131</v>
      </c>
      <c r="H162" s="164">
        <v>3.2</v>
      </c>
      <c r="I162" s="165"/>
      <c r="J162" s="166">
        <f>ROUND(I162*H162,2)</f>
        <v>0</v>
      </c>
      <c r="K162" s="162" t="s">
        <v>132</v>
      </c>
      <c r="L162" s="33"/>
      <c r="M162" s="167" t="s">
        <v>1</v>
      </c>
      <c r="N162" s="168" t="s">
        <v>39</v>
      </c>
      <c r="O162" s="58"/>
      <c r="P162" s="169">
        <f>O162*H162</f>
        <v>0</v>
      </c>
      <c r="Q162" s="169">
        <v>0.25365</v>
      </c>
      <c r="R162" s="169">
        <f>Q162*H162</f>
        <v>0.81168</v>
      </c>
      <c r="S162" s="169">
        <v>0</v>
      </c>
      <c r="T162" s="170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1" t="s">
        <v>133</v>
      </c>
      <c r="AT162" s="171" t="s">
        <v>128</v>
      </c>
      <c r="AU162" s="171" t="s">
        <v>87</v>
      </c>
      <c r="AY162" s="17" t="s">
        <v>126</v>
      </c>
      <c r="BE162" s="172">
        <f>IF(N162="základní",J162,0)</f>
        <v>0</v>
      </c>
      <c r="BF162" s="172">
        <f>IF(N162="snížená",J162,0)</f>
        <v>0</v>
      </c>
      <c r="BG162" s="172">
        <f>IF(N162="zákl. přenesená",J162,0)</f>
        <v>0</v>
      </c>
      <c r="BH162" s="172">
        <f>IF(N162="sníž. přenesená",J162,0)</f>
        <v>0</v>
      </c>
      <c r="BI162" s="172">
        <f>IF(N162="nulová",J162,0)</f>
        <v>0</v>
      </c>
      <c r="BJ162" s="17" t="s">
        <v>82</v>
      </c>
      <c r="BK162" s="172">
        <f>ROUND(I162*H162,2)</f>
        <v>0</v>
      </c>
      <c r="BL162" s="17" t="s">
        <v>133</v>
      </c>
      <c r="BM162" s="171" t="s">
        <v>438</v>
      </c>
    </row>
    <row r="163" spans="2:51" s="14" customFormat="1" ht="12">
      <c r="B163" s="181"/>
      <c r="D163" s="174" t="s">
        <v>135</v>
      </c>
      <c r="E163" s="182" t="s">
        <v>1</v>
      </c>
      <c r="F163" s="183" t="s">
        <v>439</v>
      </c>
      <c r="H163" s="184">
        <v>3.2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2" t="s">
        <v>135</v>
      </c>
      <c r="AU163" s="182" t="s">
        <v>87</v>
      </c>
      <c r="AV163" s="14" t="s">
        <v>87</v>
      </c>
      <c r="AW163" s="14" t="s">
        <v>31</v>
      </c>
      <c r="AX163" s="14" t="s">
        <v>82</v>
      </c>
      <c r="AY163" s="182" t="s">
        <v>126</v>
      </c>
    </row>
    <row r="164" spans="1:65" s="2" customFormat="1" ht="21.75" customHeight="1">
      <c r="A164" s="32"/>
      <c r="B164" s="159"/>
      <c r="C164" s="160" t="s">
        <v>8</v>
      </c>
      <c r="D164" s="160" t="s">
        <v>128</v>
      </c>
      <c r="E164" s="161" t="s">
        <v>440</v>
      </c>
      <c r="F164" s="162" t="s">
        <v>441</v>
      </c>
      <c r="G164" s="163" t="s">
        <v>131</v>
      </c>
      <c r="H164" s="164">
        <v>4.77</v>
      </c>
      <c r="I164" s="165"/>
      <c r="J164" s="166">
        <f>ROUND(I164*H164,2)</f>
        <v>0</v>
      </c>
      <c r="K164" s="162" t="s">
        <v>132</v>
      </c>
      <c r="L164" s="33"/>
      <c r="M164" s="167" t="s">
        <v>1</v>
      </c>
      <c r="N164" s="168" t="s">
        <v>39</v>
      </c>
      <c r="O164" s="58"/>
      <c r="P164" s="169">
        <f>O164*H164</f>
        <v>0</v>
      </c>
      <c r="Q164" s="169">
        <v>0.1403</v>
      </c>
      <c r="R164" s="169">
        <f>Q164*H164</f>
        <v>0.669231</v>
      </c>
      <c r="S164" s="169">
        <v>0</v>
      </c>
      <c r="T164" s="170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1" t="s">
        <v>133</v>
      </c>
      <c r="AT164" s="171" t="s">
        <v>128</v>
      </c>
      <c r="AU164" s="171" t="s">
        <v>87</v>
      </c>
      <c r="AY164" s="17" t="s">
        <v>126</v>
      </c>
      <c r="BE164" s="172">
        <f>IF(N164="základní",J164,0)</f>
        <v>0</v>
      </c>
      <c r="BF164" s="172">
        <f>IF(N164="snížená",J164,0)</f>
        <v>0</v>
      </c>
      <c r="BG164" s="172">
        <f>IF(N164="zákl. přenesená",J164,0)</f>
        <v>0</v>
      </c>
      <c r="BH164" s="172">
        <f>IF(N164="sníž. přenesená",J164,0)</f>
        <v>0</v>
      </c>
      <c r="BI164" s="172">
        <f>IF(N164="nulová",J164,0)</f>
        <v>0</v>
      </c>
      <c r="BJ164" s="17" t="s">
        <v>82</v>
      </c>
      <c r="BK164" s="172">
        <f>ROUND(I164*H164,2)</f>
        <v>0</v>
      </c>
      <c r="BL164" s="17" t="s">
        <v>133</v>
      </c>
      <c r="BM164" s="171" t="s">
        <v>442</v>
      </c>
    </row>
    <row r="165" spans="2:51" s="14" customFormat="1" ht="12">
      <c r="B165" s="181"/>
      <c r="D165" s="174" t="s">
        <v>135</v>
      </c>
      <c r="E165" s="182" t="s">
        <v>1</v>
      </c>
      <c r="F165" s="183" t="s">
        <v>443</v>
      </c>
      <c r="H165" s="184">
        <v>4.77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2" t="s">
        <v>135</v>
      </c>
      <c r="AU165" s="182" t="s">
        <v>87</v>
      </c>
      <c r="AV165" s="14" t="s">
        <v>87</v>
      </c>
      <c r="AW165" s="14" t="s">
        <v>31</v>
      </c>
      <c r="AX165" s="14" t="s">
        <v>82</v>
      </c>
      <c r="AY165" s="182" t="s">
        <v>126</v>
      </c>
    </row>
    <row r="166" spans="1:65" s="2" customFormat="1" ht="21.75" customHeight="1">
      <c r="A166" s="32"/>
      <c r="B166" s="159"/>
      <c r="C166" s="160" t="s">
        <v>220</v>
      </c>
      <c r="D166" s="160" t="s">
        <v>128</v>
      </c>
      <c r="E166" s="161" t="s">
        <v>444</v>
      </c>
      <c r="F166" s="162" t="s">
        <v>445</v>
      </c>
      <c r="G166" s="163" t="s">
        <v>140</v>
      </c>
      <c r="H166" s="164">
        <v>5</v>
      </c>
      <c r="I166" s="165"/>
      <c r="J166" s="166">
        <f>ROUND(I166*H166,2)</f>
        <v>0</v>
      </c>
      <c r="K166" s="162" t="s">
        <v>132</v>
      </c>
      <c r="L166" s="33"/>
      <c r="M166" s="167" t="s">
        <v>1</v>
      </c>
      <c r="N166" s="168" t="s">
        <v>39</v>
      </c>
      <c r="O166" s="58"/>
      <c r="P166" s="169">
        <f>O166*H166</f>
        <v>0</v>
      </c>
      <c r="Q166" s="169">
        <v>0</v>
      </c>
      <c r="R166" s="169">
        <f>Q166*H166</f>
        <v>0</v>
      </c>
      <c r="S166" s="169">
        <v>0</v>
      </c>
      <c r="T166" s="170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1" t="s">
        <v>133</v>
      </c>
      <c r="AT166" s="171" t="s">
        <v>128</v>
      </c>
      <c r="AU166" s="171" t="s">
        <v>87</v>
      </c>
      <c r="AY166" s="17" t="s">
        <v>126</v>
      </c>
      <c r="BE166" s="172">
        <f>IF(N166="základní",J166,0)</f>
        <v>0</v>
      </c>
      <c r="BF166" s="172">
        <f>IF(N166="snížená",J166,0)</f>
        <v>0</v>
      </c>
      <c r="BG166" s="172">
        <f>IF(N166="zákl. přenesená",J166,0)</f>
        <v>0</v>
      </c>
      <c r="BH166" s="172">
        <f>IF(N166="sníž. přenesená",J166,0)</f>
        <v>0</v>
      </c>
      <c r="BI166" s="172">
        <f>IF(N166="nulová",J166,0)</f>
        <v>0</v>
      </c>
      <c r="BJ166" s="17" t="s">
        <v>82</v>
      </c>
      <c r="BK166" s="172">
        <f>ROUND(I166*H166,2)</f>
        <v>0</v>
      </c>
      <c r="BL166" s="17" t="s">
        <v>133</v>
      </c>
      <c r="BM166" s="171" t="s">
        <v>446</v>
      </c>
    </row>
    <row r="167" spans="1:65" s="2" customFormat="1" ht="33" customHeight="1">
      <c r="A167" s="32"/>
      <c r="B167" s="159"/>
      <c r="C167" s="189" t="s">
        <v>224</v>
      </c>
      <c r="D167" s="189" t="s">
        <v>148</v>
      </c>
      <c r="E167" s="190" t="s">
        <v>447</v>
      </c>
      <c r="F167" s="191" t="s">
        <v>448</v>
      </c>
      <c r="G167" s="192" t="s">
        <v>321</v>
      </c>
      <c r="H167" s="193">
        <v>2</v>
      </c>
      <c r="I167" s="194"/>
      <c r="J167" s="195">
        <f>ROUND(I167*H167,2)</f>
        <v>0</v>
      </c>
      <c r="K167" s="191" t="s">
        <v>1</v>
      </c>
      <c r="L167" s="196"/>
      <c r="M167" s="197" t="s">
        <v>1</v>
      </c>
      <c r="N167" s="198" t="s">
        <v>39</v>
      </c>
      <c r="O167" s="58"/>
      <c r="P167" s="169">
        <f>O167*H167</f>
        <v>0</v>
      </c>
      <c r="Q167" s="169">
        <v>0.0191</v>
      </c>
      <c r="R167" s="169">
        <f>Q167*H167</f>
        <v>0.0382</v>
      </c>
      <c r="S167" s="169">
        <v>0</v>
      </c>
      <c r="T167" s="170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1" t="s">
        <v>151</v>
      </c>
      <c r="AT167" s="171" t="s">
        <v>148</v>
      </c>
      <c r="AU167" s="171" t="s">
        <v>87</v>
      </c>
      <c r="AY167" s="17" t="s">
        <v>126</v>
      </c>
      <c r="BE167" s="172">
        <f>IF(N167="základní",J167,0)</f>
        <v>0</v>
      </c>
      <c r="BF167" s="172">
        <f>IF(N167="snížená",J167,0)</f>
        <v>0</v>
      </c>
      <c r="BG167" s="172">
        <f>IF(N167="zákl. přenesená",J167,0)</f>
        <v>0</v>
      </c>
      <c r="BH167" s="172">
        <f>IF(N167="sníž. přenesená",J167,0)</f>
        <v>0</v>
      </c>
      <c r="BI167" s="172">
        <f>IF(N167="nulová",J167,0)</f>
        <v>0</v>
      </c>
      <c r="BJ167" s="17" t="s">
        <v>82</v>
      </c>
      <c r="BK167" s="172">
        <f>ROUND(I167*H167,2)</f>
        <v>0</v>
      </c>
      <c r="BL167" s="17" t="s">
        <v>133</v>
      </c>
      <c r="BM167" s="171" t="s">
        <v>449</v>
      </c>
    </row>
    <row r="168" spans="2:51" s="14" customFormat="1" ht="12">
      <c r="B168" s="181"/>
      <c r="D168" s="174" t="s">
        <v>135</v>
      </c>
      <c r="F168" s="183" t="s">
        <v>450</v>
      </c>
      <c r="H168" s="184">
        <v>2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2" t="s">
        <v>135</v>
      </c>
      <c r="AU168" s="182" t="s">
        <v>87</v>
      </c>
      <c r="AV168" s="14" t="s">
        <v>87</v>
      </c>
      <c r="AW168" s="14" t="s">
        <v>3</v>
      </c>
      <c r="AX168" s="14" t="s">
        <v>82</v>
      </c>
      <c r="AY168" s="182" t="s">
        <v>126</v>
      </c>
    </row>
    <row r="169" spans="2:63" s="12" customFormat="1" ht="22.9" customHeight="1">
      <c r="B169" s="146"/>
      <c r="D169" s="147" t="s">
        <v>73</v>
      </c>
      <c r="E169" s="157" t="s">
        <v>133</v>
      </c>
      <c r="F169" s="157" t="s">
        <v>451</v>
      </c>
      <c r="I169" s="149"/>
      <c r="J169" s="158">
        <f>BK169</f>
        <v>0</v>
      </c>
      <c r="L169" s="146"/>
      <c r="M169" s="151"/>
      <c r="N169" s="152"/>
      <c r="O169" s="152"/>
      <c r="P169" s="153">
        <f>SUM(P170:P171)</f>
        <v>0</v>
      </c>
      <c r="Q169" s="152"/>
      <c r="R169" s="153">
        <f>SUM(R170:R171)</f>
        <v>0.118</v>
      </c>
      <c r="S169" s="152"/>
      <c r="T169" s="154">
        <f>SUM(T170:T171)</f>
        <v>0</v>
      </c>
      <c r="AR169" s="147" t="s">
        <v>82</v>
      </c>
      <c r="AT169" s="155" t="s">
        <v>73</v>
      </c>
      <c r="AU169" s="155" t="s">
        <v>82</v>
      </c>
      <c r="AY169" s="147" t="s">
        <v>126</v>
      </c>
      <c r="BK169" s="156">
        <f>SUM(BK170:BK171)</f>
        <v>0</v>
      </c>
    </row>
    <row r="170" spans="1:65" s="2" customFormat="1" ht="16.5" customHeight="1">
      <c r="A170" s="32"/>
      <c r="B170" s="159"/>
      <c r="C170" s="160" t="s">
        <v>229</v>
      </c>
      <c r="D170" s="160" t="s">
        <v>128</v>
      </c>
      <c r="E170" s="161" t="s">
        <v>452</v>
      </c>
      <c r="F170" s="162" t="s">
        <v>453</v>
      </c>
      <c r="G170" s="163" t="s">
        <v>321</v>
      </c>
      <c r="H170" s="164">
        <v>2</v>
      </c>
      <c r="I170" s="165"/>
      <c r="J170" s="166">
        <f>ROUND(I170*H170,2)</f>
        <v>0</v>
      </c>
      <c r="K170" s="162" t="s">
        <v>132</v>
      </c>
      <c r="L170" s="33"/>
      <c r="M170" s="167" t="s">
        <v>1</v>
      </c>
      <c r="N170" s="168" t="s">
        <v>39</v>
      </c>
      <c r="O170" s="58"/>
      <c r="P170" s="169">
        <f>O170*H170</f>
        <v>0</v>
      </c>
      <c r="Q170" s="169">
        <v>0.059</v>
      </c>
      <c r="R170" s="169">
        <f>Q170*H170</f>
        <v>0.118</v>
      </c>
      <c r="S170" s="169">
        <v>0</v>
      </c>
      <c r="T170" s="170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1" t="s">
        <v>133</v>
      </c>
      <c r="AT170" s="171" t="s">
        <v>128</v>
      </c>
      <c r="AU170" s="171" t="s">
        <v>87</v>
      </c>
      <c r="AY170" s="17" t="s">
        <v>126</v>
      </c>
      <c r="BE170" s="172">
        <f>IF(N170="základní",J170,0)</f>
        <v>0</v>
      </c>
      <c r="BF170" s="172">
        <f>IF(N170="snížená",J170,0)</f>
        <v>0</v>
      </c>
      <c r="BG170" s="172">
        <f>IF(N170="zákl. přenesená",J170,0)</f>
        <v>0</v>
      </c>
      <c r="BH170" s="172">
        <f>IF(N170="sníž. přenesená",J170,0)</f>
        <v>0</v>
      </c>
      <c r="BI170" s="172">
        <f>IF(N170="nulová",J170,0)</f>
        <v>0</v>
      </c>
      <c r="BJ170" s="17" t="s">
        <v>82</v>
      </c>
      <c r="BK170" s="172">
        <f>ROUND(I170*H170,2)</f>
        <v>0</v>
      </c>
      <c r="BL170" s="17" t="s">
        <v>133</v>
      </c>
      <c r="BM170" s="171" t="s">
        <v>454</v>
      </c>
    </row>
    <row r="171" spans="2:51" s="14" customFormat="1" ht="12">
      <c r="B171" s="181"/>
      <c r="D171" s="174" t="s">
        <v>135</v>
      </c>
      <c r="E171" s="182" t="s">
        <v>1</v>
      </c>
      <c r="F171" s="183" t="s">
        <v>455</v>
      </c>
      <c r="H171" s="184">
        <v>2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135</v>
      </c>
      <c r="AU171" s="182" t="s">
        <v>87</v>
      </c>
      <c r="AV171" s="14" t="s">
        <v>87</v>
      </c>
      <c r="AW171" s="14" t="s">
        <v>31</v>
      </c>
      <c r="AX171" s="14" t="s">
        <v>82</v>
      </c>
      <c r="AY171" s="182" t="s">
        <v>126</v>
      </c>
    </row>
    <row r="172" spans="2:63" s="12" customFormat="1" ht="22.9" customHeight="1">
      <c r="B172" s="146"/>
      <c r="D172" s="147" t="s">
        <v>73</v>
      </c>
      <c r="E172" s="157" t="s">
        <v>142</v>
      </c>
      <c r="F172" s="157" t="s">
        <v>143</v>
      </c>
      <c r="I172" s="149"/>
      <c r="J172" s="158">
        <f>BK172</f>
        <v>0</v>
      </c>
      <c r="L172" s="146"/>
      <c r="M172" s="151"/>
      <c r="N172" s="152"/>
      <c r="O172" s="152"/>
      <c r="P172" s="153">
        <f>SUM(P173:P175)</f>
        <v>0</v>
      </c>
      <c r="Q172" s="152"/>
      <c r="R172" s="153">
        <f>SUM(R173:R175)</f>
        <v>0.24656250000000002</v>
      </c>
      <c r="S172" s="152"/>
      <c r="T172" s="154">
        <f>SUM(T173:T175)</f>
        <v>0</v>
      </c>
      <c r="AR172" s="147" t="s">
        <v>82</v>
      </c>
      <c r="AT172" s="155" t="s">
        <v>73</v>
      </c>
      <c r="AU172" s="155" t="s">
        <v>82</v>
      </c>
      <c r="AY172" s="147" t="s">
        <v>126</v>
      </c>
      <c r="BK172" s="156">
        <f>SUM(BK173:BK175)</f>
        <v>0</v>
      </c>
    </row>
    <row r="173" spans="1:65" s="2" customFormat="1" ht="21.75" customHeight="1">
      <c r="A173" s="32"/>
      <c r="B173" s="159"/>
      <c r="C173" s="160" t="s">
        <v>233</v>
      </c>
      <c r="D173" s="160" t="s">
        <v>128</v>
      </c>
      <c r="E173" s="161" t="s">
        <v>145</v>
      </c>
      <c r="F173" s="162" t="s">
        <v>146</v>
      </c>
      <c r="G173" s="163" t="s">
        <v>131</v>
      </c>
      <c r="H173" s="164">
        <v>1.25</v>
      </c>
      <c r="I173" s="165"/>
      <c r="J173" s="166">
        <f>ROUND(I173*H173,2)</f>
        <v>0</v>
      </c>
      <c r="K173" s="162" t="s">
        <v>132</v>
      </c>
      <c r="L173" s="33"/>
      <c r="M173" s="167" t="s">
        <v>1</v>
      </c>
      <c r="N173" s="168" t="s">
        <v>39</v>
      </c>
      <c r="O173" s="58"/>
      <c r="P173" s="169">
        <f>O173*H173</f>
        <v>0</v>
      </c>
      <c r="Q173" s="169">
        <v>0.08425</v>
      </c>
      <c r="R173" s="169">
        <f>Q173*H173</f>
        <v>0.1053125</v>
      </c>
      <c r="S173" s="169">
        <v>0</v>
      </c>
      <c r="T173" s="170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1" t="s">
        <v>133</v>
      </c>
      <c r="AT173" s="171" t="s">
        <v>128</v>
      </c>
      <c r="AU173" s="171" t="s">
        <v>87</v>
      </c>
      <c r="AY173" s="17" t="s">
        <v>126</v>
      </c>
      <c r="BE173" s="172">
        <f>IF(N173="základní",J173,0)</f>
        <v>0</v>
      </c>
      <c r="BF173" s="172">
        <f>IF(N173="snížená",J173,0)</f>
        <v>0</v>
      </c>
      <c r="BG173" s="172">
        <f>IF(N173="zákl. přenesená",J173,0)</f>
        <v>0</v>
      </c>
      <c r="BH173" s="172">
        <f>IF(N173="sníž. přenesená",J173,0)</f>
        <v>0</v>
      </c>
      <c r="BI173" s="172">
        <f>IF(N173="nulová",J173,0)</f>
        <v>0</v>
      </c>
      <c r="BJ173" s="17" t="s">
        <v>82</v>
      </c>
      <c r="BK173" s="172">
        <f>ROUND(I173*H173,2)</f>
        <v>0</v>
      </c>
      <c r="BL173" s="17" t="s">
        <v>133</v>
      </c>
      <c r="BM173" s="171" t="s">
        <v>456</v>
      </c>
    </row>
    <row r="174" spans="2:51" s="14" customFormat="1" ht="12">
      <c r="B174" s="181"/>
      <c r="D174" s="174" t="s">
        <v>135</v>
      </c>
      <c r="E174" s="182" t="s">
        <v>1</v>
      </c>
      <c r="F174" s="183" t="s">
        <v>388</v>
      </c>
      <c r="H174" s="184">
        <v>1.25</v>
      </c>
      <c r="I174" s="185"/>
      <c r="L174" s="181"/>
      <c r="M174" s="186"/>
      <c r="N174" s="187"/>
      <c r="O174" s="187"/>
      <c r="P174" s="187"/>
      <c r="Q174" s="187"/>
      <c r="R174" s="187"/>
      <c r="S174" s="187"/>
      <c r="T174" s="188"/>
      <c r="AT174" s="182" t="s">
        <v>135</v>
      </c>
      <c r="AU174" s="182" t="s">
        <v>87</v>
      </c>
      <c r="AV174" s="14" t="s">
        <v>87</v>
      </c>
      <c r="AW174" s="14" t="s">
        <v>31</v>
      </c>
      <c r="AX174" s="14" t="s">
        <v>82</v>
      </c>
      <c r="AY174" s="182" t="s">
        <v>126</v>
      </c>
    </row>
    <row r="175" spans="1:65" s="2" customFormat="1" ht="16.5" customHeight="1">
      <c r="A175" s="32"/>
      <c r="B175" s="159"/>
      <c r="C175" s="189" t="s">
        <v>241</v>
      </c>
      <c r="D175" s="189" t="s">
        <v>148</v>
      </c>
      <c r="E175" s="190" t="s">
        <v>149</v>
      </c>
      <c r="F175" s="191" t="s">
        <v>150</v>
      </c>
      <c r="G175" s="192" t="s">
        <v>131</v>
      </c>
      <c r="H175" s="193">
        <v>1.25</v>
      </c>
      <c r="I175" s="194"/>
      <c r="J175" s="195">
        <f>ROUND(I175*H175,2)</f>
        <v>0</v>
      </c>
      <c r="K175" s="191" t="s">
        <v>132</v>
      </c>
      <c r="L175" s="196"/>
      <c r="M175" s="197" t="s">
        <v>1</v>
      </c>
      <c r="N175" s="198" t="s">
        <v>39</v>
      </c>
      <c r="O175" s="58"/>
      <c r="P175" s="169">
        <f>O175*H175</f>
        <v>0</v>
      </c>
      <c r="Q175" s="169">
        <v>0.113</v>
      </c>
      <c r="R175" s="169">
        <f>Q175*H175</f>
        <v>0.14125000000000001</v>
      </c>
      <c r="S175" s="169">
        <v>0</v>
      </c>
      <c r="T175" s="170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1" t="s">
        <v>151</v>
      </c>
      <c r="AT175" s="171" t="s">
        <v>148</v>
      </c>
      <c r="AU175" s="171" t="s">
        <v>87</v>
      </c>
      <c r="AY175" s="17" t="s">
        <v>126</v>
      </c>
      <c r="BE175" s="172">
        <f>IF(N175="základní",J175,0)</f>
        <v>0</v>
      </c>
      <c r="BF175" s="172">
        <f>IF(N175="snížená",J175,0)</f>
        <v>0</v>
      </c>
      <c r="BG175" s="172">
        <f>IF(N175="zákl. přenesená",J175,0)</f>
        <v>0</v>
      </c>
      <c r="BH175" s="172">
        <f>IF(N175="sníž. přenesená",J175,0)</f>
        <v>0</v>
      </c>
      <c r="BI175" s="172">
        <f>IF(N175="nulová",J175,0)</f>
        <v>0</v>
      </c>
      <c r="BJ175" s="17" t="s">
        <v>82</v>
      </c>
      <c r="BK175" s="172">
        <f>ROUND(I175*H175,2)</f>
        <v>0</v>
      </c>
      <c r="BL175" s="17" t="s">
        <v>133</v>
      </c>
      <c r="BM175" s="171" t="s">
        <v>457</v>
      </c>
    </row>
    <row r="176" spans="2:63" s="12" customFormat="1" ht="22.9" customHeight="1">
      <c r="B176" s="146"/>
      <c r="D176" s="147" t="s">
        <v>73</v>
      </c>
      <c r="E176" s="157" t="s">
        <v>154</v>
      </c>
      <c r="F176" s="157" t="s">
        <v>155</v>
      </c>
      <c r="I176" s="149"/>
      <c r="J176" s="158">
        <f>BK176</f>
        <v>0</v>
      </c>
      <c r="L176" s="146"/>
      <c r="M176" s="151"/>
      <c r="N176" s="152"/>
      <c r="O176" s="152"/>
      <c r="P176" s="153">
        <f>SUM(P177:P203)</f>
        <v>0</v>
      </c>
      <c r="Q176" s="152"/>
      <c r="R176" s="153">
        <f>SUM(R177:R203)</f>
        <v>4.94819804</v>
      </c>
      <c r="S176" s="152"/>
      <c r="T176" s="154">
        <f>SUM(T177:T203)</f>
        <v>0</v>
      </c>
      <c r="AR176" s="147" t="s">
        <v>82</v>
      </c>
      <c r="AT176" s="155" t="s">
        <v>73</v>
      </c>
      <c r="AU176" s="155" t="s">
        <v>82</v>
      </c>
      <c r="AY176" s="147" t="s">
        <v>126</v>
      </c>
      <c r="BK176" s="156">
        <f>SUM(BK177:BK203)</f>
        <v>0</v>
      </c>
    </row>
    <row r="177" spans="1:65" s="2" customFormat="1" ht="21.75" customHeight="1">
      <c r="A177" s="32"/>
      <c r="B177" s="159"/>
      <c r="C177" s="160" t="s">
        <v>7</v>
      </c>
      <c r="D177" s="160" t="s">
        <v>128</v>
      </c>
      <c r="E177" s="161" t="s">
        <v>156</v>
      </c>
      <c r="F177" s="162" t="s">
        <v>157</v>
      </c>
      <c r="G177" s="163" t="s">
        <v>131</v>
      </c>
      <c r="H177" s="164">
        <v>2.55</v>
      </c>
      <c r="I177" s="165"/>
      <c r="J177" s="166">
        <f>ROUND(I177*H177,2)</f>
        <v>0</v>
      </c>
      <c r="K177" s="162" t="s">
        <v>132</v>
      </c>
      <c r="L177" s="33"/>
      <c r="M177" s="167" t="s">
        <v>1</v>
      </c>
      <c r="N177" s="168" t="s">
        <v>39</v>
      </c>
      <c r="O177" s="58"/>
      <c r="P177" s="169">
        <f>O177*H177</f>
        <v>0</v>
      </c>
      <c r="Q177" s="169">
        <v>0.04153</v>
      </c>
      <c r="R177" s="169">
        <f>Q177*H177</f>
        <v>0.10590149999999998</v>
      </c>
      <c r="S177" s="169">
        <v>0</v>
      </c>
      <c r="T177" s="170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1" t="s">
        <v>133</v>
      </c>
      <c r="AT177" s="171" t="s">
        <v>128</v>
      </c>
      <c r="AU177" s="171" t="s">
        <v>87</v>
      </c>
      <c r="AY177" s="17" t="s">
        <v>126</v>
      </c>
      <c r="BE177" s="172">
        <f>IF(N177="základní",J177,0)</f>
        <v>0</v>
      </c>
      <c r="BF177" s="172">
        <f>IF(N177="snížená",J177,0)</f>
        <v>0</v>
      </c>
      <c r="BG177" s="172">
        <f>IF(N177="zákl. přenesená",J177,0)</f>
        <v>0</v>
      </c>
      <c r="BH177" s="172">
        <f>IF(N177="sníž. přenesená",J177,0)</f>
        <v>0</v>
      </c>
      <c r="BI177" s="172">
        <f>IF(N177="nulová",J177,0)</f>
        <v>0</v>
      </c>
      <c r="BJ177" s="17" t="s">
        <v>82</v>
      </c>
      <c r="BK177" s="172">
        <f>ROUND(I177*H177,2)</f>
        <v>0</v>
      </c>
      <c r="BL177" s="17" t="s">
        <v>133</v>
      </c>
      <c r="BM177" s="171" t="s">
        <v>458</v>
      </c>
    </row>
    <row r="178" spans="2:51" s="14" customFormat="1" ht="12">
      <c r="B178" s="181"/>
      <c r="D178" s="174" t="s">
        <v>135</v>
      </c>
      <c r="E178" s="182" t="s">
        <v>1</v>
      </c>
      <c r="F178" s="183" t="s">
        <v>459</v>
      </c>
      <c r="H178" s="184">
        <v>2.55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135</v>
      </c>
      <c r="AU178" s="182" t="s">
        <v>87</v>
      </c>
      <c r="AV178" s="14" t="s">
        <v>87</v>
      </c>
      <c r="AW178" s="14" t="s">
        <v>31</v>
      </c>
      <c r="AX178" s="14" t="s">
        <v>74</v>
      </c>
      <c r="AY178" s="182" t="s">
        <v>126</v>
      </c>
    </row>
    <row r="179" spans="2:51" s="15" customFormat="1" ht="12">
      <c r="B179" s="199"/>
      <c r="D179" s="174" t="s">
        <v>135</v>
      </c>
      <c r="E179" s="200" t="s">
        <v>1</v>
      </c>
      <c r="F179" s="201" t="s">
        <v>160</v>
      </c>
      <c r="H179" s="202">
        <v>2.55</v>
      </c>
      <c r="I179" s="203"/>
      <c r="L179" s="199"/>
      <c r="M179" s="204"/>
      <c r="N179" s="205"/>
      <c r="O179" s="205"/>
      <c r="P179" s="205"/>
      <c r="Q179" s="205"/>
      <c r="R179" s="205"/>
      <c r="S179" s="205"/>
      <c r="T179" s="206"/>
      <c r="AT179" s="200" t="s">
        <v>135</v>
      </c>
      <c r="AU179" s="200" t="s">
        <v>87</v>
      </c>
      <c r="AV179" s="15" t="s">
        <v>133</v>
      </c>
      <c r="AW179" s="15" t="s">
        <v>31</v>
      </c>
      <c r="AX179" s="15" t="s">
        <v>82</v>
      </c>
      <c r="AY179" s="200" t="s">
        <v>126</v>
      </c>
    </row>
    <row r="180" spans="1:65" s="2" customFormat="1" ht="21.75" customHeight="1">
      <c r="A180" s="32"/>
      <c r="B180" s="159"/>
      <c r="C180" s="160" t="s">
        <v>249</v>
      </c>
      <c r="D180" s="160" t="s">
        <v>128</v>
      </c>
      <c r="E180" s="161" t="s">
        <v>161</v>
      </c>
      <c r="F180" s="162" t="s">
        <v>162</v>
      </c>
      <c r="G180" s="163" t="s">
        <v>131</v>
      </c>
      <c r="H180" s="164">
        <v>30.35</v>
      </c>
      <c r="I180" s="165"/>
      <c r="J180" s="166">
        <f>ROUND(I180*H180,2)</f>
        <v>0</v>
      </c>
      <c r="K180" s="162" t="s">
        <v>132</v>
      </c>
      <c r="L180" s="33"/>
      <c r="M180" s="167" t="s">
        <v>1</v>
      </c>
      <c r="N180" s="168" t="s">
        <v>39</v>
      </c>
      <c r="O180" s="58"/>
      <c r="P180" s="169">
        <f>O180*H180</f>
        <v>0</v>
      </c>
      <c r="Q180" s="169">
        <v>0.017</v>
      </c>
      <c r="R180" s="169">
        <f>Q180*H180</f>
        <v>0.51595</v>
      </c>
      <c r="S180" s="169">
        <v>0</v>
      </c>
      <c r="T180" s="170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1" t="s">
        <v>133</v>
      </c>
      <c r="AT180" s="171" t="s">
        <v>128</v>
      </c>
      <c r="AU180" s="171" t="s">
        <v>87</v>
      </c>
      <c r="AY180" s="17" t="s">
        <v>126</v>
      </c>
      <c r="BE180" s="172">
        <f>IF(N180="základní",J180,0)</f>
        <v>0</v>
      </c>
      <c r="BF180" s="172">
        <f>IF(N180="snížená",J180,0)</f>
        <v>0</v>
      </c>
      <c r="BG180" s="172">
        <f>IF(N180="zákl. přenesená",J180,0)</f>
        <v>0</v>
      </c>
      <c r="BH180" s="172">
        <f>IF(N180="sníž. přenesená",J180,0)</f>
        <v>0</v>
      </c>
      <c r="BI180" s="172">
        <f>IF(N180="nulová",J180,0)</f>
        <v>0</v>
      </c>
      <c r="BJ180" s="17" t="s">
        <v>82</v>
      </c>
      <c r="BK180" s="172">
        <f>ROUND(I180*H180,2)</f>
        <v>0</v>
      </c>
      <c r="BL180" s="17" t="s">
        <v>133</v>
      </c>
      <c r="BM180" s="171" t="s">
        <v>460</v>
      </c>
    </row>
    <row r="181" spans="2:51" s="14" customFormat="1" ht="12">
      <c r="B181" s="181"/>
      <c r="D181" s="174" t="s">
        <v>135</v>
      </c>
      <c r="E181" s="182" t="s">
        <v>1</v>
      </c>
      <c r="F181" s="183" t="s">
        <v>461</v>
      </c>
      <c r="H181" s="184">
        <v>30.35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135</v>
      </c>
      <c r="AU181" s="182" t="s">
        <v>87</v>
      </c>
      <c r="AV181" s="14" t="s">
        <v>87</v>
      </c>
      <c r="AW181" s="14" t="s">
        <v>31</v>
      </c>
      <c r="AX181" s="14" t="s">
        <v>74</v>
      </c>
      <c r="AY181" s="182" t="s">
        <v>126</v>
      </c>
    </row>
    <row r="182" spans="2:51" s="15" customFormat="1" ht="12">
      <c r="B182" s="199"/>
      <c r="D182" s="174" t="s">
        <v>135</v>
      </c>
      <c r="E182" s="200" t="s">
        <v>1</v>
      </c>
      <c r="F182" s="201" t="s">
        <v>160</v>
      </c>
      <c r="H182" s="202">
        <v>30.35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135</v>
      </c>
      <c r="AU182" s="200" t="s">
        <v>87</v>
      </c>
      <c r="AV182" s="15" t="s">
        <v>133</v>
      </c>
      <c r="AW182" s="15" t="s">
        <v>31</v>
      </c>
      <c r="AX182" s="15" t="s">
        <v>82</v>
      </c>
      <c r="AY182" s="200" t="s">
        <v>126</v>
      </c>
    </row>
    <row r="183" spans="1:65" s="2" customFormat="1" ht="21.75" customHeight="1">
      <c r="A183" s="32"/>
      <c r="B183" s="159"/>
      <c r="C183" s="160" t="s">
        <v>254</v>
      </c>
      <c r="D183" s="160" t="s">
        <v>128</v>
      </c>
      <c r="E183" s="161" t="s">
        <v>166</v>
      </c>
      <c r="F183" s="162" t="s">
        <v>167</v>
      </c>
      <c r="G183" s="163" t="s">
        <v>131</v>
      </c>
      <c r="H183" s="164">
        <v>5.25</v>
      </c>
      <c r="I183" s="165"/>
      <c r="J183" s="166">
        <f>ROUND(I183*H183,2)</f>
        <v>0</v>
      </c>
      <c r="K183" s="162" t="s">
        <v>132</v>
      </c>
      <c r="L183" s="33"/>
      <c r="M183" s="167" t="s">
        <v>1</v>
      </c>
      <c r="N183" s="168" t="s">
        <v>39</v>
      </c>
      <c r="O183" s="58"/>
      <c r="P183" s="169">
        <f>O183*H183</f>
        <v>0</v>
      </c>
      <c r="Q183" s="169">
        <v>0.0389</v>
      </c>
      <c r="R183" s="169">
        <f>Q183*H183</f>
        <v>0.204225</v>
      </c>
      <c r="S183" s="169">
        <v>0</v>
      </c>
      <c r="T183" s="170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1" t="s">
        <v>133</v>
      </c>
      <c r="AT183" s="171" t="s">
        <v>128</v>
      </c>
      <c r="AU183" s="171" t="s">
        <v>87</v>
      </c>
      <c r="AY183" s="17" t="s">
        <v>126</v>
      </c>
      <c r="BE183" s="172">
        <f>IF(N183="základní",J183,0)</f>
        <v>0</v>
      </c>
      <c r="BF183" s="172">
        <f>IF(N183="snížená",J183,0)</f>
        <v>0</v>
      </c>
      <c r="BG183" s="172">
        <f>IF(N183="zákl. přenesená",J183,0)</f>
        <v>0</v>
      </c>
      <c r="BH183" s="172">
        <f>IF(N183="sníž. přenesená",J183,0)</f>
        <v>0</v>
      </c>
      <c r="BI183" s="172">
        <f>IF(N183="nulová",J183,0)</f>
        <v>0</v>
      </c>
      <c r="BJ183" s="17" t="s">
        <v>82</v>
      </c>
      <c r="BK183" s="172">
        <f>ROUND(I183*H183,2)</f>
        <v>0</v>
      </c>
      <c r="BL183" s="17" t="s">
        <v>133</v>
      </c>
      <c r="BM183" s="171" t="s">
        <v>462</v>
      </c>
    </row>
    <row r="184" spans="2:51" s="14" customFormat="1" ht="12">
      <c r="B184" s="181"/>
      <c r="D184" s="174" t="s">
        <v>135</v>
      </c>
      <c r="E184" s="182" t="s">
        <v>1</v>
      </c>
      <c r="F184" s="183" t="s">
        <v>463</v>
      </c>
      <c r="H184" s="184">
        <v>5.25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135</v>
      </c>
      <c r="AU184" s="182" t="s">
        <v>87</v>
      </c>
      <c r="AV184" s="14" t="s">
        <v>87</v>
      </c>
      <c r="AW184" s="14" t="s">
        <v>31</v>
      </c>
      <c r="AX184" s="14" t="s">
        <v>82</v>
      </c>
      <c r="AY184" s="182" t="s">
        <v>126</v>
      </c>
    </row>
    <row r="185" spans="1:65" s="2" customFormat="1" ht="21.75" customHeight="1">
      <c r="A185" s="32"/>
      <c r="B185" s="159"/>
      <c r="C185" s="160" t="s">
        <v>258</v>
      </c>
      <c r="D185" s="160" t="s">
        <v>128</v>
      </c>
      <c r="E185" s="161" t="s">
        <v>464</v>
      </c>
      <c r="F185" s="162" t="s">
        <v>465</v>
      </c>
      <c r="G185" s="163" t="s">
        <v>321</v>
      </c>
      <c r="H185" s="164">
        <v>3</v>
      </c>
      <c r="I185" s="165"/>
      <c r="J185" s="166">
        <f>ROUND(I185*H185,2)</f>
        <v>0</v>
      </c>
      <c r="K185" s="162" t="s">
        <v>132</v>
      </c>
      <c r="L185" s="33"/>
      <c r="M185" s="167" t="s">
        <v>1</v>
      </c>
      <c r="N185" s="168" t="s">
        <v>39</v>
      </c>
      <c r="O185" s="58"/>
      <c r="P185" s="169">
        <f>O185*H185</f>
        <v>0</v>
      </c>
      <c r="Q185" s="169">
        <v>0.1575</v>
      </c>
      <c r="R185" s="169">
        <f>Q185*H185</f>
        <v>0.47250000000000003</v>
      </c>
      <c r="S185" s="169">
        <v>0</v>
      </c>
      <c r="T185" s="170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1" t="s">
        <v>133</v>
      </c>
      <c r="AT185" s="171" t="s">
        <v>128</v>
      </c>
      <c r="AU185" s="171" t="s">
        <v>87</v>
      </c>
      <c r="AY185" s="17" t="s">
        <v>126</v>
      </c>
      <c r="BE185" s="172">
        <f>IF(N185="základní",J185,0)</f>
        <v>0</v>
      </c>
      <c r="BF185" s="172">
        <f>IF(N185="snížená",J185,0)</f>
        <v>0</v>
      </c>
      <c r="BG185" s="172">
        <f>IF(N185="zákl. přenesená",J185,0)</f>
        <v>0</v>
      </c>
      <c r="BH185" s="172">
        <f>IF(N185="sníž. přenesená",J185,0)</f>
        <v>0</v>
      </c>
      <c r="BI185" s="172">
        <f>IF(N185="nulová",J185,0)</f>
        <v>0</v>
      </c>
      <c r="BJ185" s="17" t="s">
        <v>82</v>
      </c>
      <c r="BK185" s="172">
        <f>ROUND(I185*H185,2)</f>
        <v>0</v>
      </c>
      <c r="BL185" s="17" t="s">
        <v>133</v>
      </c>
      <c r="BM185" s="171" t="s">
        <v>466</v>
      </c>
    </row>
    <row r="186" spans="2:51" s="14" customFormat="1" ht="12">
      <c r="B186" s="181"/>
      <c r="D186" s="174" t="s">
        <v>135</v>
      </c>
      <c r="E186" s="182" t="s">
        <v>1</v>
      </c>
      <c r="F186" s="183" t="s">
        <v>467</v>
      </c>
      <c r="H186" s="184">
        <v>2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135</v>
      </c>
      <c r="AU186" s="182" t="s">
        <v>87</v>
      </c>
      <c r="AV186" s="14" t="s">
        <v>87</v>
      </c>
      <c r="AW186" s="14" t="s">
        <v>31</v>
      </c>
      <c r="AX186" s="14" t="s">
        <v>74</v>
      </c>
      <c r="AY186" s="182" t="s">
        <v>126</v>
      </c>
    </row>
    <row r="187" spans="2:51" s="14" customFormat="1" ht="12">
      <c r="B187" s="181"/>
      <c r="D187" s="174" t="s">
        <v>135</v>
      </c>
      <c r="E187" s="182" t="s">
        <v>1</v>
      </c>
      <c r="F187" s="183" t="s">
        <v>468</v>
      </c>
      <c r="H187" s="184">
        <v>1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135</v>
      </c>
      <c r="AU187" s="182" t="s">
        <v>87</v>
      </c>
      <c r="AV187" s="14" t="s">
        <v>87</v>
      </c>
      <c r="AW187" s="14" t="s">
        <v>31</v>
      </c>
      <c r="AX187" s="14" t="s">
        <v>74</v>
      </c>
      <c r="AY187" s="182" t="s">
        <v>126</v>
      </c>
    </row>
    <row r="188" spans="2:51" s="15" customFormat="1" ht="12">
      <c r="B188" s="199"/>
      <c r="D188" s="174" t="s">
        <v>135</v>
      </c>
      <c r="E188" s="200" t="s">
        <v>1</v>
      </c>
      <c r="F188" s="201" t="s">
        <v>160</v>
      </c>
      <c r="H188" s="202">
        <v>3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135</v>
      </c>
      <c r="AU188" s="200" t="s">
        <v>87</v>
      </c>
      <c r="AV188" s="15" t="s">
        <v>133</v>
      </c>
      <c r="AW188" s="15" t="s">
        <v>31</v>
      </c>
      <c r="AX188" s="15" t="s">
        <v>82</v>
      </c>
      <c r="AY188" s="200" t="s">
        <v>126</v>
      </c>
    </row>
    <row r="189" spans="1:65" s="2" customFormat="1" ht="21.75" customHeight="1">
      <c r="A189" s="32"/>
      <c r="B189" s="159"/>
      <c r="C189" s="160" t="s">
        <v>262</v>
      </c>
      <c r="D189" s="160" t="s">
        <v>128</v>
      </c>
      <c r="E189" s="161" t="s">
        <v>170</v>
      </c>
      <c r="F189" s="162" t="s">
        <v>171</v>
      </c>
      <c r="G189" s="163" t="s">
        <v>131</v>
      </c>
      <c r="H189" s="164">
        <v>59.265</v>
      </c>
      <c r="I189" s="165"/>
      <c r="J189" s="166">
        <f>ROUND(I189*H189,2)</f>
        <v>0</v>
      </c>
      <c r="K189" s="162" t="s">
        <v>132</v>
      </c>
      <c r="L189" s="33"/>
      <c r="M189" s="167" t="s">
        <v>1</v>
      </c>
      <c r="N189" s="168" t="s">
        <v>39</v>
      </c>
      <c r="O189" s="58"/>
      <c r="P189" s="169">
        <f>O189*H189</f>
        <v>0</v>
      </c>
      <c r="Q189" s="169">
        <v>0.017</v>
      </c>
      <c r="R189" s="169">
        <f>Q189*H189</f>
        <v>1.007505</v>
      </c>
      <c r="S189" s="169">
        <v>0</v>
      </c>
      <c r="T189" s="170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1" t="s">
        <v>133</v>
      </c>
      <c r="AT189" s="171" t="s">
        <v>128</v>
      </c>
      <c r="AU189" s="171" t="s">
        <v>87</v>
      </c>
      <c r="AY189" s="17" t="s">
        <v>126</v>
      </c>
      <c r="BE189" s="172">
        <f>IF(N189="základní",J189,0)</f>
        <v>0</v>
      </c>
      <c r="BF189" s="172">
        <f>IF(N189="snížená",J189,0)</f>
        <v>0</v>
      </c>
      <c r="BG189" s="172">
        <f>IF(N189="zákl. přenesená",J189,0)</f>
        <v>0</v>
      </c>
      <c r="BH189" s="172">
        <f>IF(N189="sníž. přenesená",J189,0)</f>
        <v>0</v>
      </c>
      <c r="BI189" s="172">
        <f>IF(N189="nulová",J189,0)</f>
        <v>0</v>
      </c>
      <c r="BJ189" s="17" t="s">
        <v>82</v>
      </c>
      <c r="BK189" s="172">
        <f>ROUND(I189*H189,2)</f>
        <v>0</v>
      </c>
      <c r="BL189" s="17" t="s">
        <v>133</v>
      </c>
      <c r="BM189" s="171" t="s">
        <v>469</v>
      </c>
    </row>
    <row r="190" spans="2:51" s="13" customFormat="1" ht="12">
      <c r="B190" s="173"/>
      <c r="D190" s="174" t="s">
        <v>135</v>
      </c>
      <c r="E190" s="175" t="s">
        <v>1</v>
      </c>
      <c r="F190" s="176" t="s">
        <v>470</v>
      </c>
      <c r="H190" s="175" t="s">
        <v>1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5" t="s">
        <v>135</v>
      </c>
      <c r="AU190" s="175" t="s">
        <v>87</v>
      </c>
      <c r="AV190" s="13" t="s">
        <v>82</v>
      </c>
      <c r="AW190" s="13" t="s">
        <v>31</v>
      </c>
      <c r="AX190" s="13" t="s">
        <v>74</v>
      </c>
      <c r="AY190" s="175" t="s">
        <v>126</v>
      </c>
    </row>
    <row r="191" spans="2:51" s="14" customFormat="1" ht="12">
      <c r="B191" s="181"/>
      <c r="D191" s="174" t="s">
        <v>135</v>
      </c>
      <c r="E191" s="182" t="s">
        <v>1</v>
      </c>
      <c r="F191" s="183" t="s">
        <v>471</v>
      </c>
      <c r="H191" s="184">
        <v>63.07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135</v>
      </c>
      <c r="AU191" s="182" t="s">
        <v>87</v>
      </c>
      <c r="AV191" s="14" t="s">
        <v>87</v>
      </c>
      <c r="AW191" s="14" t="s">
        <v>31</v>
      </c>
      <c r="AX191" s="14" t="s">
        <v>74</v>
      </c>
      <c r="AY191" s="182" t="s">
        <v>126</v>
      </c>
    </row>
    <row r="192" spans="2:51" s="14" customFormat="1" ht="12">
      <c r="B192" s="181"/>
      <c r="D192" s="174" t="s">
        <v>135</v>
      </c>
      <c r="E192" s="182" t="s">
        <v>1</v>
      </c>
      <c r="F192" s="183" t="s">
        <v>472</v>
      </c>
      <c r="H192" s="184">
        <v>-0.45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135</v>
      </c>
      <c r="AU192" s="182" t="s">
        <v>87</v>
      </c>
      <c r="AV192" s="14" t="s">
        <v>87</v>
      </c>
      <c r="AW192" s="14" t="s">
        <v>31</v>
      </c>
      <c r="AX192" s="14" t="s">
        <v>74</v>
      </c>
      <c r="AY192" s="182" t="s">
        <v>126</v>
      </c>
    </row>
    <row r="193" spans="2:51" s="14" customFormat="1" ht="12">
      <c r="B193" s="181"/>
      <c r="D193" s="174" t="s">
        <v>135</v>
      </c>
      <c r="E193" s="182" t="s">
        <v>1</v>
      </c>
      <c r="F193" s="183" t="s">
        <v>473</v>
      </c>
      <c r="H193" s="184">
        <v>-3.355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135</v>
      </c>
      <c r="AU193" s="182" t="s">
        <v>87</v>
      </c>
      <c r="AV193" s="14" t="s">
        <v>87</v>
      </c>
      <c r="AW193" s="14" t="s">
        <v>31</v>
      </c>
      <c r="AX193" s="14" t="s">
        <v>74</v>
      </c>
      <c r="AY193" s="182" t="s">
        <v>126</v>
      </c>
    </row>
    <row r="194" spans="2:51" s="15" customFormat="1" ht="12">
      <c r="B194" s="199"/>
      <c r="D194" s="174" t="s">
        <v>135</v>
      </c>
      <c r="E194" s="200" t="s">
        <v>1</v>
      </c>
      <c r="F194" s="201" t="s">
        <v>160</v>
      </c>
      <c r="H194" s="202">
        <v>59.265</v>
      </c>
      <c r="I194" s="203"/>
      <c r="L194" s="199"/>
      <c r="M194" s="204"/>
      <c r="N194" s="205"/>
      <c r="O194" s="205"/>
      <c r="P194" s="205"/>
      <c r="Q194" s="205"/>
      <c r="R194" s="205"/>
      <c r="S194" s="205"/>
      <c r="T194" s="206"/>
      <c r="AT194" s="200" t="s">
        <v>135</v>
      </c>
      <c r="AU194" s="200" t="s">
        <v>87</v>
      </c>
      <c r="AV194" s="15" t="s">
        <v>133</v>
      </c>
      <c r="AW194" s="15" t="s">
        <v>31</v>
      </c>
      <c r="AX194" s="15" t="s">
        <v>82</v>
      </c>
      <c r="AY194" s="200" t="s">
        <v>126</v>
      </c>
    </row>
    <row r="195" spans="1:65" s="2" customFormat="1" ht="21.75" customHeight="1">
      <c r="A195" s="32"/>
      <c r="B195" s="159"/>
      <c r="C195" s="160" t="s">
        <v>266</v>
      </c>
      <c r="D195" s="160" t="s">
        <v>128</v>
      </c>
      <c r="E195" s="161" t="s">
        <v>178</v>
      </c>
      <c r="F195" s="162" t="s">
        <v>179</v>
      </c>
      <c r="G195" s="163" t="s">
        <v>131</v>
      </c>
      <c r="H195" s="164">
        <v>2.235</v>
      </c>
      <c r="I195" s="165"/>
      <c r="J195" s="166">
        <f>ROUND(I195*H195,2)</f>
        <v>0</v>
      </c>
      <c r="K195" s="162" t="s">
        <v>1</v>
      </c>
      <c r="L195" s="33"/>
      <c r="M195" s="167" t="s">
        <v>1</v>
      </c>
      <c r="N195" s="168" t="s">
        <v>39</v>
      </c>
      <c r="O195" s="58"/>
      <c r="P195" s="169">
        <f>O195*H195</f>
        <v>0</v>
      </c>
      <c r="Q195" s="169">
        <v>0.02448</v>
      </c>
      <c r="R195" s="169">
        <f>Q195*H195</f>
        <v>0.05471279999999999</v>
      </c>
      <c r="S195" s="169">
        <v>0</v>
      </c>
      <c r="T195" s="170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1" t="s">
        <v>133</v>
      </c>
      <c r="AT195" s="171" t="s">
        <v>128</v>
      </c>
      <c r="AU195" s="171" t="s">
        <v>87</v>
      </c>
      <c r="AY195" s="17" t="s">
        <v>126</v>
      </c>
      <c r="BE195" s="172">
        <f>IF(N195="základní",J195,0)</f>
        <v>0</v>
      </c>
      <c r="BF195" s="172">
        <f>IF(N195="snížená",J195,0)</f>
        <v>0</v>
      </c>
      <c r="BG195" s="172">
        <f>IF(N195="zákl. přenesená",J195,0)</f>
        <v>0</v>
      </c>
      <c r="BH195" s="172">
        <f>IF(N195="sníž. přenesená",J195,0)</f>
        <v>0</v>
      </c>
      <c r="BI195" s="172">
        <f>IF(N195="nulová",J195,0)</f>
        <v>0</v>
      </c>
      <c r="BJ195" s="17" t="s">
        <v>82</v>
      </c>
      <c r="BK195" s="172">
        <f>ROUND(I195*H195,2)</f>
        <v>0</v>
      </c>
      <c r="BL195" s="17" t="s">
        <v>133</v>
      </c>
      <c r="BM195" s="171" t="s">
        <v>474</v>
      </c>
    </row>
    <row r="196" spans="2:51" s="13" customFormat="1" ht="12">
      <c r="B196" s="173"/>
      <c r="D196" s="174" t="s">
        <v>135</v>
      </c>
      <c r="E196" s="175" t="s">
        <v>1</v>
      </c>
      <c r="F196" s="176" t="s">
        <v>475</v>
      </c>
      <c r="H196" s="175" t="s">
        <v>1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5" t="s">
        <v>135</v>
      </c>
      <c r="AU196" s="175" t="s">
        <v>87</v>
      </c>
      <c r="AV196" s="13" t="s">
        <v>82</v>
      </c>
      <c r="AW196" s="13" t="s">
        <v>31</v>
      </c>
      <c r="AX196" s="13" t="s">
        <v>74</v>
      </c>
      <c r="AY196" s="175" t="s">
        <v>126</v>
      </c>
    </row>
    <row r="197" spans="2:51" s="14" customFormat="1" ht="12">
      <c r="B197" s="181"/>
      <c r="D197" s="174" t="s">
        <v>135</v>
      </c>
      <c r="E197" s="182" t="s">
        <v>1</v>
      </c>
      <c r="F197" s="183" t="s">
        <v>476</v>
      </c>
      <c r="H197" s="184">
        <v>1.535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135</v>
      </c>
      <c r="AU197" s="182" t="s">
        <v>87</v>
      </c>
      <c r="AV197" s="14" t="s">
        <v>87</v>
      </c>
      <c r="AW197" s="14" t="s">
        <v>31</v>
      </c>
      <c r="AX197" s="14" t="s">
        <v>74</v>
      </c>
      <c r="AY197" s="182" t="s">
        <v>126</v>
      </c>
    </row>
    <row r="198" spans="2:51" s="14" customFormat="1" ht="12">
      <c r="B198" s="181"/>
      <c r="D198" s="174" t="s">
        <v>135</v>
      </c>
      <c r="E198" s="182" t="s">
        <v>1</v>
      </c>
      <c r="F198" s="183" t="s">
        <v>477</v>
      </c>
      <c r="H198" s="184">
        <v>0.7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135</v>
      </c>
      <c r="AU198" s="182" t="s">
        <v>87</v>
      </c>
      <c r="AV198" s="14" t="s">
        <v>87</v>
      </c>
      <c r="AW198" s="14" t="s">
        <v>31</v>
      </c>
      <c r="AX198" s="14" t="s">
        <v>74</v>
      </c>
      <c r="AY198" s="182" t="s">
        <v>126</v>
      </c>
    </row>
    <row r="199" spans="2:51" s="15" customFormat="1" ht="12">
      <c r="B199" s="199"/>
      <c r="D199" s="174" t="s">
        <v>135</v>
      </c>
      <c r="E199" s="200" t="s">
        <v>1</v>
      </c>
      <c r="F199" s="201" t="s">
        <v>160</v>
      </c>
      <c r="H199" s="202">
        <v>2.235</v>
      </c>
      <c r="I199" s="203"/>
      <c r="L199" s="199"/>
      <c r="M199" s="204"/>
      <c r="N199" s="205"/>
      <c r="O199" s="205"/>
      <c r="P199" s="205"/>
      <c r="Q199" s="205"/>
      <c r="R199" s="205"/>
      <c r="S199" s="205"/>
      <c r="T199" s="206"/>
      <c r="AT199" s="200" t="s">
        <v>135</v>
      </c>
      <c r="AU199" s="200" t="s">
        <v>87</v>
      </c>
      <c r="AV199" s="15" t="s">
        <v>133</v>
      </c>
      <c r="AW199" s="15" t="s">
        <v>31</v>
      </c>
      <c r="AX199" s="15" t="s">
        <v>82</v>
      </c>
      <c r="AY199" s="200" t="s">
        <v>126</v>
      </c>
    </row>
    <row r="200" spans="1:65" s="2" customFormat="1" ht="21.75" customHeight="1">
      <c r="A200" s="32"/>
      <c r="B200" s="159"/>
      <c r="C200" s="160" t="s">
        <v>270</v>
      </c>
      <c r="D200" s="160" t="s">
        <v>128</v>
      </c>
      <c r="E200" s="161" t="s">
        <v>478</v>
      </c>
      <c r="F200" s="162" t="s">
        <v>479</v>
      </c>
      <c r="G200" s="163" t="s">
        <v>193</v>
      </c>
      <c r="H200" s="164">
        <v>0.111</v>
      </c>
      <c r="I200" s="165"/>
      <c r="J200" s="166">
        <f>ROUND(I200*H200,2)</f>
        <v>0</v>
      </c>
      <c r="K200" s="162" t="s">
        <v>132</v>
      </c>
      <c r="L200" s="33"/>
      <c r="M200" s="167" t="s">
        <v>1</v>
      </c>
      <c r="N200" s="168" t="s">
        <v>39</v>
      </c>
      <c r="O200" s="58"/>
      <c r="P200" s="169">
        <f>O200*H200</f>
        <v>0</v>
      </c>
      <c r="Q200" s="169">
        <v>2.25634</v>
      </c>
      <c r="R200" s="169">
        <f>Q200*H200</f>
        <v>0.25045374</v>
      </c>
      <c r="S200" s="169">
        <v>0</v>
      </c>
      <c r="T200" s="170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1" t="s">
        <v>133</v>
      </c>
      <c r="AT200" s="171" t="s">
        <v>128</v>
      </c>
      <c r="AU200" s="171" t="s">
        <v>87</v>
      </c>
      <c r="AY200" s="17" t="s">
        <v>126</v>
      </c>
      <c r="BE200" s="172">
        <f>IF(N200="základní",J200,0)</f>
        <v>0</v>
      </c>
      <c r="BF200" s="172">
        <f>IF(N200="snížená",J200,0)</f>
        <v>0</v>
      </c>
      <c r="BG200" s="172">
        <f>IF(N200="zákl. přenesená",J200,0)</f>
        <v>0</v>
      </c>
      <c r="BH200" s="172">
        <f>IF(N200="sníž. přenesená",J200,0)</f>
        <v>0</v>
      </c>
      <c r="BI200" s="172">
        <f>IF(N200="nulová",J200,0)</f>
        <v>0</v>
      </c>
      <c r="BJ200" s="17" t="s">
        <v>82</v>
      </c>
      <c r="BK200" s="172">
        <f>ROUND(I200*H200,2)</f>
        <v>0</v>
      </c>
      <c r="BL200" s="17" t="s">
        <v>133</v>
      </c>
      <c r="BM200" s="171" t="s">
        <v>480</v>
      </c>
    </row>
    <row r="201" spans="2:51" s="14" customFormat="1" ht="12">
      <c r="B201" s="181"/>
      <c r="D201" s="174" t="s">
        <v>135</v>
      </c>
      <c r="E201" s="182" t="s">
        <v>1</v>
      </c>
      <c r="F201" s="183" t="s">
        <v>481</v>
      </c>
      <c r="H201" s="184">
        <v>0.111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135</v>
      </c>
      <c r="AU201" s="182" t="s">
        <v>87</v>
      </c>
      <c r="AV201" s="14" t="s">
        <v>87</v>
      </c>
      <c r="AW201" s="14" t="s">
        <v>31</v>
      </c>
      <c r="AX201" s="14" t="s">
        <v>82</v>
      </c>
      <c r="AY201" s="182" t="s">
        <v>126</v>
      </c>
    </row>
    <row r="202" spans="1:65" s="2" customFormat="1" ht="16.5" customHeight="1">
      <c r="A202" s="32"/>
      <c r="B202" s="159"/>
      <c r="C202" s="160" t="s">
        <v>274</v>
      </c>
      <c r="D202" s="160" t="s">
        <v>128</v>
      </c>
      <c r="E202" s="161" t="s">
        <v>482</v>
      </c>
      <c r="F202" s="162" t="s">
        <v>483</v>
      </c>
      <c r="G202" s="163" t="s">
        <v>131</v>
      </c>
      <c r="H202" s="164">
        <v>30.35</v>
      </c>
      <c r="I202" s="165"/>
      <c r="J202" s="166">
        <f>ROUND(I202*H202,2)</f>
        <v>0</v>
      </c>
      <c r="K202" s="162" t="s">
        <v>132</v>
      </c>
      <c r="L202" s="33"/>
      <c r="M202" s="167" t="s">
        <v>1</v>
      </c>
      <c r="N202" s="168" t="s">
        <v>39</v>
      </c>
      <c r="O202" s="58"/>
      <c r="P202" s="169">
        <f>O202*H202</f>
        <v>0</v>
      </c>
      <c r="Q202" s="169">
        <v>0.077</v>
      </c>
      <c r="R202" s="169">
        <f>Q202*H202</f>
        <v>2.33695</v>
      </c>
      <c r="S202" s="169">
        <v>0</v>
      </c>
      <c r="T202" s="170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1" t="s">
        <v>133</v>
      </c>
      <c r="AT202" s="171" t="s">
        <v>128</v>
      </c>
      <c r="AU202" s="171" t="s">
        <v>87</v>
      </c>
      <c r="AY202" s="17" t="s">
        <v>126</v>
      </c>
      <c r="BE202" s="172">
        <f>IF(N202="základní",J202,0)</f>
        <v>0</v>
      </c>
      <c r="BF202" s="172">
        <f>IF(N202="snížená",J202,0)</f>
        <v>0</v>
      </c>
      <c r="BG202" s="172">
        <f>IF(N202="zákl. přenesená",J202,0)</f>
        <v>0</v>
      </c>
      <c r="BH202" s="172">
        <f>IF(N202="sníž. přenesená",J202,0)</f>
        <v>0</v>
      </c>
      <c r="BI202" s="172">
        <f>IF(N202="nulová",J202,0)</f>
        <v>0</v>
      </c>
      <c r="BJ202" s="17" t="s">
        <v>82</v>
      </c>
      <c r="BK202" s="172">
        <f>ROUND(I202*H202,2)</f>
        <v>0</v>
      </c>
      <c r="BL202" s="17" t="s">
        <v>133</v>
      </c>
      <c r="BM202" s="171" t="s">
        <v>484</v>
      </c>
    </row>
    <row r="203" spans="2:51" s="14" customFormat="1" ht="12">
      <c r="B203" s="181"/>
      <c r="D203" s="174" t="s">
        <v>135</v>
      </c>
      <c r="E203" s="182" t="s">
        <v>1</v>
      </c>
      <c r="F203" s="183" t="s">
        <v>485</v>
      </c>
      <c r="H203" s="184">
        <v>30.35</v>
      </c>
      <c r="I203" s="185"/>
      <c r="L203" s="181"/>
      <c r="M203" s="186"/>
      <c r="N203" s="187"/>
      <c r="O203" s="187"/>
      <c r="P203" s="187"/>
      <c r="Q203" s="187"/>
      <c r="R203" s="187"/>
      <c r="S203" s="187"/>
      <c r="T203" s="188"/>
      <c r="AT203" s="182" t="s">
        <v>135</v>
      </c>
      <c r="AU203" s="182" t="s">
        <v>87</v>
      </c>
      <c r="AV203" s="14" t="s">
        <v>87</v>
      </c>
      <c r="AW203" s="14" t="s">
        <v>31</v>
      </c>
      <c r="AX203" s="14" t="s">
        <v>82</v>
      </c>
      <c r="AY203" s="182" t="s">
        <v>126</v>
      </c>
    </row>
    <row r="204" spans="2:63" s="12" customFormat="1" ht="22.9" customHeight="1">
      <c r="B204" s="146"/>
      <c r="D204" s="147" t="s">
        <v>73</v>
      </c>
      <c r="E204" s="157" t="s">
        <v>177</v>
      </c>
      <c r="F204" s="157" t="s">
        <v>183</v>
      </c>
      <c r="I204" s="149"/>
      <c r="J204" s="158">
        <f>BK204</f>
        <v>0</v>
      </c>
      <c r="L204" s="146"/>
      <c r="M204" s="151"/>
      <c r="N204" s="152"/>
      <c r="O204" s="152"/>
      <c r="P204" s="153">
        <f>SUM(P205:P232)</f>
        <v>0</v>
      </c>
      <c r="Q204" s="152"/>
      <c r="R204" s="153">
        <f>SUM(R205:R232)</f>
        <v>0.0017388</v>
      </c>
      <c r="S204" s="152"/>
      <c r="T204" s="154">
        <f>SUM(T205:T232)</f>
        <v>8.314626</v>
      </c>
      <c r="AR204" s="147" t="s">
        <v>82</v>
      </c>
      <c r="AT204" s="155" t="s">
        <v>73</v>
      </c>
      <c r="AU204" s="155" t="s">
        <v>82</v>
      </c>
      <c r="AY204" s="147" t="s">
        <v>126</v>
      </c>
      <c r="BK204" s="156">
        <f>SUM(BK205:BK232)</f>
        <v>0</v>
      </c>
    </row>
    <row r="205" spans="1:65" s="2" customFormat="1" ht="16.5" customHeight="1">
      <c r="A205" s="32"/>
      <c r="B205" s="159"/>
      <c r="C205" s="160" t="s">
        <v>278</v>
      </c>
      <c r="D205" s="160" t="s">
        <v>128</v>
      </c>
      <c r="E205" s="161" t="s">
        <v>486</v>
      </c>
      <c r="F205" s="162" t="s">
        <v>487</v>
      </c>
      <c r="G205" s="163" t="s">
        <v>140</v>
      </c>
      <c r="H205" s="164">
        <v>9.6</v>
      </c>
      <c r="I205" s="165"/>
      <c r="J205" s="166">
        <f>ROUND(I205*H205,2)</f>
        <v>0</v>
      </c>
      <c r="K205" s="162" t="s">
        <v>132</v>
      </c>
      <c r="L205" s="33"/>
      <c r="M205" s="167" t="s">
        <v>1</v>
      </c>
      <c r="N205" s="168" t="s">
        <v>39</v>
      </c>
      <c r="O205" s="58"/>
      <c r="P205" s="169">
        <f>O205*H205</f>
        <v>0</v>
      </c>
      <c r="Q205" s="169">
        <v>3E-05</v>
      </c>
      <c r="R205" s="169">
        <f>Q205*H205</f>
        <v>0.000288</v>
      </c>
      <c r="S205" s="169">
        <v>0</v>
      </c>
      <c r="T205" s="170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1" t="s">
        <v>133</v>
      </c>
      <c r="AT205" s="171" t="s">
        <v>128</v>
      </c>
      <c r="AU205" s="171" t="s">
        <v>87</v>
      </c>
      <c r="AY205" s="17" t="s">
        <v>126</v>
      </c>
      <c r="BE205" s="172">
        <f>IF(N205="základní",J205,0)</f>
        <v>0</v>
      </c>
      <c r="BF205" s="172">
        <f>IF(N205="snížená",J205,0)</f>
        <v>0</v>
      </c>
      <c r="BG205" s="172">
        <f>IF(N205="zákl. přenesená",J205,0)</f>
        <v>0</v>
      </c>
      <c r="BH205" s="172">
        <f>IF(N205="sníž. přenesená",J205,0)</f>
        <v>0</v>
      </c>
      <c r="BI205" s="172">
        <f>IF(N205="nulová",J205,0)</f>
        <v>0</v>
      </c>
      <c r="BJ205" s="17" t="s">
        <v>82</v>
      </c>
      <c r="BK205" s="172">
        <f>ROUND(I205*H205,2)</f>
        <v>0</v>
      </c>
      <c r="BL205" s="17" t="s">
        <v>133</v>
      </c>
      <c r="BM205" s="171" t="s">
        <v>488</v>
      </c>
    </row>
    <row r="206" spans="2:51" s="14" customFormat="1" ht="12">
      <c r="B206" s="181"/>
      <c r="D206" s="174" t="s">
        <v>135</v>
      </c>
      <c r="E206" s="182" t="s">
        <v>1</v>
      </c>
      <c r="F206" s="183" t="s">
        <v>489</v>
      </c>
      <c r="H206" s="184">
        <v>9.6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135</v>
      </c>
      <c r="AU206" s="182" t="s">
        <v>87</v>
      </c>
      <c r="AV206" s="14" t="s">
        <v>87</v>
      </c>
      <c r="AW206" s="14" t="s">
        <v>31</v>
      </c>
      <c r="AX206" s="14" t="s">
        <v>82</v>
      </c>
      <c r="AY206" s="182" t="s">
        <v>126</v>
      </c>
    </row>
    <row r="207" spans="1:65" s="2" customFormat="1" ht="16.5" customHeight="1">
      <c r="A207" s="32"/>
      <c r="B207" s="159"/>
      <c r="C207" s="160" t="s">
        <v>282</v>
      </c>
      <c r="D207" s="160" t="s">
        <v>128</v>
      </c>
      <c r="E207" s="161" t="s">
        <v>490</v>
      </c>
      <c r="F207" s="162" t="s">
        <v>491</v>
      </c>
      <c r="G207" s="163" t="s">
        <v>131</v>
      </c>
      <c r="H207" s="164">
        <v>20.35</v>
      </c>
      <c r="I207" s="165"/>
      <c r="J207" s="166">
        <f>ROUND(I207*H207,2)</f>
        <v>0</v>
      </c>
      <c r="K207" s="162" t="s">
        <v>132</v>
      </c>
      <c r="L207" s="33"/>
      <c r="M207" s="167" t="s">
        <v>1</v>
      </c>
      <c r="N207" s="168" t="s">
        <v>39</v>
      </c>
      <c r="O207" s="58"/>
      <c r="P207" s="169">
        <f>O207*H207</f>
        <v>0</v>
      </c>
      <c r="Q207" s="169">
        <v>0</v>
      </c>
      <c r="R207" s="169">
        <f>Q207*H207</f>
        <v>0</v>
      </c>
      <c r="S207" s="169">
        <v>0.261</v>
      </c>
      <c r="T207" s="170">
        <f>S207*H207</f>
        <v>5.311350000000001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1" t="s">
        <v>133</v>
      </c>
      <c r="AT207" s="171" t="s">
        <v>128</v>
      </c>
      <c r="AU207" s="171" t="s">
        <v>87</v>
      </c>
      <c r="AY207" s="17" t="s">
        <v>126</v>
      </c>
      <c r="BE207" s="172">
        <f>IF(N207="základní",J207,0)</f>
        <v>0</v>
      </c>
      <c r="BF207" s="172">
        <f>IF(N207="snížená",J207,0)</f>
        <v>0</v>
      </c>
      <c r="BG207" s="172">
        <f>IF(N207="zákl. přenesená",J207,0)</f>
        <v>0</v>
      </c>
      <c r="BH207" s="172">
        <f>IF(N207="sníž. přenesená",J207,0)</f>
        <v>0</v>
      </c>
      <c r="BI207" s="172">
        <f>IF(N207="nulová",J207,0)</f>
        <v>0</v>
      </c>
      <c r="BJ207" s="17" t="s">
        <v>82</v>
      </c>
      <c r="BK207" s="172">
        <f>ROUND(I207*H207,2)</f>
        <v>0</v>
      </c>
      <c r="BL207" s="17" t="s">
        <v>133</v>
      </c>
      <c r="BM207" s="171" t="s">
        <v>492</v>
      </c>
    </row>
    <row r="208" spans="2:51" s="14" customFormat="1" ht="12">
      <c r="B208" s="181"/>
      <c r="D208" s="174" t="s">
        <v>135</v>
      </c>
      <c r="E208" s="182" t="s">
        <v>1</v>
      </c>
      <c r="F208" s="183" t="s">
        <v>493</v>
      </c>
      <c r="H208" s="184">
        <v>20.35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135</v>
      </c>
      <c r="AU208" s="182" t="s">
        <v>87</v>
      </c>
      <c r="AV208" s="14" t="s">
        <v>87</v>
      </c>
      <c r="AW208" s="14" t="s">
        <v>31</v>
      </c>
      <c r="AX208" s="14" t="s">
        <v>82</v>
      </c>
      <c r="AY208" s="182" t="s">
        <v>126</v>
      </c>
    </row>
    <row r="209" spans="1:65" s="2" customFormat="1" ht="21.75" customHeight="1">
      <c r="A209" s="32"/>
      <c r="B209" s="159"/>
      <c r="C209" s="160" t="s">
        <v>286</v>
      </c>
      <c r="D209" s="160" t="s">
        <v>128</v>
      </c>
      <c r="E209" s="161" t="s">
        <v>191</v>
      </c>
      <c r="F209" s="162" t="s">
        <v>192</v>
      </c>
      <c r="G209" s="163" t="s">
        <v>193</v>
      </c>
      <c r="H209" s="164">
        <v>1.059</v>
      </c>
      <c r="I209" s="165"/>
      <c r="J209" s="166">
        <f>ROUND(I209*H209,2)</f>
        <v>0</v>
      </c>
      <c r="K209" s="162" t="s">
        <v>132</v>
      </c>
      <c r="L209" s="33"/>
      <c r="M209" s="167" t="s">
        <v>1</v>
      </c>
      <c r="N209" s="168" t="s">
        <v>39</v>
      </c>
      <c r="O209" s="58"/>
      <c r="P209" s="169">
        <f>O209*H209</f>
        <v>0</v>
      </c>
      <c r="Q209" s="169">
        <v>0</v>
      </c>
      <c r="R209" s="169">
        <f>Q209*H209</f>
        <v>0</v>
      </c>
      <c r="S209" s="169">
        <v>1.8</v>
      </c>
      <c r="T209" s="170">
        <f>S209*H209</f>
        <v>1.9062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1" t="s">
        <v>133</v>
      </c>
      <c r="AT209" s="171" t="s">
        <v>128</v>
      </c>
      <c r="AU209" s="171" t="s">
        <v>87</v>
      </c>
      <c r="AY209" s="17" t="s">
        <v>126</v>
      </c>
      <c r="BE209" s="172">
        <f>IF(N209="základní",J209,0)</f>
        <v>0</v>
      </c>
      <c r="BF209" s="172">
        <f>IF(N209="snížená",J209,0)</f>
        <v>0</v>
      </c>
      <c r="BG209" s="172">
        <f>IF(N209="zákl. přenesená",J209,0)</f>
        <v>0</v>
      </c>
      <c r="BH209" s="172">
        <f>IF(N209="sníž. přenesená",J209,0)</f>
        <v>0</v>
      </c>
      <c r="BI209" s="172">
        <f>IF(N209="nulová",J209,0)</f>
        <v>0</v>
      </c>
      <c r="BJ209" s="17" t="s">
        <v>82</v>
      </c>
      <c r="BK209" s="172">
        <f>ROUND(I209*H209,2)</f>
        <v>0</v>
      </c>
      <c r="BL209" s="17" t="s">
        <v>133</v>
      </c>
      <c r="BM209" s="171" t="s">
        <v>494</v>
      </c>
    </row>
    <row r="210" spans="2:51" s="13" customFormat="1" ht="12">
      <c r="B210" s="173"/>
      <c r="D210" s="174" t="s">
        <v>135</v>
      </c>
      <c r="E210" s="175" t="s">
        <v>1</v>
      </c>
      <c r="F210" s="176" t="s">
        <v>495</v>
      </c>
      <c r="H210" s="175" t="s">
        <v>1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5" t="s">
        <v>135</v>
      </c>
      <c r="AU210" s="175" t="s">
        <v>87</v>
      </c>
      <c r="AV210" s="13" t="s">
        <v>82</v>
      </c>
      <c r="AW210" s="13" t="s">
        <v>31</v>
      </c>
      <c r="AX210" s="13" t="s">
        <v>74</v>
      </c>
      <c r="AY210" s="175" t="s">
        <v>126</v>
      </c>
    </row>
    <row r="211" spans="2:51" s="14" customFormat="1" ht="12">
      <c r="B211" s="181"/>
      <c r="D211" s="174" t="s">
        <v>135</v>
      </c>
      <c r="E211" s="182" t="s">
        <v>1</v>
      </c>
      <c r="F211" s="183" t="s">
        <v>496</v>
      </c>
      <c r="H211" s="184">
        <v>1.716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135</v>
      </c>
      <c r="AU211" s="182" t="s">
        <v>87</v>
      </c>
      <c r="AV211" s="14" t="s">
        <v>87</v>
      </c>
      <c r="AW211" s="14" t="s">
        <v>31</v>
      </c>
      <c r="AX211" s="14" t="s">
        <v>74</v>
      </c>
      <c r="AY211" s="182" t="s">
        <v>126</v>
      </c>
    </row>
    <row r="212" spans="2:51" s="14" customFormat="1" ht="12">
      <c r="B212" s="181"/>
      <c r="D212" s="174" t="s">
        <v>135</v>
      </c>
      <c r="E212" s="182" t="s">
        <v>1</v>
      </c>
      <c r="F212" s="183" t="s">
        <v>497</v>
      </c>
      <c r="H212" s="184">
        <v>-0.657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135</v>
      </c>
      <c r="AU212" s="182" t="s">
        <v>87</v>
      </c>
      <c r="AV212" s="14" t="s">
        <v>87</v>
      </c>
      <c r="AW212" s="14" t="s">
        <v>31</v>
      </c>
      <c r="AX212" s="14" t="s">
        <v>74</v>
      </c>
      <c r="AY212" s="182" t="s">
        <v>126</v>
      </c>
    </row>
    <row r="213" spans="2:51" s="15" customFormat="1" ht="12">
      <c r="B213" s="199"/>
      <c r="D213" s="174" t="s">
        <v>135</v>
      </c>
      <c r="E213" s="200" t="s">
        <v>1</v>
      </c>
      <c r="F213" s="201" t="s">
        <v>160</v>
      </c>
      <c r="H213" s="202">
        <v>1.059</v>
      </c>
      <c r="I213" s="203"/>
      <c r="L213" s="199"/>
      <c r="M213" s="204"/>
      <c r="N213" s="205"/>
      <c r="O213" s="205"/>
      <c r="P213" s="205"/>
      <c r="Q213" s="205"/>
      <c r="R213" s="205"/>
      <c r="S213" s="205"/>
      <c r="T213" s="206"/>
      <c r="AT213" s="200" t="s">
        <v>135</v>
      </c>
      <c r="AU213" s="200" t="s">
        <v>87</v>
      </c>
      <c r="AV213" s="15" t="s">
        <v>133</v>
      </c>
      <c r="AW213" s="15" t="s">
        <v>31</v>
      </c>
      <c r="AX213" s="15" t="s">
        <v>82</v>
      </c>
      <c r="AY213" s="200" t="s">
        <v>126</v>
      </c>
    </row>
    <row r="214" spans="1:65" s="2" customFormat="1" ht="21.75" customHeight="1">
      <c r="A214" s="32"/>
      <c r="B214" s="159"/>
      <c r="C214" s="160" t="s">
        <v>290</v>
      </c>
      <c r="D214" s="160" t="s">
        <v>128</v>
      </c>
      <c r="E214" s="161" t="s">
        <v>199</v>
      </c>
      <c r="F214" s="162" t="s">
        <v>200</v>
      </c>
      <c r="G214" s="163" t="s">
        <v>131</v>
      </c>
      <c r="H214" s="164">
        <v>0.54</v>
      </c>
      <c r="I214" s="165"/>
      <c r="J214" s="166">
        <f>ROUND(I214*H214,2)</f>
        <v>0</v>
      </c>
      <c r="K214" s="162" t="s">
        <v>132</v>
      </c>
      <c r="L214" s="33"/>
      <c r="M214" s="167" t="s">
        <v>1</v>
      </c>
      <c r="N214" s="168" t="s">
        <v>39</v>
      </c>
      <c r="O214" s="58"/>
      <c r="P214" s="169">
        <f>O214*H214</f>
        <v>0</v>
      </c>
      <c r="Q214" s="169">
        <v>0</v>
      </c>
      <c r="R214" s="169">
        <f>Q214*H214</f>
        <v>0</v>
      </c>
      <c r="S214" s="169">
        <v>0.075</v>
      </c>
      <c r="T214" s="170">
        <f>S214*H214</f>
        <v>0.0405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1" t="s">
        <v>133</v>
      </c>
      <c r="AT214" s="171" t="s">
        <v>128</v>
      </c>
      <c r="AU214" s="171" t="s">
        <v>87</v>
      </c>
      <c r="AY214" s="17" t="s">
        <v>126</v>
      </c>
      <c r="BE214" s="172">
        <f>IF(N214="základní",J214,0)</f>
        <v>0</v>
      </c>
      <c r="BF214" s="172">
        <f>IF(N214="snížená",J214,0)</f>
        <v>0</v>
      </c>
      <c r="BG214" s="172">
        <f>IF(N214="zákl. přenesená",J214,0)</f>
        <v>0</v>
      </c>
      <c r="BH214" s="172">
        <f>IF(N214="sníž. přenesená",J214,0)</f>
        <v>0</v>
      </c>
      <c r="BI214" s="172">
        <f>IF(N214="nulová",J214,0)</f>
        <v>0</v>
      </c>
      <c r="BJ214" s="17" t="s">
        <v>82</v>
      </c>
      <c r="BK214" s="172">
        <f>ROUND(I214*H214,2)</f>
        <v>0</v>
      </c>
      <c r="BL214" s="17" t="s">
        <v>133</v>
      </c>
      <c r="BM214" s="171" t="s">
        <v>498</v>
      </c>
    </row>
    <row r="215" spans="2:51" s="14" customFormat="1" ht="12">
      <c r="B215" s="181"/>
      <c r="D215" s="174" t="s">
        <v>135</v>
      </c>
      <c r="E215" s="182" t="s">
        <v>1</v>
      </c>
      <c r="F215" s="183" t="s">
        <v>499</v>
      </c>
      <c r="H215" s="184">
        <v>0.54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135</v>
      </c>
      <c r="AU215" s="182" t="s">
        <v>87</v>
      </c>
      <c r="AV215" s="14" t="s">
        <v>87</v>
      </c>
      <c r="AW215" s="14" t="s">
        <v>31</v>
      </c>
      <c r="AX215" s="14" t="s">
        <v>82</v>
      </c>
      <c r="AY215" s="182" t="s">
        <v>126</v>
      </c>
    </row>
    <row r="216" spans="1:65" s="2" customFormat="1" ht="16.5" customHeight="1">
      <c r="A216" s="32"/>
      <c r="B216" s="159"/>
      <c r="C216" s="160" t="s">
        <v>294</v>
      </c>
      <c r="D216" s="160" t="s">
        <v>128</v>
      </c>
      <c r="E216" s="161" t="s">
        <v>500</v>
      </c>
      <c r="F216" s="162" t="s">
        <v>501</v>
      </c>
      <c r="G216" s="163" t="s">
        <v>131</v>
      </c>
      <c r="H216" s="164">
        <v>1.773</v>
      </c>
      <c r="I216" s="165"/>
      <c r="J216" s="166">
        <f>ROUND(I216*H216,2)</f>
        <v>0</v>
      </c>
      <c r="K216" s="162" t="s">
        <v>132</v>
      </c>
      <c r="L216" s="33"/>
      <c r="M216" s="167" t="s">
        <v>1</v>
      </c>
      <c r="N216" s="168" t="s">
        <v>39</v>
      </c>
      <c r="O216" s="58"/>
      <c r="P216" s="169">
        <f>O216*H216</f>
        <v>0</v>
      </c>
      <c r="Q216" s="169">
        <v>0</v>
      </c>
      <c r="R216" s="169">
        <f>Q216*H216</f>
        <v>0</v>
      </c>
      <c r="S216" s="169">
        <v>0.088</v>
      </c>
      <c r="T216" s="170">
        <f>S216*H216</f>
        <v>0.156024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1" t="s">
        <v>133</v>
      </c>
      <c r="AT216" s="171" t="s">
        <v>128</v>
      </c>
      <c r="AU216" s="171" t="s">
        <v>87</v>
      </c>
      <c r="AY216" s="17" t="s">
        <v>126</v>
      </c>
      <c r="BE216" s="172">
        <f>IF(N216="základní",J216,0)</f>
        <v>0</v>
      </c>
      <c r="BF216" s="172">
        <f>IF(N216="snížená",J216,0)</f>
        <v>0</v>
      </c>
      <c r="BG216" s="172">
        <f>IF(N216="zákl. přenesená",J216,0)</f>
        <v>0</v>
      </c>
      <c r="BH216" s="172">
        <f>IF(N216="sníž. přenesená",J216,0)</f>
        <v>0</v>
      </c>
      <c r="BI216" s="172">
        <f>IF(N216="nulová",J216,0)</f>
        <v>0</v>
      </c>
      <c r="BJ216" s="17" t="s">
        <v>82</v>
      </c>
      <c r="BK216" s="172">
        <f>ROUND(I216*H216,2)</f>
        <v>0</v>
      </c>
      <c r="BL216" s="17" t="s">
        <v>133</v>
      </c>
      <c r="BM216" s="171" t="s">
        <v>502</v>
      </c>
    </row>
    <row r="217" spans="2:51" s="13" customFormat="1" ht="12">
      <c r="B217" s="173"/>
      <c r="D217" s="174" t="s">
        <v>135</v>
      </c>
      <c r="E217" s="175" t="s">
        <v>1</v>
      </c>
      <c r="F217" s="176" t="s">
        <v>503</v>
      </c>
      <c r="H217" s="175" t="s">
        <v>1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5" t="s">
        <v>135</v>
      </c>
      <c r="AU217" s="175" t="s">
        <v>87</v>
      </c>
      <c r="AV217" s="13" t="s">
        <v>82</v>
      </c>
      <c r="AW217" s="13" t="s">
        <v>31</v>
      </c>
      <c r="AX217" s="13" t="s">
        <v>74</v>
      </c>
      <c r="AY217" s="175" t="s">
        <v>126</v>
      </c>
    </row>
    <row r="218" spans="2:51" s="14" customFormat="1" ht="12">
      <c r="B218" s="181"/>
      <c r="D218" s="174" t="s">
        <v>135</v>
      </c>
      <c r="E218" s="182" t="s">
        <v>1</v>
      </c>
      <c r="F218" s="183" t="s">
        <v>504</v>
      </c>
      <c r="H218" s="184">
        <v>1.773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135</v>
      </c>
      <c r="AU218" s="182" t="s">
        <v>87</v>
      </c>
      <c r="AV218" s="14" t="s">
        <v>87</v>
      </c>
      <c r="AW218" s="14" t="s">
        <v>31</v>
      </c>
      <c r="AX218" s="14" t="s">
        <v>82</v>
      </c>
      <c r="AY218" s="182" t="s">
        <v>126</v>
      </c>
    </row>
    <row r="219" spans="1:65" s="2" customFormat="1" ht="16.5" customHeight="1">
      <c r="A219" s="32"/>
      <c r="B219" s="159"/>
      <c r="C219" s="160" t="s">
        <v>301</v>
      </c>
      <c r="D219" s="160" t="s">
        <v>128</v>
      </c>
      <c r="E219" s="161" t="s">
        <v>505</v>
      </c>
      <c r="F219" s="162" t="s">
        <v>506</v>
      </c>
      <c r="G219" s="163" t="s">
        <v>131</v>
      </c>
      <c r="H219" s="164">
        <v>3.152</v>
      </c>
      <c r="I219" s="165"/>
      <c r="J219" s="166">
        <f>ROUND(I219*H219,2)</f>
        <v>0</v>
      </c>
      <c r="K219" s="162" t="s">
        <v>132</v>
      </c>
      <c r="L219" s="33"/>
      <c r="M219" s="167" t="s">
        <v>1</v>
      </c>
      <c r="N219" s="168" t="s">
        <v>39</v>
      </c>
      <c r="O219" s="58"/>
      <c r="P219" s="169">
        <f>O219*H219</f>
        <v>0</v>
      </c>
      <c r="Q219" s="169">
        <v>0</v>
      </c>
      <c r="R219" s="169">
        <f>Q219*H219</f>
        <v>0</v>
      </c>
      <c r="S219" s="169">
        <v>0.076</v>
      </c>
      <c r="T219" s="170">
        <f>S219*H219</f>
        <v>0.23955200000000001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1" t="s">
        <v>133</v>
      </c>
      <c r="AT219" s="171" t="s">
        <v>128</v>
      </c>
      <c r="AU219" s="171" t="s">
        <v>87</v>
      </c>
      <c r="AY219" s="17" t="s">
        <v>126</v>
      </c>
      <c r="BE219" s="172">
        <f>IF(N219="základní",J219,0)</f>
        <v>0</v>
      </c>
      <c r="BF219" s="172">
        <f>IF(N219="snížená",J219,0)</f>
        <v>0</v>
      </c>
      <c r="BG219" s="172">
        <f>IF(N219="zákl. přenesená",J219,0)</f>
        <v>0</v>
      </c>
      <c r="BH219" s="172">
        <f>IF(N219="sníž. přenesená",J219,0)</f>
        <v>0</v>
      </c>
      <c r="BI219" s="172">
        <f>IF(N219="nulová",J219,0)</f>
        <v>0</v>
      </c>
      <c r="BJ219" s="17" t="s">
        <v>82</v>
      </c>
      <c r="BK219" s="172">
        <f>ROUND(I219*H219,2)</f>
        <v>0</v>
      </c>
      <c r="BL219" s="17" t="s">
        <v>133</v>
      </c>
      <c r="BM219" s="171" t="s">
        <v>507</v>
      </c>
    </row>
    <row r="220" spans="2:51" s="14" customFormat="1" ht="12">
      <c r="B220" s="181"/>
      <c r="D220" s="174" t="s">
        <v>135</v>
      </c>
      <c r="E220" s="182" t="s">
        <v>1</v>
      </c>
      <c r="F220" s="183" t="s">
        <v>508</v>
      </c>
      <c r="H220" s="184">
        <v>3.152</v>
      </c>
      <c r="I220" s="185"/>
      <c r="L220" s="181"/>
      <c r="M220" s="186"/>
      <c r="N220" s="187"/>
      <c r="O220" s="187"/>
      <c r="P220" s="187"/>
      <c r="Q220" s="187"/>
      <c r="R220" s="187"/>
      <c r="S220" s="187"/>
      <c r="T220" s="188"/>
      <c r="AT220" s="182" t="s">
        <v>135</v>
      </c>
      <c r="AU220" s="182" t="s">
        <v>87</v>
      </c>
      <c r="AV220" s="14" t="s">
        <v>87</v>
      </c>
      <c r="AW220" s="14" t="s">
        <v>31</v>
      </c>
      <c r="AX220" s="14" t="s">
        <v>82</v>
      </c>
      <c r="AY220" s="182" t="s">
        <v>126</v>
      </c>
    </row>
    <row r="221" spans="1:65" s="2" customFormat="1" ht="21.75" customHeight="1">
      <c r="A221" s="32"/>
      <c r="B221" s="159"/>
      <c r="C221" s="160" t="s">
        <v>307</v>
      </c>
      <c r="D221" s="160" t="s">
        <v>128</v>
      </c>
      <c r="E221" s="161" t="s">
        <v>509</v>
      </c>
      <c r="F221" s="162" t="s">
        <v>510</v>
      </c>
      <c r="G221" s="163" t="s">
        <v>193</v>
      </c>
      <c r="H221" s="164">
        <v>0.09</v>
      </c>
      <c r="I221" s="165"/>
      <c r="J221" s="166">
        <f>ROUND(I221*H221,2)</f>
        <v>0</v>
      </c>
      <c r="K221" s="162" t="s">
        <v>132</v>
      </c>
      <c r="L221" s="33"/>
      <c r="M221" s="167" t="s">
        <v>1</v>
      </c>
      <c r="N221" s="168" t="s">
        <v>39</v>
      </c>
      <c r="O221" s="58"/>
      <c r="P221" s="169">
        <f>O221*H221</f>
        <v>0</v>
      </c>
      <c r="Q221" s="169">
        <v>0</v>
      </c>
      <c r="R221" s="169">
        <f>Q221*H221</f>
        <v>0</v>
      </c>
      <c r="S221" s="169">
        <v>1.8</v>
      </c>
      <c r="T221" s="170">
        <f>S221*H221</f>
        <v>0.162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1" t="s">
        <v>133</v>
      </c>
      <c r="AT221" s="171" t="s">
        <v>128</v>
      </c>
      <c r="AU221" s="171" t="s">
        <v>87</v>
      </c>
      <c r="AY221" s="17" t="s">
        <v>126</v>
      </c>
      <c r="BE221" s="172">
        <f>IF(N221="základní",J221,0)</f>
        <v>0</v>
      </c>
      <c r="BF221" s="172">
        <f>IF(N221="snížená",J221,0)</f>
        <v>0</v>
      </c>
      <c r="BG221" s="172">
        <f>IF(N221="zákl. přenesená",J221,0)</f>
        <v>0</v>
      </c>
      <c r="BH221" s="172">
        <f>IF(N221="sníž. přenesená",J221,0)</f>
        <v>0</v>
      </c>
      <c r="BI221" s="172">
        <f>IF(N221="nulová",J221,0)</f>
        <v>0</v>
      </c>
      <c r="BJ221" s="17" t="s">
        <v>82</v>
      </c>
      <c r="BK221" s="172">
        <f>ROUND(I221*H221,2)</f>
        <v>0</v>
      </c>
      <c r="BL221" s="17" t="s">
        <v>133</v>
      </c>
      <c r="BM221" s="171" t="s">
        <v>511</v>
      </c>
    </row>
    <row r="222" spans="2:51" s="14" customFormat="1" ht="12">
      <c r="B222" s="181"/>
      <c r="D222" s="174" t="s">
        <v>135</v>
      </c>
      <c r="E222" s="182" t="s">
        <v>1</v>
      </c>
      <c r="F222" s="183" t="s">
        <v>512</v>
      </c>
      <c r="H222" s="184">
        <v>0.09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135</v>
      </c>
      <c r="AU222" s="182" t="s">
        <v>87</v>
      </c>
      <c r="AV222" s="14" t="s">
        <v>87</v>
      </c>
      <c r="AW222" s="14" t="s">
        <v>31</v>
      </c>
      <c r="AX222" s="14" t="s">
        <v>82</v>
      </c>
      <c r="AY222" s="182" t="s">
        <v>126</v>
      </c>
    </row>
    <row r="223" spans="1:65" s="2" customFormat="1" ht="21.75" customHeight="1">
      <c r="A223" s="32"/>
      <c r="B223" s="159"/>
      <c r="C223" s="160" t="s">
        <v>312</v>
      </c>
      <c r="D223" s="160" t="s">
        <v>128</v>
      </c>
      <c r="E223" s="161" t="s">
        <v>513</v>
      </c>
      <c r="F223" s="162" t="s">
        <v>514</v>
      </c>
      <c r="G223" s="163" t="s">
        <v>321</v>
      </c>
      <c r="H223" s="164">
        <v>1</v>
      </c>
      <c r="I223" s="165"/>
      <c r="J223" s="166">
        <f>ROUND(I223*H223,2)</f>
        <v>0</v>
      </c>
      <c r="K223" s="162" t="s">
        <v>132</v>
      </c>
      <c r="L223" s="33"/>
      <c r="M223" s="167" t="s">
        <v>1</v>
      </c>
      <c r="N223" s="168" t="s">
        <v>39</v>
      </c>
      <c r="O223" s="58"/>
      <c r="P223" s="169">
        <f>O223*H223</f>
        <v>0</v>
      </c>
      <c r="Q223" s="169">
        <v>0</v>
      </c>
      <c r="R223" s="169">
        <f>Q223*H223</f>
        <v>0</v>
      </c>
      <c r="S223" s="169">
        <v>0.031</v>
      </c>
      <c r="T223" s="170">
        <f>S223*H223</f>
        <v>0.031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1" t="s">
        <v>133</v>
      </c>
      <c r="AT223" s="171" t="s">
        <v>128</v>
      </c>
      <c r="AU223" s="171" t="s">
        <v>87</v>
      </c>
      <c r="AY223" s="17" t="s">
        <v>126</v>
      </c>
      <c r="BE223" s="172">
        <f>IF(N223="základní",J223,0)</f>
        <v>0</v>
      </c>
      <c r="BF223" s="172">
        <f>IF(N223="snížená",J223,0)</f>
        <v>0</v>
      </c>
      <c r="BG223" s="172">
        <f>IF(N223="zákl. přenesená",J223,0)</f>
        <v>0</v>
      </c>
      <c r="BH223" s="172">
        <f>IF(N223="sníž. přenesená",J223,0)</f>
        <v>0</v>
      </c>
      <c r="BI223" s="172">
        <f>IF(N223="nulová",J223,0)</f>
        <v>0</v>
      </c>
      <c r="BJ223" s="17" t="s">
        <v>82</v>
      </c>
      <c r="BK223" s="172">
        <f>ROUND(I223*H223,2)</f>
        <v>0</v>
      </c>
      <c r="BL223" s="17" t="s">
        <v>133</v>
      </c>
      <c r="BM223" s="171" t="s">
        <v>515</v>
      </c>
    </row>
    <row r="224" spans="2:51" s="14" customFormat="1" ht="12">
      <c r="B224" s="181"/>
      <c r="D224" s="174" t="s">
        <v>135</v>
      </c>
      <c r="E224" s="182" t="s">
        <v>1</v>
      </c>
      <c r="F224" s="183" t="s">
        <v>516</v>
      </c>
      <c r="H224" s="184">
        <v>1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135</v>
      </c>
      <c r="AU224" s="182" t="s">
        <v>87</v>
      </c>
      <c r="AV224" s="14" t="s">
        <v>87</v>
      </c>
      <c r="AW224" s="14" t="s">
        <v>31</v>
      </c>
      <c r="AX224" s="14" t="s">
        <v>82</v>
      </c>
      <c r="AY224" s="182" t="s">
        <v>126</v>
      </c>
    </row>
    <row r="225" spans="1:65" s="2" customFormat="1" ht="21.75" customHeight="1">
      <c r="A225" s="32"/>
      <c r="B225" s="159"/>
      <c r="C225" s="160" t="s">
        <v>318</v>
      </c>
      <c r="D225" s="160" t="s">
        <v>128</v>
      </c>
      <c r="E225" s="161" t="s">
        <v>517</v>
      </c>
      <c r="F225" s="162" t="s">
        <v>518</v>
      </c>
      <c r="G225" s="163" t="s">
        <v>140</v>
      </c>
      <c r="H225" s="164">
        <v>52</v>
      </c>
      <c r="I225" s="165"/>
      <c r="J225" s="166">
        <f>ROUND(I225*H225,2)</f>
        <v>0</v>
      </c>
      <c r="K225" s="162" t="s">
        <v>132</v>
      </c>
      <c r="L225" s="33"/>
      <c r="M225" s="167" t="s">
        <v>1</v>
      </c>
      <c r="N225" s="168" t="s">
        <v>39</v>
      </c>
      <c r="O225" s="58"/>
      <c r="P225" s="169">
        <f>O225*H225</f>
        <v>0</v>
      </c>
      <c r="Q225" s="169">
        <v>0</v>
      </c>
      <c r="R225" s="169">
        <f>Q225*H225</f>
        <v>0</v>
      </c>
      <c r="S225" s="169">
        <v>0.009</v>
      </c>
      <c r="T225" s="170">
        <f>S225*H225</f>
        <v>0.46799999999999997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1" t="s">
        <v>133</v>
      </c>
      <c r="AT225" s="171" t="s">
        <v>128</v>
      </c>
      <c r="AU225" s="171" t="s">
        <v>87</v>
      </c>
      <c r="AY225" s="17" t="s">
        <v>126</v>
      </c>
      <c r="BE225" s="172">
        <f>IF(N225="základní",J225,0)</f>
        <v>0</v>
      </c>
      <c r="BF225" s="172">
        <f>IF(N225="snížená",J225,0)</f>
        <v>0</v>
      </c>
      <c r="BG225" s="172">
        <f>IF(N225="zákl. přenesená",J225,0)</f>
        <v>0</v>
      </c>
      <c r="BH225" s="172">
        <f>IF(N225="sníž. přenesená",J225,0)</f>
        <v>0</v>
      </c>
      <c r="BI225" s="172">
        <f>IF(N225="nulová",J225,0)</f>
        <v>0</v>
      </c>
      <c r="BJ225" s="17" t="s">
        <v>82</v>
      </c>
      <c r="BK225" s="172">
        <f>ROUND(I225*H225,2)</f>
        <v>0</v>
      </c>
      <c r="BL225" s="17" t="s">
        <v>133</v>
      </c>
      <c r="BM225" s="171" t="s">
        <v>519</v>
      </c>
    </row>
    <row r="226" spans="2:51" s="14" customFormat="1" ht="12">
      <c r="B226" s="181"/>
      <c r="D226" s="174" t="s">
        <v>135</v>
      </c>
      <c r="E226" s="182" t="s">
        <v>1</v>
      </c>
      <c r="F226" s="183" t="s">
        <v>520</v>
      </c>
      <c r="H226" s="184">
        <v>17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135</v>
      </c>
      <c r="AU226" s="182" t="s">
        <v>87</v>
      </c>
      <c r="AV226" s="14" t="s">
        <v>87</v>
      </c>
      <c r="AW226" s="14" t="s">
        <v>31</v>
      </c>
      <c r="AX226" s="14" t="s">
        <v>74</v>
      </c>
      <c r="AY226" s="182" t="s">
        <v>126</v>
      </c>
    </row>
    <row r="227" spans="2:51" s="14" customFormat="1" ht="12">
      <c r="B227" s="181"/>
      <c r="D227" s="174" t="s">
        <v>135</v>
      </c>
      <c r="E227" s="182" t="s">
        <v>1</v>
      </c>
      <c r="F227" s="183" t="s">
        <v>521</v>
      </c>
      <c r="H227" s="184">
        <v>35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135</v>
      </c>
      <c r="AU227" s="182" t="s">
        <v>87</v>
      </c>
      <c r="AV227" s="14" t="s">
        <v>87</v>
      </c>
      <c r="AW227" s="14" t="s">
        <v>31</v>
      </c>
      <c r="AX227" s="14" t="s">
        <v>74</v>
      </c>
      <c r="AY227" s="182" t="s">
        <v>126</v>
      </c>
    </row>
    <row r="228" spans="2:51" s="15" customFormat="1" ht="12">
      <c r="B228" s="199"/>
      <c r="D228" s="174" t="s">
        <v>135</v>
      </c>
      <c r="E228" s="200" t="s">
        <v>1</v>
      </c>
      <c r="F228" s="201" t="s">
        <v>160</v>
      </c>
      <c r="H228" s="202">
        <v>52</v>
      </c>
      <c r="I228" s="203"/>
      <c r="L228" s="199"/>
      <c r="M228" s="204"/>
      <c r="N228" s="205"/>
      <c r="O228" s="205"/>
      <c r="P228" s="205"/>
      <c r="Q228" s="205"/>
      <c r="R228" s="205"/>
      <c r="S228" s="205"/>
      <c r="T228" s="206"/>
      <c r="AT228" s="200" t="s">
        <v>135</v>
      </c>
      <c r="AU228" s="200" t="s">
        <v>87</v>
      </c>
      <c r="AV228" s="15" t="s">
        <v>133</v>
      </c>
      <c r="AW228" s="15" t="s">
        <v>31</v>
      </c>
      <c r="AX228" s="15" t="s">
        <v>82</v>
      </c>
      <c r="AY228" s="200" t="s">
        <v>126</v>
      </c>
    </row>
    <row r="229" spans="1:65" s="2" customFormat="1" ht="21.75" customHeight="1">
      <c r="A229" s="32"/>
      <c r="B229" s="159"/>
      <c r="C229" s="160" t="s">
        <v>323</v>
      </c>
      <c r="D229" s="160" t="s">
        <v>128</v>
      </c>
      <c r="E229" s="161" t="s">
        <v>209</v>
      </c>
      <c r="F229" s="162" t="s">
        <v>210</v>
      </c>
      <c r="G229" s="163" t="s">
        <v>140</v>
      </c>
      <c r="H229" s="164">
        <v>4.68</v>
      </c>
      <c r="I229" s="165"/>
      <c r="J229" s="166">
        <f>ROUND(I229*H229,2)</f>
        <v>0</v>
      </c>
      <c r="K229" s="162" t="s">
        <v>132</v>
      </c>
      <c r="L229" s="33"/>
      <c r="M229" s="167" t="s">
        <v>1</v>
      </c>
      <c r="N229" s="168" t="s">
        <v>39</v>
      </c>
      <c r="O229" s="58"/>
      <c r="P229" s="169">
        <f>O229*H229</f>
        <v>0</v>
      </c>
      <c r="Q229" s="169">
        <v>0.00031</v>
      </c>
      <c r="R229" s="169">
        <f>Q229*H229</f>
        <v>0.0014508</v>
      </c>
      <c r="S229" s="169">
        <v>0</v>
      </c>
      <c r="T229" s="170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1" t="s">
        <v>133</v>
      </c>
      <c r="AT229" s="171" t="s">
        <v>128</v>
      </c>
      <c r="AU229" s="171" t="s">
        <v>87</v>
      </c>
      <c r="AY229" s="17" t="s">
        <v>126</v>
      </c>
      <c r="BE229" s="172">
        <f>IF(N229="základní",J229,0)</f>
        <v>0</v>
      </c>
      <c r="BF229" s="172">
        <f>IF(N229="snížená",J229,0)</f>
        <v>0</v>
      </c>
      <c r="BG229" s="172">
        <f>IF(N229="zákl. přenesená",J229,0)</f>
        <v>0</v>
      </c>
      <c r="BH229" s="172">
        <f>IF(N229="sníž. přenesená",J229,0)</f>
        <v>0</v>
      </c>
      <c r="BI229" s="172">
        <f>IF(N229="nulová",J229,0)</f>
        <v>0</v>
      </c>
      <c r="BJ229" s="17" t="s">
        <v>82</v>
      </c>
      <c r="BK229" s="172">
        <f>ROUND(I229*H229,2)</f>
        <v>0</v>
      </c>
      <c r="BL229" s="17" t="s">
        <v>133</v>
      </c>
      <c r="BM229" s="171" t="s">
        <v>522</v>
      </c>
    </row>
    <row r="230" spans="2:51" s="13" customFormat="1" ht="12">
      <c r="B230" s="173"/>
      <c r="D230" s="174" t="s">
        <v>135</v>
      </c>
      <c r="E230" s="175" t="s">
        <v>1</v>
      </c>
      <c r="F230" s="176" t="s">
        <v>523</v>
      </c>
      <c r="H230" s="175" t="s">
        <v>1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5" t="s">
        <v>135</v>
      </c>
      <c r="AU230" s="175" t="s">
        <v>87</v>
      </c>
      <c r="AV230" s="13" t="s">
        <v>82</v>
      </c>
      <c r="AW230" s="13" t="s">
        <v>31</v>
      </c>
      <c r="AX230" s="13" t="s">
        <v>74</v>
      </c>
      <c r="AY230" s="175" t="s">
        <v>126</v>
      </c>
    </row>
    <row r="231" spans="2:51" s="14" customFormat="1" ht="12">
      <c r="B231" s="181"/>
      <c r="D231" s="174" t="s">
        <v>135</v>
      </c>
      <c r="E231" s="182" t="s">
        <v>1</v>
      </c>
      <c r="F231" s="183" t="s">
        <v>524</v>
      </c>
      <c r="H231" s="184">
        <v>4.68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135</v>
      </c>
      <c r="AU231" s="182" t="s">
        <v>87</v>
      </c>
      <c r="AV231" s="14" t="s">
        <v>87</v>
      </c>
      <c r="AW231" s="14" t="s">
        <v>31</v>
      </c>
      <c r="AX231" s="14" t="s">
        <v>74</v>
      </c>
      <c r="AY231" s="182" t="s">
        <v>126</v>
      </c>
    </row>
    <row r="232" spans="2:51" s="15" customFormat="1" ht="12">
      <c r="B232" s="199"/>
      <c r="D232" s="174" t="s">
        <v>135</v>
      </c>
      <c r="E232" s="200" t="s">
        <v>1</v>
      </c>
      <c r="F232" s="201" t="s">
        <v>160</v>
      </c>
      <c r="H232" s="202">
        <v>4.68</v>
      </c>
      <c r="I232" s="203"/>
      <c r="L232" s="199"/>
      <c r="M232" s="204"/>
      <c r="N232" s="205"/>
      <c r="O232" s="205"/>
      <c r="P232" s="205"/>
      <c r="Q232" s="205"/>
      <c r="R232" s="205"/>
      <c r="S232" s="205"/>
      <c r="T232" s="206"/>
      <c r="AT232" s="200" t="s">
        <v>135</v>
      </c>
      <c r="AU232" s="200" t="s">
        <v>87</v>
      </c>
      <c r="AV232" s="15" t="s">
        <v>133</v>
      </c>
      <c r="AW232" s="15" t="s">
        <v>31</v>
      </c>
      <c r="AX232" s="15" t="s">
        <v>82</v>
      </c>
      <c r="AY232" s="200" t="s">
        <v>126</v>
      </c>
    </row>
    <row r="233" spans="2:63" s="12" customFormat="1" ht="22.9" customHeight="1">
      <c r="B233" s="146"/>
      <c r="D233" s="147" t="s">
        <v>73</v>
      </c>
      <c r="E233" s="157" t="s">
        <v>214</v>
      </c>
      <c r="F233" s="157" t="s">
        <v>215</v>
      </c>
      <c r="I233" s="149"/>
      <c r="J233" s="158">
        <f>BK233</f>
        <v>0</v>
      </c>
      <c r="L233" s="146"/>
      <c r="M233" s="151"/>
      <c r="N233" s="152"/>
      <c r="O233" s="152"/>
      <c r="P233" s="153">
        <f>SUM(P234:P238)</f>
        <v>0</v>
      </c>
      <c r="Q233" s="152"/>
      <c r="R233" s="153">
        <f>SUM(R234:R238)</f>
        <v>0</v>
      </c>
      <c r="S233" s="152"/>
      <c r="T233" s="154">
        <f>SUM(T234:T238)</f>
        <v>0</v>
      </c>
      <c r="AR233" s="147" t="s">
        <v>82</v>
      </c>
      <c r="AT233" s="155" t="s">
        <v>73</v>
      </c>
      <c r="AU233" s="155" t="s">
        <v>82</v>
      </c>
      <c r="AY233" s="147" t="s">
        <v>126</v>
      </c>
      <c r="BK233" s="156">
        <f>SUM(BK234:BK238)</f>
        <v>0</v>
      </c>
    </row>
    <row r="234" spans="1:65" s="2" customFormat="1" ht="21.75" customHeight="1">
      <c r="A234" s="32"/>
      <c r="B234" s="159"/>
      <c r="C234" s="160" t="s">
        <v>327</v>
      </c>
      <c r="D234" s="160" t="s">
        <v>128</v>
      </c>
      <c r="E234" s="161" t="s">
        <v>216</v>
      </c>
      <c r="F234" s="162" t="s">
        <v>217</v>
      </c>
      <c r="G234" s="163" t="s">
        <v>218</v>
      </c>
      <c r="H234" s="164">
        <v>8.733</v>
      </c>
      <c r="I234" s="165"/>
      <c r="J234" s="166">
        <f>ROUND(I234*H234,2)</f>
        <v>0</v>
      </c>
      <c r="K234" s="162" t="s">
        <v>132</v>
      </c>
      <c r="L234" s="33"/>
      <c r="M234" s="167" t="s">
        <v>1</v>
      </c>
      <c r="N234" s="168" t="s">
        <v>39</v>
      </c>
      <c r="O234" s="58"/>
      <c r="P234" s="169">
        <f>O234*H234</f>
        <v>0</v>
      </c>
      <c r="Q234" s="169">
        <v>0</v>
      </c>
      <c r="R234" s="169">
        <f>Q234*H234</f>
        <v>0</v>
      </c>
      <c r="S234" s="169">
        <v>0</v>
      </c>
      <c r="T234" s="170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1" t="s">
        <v>133</v>
      </c>
      <c r="AT234" s="171" t="s">
        <v>128</v>
      </c>
      <c r="AU234" s="171" t="s">
        <v>87</v>
      </c>
      <c r="AY234" s="17" t="s">
        <v>126</v>
      </c>
      <c r="BE234" s="172">
        <f>IF(N234="základní",J234,0)</f>
        <v>0</v>
      </c>
      <c r="BF234" s="172">
        <f>IF(N234="snížená",J234,0)</f>
        <v>0</v>
      </c>
      <c r="BG234" s="172">
        <f>IF(N234="zákl. přenesená",J234,0)</f>
        <v>0</v>
      </c>
      <c r="BH234" s="172">
        <f>IF(N234="sníž. přenesená",J234,0)</f>
        <v>0</v>
      </c>
      <c r="BI234" s="172">
        <f>IF(N234="nulová",J234,0)</f>
        <v>0</v>
      </c>
      <c r="BJ234" s="17" t="s">
        <v>82</v>
      </c>
      <c r="BK234" s="172">
        <f>ROUND(I234*H234,2)</f>
        <v>0</v>
      </c>
      <c r="BL234" s="17" t="s">
        <v>133</v>
      </c>
      <c r="BM234" s="171" t="s">
        <v>525</v>
      </c>
    </row>
    <row r="235" spans="1:65" s="2" customFormat="1" ht="21.75" customHeight="1">
      <c r="A235" s="32"/>
      <c r="B235" s="159"/>
      <c r="C235" s="160" t="s">
        <v>333</v>
      </c>
      <c r="D235" s="160" t="s">
        <v>128</v>
      </c>
      <c r="E235" s="161" t="s">
        <v>221</v>
      </c>
      <c r="F235" s="162" t="s">
        <v>222</v>
      </c>
      <c r="G235" s="163" t="s">
        <v>218</v>
      </c>
      <c r="H235" s="164">
        <v>8.733</v>
      </c>
      <c r="I235" s="165"/>
      <c r="J235" s="166">
        <f>ROUND(I235*H235,2)</f>
        <v>0</v>
      </c>
      <c r="K235" s="162" t="s">
        <v>132</v>
      </c>
      <c r="L235" s="33"/>
      <c r="M235" s="167" t="s">
        <v>1</v>
      </c>
      <c r="N235" s="168" t="s">
        <v>39</v>
      </c>
      <c r="O235" s="58"/>
      <c r="P235" s="169">
        <f>O235*H235</f>
        <v>0</v>
      </c>
      <c r="Q235" s="169">
        <v>0</v>
      </c>
      <c r="R235" s="169">
        <f>Q235*H235</f>
        <v>0</v>
      </c>
      <c r="S235" s="169">
        <v>0</v>
      </c>
      <c r="T235" s="170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1" t="s">
        <v>133</v>
      </c>
      <c r="AT235" s="171" t="s">
        <v>128</v>
      </c>
      <c r="AU235" s="171" t="s">
        <v>87</v>
      </c>
      <c r="AY235" s="17" t="s">
        <v>126</v>
      </c>
      <c r="BE235" s="172">
        <f>IF(N235="základní",J235,0)</f>
        <v>0</v>
      </c>
      <c r="BF235" s="172">
        <f>IF(N235="snížená",J235,0)</f>
        <v>0</v>
      </c>
      <c r="BG235" s="172">
        <f>IF(N235="zákl. přenesená",J235,0)</f>
        <v>0</v>
      </c>
      <c r="BH235" s="172">
        <f>IF(N235="sníž. přenesená",J235,0)</f>
        <v>0</v>
      </c>
      <c r="BI235" s="172">
        <f>IF(N235="nulová",J235,0)</f>
        <v>0</v>
      </c>
      <c r="BJ235" s="17" t="s">
        <v>82</v>
      </c>
      <c r="BK235" s="172">
        <f>ROUND(I235*H235,2)</f>
        <v>0</v>
      </c>
      <c r="BL235" s="17" t="s">
        <v>133</v>
      </c>
      <c r="BM235" s="171" t="s">
        <v>526</v>
      </c>
    </row>
    <row r="236" spans="1:65" s="2" customFormat="1" ht="21.75" customHeight="1">
      <c r="A236" s="32"/>
      <c r="B236" s="159"/>
      <c r="C236" s="160" t="s">
        <v>338</v>
      </c>
      <c r="D236" s="160" t="s">
        <v>128</v>
      </c>
      <c r="E236" s="161" t="s">
        <v>225</v>
      </c>
      <c r="F236" s="162" t="s">
        <v>226</v>
      </c>
      <c r="G236" s="163" t="s">
        <v>218</v>
      </c>
      <c r="H236" s="164">
        <v>78.597</v>
      </c>
      <c r="I236" s="165"/>
      <c r="J236" s="166">
        <f>ROUND(I236*H236,2)</f>
        <v>0</v>
      </c>
      <c r="K236" s="162" t="s">
        <v>132</v>
      </c>
      <c r="L236" s="33"/>
      <c r="M236" s="167" t="s">
        <v>1</v>
      </c>
      <c r="N236" s="168" t="s">
        <v>39</v>
      </c>
      <c r="O236" s="58"/>
      <c r="P236" s="169">
        <f>O236*H236</f>
        <v>0</v>
      </c>
      <c r="Q236" s="169">
        <v>0</v>
      </c>
      <c r="R236" s="169">
        <f>Q236*H236</f>
        <v>0</v>
      </c>
      <c r="S236" s="169">
        <v>0</v>
      </c>
      <c r="T236" s="170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1" t="s">
        <v>133</v>
      </c>
      <c r="AT236" s="171" t="s">
        <v>128</v>
      </c>
      <c r="AU236" s="171" t="s">
        <v>87</v>
      </c>
      <c r="AY236" s="17" t="s">
        <v>126</v>
      </c>
      <c r="BE236" s="172">
        <f>IF(N236="základní",J236,0)</f>
        <v>0</v>
      </c>
      <c r="BF236" s="172">
        <f>IF(N236="snížená",J236,0)</f>
        <v>0</v>
      </c>
      <c r="BG236" s="172">
        <f>IF(N236="zákl. přenesená",J236,0)</f>
        <v>0</v>
      </c>
      <c r="BH236" s="172">
        <f>IF(N236="sníž. přenesená",J236,0)</f>
        <v>0</v>
      </c>
      <c r="BI236" s="172">
        <f>IF(N236="nulová",J236,0)</f>
        <v>0</v>
      </c>
      <c r="BJ236" s="17" t="s">
        <v>82</v>
      </c>
      <c r="BK236" s="172">
        <f>ROUND(I236*H236,2)</f>
        <v>0</v>
      </c>
      <c r="BL236" s="17" t="s">
        <v>133</v>
      </c>
      <c r="BM236" s="171" t="s">
        <v>527</v>
      </c>
    </row>
    <row r="237" spans="2:51" s="14" customFormat="1" ht="12">
      <c r="B237" s="181"/>
      <c r="D237" s="174" t="s">
        <v>135</v>
      </c>
      <c r="E237" s="182" t="s">
        <v>1</v>
      </c>
      <c r="F237" s="183" t="s">
        <v>528</v>
      </c>
      <c r="H237" s="184">
        <v>78.597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2" t="s">
        <v>135</v>
      </c>
      <c r="AU237" s="182" t="s">
        <v>87</v>
      </c>
      <c r="AV237" s="14" t="s">
        <v>87</v>
      </c>
      <c r="AW237" s="14" t="s">
        <v>31</v>
      </c>
      <c r="AX237" s="14" t="s">
        <v>82</v>
      </c>
      <c r="AY237" s="182" t="s">
        <v>126</v>
      </c>
    </row>
    <row r="238" spans="1:65" s="2" customFormat="1" ht="21.75" customHeight="1">
      <c r="A238" s="32"/>
      <c r="B238" s="159"/>
      <c r="C238" s="160" t="s">
        <v>344</v>
      </c>
      <c r="D238" s="160" t="s">
        <v>128</v>
      </c>
      <c r="E238" s="161" t="s">
        <v>594</v>
      </c>
      <c r="F238" s="162" t="s">
        <v>595</v>
      </c>
      <c r="G238" s="163" t="s">
        <v>218</v>
      </c>
      <c r="H238" s="164">
        <v>8.733</v>
      </c>
      <c r="I238" s="165"/>
      <c r="J238" s="166">
        <f>ROUND(I238*H238,2)</f>
        <v>0</v>
      </c>
      <c r="K238" s="162" t="s">
        <v>132</v>
      </c>
      <c r="L238" s="33"/>
      <c r="M238" s="167" t="s">
        <v>1</v>
      </c>
      <c r="N238" s="168" t="s">
        <v>39</v>
      </c>
      <c r="O238" s="58"/>
      <c r="P238" s="169">
        <f>O238*H238</f>
        <v>0</v>
      </c>
      <c r="Q238" s="169">
        <v>0</v>
      </c>
      <c r="R238" s="169">
        <f>Q238*H238</f>
        <v>0</v>
      </c>
      <c r="S238" s="169">
        <v>0</v>
      </c>
      <c r="T238" s="170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1" t="s">
        <v>133</v>
      </c>
      <c r="AT238" s="171" t="s">
        <v>128</v>
      </c>
      <c r="AU238" s="171" t="s">
        <v>87</v>
      </c>
      <c r="AY238" s="17" t="s">
        <v>126</v>
      </c>
      <c r="BE238" s="172">
        <f>IF(N238="základní",J238,0)</f>
        <v>0</v>
      </c>
      <c r="BF238" s="172">
        <f>IF(N238="snížená",J238,0)</f>
        <v>0</v>
      </c>
      <c r="BG238" s="172">
        <f>IF(N238="zákl. přenesená",J238,0)</f>
        <v>0</v>
      </c>
      <c r="BH238" s="172">
        <f>IF(N238="sníž. přenesená",J238,0)</f>
        <v>0</v>
      </c>
      <c r="BI238" s="172">
        <f>IF(N238="nulová",J238,0)</f>
        <v>0</v>
      </c>
      <c r="BJ238" s="17" t="s">
        <v>82</v>
      </c>
      <c r="BK238" s="172">
        <f>ROUND(I238*H238,2)</f>
        <v>0</v>
      </c>
      <c r="BL238" s="17" t="s">
        <v>133</v>
      </c>
      <c r="BM238" s="171" t="s">
        <v>529</v>
      </c>
    </row>
    <row r="239" spans="2:63" s="12" customFormat="1" ht="22.9" customHeight="1">
      <c r="B239" s="146"/>
      <c r="D239" s="147" t="s">
        <v>73</v>
      </c>
      <c r="E239" s="157" t="s">
        <v>231</v>
      </c>
      <c r="F239" s="157" t="s">
        <v>232</v>
      </c>
      <c r="I239" s="149"/>
      <c r="J239" s="158">
        <f>BK239</f>
        <v>0</v>
      </c>
      <c r="L239" s="146"/>
      <c r="M239" s="151"/>
      <c r="N239" s="152"/>
      <c r="O239" s="152"/>
      <c r="P239" s="153">
        <f>P240</f>
        <v>0</v>
      </c>
      <c r="Q239" s="152"/>
      <c r="R239" s="153">
        <f>R240</f>
        <v>0</v>
      </c>
      <c r="S239" s="152"/>
      <c r="T239" s="154">
        <f>T240</f>
        <v>0</v>
      </c>
      <c r="AR239" s="147" t="s">
        <v>82</v>
      </c>
      <c r="AT239" s="155" t="s">
        <v>73</v>
      </c>
      <c r="AU239" s="155" t="s">
        <v>82</v>
      </c>
      <c r="AY239" s="147" t="s">
        <v>126</v>
      </c>
      <c r="BK239" s="156">
        <f>BK240</f>
        <v>0</v>
      </c>
    </row>
    <row r="240" spans="1:65" s="2" customFormat="1" ht="16.5" customHeight="1">
      <c r="A240" s="32"/>
      <c r="B240" s="159"/>
      <c r="C240" s="160" t="s">
        <v>348</v>
      </c>
      <c r="D240" s="160" t="s">
        <v>128</v>
      </c>
      <c r="E240" s="161" t="s">
        <v>234</v>
      </c>
      <c r="F240" s="162" t="s">
        <v>235</v>
      </c>
      <c r="G240" s="163" t="s">
        <v>218</v>
      </c>
      <c r="H240" s="164">
        <v>10.728</v>
      </c>
      <c r="I240" s="165"/>
      <c r="J240" s="166">
        <f>ROUND(I240*H240,2)</f>
        <v>0</v>
      </c>
      <c r="K240" s="162" t="s">
        <v>132</v>
      </c>
      <c r="L240" s="33"/>
      <c r="M240" s="167" t="s">
        <v>1</v>
      </c>
      <c r="N240" s="168" t="s">
        <v>39</v>
      </c>
      <c r="O240" s="58"/>
      <c r="P240" s="169">
        <f>O240*H240</f>
        <v>0</v>
      </c>
      <c r="Q240" s="169">
        <v>0</v>
      </c>
      <c r="R240" s="169">
        <f>Q240*H240</f>
        <v>0</v>
      </c>
      <c r="S240" s="169">
        <v>0</v>
      </c>
      <c r="T240" s="170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1" t="s">
        <v>133</v>
      </c>
      <c r="AT240" s="171" t="s">
        <v>128</v>
      </c>
      <c r="AU240" s="171" t="s">
        <v>87</v>
      </c>
      <c r="AY240" s="17" t="s">
        <v>126</v>
      </c>
      <c r="BE240" s="172">
        <f>IF(N240="základní",J240,0)</f>
        <v>0</v>
      </c>
      <c r="BF240" s="172">
        <f>IF(N240="snížená",J240,0)</f>
        <v>0</v>
      </c>
      <c r="BG240" s="172">
        <f>IF(N240="zákl. přenesená",J240,0)</f>
        <v>0</v>
      </c>
      <c r="BH240" s="172">
        <f>IF(N240="sníž. přenesená",J240,0)</f>
        <v>0</v>
      </c>
      <c r="BI240" s="172">
        <f>IF(N240="nulová",J240,0)</f>
        <v>0</v>
      </c>
      <c r="BJ240" s="17" t="s">
        <v>82</v>
      </c>
      <c r="BK240" s="172">
        <f>ROUND(I240*H240,2)</f>
        <v>0</v>
      </c>
      <c r="BL240" s="17" t="s">
        <v>133</v>
      </c>
      <c r="BM240" s="171" t="s">
        <v>530</v>
      </c>
    </row>
    <row r="241" spans="2:63" s="12" customFormat="1" ht="25.9" customHeight="1">
      <c r="B241" s="146"/>
      <c r="D241" s="147" t="s">
        <v>73</v>
      </c>
      <c r="E241" s="148" t="s">
        <v>237</v>
      </c>
      <c r="F241" s="148" t="s">
        <v>238</v>
      </c>
      <c r="I241" s="149"/>
      <c r="J241" s="150">
        <f>BK241</f>
        <v>0</v>
      </c>
      <c r="L241" s="146"/>
      <c r="M241" s="151"/>
      <c r="N241" s="152"/>
      <c r="O241" s="152"/>
      <c r="P241" s="153">
        <f>P242+P244+P248+P257+P260</f>
        <v>0</v>
      </c>
      <c r="Q241" s="152"/>
      <c r="R241" s="153">
        <f>R242+R244+R248+R257+R260</f>
        <v>0.09351102</v>
      </c>
      <c r="S241" s="152"/>
      <c r="T241" s="154">
        <f>T242+T244+T248+T257+T260</f>
        <v>0</v>
      </c>
      <c r="AR241" s="147" t="s">
        <v>87</v>
      </c>
      <c r="AT241" s="155" t="s">
        <v>73</v>
      </c>
      <c r="AU241" s="155" t="s">
        <v>74</v>
      </c>
      <c r="AY241" s="147" t="s">
        <v>126</v>
      </c>
      <c r="BK241" s="156">
        <f>BK242+BK244+BK248+BK257+BK260</f>
        <v>0</v>
      </c>
    </row>
    <row r="242" spans="2:63" s="12" customFormat="1" ht="22.9" customHeight="1">
      <c r="B242" s="146"/>
      <c r="D242" s="147" t="s">
        <v>73</v>
      </c>
      <c r="E242" s="157" t="s">
        <v>299</v>
      </c>
      <c r="F242" s="157" t="s">
        <v>531</v>
      </c>
      <c r="I242" s="149"/>
      <c r="J242" s="158">
        <f>BK242</f>
        <v>0</v>
      </c>
      <c r="L242" s="146"/>
      <c r="M242" s="151"/>
      <c r="N242" s="152"/>
      <c r="O242" s="152"/>
      <c r="P242" s="153">
        <f>P243</f>
        <v>0</v>
      </c>
      <c r="Q242" s="152"/>
      <c r="R242" s="153">
        <f>R243</f>
        <v>0</v>
      </c>
      <c r="S242" s="152"/>
      <c r="T242" s="154">
        <f>T243</f>
        <v>0</v>
      </c>
      <c r="AR242" s="147" t="s">
        <v>87</v>
      </c>
      <c r="AT242" s="155" t="s">
        <v>73</v>
      </c>
      <c r="AU242" s="155" t="s">
        <v>82</v>
      </c>
      <c r="AY242" s="147" t="s">
        <v>126</v>
      </c>
      <c r="BK242" s="156">
        <f>BK243</f>
        <v>0</v>
      </c>
    </row>
    <row r="243" spans="1:65" s="2" customFormat="1" ht="21.75" customHeight="1">
      <c r="A243" s="32"/>
      <c r="B243" s="159"/>
      <c r="C243" s="221" t="s">
        <v>354</v>
      </c>
      <c r="D243" s="221" t="s">
        <v>128</v>
      </c>
      <c r="E243" s="222" t="s">
        <v>532</v>
      </c>
      <c r="F243" s="223" t="s">
        <v>533</v>
      </c>
      <c r="G243" s="224" t="s">
        <v>247</v>
      </c>
      <c r="H243" s="225">
        <v>1</v>
      </c>
      <c r="I243" s="165">
        <v>0</v>
      </c>
      <c r="J243" s="226">
        <f>ROUND(I243*H243,2)</f>
        <v>0</v>
      </c>
      <c r="K243" s="223" t="s">
        <v>596</v>
      </c>
      <c r="L243" s="33"/>
      <c r="M243" s="167" t="s">
        <v>1</v>
      </c>
      <c r="N243" s="168" t="s">
        <v>39</v>
      </c>
      <c r="O243" s="58"/>
      <c r="P243" s="169">
        <f>O243*H243</f>
        <v>0</v>
      </c>
      <c r="Q243" s="169">
        <v>0</v>
      </c>
      <c r="R243" s="169">
        <f>Q243*H243</f>
        <v>0</v>
      </c>
      <c r="S243" s="169">
        <v>0</v>
      </c>
      <c r="T243" s="170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1" t="s">
        <v>220</v>
      </c>
      <c r="AT243" s="171" t="s">
        <v>128</v>
      </c>
      <c r="AU243" s="171" t="s">
        <v>87</v>
      </c>
      <c r="AY243" s="17" t="s">
        <v>126</v>
      </c>
      <c r="BE243" s="172">
        <f>IF(N243="základní",J243,0)</f>
        <v>0</v>
      </c>
      <c r="BF243" s="172">
        <f>IF(N243="snížená",J243,0)</f>
        <v>0</v>
      </c>
      <c r="BG243" s="172">
        <f>IF(N243="zákl. přenesená",J243,0)</f>
        <v>0</v>
      </c>
      <c r="BH243" s="172">
        <f>IF(N243="sníž. přenesená",J243,0)</f>
        <v>0</v>
      </c>
      <c r="BI243" s="172">
        <f>IF(N243="nulová",J243,0)</f>
        <v>0</v>
      </c>
      <c r="BJ243" s="17" t="s">
        <v>82</v>
      </c>
      <c r="BK243" s="172">
        <f>ROUND(I243*H243,2)</f>
        <v>0</v>
      </c>
      <c r="BL243" s="17" t="s">
        <v>220</v>
      </c>
      <c r="BM243" s="171" t="s">
        <v>534</v>
      </c>
    </row>
    <row r="244" spans="2:63" s="12" customFormat="1" ht="22.9" customHeight="1">
      <c r="B244" s="146"/>
      <c r="D244" s="147" t="s">
        <v>73</v>
      </c>
      <c r="E244" s="157" t="s">
        <v>316</v>
      </c>
      <c r="F244" s="157" t="s">
        <v>317</v>
      </c>
      <c r="I244" s="149"/>
      <c r="J244" s="158">
        <f>BK244</f>
        <v>0</v>
      </c>
      <c r="L244" s="146"/>
      <c r="M244" s="151"/>
      <c r="N244" s="152"/>
      <c r="O244" s="152"/>
      <c r="P244" s="153">
        <f>SUM(P245:P247)</f>
        <v>0</v>
      </c>
      <c r="Q244" s="152"/>
      <c r="R244" s="153">
        <f>SUM(R245:R247)</f>
        <v>0.00088</v>
      </c>
      <c r="S244" s="152"/>
      <c r="T244" s="154">
        <f>SUM(T245:T247)</f>
        <v>0</v>
      </c>
      <c r="AR244" s="147" t="s">
        <v>87</v>
      </c>
      <c r="AT244" s="155" t="s">
        <v>73</v>
      </c>
      <c r="AU244" s="155" t="s">
        <v>82</v>
      </c>
      <c r="AY244" s="147" t="s">
        <v>126</v>
      </c>
      <c r="BK244" s="156">
        <f>SUM(BK245:BK247)</f>
        <v>0</v>
      </c>
    </row>
    <row r="245" spans="1:65" s="2" customFormat="1" ht="21.75" customHeight="1">
      <c r="A245" s="32"/>
      <c r="B245" s="159"/>
      <c r="C245" s="160" t="s">
        <v>360</v>
      </c>
      <c r="D245" s="160" t="s">
        <v>128</v>
      </c>
      <c r="E245" s="161" t="s">
        <v>535</v>
      </c>
      <c r="F245" s="162" t="s">
        <v>536</v>
      </c>
      <c r="G245" s="163" t="s">
        <v>321</v>
      </c>
      <c r="H245" s="164">
        <v>1</v>
      </c>
      <c r="I245" s="165"/>
      <c r="J245" s="166">
        <f>ROUND(I245*H245,2)</f>
        <v>0</v>
      </c>
      <c r="K245" s="162" t="s">
        <v>132</v>
      </c>
      <c r="L245" s="33"/>
      <c r="M245" s="167" t="s">
        <v>1</v>
      </c>
      <c r="N245" s="168" t="s">
        <v>39</v>
      </c>
      <c r="O245" s="58"/>
      <c r="P245" s="169">
        <f>O245*H245</f>
        <v>0</v>
      </c>
      <c r="Q245" s="169">
        <v>0.00088</v>
      </c>
      <c r="R245" s="169">
        <f>Q245*H245</f>
        <v>0.00088</v>
      </c>
      <c r="S245" s="169">
        <v>0</v>
      </c>
      <c r="T245" s="170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1" t="s">
        <v>220</v>
      </c>
      <c r="AT245" s="171" t="s">
        <v>128</v>
      </c>
      <c r="AU245" s="171" t="s">
        <v>87</v>
      </c>
      <c r="AY245" s="17" t="s">
        <v>126</v>
      </c>
      <c r="BE245" s="172">
        <f>IF(N245="základní",J245,0)</f>
        <v>0</v>
      </c>
      <c r="BF245" s="172">
        <f>IF(N245="snížená",J245,0)</f>
        <v>0</v>
      </c>
      <c r="BG245" s="172">
        <f>IF(N245="zákl. přenesená",J245,0)</f>
        <v>0</v>
      </c>
      <c r="BH245" s="172">
        <f>IF(N245="sníž. přenesená",J245,0)</f>
        <v>0</v>
      </c>
      <c r="BI245" s="172">
        <f>IF(N245="nulová",J245,0)</f>
        <v>0</v>
      </c>
      <c r="BJ245" s="17" t="s">
        <v>82</v>
      </c>
      <c r="BK245" s="172">
        <f>ROUND(I245*H245,2)</f>
        <v>0</v>
      </c>
      <c r="BL245" s="17" t="s">
        <v>220</v>
      </c>
      <c r="BM245" s="171" t="s">
        <v>537</v>
      </c>
    </row>
    <row r="246" spans="1:65" s="2" customFormat="1" ht="16.5" customHeight="1">
      <c r="A246" s="32"/>
      <c r="B246" s="159"/>
      <c r="C246" s="189" t="s">
        <v>364</v>
      </c>
      <c r="D246" s="189" t="s">
        <v>148</v>
      </c>
      <c r="E246" s="190" t="s">
        <v>538</v>
      </c>
      <c r="F246" s="191" t="s">
        <v>539</v>
      </c>
      <c r="G246" s="192" t="s">
        <v>321</v>
      </c>
      <c r="H246" s="193">
        <v>1</v>
      </c>
      <c r="I246" s="194"/>
      <c r="J246" s="195">
        <f>ROUND(I246*H246,2)</f>
        <v>0</v>
      </c>
      <c r="K246" s="191" t="s">
        <v>1</v>
      </c>
      <c r="L246" s="196"/>
      <c r="M246" s="197" t="s">
        <v>1</v>
      </c>
      <c r="N246" s="198" t="s">
        <v>39</v>
      </c>
      <c r="O246" s="58"/>
      <c r="P246" s="169">
        <f>O246*H246</f>
        <v>0</v>
      </c>
      <c r="Q246" s="169">
        <v>0</v>
      </c>
      <c r="R246" s="169">
        <f>Q246*H246</f>
        <v>0</v>
      </c>
      <c r="S246" s="169">
        <v>0</v>
      </c>
      <c r="T246" s="170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1" t="s">
        <v>290</v>
      </c>
      <c r="AT246" s="171" t="s">
        <v>148</v>
      </c>
      <c r="AU246" s="171" t="s">
        <v>87</v>
      </c>
      <c r="AY246" s="17" t="s">
        <v>126</v>
      </c>
      <c r="BE246" s="172">
        <f>IF(N246="základní",J246,0)</f>
        <v>0</v>
      </c>
      <c r="BF246" s="172">
        <f>IF(N246="snížená",J246,0)</f>
        <v>0</v>
      </c>
      <c r="BG246" s="172">
        <f>IF(N246="zákl. přenesená",J246,0)</f>
        <v>0</v>
      </c>
      <c r="BH246" s="172">
        <f>IF(N246="sníž. přenesená",J246,0)</f>
        <v>0</v>
      </c>
      <c r="BI246" s="172">
        <f>IF(N246="nulová",J246,0)</f>
        <v>0</v>
      </c>
      <c r="BJ246" s="17" t="s">
        <v>82</v>
      </c>
      <c r="BK246" s="172">
        <f>ROUND(I246*H246,2)</f>
        <v>0</v>
      </c>
      <c r="BL246" s="17" t="s">
        <v>220</v>
      </c>
      <c r="BM246" s="171" t="s">
        <v>540</v>
      </c>
    </row>
    <row r="247" spans="1:65" s="2" customFormat="1" ht="21.75" customHeight="1">
      <c r="A247" s="32"/>
      <c r="B247" s="159"/>
      <c r="C247" s="160" t="s">
        <v>370</v>
      </c>
      <c r="D247" s="160" t="s">
        <v>128</v>
      </c>
      <c r="E247" s="161" t="s">
        <v>328</v>
      </c>
      <c r="F247" s="162" t="s">
        <v>329</v>
      </c>
      <c r="G247" s="163" t="s">
        <v>297</v>
      </c>
      <c r="H247" s="207"/>
      <c r="I247" s="165"/>
      <c r="J247" s="166">
        <f>ROUND(I247*H247,2)</f>
        <v>0</v>
      </c>
      <c r="K247" s="162" t="s">
        <v>132</v>
      </c>
      <c r="L247" s="33"/>
      <c r="M247" s="167" t="s">
        <v>1</v>
      </c>
      <c r="N247" s="168" t="s">
        <v>39</v>
      </c>
      <c r="O247" s="58"/>
      <c r="P247" s="169">
        <f>O247*H247</f>
        <v>0</v>
      </c>
      <c r="Q247" s="169">
        <v>0</v>
      </c>
      <c r="R247" s="169">
        <f>Q247*H247</f>
        <v>0</v>
      </c>
      <c r="S247" s="169">
        <v>0</v>
      </c>
      <c r="T247" s="170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1" t="s">
        <v>220</v>
      </c>
      <c r="AT247" s="171" t="s">
        <v>128</v>
      </c>
      <c r="AU247" s="171" t="s">
        <v>87</v>
      </c>
      <c r="AY247" s="17" t="s">
        <v>126</v>
      </c>
      <c r="BE247" s="172">
        <f>IF(N247="základní",J247,0)</f>
        <v>0</v>
      </c>
      <c r="BF247" s="172">
        <f>IF(N247="snížená",J247,0)</f>
        <v>0</v>
      </c>
      <c r="BG247" s="172">
        <f>IF(N247="zákl. přenesená",J247,0)</f>
        <v>0</v>
      </c>
      <c r="BH247" s="172">
        <f>IF(N247="sníž. přenesená",J247,0)</f>
        <v>0</v>
      </c>
      <c r="BI247" s="172">
        <f>IF(N247="nulová",J247,0)</f>
        <v>0</v>
      </c>
      <c r="BJ247" s="17" t="s">
        <v>82</v>
      </c>
      <c r="BK247" s="172">
        <f>ROUND(I247*H247,2)</f>
        <v>0</v>
      </c>
      <c r="BL247" s="17" t="s">
        <v>220</v>
      </c>
      <c r="BM247" s="171" t="s">
        <v>541</v>
      </c>
    </row>
    <row r="248" spans="2:63" s="12" customFormat="1" ht="22.9" customHeight="1">
      <c r="B248" s="146"/>
      <c r="D248" s="147" t="s">
        <v>73</v>
      </c>
      <c r="E248" s="157" t="s">
        <v>542</v>
      </c>
      <c r="F248" s="157" t="s">
        <v>543</v>
      </c>
      <c r="I248" s="149"/>
      <c r="J248" s="158">
        <f>BK248</f>
        <v>0</v>
      </c>
      <c r="L248" s="146"/>
      <c r="M248" s="151"/>
      <c r="N248" s="152"/>
      <c r="O248" s="152"/>
      <c r="P248" s="153">
        <f>SUM(P249:P256)</f>
        <v>0</v>
      </c>
      <c r="Q248" s="152"/>
      <c r="R248" s="153">
        <f>SUM(R249:R256)</f>
        <v>0.00123552</v>
      </c>
      <c r="S248" s="152"/>
      <c r="T248" s="154">
        <f>SUM(T249:T256)</f>
        <v>0</v>
      </c>
      <c r="AR248" s="147" t="s">
        <v>87</v>
      </c>
      <c r="AT248" s="155" t="s">
        <v>73</v>
      </c>
      <c r="AU248" s="155" t="s">
        <v>82</v>
      </c>
      <c r="AY248" s="147" t="s">
        <v>126</v>
      </c>
      <c r="BK248" s="156">
        <f>SUM(BK249:BK256)</f>
        <v>0</v>
      </c>
    </row>
    <row r="249" spans="1:65" s="2" customFormat="1" ht="21.75" customHeight="1">
      <c r="A249" s="32"/>
      <c r="B249" s="159"/>
      <c r="C249" s="160" t="s">
        <v>375</v>
      </c>
      <c r="D249" s="160" t="s">
        <v>128</v>
      </c>
      <c r="E249" s="161" t="s">
        <v>544</v>
      </c>
      <c r="F249" s="162" t="s">
        <v>545</v>
      </c>
      <c r="G249" s="163" t="s">
        <v>546</v>
      </c>
      <c r="H249" s="164">
        <v>20.592</v>
      </c>
      <c r="I249" s="165"/>
      <c r="J249" s="166">
        <f>ROUND(I249*H249,2)</f>
        <v>0</v>
      </c>
      <c r="K249" s="162" t="s">
        <v>132</v>
      </c>
      <c r="L249" s="33"/>
      <c r="M249" s="167" t="s">
        <v>1</v>
      </c>
      <c r="N249" s="168" t="s">
        <v>39</v>
      </c>
      <c r="O249" s="58"/>
      <c r="P249" s="169">
        <f>O249*H249</f>
        <v>0</v>
      </c>
      <c r="Q249" s="169">
        <v>6E-05</v>
      </c>
      <c r="R249" s="169">
        <f>Q249*H249</f>
        <v>0.00123552</v>
      </c>
      <c r="S249" s="169">
        <v>0</v>
      </c>
      <c r="T249" s="170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1" t="s">
        <v>220</v>
      </c>
      <c r="AT249" s="171" t="s">
        <v>128</v>
      </c>
      <c r="AU249" s="171" t="s">
        <v>87</v>
      </c>
      <c r="AY249" s="17" t="s">
        <v>126</v>
      </c>
      <c r="BE249" s="172">
        <f>IF(N249="základní",J249,0)</f>
        <v>0</v>
      </c>
      <c r="BF249" s="172">
        <f>IF(N249="snížená",J249,0)</f>
        <v>0</v>
      </c>
      <c r="BG249" s="172">
        <f>IF(N249="zákl. přenesená",J249,0)</f>
        <v>0</v>
      </c>
      <c r="BH249" s="172">
        <f>IF(N249="sníž. přenesená",J249,0)</f>
        <v>0</v>
      </c>
      <c r="BI249" s="172">
        <f>IF(N249="nulová",J249,0)</f>
        <v>0</v>
      </c>
      <c r="BJ249" s="17" t="s">
        <v>82</v>
      </c>
      <c r="BK249" s="172">
        <f>ROUND(I249*H249,2)</f>
        <v>0</v>
      </c>
      <c r="BL249" s="17" t="s">
        <v>220</v>
      </c>
      <c r="BM249" s="171" t="s">
        <v>547</v>
      </c>
    </row>
    <row r="250" spans="2:51" s="13" customFormat="1" ht="12">
      <c r="B250" s="173"/>
      <c r="D250" s="174" t="s">
        <v>135</v>
      </c>
      <c r="E250" s="175" t="s">
        <v>1</v>
      </c>
      <c r="F250" s="176" t="s">
        <v>548</v>
      </c>
      <c r="H250" s="175" t="s">
        <v>1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5" t="s">
        <v>135</v>
      </c>
      <c r="AU250" s="175" t="s">
        <v>87</v>
      </c>
      <c r="AV250" s="13" t="s">
        <v>82</v>
      </c>
      <c r="AW250" s="13" t="s">
        <v>31</v>
      </c>
      <c r="AX250" s="13" t="s">
        <v>74</v>
      </c>
      <c r="AY250" s="175" t="s">
        <v>126</v>
      </c>
    </row>
    <row r="251" spans="2:51" s="13" customFormat="1" ht="12">
      <c r="B251" s="173"/>
      <c r="D251" s="174" t="s">
        <v>135</v>
      </c>
      <c r="E251" s="175" t="s">
        <v>1</v>
      </c>
      <c r="F251" s="176" t="s">
        <v>549</v>
      </c>
      <c r="H251" s="175" t="s">
        <v>1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5" t="s">
        <v>135</v>
      </c>
      <c r="AU251" s="175" t="s">
        <v>87</v>
      </c>
      <c r="AV251" s="13" t="s">
        <v>82</v>
      </c>
      <c r="AW251" s="13" t="s">
        <v>31</v>
      </c>
      <c r="AX251" s="13" t="s">
        <v>74</v>
      </c>
      <c r="AY251" s="175" t="s">
        <v>126</v>
      </c>
    </row>
    <row r="252" spans="2:51" s="14" customFormat="1" ht="12">
      <c r="B252" s="181"/>
      <c r="D252" s="174" t="s">
        <v>135</v>
      </c>
      <c r="E252" s="182" t="s">
        <v>1</v>
      </c>
      <c r="F252" s="183" t="s">
        <v>550</v>
      </c>
      <c r="H252" s="184">
        <v>7.02</v>
      </c>
      <c r="I252" s="185"/>
      <c r="L252" s="181"/>
      <c r="M252" s="186"/>
      <c r="N252" s="187"/>
      <c r="O252" s="187"/>
      <c r="P252" s="187"/>
      <c r="Q252" s="187"/>
      <c r="R252" s="187"/>
      <c r="S252" s="187"/>
      <c r="T252" s="188"/>
      <c r="AT252" s="182" t="s">
        <v>135</v>
      </c>
      <c r="AU252" s="182" t="s">
        <v>87</v>
      </c>
      <c r="AV252" s="14" t="s">
        <v>87</v>
      </c>
      <c r="AW252" s="14" t="s">
        <v>31</v>
      </c>
      <c r="AX252" s="14" t="s">
        <v>74</v>
      </c>
      <c r="AY252" s="182" t="s">
        <v>126</v>
      </c>
    </row>
    <row r="253" spans="2:51" s="14" customFormat="1" ht="12">
      <c r="B253" s="181"/>
      <c r="D253" s="174" t="s">
        <v>135</v>
      </c>
      <c r="E253" s="182" t="s">
        <v>1</v>
      </c>
      <c r="F253" s="183" t="s">
        <v>551</v>
      </c>
      <c r="H253" s="184">
        <v>13.572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135</v>
      </c>
      <c r="AU253" s="182" t="s">
        <v>87</v>
      </c>
      <c r="AV253" s="14" t="s">
        <v>87</v>
      </c>
      <c r="AW253" s="14" t="s">
        <v>31</v>
      </c>
      <c r="AX253" s="14" t="s">
        <v>74</v>
      </c>
      <c r="AY253" s="182" t="s">
        <v>126</v>
      </c>
    </row>
    <row r="254" spans="2:51" s="15" customFormat="1" ht="12">
      <c r="B254" s="199"/>
      <c r="D254" s="174" t="s">
        <v>135</v>
      </c>
      <c r="E254" s="200" t="s">
        <v>1</v>
      </c>
      <c r="F254" s="201" t="s">
        <v>160</v>
      </c>
      <c r="H254" s="202">
        <v>20.592</v>
      </c>
      <c r="I254" s="203"/>
      <c r="L254" s="199"/>
      <c r="M254" s="204"/>
      <c r="N254" s="205"/>
      <c r="O254" s="205"/>
      <c r="P254" s="205"/>
      <c r="Q254" s="205"/>
      <c r="R254" s="205"/>
      <c r="S254" s="205"/>
      <c r="T254" s="206"/>
      <c r="AT254" s="200" t="s">
        <v>135</v>
      </c>
      <c r="AU254" s="200" t="s">
        <v>87</v>
      </c>
      <c r="AV254" s="15" t="s">
        <v>133</v>
      </c>
      <c r="AW254" s="15" t="s">
        <v>31</v>
      </c>
      <c r="AX254" s="15" t="s">
        <v>82</v>
      </c>
      <c r="AY254" s="200" t="s">
        <v>126</v>
      </c>
    </row>
    <row r="255" spans="1:65" s="2" customFormat="1" ht="16.5" customHeight="1">
      <c r="A255" s="32"/>
      <c r="B255" s="159"/>
      <c r="C255" s="189" t="s">
        <v>552</v>
      </c>
      <c r="D255" s="189" t="s">
        <v>148</v>
      </c>
      <c r="E255" s="190" t="s">
        <v>553</v>
      </c>
      <c r="F255" s="191" t="s">
        <v>554</v>
      </c>
      <c r="G255" s="192" t="s">
        <v>546</v>
      </c>
      <c r="H255" s="193">
        <v>20.592</v>
      </c>
      <c r="I255" s="194"/>
      <c r="J255" s="195">
        <f>ROUND(I255*H255,2)</f>
        <v>0</v>
      </c>
      <c r="K255" s="191" t="s">
        <v>1</v>
      </c>
      <c r="L255" s="196"/>
      <c r="M255" s="197" t="s">
        <v>1</v>
      </c>
      <c r="N255" s="198" t="s">
        <v>39</v>
      </c>
      <c r="O255" s="58"/>
      <c r="P255" s="169">
        <f>O255*H255</f>
        <v>0</v>
      </c>
      <c r="Q255" s="169">
        <v>0</v>
      </c>
      <c r="R255" s="169">
        <f>Q255*H255</f>
        <v>0</v>
      </c>
      <c r="S255" s="169">
        <v>0</v>
      </c>
      <c r="T255" s="170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1" t="s">
        <v>290</v>
      </c>
      <c r="AT255" s="171" t="s">
        <v>148</v>
      </c>
      <c r="AU255" s="171" t="s">
        <v>87</v>
      </c>
      <c r="AY255" s="17" t="s">
        <v>126</v>
      </c>
      <c r="BE255" s="172">
        <f>IF(N255="základní",J255,0)</f>
        <v>0</v>
      </c>
      <c r="BF255" s="172">
        <f>IF(N255="snížená",J255,0)</f>
        <v>0</v>
      </c>
      <c r="BG255" s="172">
        <f>IF(N255="zákl. přenesená",J255,0)</f>
        <v>0</v>
      </c>
      <c r="BH255" s="172">
        <f>IF(N255="sníž. přenesená",J255,0)</f>
        <v>0</v>
      </c>
      <c r="BI255" s="172">
        <f>IF(N255="nulová",J255,0)</f>
        <v>0</v>
      </c>
      <c r="BJ255" s="17" t="s">
        <v>82</v>
      </c>
      <c r="BK255" s="172">
        <f>ROUND(I255*H255,2)</f>
        <v>0</v>
      </c>
      <c r="BL255" s="17" t="s">
        <v>220</v>
      </c>
      <c r="BM255" s="171" t="s">
        <v>555</v>
      </c>
    </row>
    <row r="256" spans="1:65" s="2" customFormat="1" ht="21.75" customHeight="1">
      <c r="A256" s="32"/>
      <c r="B256" s="159"/>
      <c r="C256" s="160" t="s">
        <v>556</v>
      </c>
      <c r="D256" s="160" t="s">
        <v>128</v>
      </c>
      <c r="E256" s="161" t="s">
        <v>557</v>
      </c>
      <c r="F256" s="162" t="s">
        <v>558</v>
      </c>
      <c r="G256" s="163" t="s">
        <v>297</v>
      </c>
      <c r="H256" s="207"/>
      <c r="I256" s="165"/>
      <c r="J256" s="166">
        <f>ROUND(I256*H256,2)</f>
        <v>0</v>
      </c>
      <c r="K256" s="162" t="s">
        <v>132</v>
      </c>
      <c r="L256" s="33"/>
      <c r="M256" s="167" t="s">
        <v>1</v>
      </c>
      <c r="N256" s="168" t="s">
        <v>39</v>
      </c>
      <c r="O256" s="58"/>
      <c r="P256" s="169">
        <f>O256*H256</f>
        <v>0</v>
      </c>
      <c r="Q256" s="169">
        <v>0</v>
      </c>
      <c r="R256" s="169">
        <f>Q256*H256</f>
        <v>0</v>
      </c>
      <c r="S256" s="169">
        <v>0</v>
      </c>
      <c r="T256" s="170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1" t="s">
        <v>220</v>
      </c>
      <c r="AT256" s="171" t="s">
        <v>128</v>
      </c>
      <c r="AU256" s="171" t="s">
        <v>87</v>
      </c>
      <c r="AY256" s="17" t="s">
        <v>126</v>
      </c>
      <c r="BE256" s="172">
        <f>IF(N256="základní",J256,0)</f>
        <v>0</v>
      </c>
      <c r="BF256" s="172">
        <f>IF(N256="snížená",J256,0)</f>
        <v>0</v>
      </c>
      <c r="BG256" s="172">
        <f>IF(N256="zákl. přenesená",J256,0)</f>
        <v>0</v>
      </c>
      <c r="BH256" s="172">
        <f>IF(N256="sníž. přenesená",J256,0)</f>
        <v>0</v>
      </c>
      <c r="BI256" s="172">
        <f>IF(N256="nulová",J256,0)</f>
        <v>0</v>
      </c>
      <c r="BJ256" s="17" t="s">
        <v>82</v>
      </c>
      <c r="BK256" s="172">
        <f>ROUND(I256*H256,2)</f>
        <v>0</v>
      </c>
      <c r="BL256" s="17" t="s">
        <v>220</v>
      </c>
      <c r="BM256" s="171" t="s">
        <v>559</v>
      </c>
    </row>
    <row r="257" spans="2:63" s="12" customFormat="1" ht="22.9" customHeight="1">
      <c r="B257" s="146"/>
      <c r="D257" s="147" t="s">
        <v>73</v>
      </c>
      <c r="E257" s="157" t="s">
        <v>358</v>
      </c>
      <c r="F257" s="157" t="s">
        <v>359</v>
      </c>
      <c r="I257" s="149"/>
      <c r="J257" s="158">
        <f>BK257</f>
        <v>0</v>
      </c>
      <c r="L257" s="146"/>
      <c r="M257" s="151"/>
      <c r="N257" s="152"/>
      <c r="O257" s="152"/>
      <c r="P257" s="153">
        <f>SUM(P258:P259)</f>
        <v>0</v>
      </c>
      <c r="Q257" s="152"/>
      <c r="R257" s="153">
        <f>SUM(R258:R259)</f>
        <v>0.0239765</v>
      </c>
      <c r="S257" s="152"/>
      <c r="T257" s="154">
        <f>SUM(T258:T259)</f>
        <v>0</v>
      </c>
      <c r="AR257" s="147" t="s">
        <v>87</v>
      </c>
      <c r="AT257" s="155" t="s">
        <v>73</v>
      </c>
      <c r="AU257" s="155" t="s">
        <v>82</v>
      </c>
      <c r="AY257" s="147" t="s">
        <v>126</v>
      </c>
      <c r="BK257" s="156">
        <f>SUM(BK258:BK259)</f>
        <v>0</v>
      </c>
    </row>
    <row r="258" spans="1:65" s="2" customFormat="1" ht="21.75" customHeight="1">
      <c r="A258" s="32"/>
      <c r="B258" s="159"/>
      <c r="C258" s="160" t="s">
        <v>560</v>
      </c>
      <c r="D258" s="160" t="s">
        <v>128</v>
      </c>
      <c r="E258" s="161" t="s">
        <v>561</v>
      </c>
      <c r="F258" s="162" t="s">
        <v>562</v>
      </c>
      <c r="G258" s="163" t="s">
        <v>131</v>
      </c>
      <c r="H258" s="164">
        <v>30.35</v>
      </c>
      <c r="I258" s="165"/>
      <c r="J258" s="166">
        <f>ROUND(I258*H258,2)</f>
        <v>0</v>
      </c>
      <c r="K258" s="162" t="s">
        <v>132</v>
      </c>
      <c r="L258" s="33"/>
      <c r="M258" s="167" t="s">
        <v>1</v>
      </c>
      <c r="N258" s="168" t="s">
        <v>39</v>
      </c>
      <c r="O258" s="58"/>
      <c r="P258" s="169">
        <f>O258*H258</f>
        <v>0</v>
      </c>
      <c r="Q258" s="169">
        <v>0.00029</v>
      </c>
      <c r="R258" s="169">
        <f>Q258*H258</f>
        <v>0.0088015</v>
      </c>
      <c r="S258" s="169">
        <v>0</v>
      </c>
      <c r="T258" s="170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1" t="s">
        <v>220</v>
      </c>
      <c r="AT258" s="171" t="s">
        <v>128</v>
      </c>
      <c r="AU258" s="171" t="s">
        <v>87</v>
      </c>
      <c r="AY258" s="17" t="s">
        <v>126</v>
      </c>
      <c r="BE258" s="172">
        <f>IF(N258="základní",J258,0)</f>
        <v>0</v>
      </c>
      <c r="BF258" s="172">
        <f>IF(N258="snížená",J258,0)</f>
        <v>0</v>
      </c>
      <c r="BG258" s="172">
        <f>IF(N258="zákl. přenesená",J258,0)</f>
        <v>0</v>
      </c>
      <c r="BH258" s="172">
        <f>IF(N258="sníž. přenesená",J258,0)</f>
        <v>0</v>
      </c>
      <c r="BI258" s="172">
        <f>IF(N258="nulová",J258,0)</f>
        <v>0</v>
      </c>
      <c r="BJ258" s="17" t="s">
        <v>82</v>
      </c>
      <c r="BK258" s="172">
        <f>ROUND(I258*H258,2)</f>
        <v>0</v>
      </c>
      <c r="BL258" s="17" t="s">
        <v>220</v>
      </c>
      <c r="BM258" s="171" t="s">
        <v>563</v>
      </c>
    </row>
    <row r="259" spans="1:65" s="2" customFormat="1" ht="21.75" customHeight="1">
      <c r="A259" s="32"/>
      <c r="B259" s="159"/>
      <c r="C259" s="160" t="s">
        <v>564</v>
      </c>
      <c r="D259" s="160" t="s">
        <v>128</v>
      </c>
      <c r="E259" s="161" t="s">
        <v>565</v>
      </c>
      <c r="F259" s="162" t="s">
        <v>566</v>
      </c>
      <c r="G259" s="163" t="s">
        <v>131</v>
      </c>
      <c r="H259" s="164">
        <v>30.35</v>
      </c>
      <c r="I259" s="165"/>
      <c r="J259" s="166">
        <f>ROUND(I259*H259,2)</f>
        <v>0</v>
      </c>
      <c r="K259" s="162" t="s">
        <v>132</v>
      </c>
      <c r="L259" s="33"/>
      <c r="M259" s="167" t="s">
        <v>1</v>
      </c>
      <c r="N259" s="168" t="s">
        <v>39</v>
      </c>
      <c r="O259" s="58"/>
      <c r="P259" s="169">
        <f>O259*H259</f>
        <v>0</v>
      </c>
      <c r="Q259" s="169">
        <v>0.0005</v>
      </c>
      <c r="R259" s="169">
        <f>Q259*H259</f>
        <v>0.015175000000000001</v>
      </c>
      <c r="S259" s="169">
        <v>0</v>
      </c>
      <c r="T259" s="170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1" t="s">
        <v>220</v>
      </c>
      <c r="AT259" s="171" t="s">
        <v>128</v>
      </c>
      <c r="AU259" s="171" t="s">
        <v>87</v>
      </c>
      <c r="AY259" s="17" t="s">
        <v>126</v>
      </c>
      <c r="BE259" s="172">
        <f>IF(N259="základní",J259,0)</f>
        <v>0</v>
      </c>
      <c r="BF259" s="172">
        <f>IF(N259="snížená",J259,0)</f>
        <v>0</v>
      </c>
      <c r="BG259" s="172">
        <f>IF(N259="zákl. přenesená",J259,0)</f>
        <v>0</v>
      </c>
      <c r="BH259" s="172">
        <f>IF(N259="sníž. přenesená",J259,0)</f>
        <v>0</v>
      </c>
      <c r="BI259" s="172">
        <f>IF(N259="nulová",J259,0)</f>
        <v>0</v>
      </c>
      <c r="BJ259" s="17" t="s">
        <v>82</v>
      </c>
      <c r="BK259" s="172">
        <f>ROUND(I259*H259,2)</f>
        <v>0</v>
      </c>
      <c r="BL259" s="17" t="s">
        <v>220</v>
      </c>
      <c r="BM259" s="171" t="s">
        <v>567</v>
      </c>
    </row>
    <row r="260" spans="2:63" s="12" customFormat="1" ht="22.9" customHeight="1">
      <c r="B260" s="146"/>
      <c r="D260" s="147" t="s">
        <v>73</v>
      </c>
      <c r="E260" s="157" t="s">
        <v>368</v>
      </c>
      <c r="F260" s="157" t="s">
        <v>369</v>
      </c>
      <c r="I260" s="149"/>
      <c r="J260" s="158">
        <f>BK260</f>
        <v>0</v>
      </c>
      <c r="L260" s="146"/>
      <c r="M260" s="151"/>
      <c r="N260" s="152"/>
      <c r="O260" s="152"/>
      <c r="P260" s="153">
        <f>SUM(P261:P270)</f>
        <v>0</v>
      </c>
      <c r="Q260" s="152"/>
      <c r="R260" s="153">
        <f>SUM(R261:R270)</f>
        <v>0.067419</v>
      </c>
      <c r="S260" s="152"/>
      <c r="T260" s="154">
        <f>SUM(T261:T270)</f>
        <v>0</v>
      </c>
      <c r="AR260" s="147" t="s">
        <v>87</v>
      </c>
      <c r="AT260" s="155" t="s">
        <v>73</v>
      </c>
      <c r="AU260" s="155" t="s">
        <v>82</v>
      </c>
      <c r="AY260" s="147" t="s">
        <v>126</v>
      </c>
      <c r="BK260" s="156">
        <f>SUM(BK261:BK270)</f>
        <v>0</v>
      </c>
    </row>
    <row r="261" spans="1:65" s="2" customFormat="1" ht="21.75" customHeight="1">
      <c r="A261" s="32"/>
      <c r="B261" s="159"/>
      <c r="C261" s="160" t="s">
        <v>568</v>
      </c>
      <c r="D261" s="160" t="s">
        <v>128</v>
      </c>
      <c r="E261" s="161" t="s">
        <v>371</v>
      </c>
      <c r="F261" s="162" t="s">
        <v>372</v>
      </c>
      <c r="G261" s="163" t="s">
        <v>131</v>
      </c>
      <c r="H261" s="164">
        <v>124.85</v>
      </c>
      <c r="I261" s="165"/>
      <c r="J261" s="166">
        <f>ROUND(I261*H261,2)</f>
        <v>0</v>
      </c>
      <c r="K261" s="162" t="s">
        <v>132</v>
      </c>
      <c r="L261" s="33"/>
      <c r="M261" s="167" t="s">
        <v>1</v>
      </c>
      <c r="N261" s="168" t="s">
        <v>39</v>
      </c>
      <c r="O261" s="58"/>
      <c r="P261" s="169">
        <f>O261*H261</f>
        <v>0</v>
      </c>
      <c r="Q261" s="169">
        <v>0.00021</v>
      </c>
      <c r="R261" s="169">
        <f>Q261*H261</f>
        <v>0.0262185</v>
      </c>
      <c r="S261" s="169">
        <v>0</v>
      </c>
      <c r="T261" s="170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1" t="s">
        <v>220</v>
      </c>
      <c r="AT261" s="171" t="s">
        <v>128</v>
      </c>
      <c r="AU261" s="171" t="s">
        <v>87</v>
      </c>
      <c r="AY261" s="17" t="s">
        <v>126</v>
      </c>
      <c r="BE261" s="172">
        <f>IF(N261="základní",J261,0)</f>
        <v>0</v>
      </c>
      <c r="BF261" s="172">
        <f>IF(N261="snížená",J261,0)</f>
        <v>0</v>
      </c>
      <c r="BG261" s="172">
        <f>IF(N261="zákl. přenesená",J261,0)</f>
        <v>0</v>
      </c>
      <c r="BH261" s="172">
        <f>IF(N261="sníž. přenesená",J261,0)</f>
        <v>0</v>
      </c>
      <c r="BI261" s="172">
        <f>IF(N261="nulová",J261,0)</f>
        <v>0</v>
      </c>
      <c r="BJ261" s="17" t="s">
        <v>82</v>
      </c>
      <c r="BK261" s="172">
        <f>ROUND(I261*H261,2)</f>
        <v>0</v>
      </c>
      <c r="BL261" s="17" t="s">
        <v>220</v>
      </c>
      <c r="BM261" s="171" t="s">
        <v>569</v>
      </c>
    </row>
    <row r="262" spans="2:51" s="14" customFormat="1" ht="12">
      <c r="B262" s="181"/>
      <c r="D262" s="174" t="s">
        <v>135</v>
      </c>
      <c r="E262" s="182" t="s">
        <v>1</v>
      </c>
      <c r="F262" s="183" t="s">
        <v>461</v>
      </c>
      <c r="H262" s="184">
        <v>30.35</v>
      </c>
      <c r="I262" s="185"/>
      <c r="L262" s="181"/>
      <c r="M262" s="186"/>
      <c r="N262" s="187"/>
      <c r="O262" s="187"/>
      <c r="P262" s="187"/>
      <c r="Q262" s="187"/>
      <c r="R262" s="187"/>
      <c r="S262" s="187"/>
      <c r="T262" s="188"/>
      <c r="AT262" s="182" t="s">
        <v>135</v>
      </c>
      <c r="AU262" s="182" t="s">
        <v>87</v>
      </c>
      <c r="AV262" s="14" t="s">
        <v>87</v>
      </c>
      <c r="AW262" s="14" t="s">
        <v>31</v>
      </c>
      <c r="AX262" s="14" t="s">
        <v>74</v>
      </c>
      <c r="AY262" s="182" t="s">
        <v>126</v>
      </c>
    </row>
    <row r="263" spans="2:51" s="13" customFormat="1" ht="12">
      <c r="B263" s="173"/>
      <c r="D263" s="174" t="s">
        <v>135</v>
      </c>
      <c r="E263" s="175" t="s">
        <v>1</v>
      </c>
      <c r="F263" s="176" t="s">
        <v>470</v>
      </c>
      <c r="H263" s="175" t="s">
        <v>1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5" t="s">
        <v>135</v>
      </c>
      <c r="AU263" s="175" t="s">
        <v>87</v>
      </c>
      <c r="AV263" s="13" t="s">
        <v>82</v>
      </c>
      <c r="AW263" s="13" t="s">
        <v>31</v>
      </c>
      <c r="AX263" s="13" t="s">
        <v>74</v>
      </c>
      <c r="AY263" s="175" t="s">
        <v>126</v>
      </c>
    </row>
    <row r="264" spans="2:51" s="14" customFormat="1" ht="12">
      <c r="B264" s="181"/>
      <c r="D264" s="174" t="s">
        <v>135</v>
      </c>
      <c r="E264" s="182" t="s">
        <v>1</v>
      </c>
      <c r="F264" s="183" t="s">
        <v>471</v>
      </c>
      <c r="H264" s="184">
        <v>63.07</v>
      </c>
      <c r="I264" s="185"/>
      <c r="L264" s="181"/>
      <c r="M264" s="186"/>
      <c r="N264" s="187"/>
      <c r="O264" s="187"/>
      <c r="P264" s="187"/>
      <c r="Q264" s="187"/>
      <c r="R264" s="187"/>
      <c r="S264" s="187"/>
      <c r="T264" s="188"/>
      <c r="AT264" s="182" t="s">
        <v>135</v>
      </c>
      <c r="AU264" s="182" t="s">
        <v>87</v>
      </c>
      <c r="AV264" s="14" t="s">
        <v>87</v>
      </c>
      <c r="AW264" s="14" t="s">
        <v>31</v>
      </c>
      <c r="AX264" s="14" t="s">
        <v>74</v>
      </c>
      <c r="AY264" s="182" t="s">
        <v>126</v>
      </c>
    </row>
    <row r="265" spans="2:51" s="14" customFormat="1" ht="12">
      <c r="B265" s="181"/>
      <c r="D265" s="174" t="s">
        <v>135</v>
      </c>
      <c r="E265" s="182" t="s">
        <v>1</v>
      </c>
      <c r="F265" s="183" t="s">
        <v>570</v>
      </c>
      <c r="H265" s="184">
        <v>-0.3</v>
      </c>
      <c r="I265" s="185"/>
      <c r="L265" s="181"/>
      <c r="M265" s="186"/>
      <c r="N265" s="187"/>
      <c r="O265" s="187"/>
      <c r="P265" s="187"/>
      <c r="Q265" s="187"/>
      <c r="R265" s="187"/>
      <c r="S265" s="187"/>
      <c r="T265" s="188"/>
      <c r="AT265" s="182" t="s">
        <v>135</v>
      </c>
      <c r="AU265" s="182" t="s">
        <v>87</v>
      </c>
      <c r="AV265" s="14" t="s">
        <v>87</v>
      </c>
      <c r="AW265" s="14" t="s">
        <v>31</v>
      </c>
      <c r="AX265" s="14" t="s">
        <v>74</v>
      </c>
      <c r="AY265" s="182" t="s">
        <v>126</v>
      </c>
    </row>
    <row r="266" spans="2:51" s="13" customFormat="1" ht="12">
      <c r="B266" s="173"/>
      <c r="D266" s="174" t="s">
        <v>135</v>
      </c>
      <c r="E266" s="175" t="s">
        <v>1</v>
      </c>
      <c r="F266" s="176" t="s">
        <v>571</v>
      </c>
      <c r="H266" s="175" t="s">
        <v>1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5" t="s">
        <v>135</v>
      </c>
      <c r="AU266" s="175" t="s">
        <v>87</v>
      </c>
      <c r="AV266" s="13" t="s">
        <v>82</v>
      </c>
      <c r="AW266" s="13" t="s">
        <v>31</v>
      </c>
      <c r="AX266" s="13" t="s">
        <v>74</v>
      </c>
      <c r="AY266" s="175" t="s">
        <v>126</v>
      </c>
    </row>
    <row r="267" spans="2:51" s="14" customFormat="1" ht="12">
      <c r="B267" s="181"/>
      <c r="D267" s="174" t="s">
        <v>135</v>
      </c>
      <c r="E267" s="182" t="s">
        <v>1</v>
      </c>
      <c r="F267" s="183" t="s">
        <v>572</v>
      </c>
      <c r="H267" s="184">
        <v>21.73</v>
      </c>
      <c r="I267" s="185"/>
      <c r="L267" s="181"/>
      <c r="M267" s="186"/>
      <c r="N267" s="187"/>
      <c r="O267" s="187"/>
      <c r="P267" s="187"/>
      <c r="Q267" s="187"/>
      <c r="R267" s="187"/>
      <c r="S267" s="187"/>
      <c r="T267" s="188"/>
      <c r="AT267" s="182" t="s">
        <v>135</v>
      </c>
      <c r="AU267" s="182" t="s">
        <v>87</v>
      </c>
      <c r="AV267" s="14" t="s">
        <v>87</v>
      </c>
      <c r="AW267" s="14" t="s">
        <v>31</v>
      </c>
      <c r="AX267" s="14" t="s">
        <v>74</v>
      </c>
      <c r="AY267" s="182" t="s">
        <v>126</v>
      </c>
    </row>
    <row r="268" spans="2:51" s="14" customFormat="1" ht="12">
      <c r="B268" s="181"/>
      <c r="D268" s="174" t="s">
        <v>135</v>
      </c>
      <c r="E268" s="182" t="s">
        <v>1</v>
      </c>
      <c r="F268" s="183" t="s">
        <v>573</v>
      </c>
      <c r="H268" s="184">
        <v>10</v>
      </c>
      <c r="I268" s="185"/>
      <c r="L268" s="181"/>
      <c r="M268" s="186"/>
      <c r="N268" s="187"/>
      <c r="O268" s="187"/>
      <c r="P268" s="187"/>
      <c r="Q268" s="187"/>
      <c r="R268" s="187"/>
      <c r="S268" s="187"/>
      <c r="T268" s="188"/>
      <c r="AT268" s="182" t="s">
        <v>135</v>
      </c>
      <c r="AU268" s="182" t="s">
        <v>87</v>
      </c>
      <c r="AV268" s="14" t="s">
        <v>87</v>
      </c>
      <c r="AW268" s="14" t="s">
        <v>31</v>
      </c>
      <c r="AX268" s="14" t="s">
        <v>74</v>
      </c>
      <c r="AY268" s="182" t="s">
        <v>126</v>
      </c>
    </row>
    <row r="269" spans="2:51" s="15" customFormat="1" ht="12">
      <c r="B269" s="199"/>
      <c r="D269" s="174" t="s">
        <v>135</v>
      </c>
      <c r="E269" s="200" t="s">
        <v>1</v>
      </c>
      <c r="F269" s="201" t="s">
        <v>160</v>
      </c>
      <c r="H269" s="202">
        <v>124.85000000000001</v>
      </c>
      <c r="I269" s="203"/>
      <c r="L269" s="199"/>
      <c r="M269" s="204"/>
      <c r="N269" s="205"/>
      <c r="O269" s="205"/>
      <c r="P269" s="205"/>
      <c r="Q269" s="205"/>
      <c r="R269" s="205"/>
      <c r="S269" s="205"/>
      <c r="T269" s="206"/>
      <c r="AT269" s="200" t="s">
        <v>135</v>
      </c>
      <c r="AU269" s="200" t="s">
        <v>87</v>
      </c>
      <c r="AV269" s="15" t="s">
        <v>133</v>
      </c>
      <c r="AW269" s="15" t="s">
        <v>31</v>
      </c>
      <c r="AX269" s="15" t="s">
        <v>82</v>
      </c>
      <c r="AY269" s="200" t="s">
        <v>126</v>
      </c>
    </row>
    <row r="270" spans="1:65" s="2" customFormat="1" ht="21.75" customHeight="1">
      <c r="A270" s="32"/>
      <c r="B270" s="159"/>
      <c r="C270" s="160" t="s">
        <v>574</v>
      </c>
      <c r="D270" s="160" t="s">
        <v>128</v>
      </c>
      <c r="E270" s="161" t="s">
        <v>376</v>
      </c>
      <c r="F270" s="162" t="s">
        <v>377</v>
      </c>
      <c r="G270" s="163" t="s">
        <v>131</v>
      </c>
      <c r="H270" s="164">
        <v>124.85</v>
      </c>
      <c r="I270" s="165"/>
      <c r="J270" s="166">
        <f>ROUND(I270*H270,2)</f>
        <v>0</v>
      </c>
      <c r="K270" s="162" t="s">
        <v>132</v>
      </c>
      <c r="L270" s="33"/>
      <c r="M270" s="208" t="s">
        <v>1</v>
      </c>
      <c r="N270" s="209" t="s">
        <v>39</v>
      </c>
      <c r="O270" s="210"/>
      <c r="P270" s="211">
        <f>O270*H270</f>
        <v>0</v>
      </c>
      <c r="Q270" s="211">
        <v>0.00033</v>
      </c>
      <c r="R270" s="211">
        <f>Q270*H270</f>
        <v>0.0412005</v>
      </c>
      <c r="S270" s="211">
        <v>0</v>
      </c>
      <c r="T270" s="212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1" t="s">
        <v>220</v>
      </c>
      <c r="AT270" s="171" t="s">
        <v>128</v>
      </c>
      <c r="AU270" s="171" t="s">
        <v>87</v>
      </c>
      <c r="AY270" s="17" t="s">
        <v>126</v>
      </c>
      <c r="BE270" s="172">
        <f>IF(N270="základní",J270,0)</f>
        <v>0</v>
      </c>
      <c r="BF270" s="172">
        <f>IF(N270="snížená",J270,0)</f>
        <v>0</v>
      </c>
      <c r="BG270" s="172">
        <f>IF(N270="zákl. přenesená",J270,0)</f>
        <v>0</v>
      </c>
      <c r="BH270" s="172">
        <f>IF(N270="sníž. přenesená",J270,0)</f>
        <v>0</v>
      </c>
      <c r="BI270" s="172">
        <f>IF(N270="nulová",J270,0)</f>
        <v>0</v>
      </c>
      <c r="BJ270" s="17" t="s">
        <v>82</v>
      </c>
      <c r="BK270" s="172">
        <f>ROUND(I270*H270,2)</f>
        <v>0</v>
      </c>
      <c r="BL270" s="17" t="s">
        <v>220</v>
      </c>
      <c r="BM270" s="171" t="s">
        <v>575</v>
      </c>
    </row>
    <row r="271" spans="1:31" s="2" customFormat="1" ht="6.95" customHeight="1">
      <c r="A271" s="32"/>
      <c r="B271" s="47"/>
      <c r="C271" s="48"/>
      <c r="D271" s="48"/>
      <c r="E271" s="48"/>
      <c r="F271" s="48"/>
      <c r="G271" s="48"/>
      <c r="H271" s="48"/>
      <c r="I271" s="119"/>
      <c r="J271" s="48"/>
      <c r="K271" s="48"/>
      <c r="L271" s="33"/>
      <c r="M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</row>
  </sheetData>
  <autoFilter ref="C131:K270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Doma\Sládková</dc:creator>
  <cp:keywords/>
  <dc:description/>
  <cp:lastModifiedBy>Ing. Ivan Princ</cp:lastModifiedBy>
  <dcterms:created xsi:type="dcterms:W3CDTF">2020-05-25T17:03:11Z</dcterms:created>
  <dcterms:modified xsi:type="dcterms:W3CDTF">2020-08-19T07:34:16Z</dcterms:modified>
  <cp:category/>
  <cp:version/>
  <cp:contentType/>
  <cp:contentStatus/>
</cp:coreProperties>
</file>