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Override PartName="/xl/drawings/drawing93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drawings/drawing8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69.xml" ContentType="application/vnd.openxmlformats-officedocument.drawing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2" windowWidth="27870" windowHeight="12300" activeTab="2"/>
  </bookViews>
  <sheets>
    <sheet name="Rekapitulace stavby" sheetId="1" r:id="rId1"/>
    <sheet name="014-36-01-1 - SO-01 PK Pe..." sheetId="2" r:id="rId2"/>
    <sheet name="014-36-01-2 - SO-02 PK Pe..." sheetId="3" r:id="rId3"/>
    <sheet name="014-36-01-3 - PS-01 PK Pe..." sheetId="4" r:id="rId4"/>
    <sheet name="014-36-01-4 - PS-02 PK Pe..." sheetId="5" r:id="rId5"/>
    <sheet name="014-36-01-5 - SO-03 Rozvo..." sheetId="6" r:id="rId6"/>
    <sheet name="014-36-01-6 - SO-04 Rozvo..." sheetId="7" r:id="rId7"/>
    <sheet name="014-36-01-7 - PS-03 Elekt..." sheetId="8" r:id="rId8"/>
    <sheet name="014-36-01-8 - PS-04 Elekt..." sheetId="9" r:id="rId9"/>
    <sheet name="014-36-01-9 - SO-05 Úprav..." sheetId="10" r:id="rId10"/>
    <sheet name="014-36-01-00 - Vedlejší a..." sheetId="11" r:id="rId11"/>
    <sheet name="014-36-02-1 - SO-01 PK Vn..." sheetId="12" r:id="rId12"/>
    <sheet name="014-36-02-2 - SO-02 PK Vn..." sheetId="13" r:id="rId13"/>
    <sheet name="014-36-02-3 - PS-01 PK Vn..." sheetId="14" r:id="rId14"/>
    <sheet name="014-36-02-4 - PS-02 PK Vn..." sheetId="15" r:id="rId15"/>
    <sheet name="014-36-02-5 - SO-03 PK Vn..." sheetId="16" r:id="rId16"/>
    <sheet name="014-36-02-6 - SO-04 PK Vn..." sheetId="17" r:id="rId17"/>
    <sheet name="014-36-02-7 - PS-03 PK Vn..." sheetId="18" r:id="rId18"/>
    <sheet name="014-36-02-8 - PS-04 PK Vn..." sheetId="19" r:id="rId19"/>
    <sheet name="014-36-02-9 - SO-05 PK Vn..." sheetId="20" r:id="rId20"/>
    <sheet name="014-36-02-00 - PK Vnorovy..." sheetId="21" r:id="rId21"/>
    <sheet name="014-36-03-1 - SO-01 PK Vn..." sheetId="22" r:id="rId22"/>
    <sheet name="014-36-03-2 - SO-02 PK Vn..." sheetId="23" r:id="rId23"/>
    <sheet name="014-36-03-3 - PS-01 PK Vn..." sheetId="24" r:id="rId24"/>
    <sheet name="014-36-03-4 - PS-02 PK Vn..." sheetId="25" r:id="rId25"/>
    <sheet name="014-36-03-5 - SO-03 PK Vn..." sheetId="26" r:id="rId26"/>
    <sheet name="014-36-03-6 - SO-04 PK Vn..." sheetId="27" r:id="rId27"/>
    <sheet name="014-36-03-7 - PS-03 PK Vn..." sheetId="28" r:id="rId28"/>
    <sheet name="014-36-03-8 - PS-04 PK Vn..." sheetId="29" r:id="rId29"/>
    <sheet name="014-36-03-9 - SO-05 PK Vn..." sheetId="30" r:id="rId30"/>
    <sheet name="014-36-03-00 - PK Vnorovy..." sheetId="31" r:id="rId31"/>
    <sheet name="014-36-04-1 - SO-01 PK Ve..." sheetId="32" r:id="rId32"/>
    <sheet name="014-36-04-2 - SO-02 PK Ve..." sheetId="33" r:id="rId33"/>
    <sheet name="014-36-04-3 - PS-01 PK Ve..." sheetId="34" r:id="rId34"/>
    <sheet name="014-36-04-4 - PS-02 PK Ve..." sheetId="35" r:id="rId35"/>
    <sheet name="014-36-04-5 - SO-03 PK Ve..." sheetId="36" r:id="rId36"/>
    <sheet name="014-36-04-6 - SO-04 PK Ve..." sheetId="37" r:id="rId37"/>
    <sheet name="014-36-04-7 - PS-03 PK Ve..." sheetId="38" r:id="rId38"/>
    <sheet name="014-36-04-8 - PS-04 PK Ve..." sheetId="39" r:id="rId39"/>
    <sheet name="014-36-04-9 - SO-05 PK Ve..." sheetId="40" r:id="rId40"/>
    <sheet name="014-36-04-00 - Vedlejší a..." sheetId="41" r:id="rId41"/>
    <sheet name="014-36-05-1 - SO-01 PK Uh..." sheetId="42" r:id="rId42"/>
    <sheet name="014-36-05-1-1 - SO-01-1 P..." sheetId="43" r:id="rId43"/>
    <sheet name="014-36-05-2 - PS-01 PK Uh..." sheetId="44" r:id="rId44"/>
    <sheet name="014-36-05-3 - SO-02 PK Uh..." sheetId="45" r:id="rId45"/>
    <sheet name="014-36-05-4 - PS 02 PK Uh..." sheetId="46" r:id="rId46"/>
    <sheet name="014-36-05-00 - PK Uherský..." sheetId="47" r:id="rId47"/>
    <sheet name="014-36-06-1 - SO-01 PK Ne..." sheetId="48" r:id="rId48"/>
    <sheet name="014-36-06-2 - SO-02 PK Ne..." sheetId="49" r:id="rId49"/>
    <sheet name="014-36-06-3 - PS-01 PK Ne..." sheetId="50" r:id="rId50"/>
    <sheet name="014-36-06-4 - PS-02 PK Ne..." sheetId="51" r:id="rId51"/>
    <sheet name="014-36-06-5 - SO-03 PK Ne..." sheetId="52" r:id="rId52"/>
    <sheet name="014-36-06-6 - SO-04 PK Ne..." sheetId="53" r:id="rId53"/>
    <sheet name="014-36-06-7 - PS-03 PK Ne..." sheetId="54" r:id="rId54"/>
    <sheet name="014-36-06-8 - PS-04 PK Ne..." sheetId="55" r:id="rId55"/>
    <sheet name="014-36-06-9 - SO-05 PK Ne..." sheetId="56" r:id="rId56"/>
    <sheet name="014-36-06-00 - Vedlejší a..." sheetId="57" r:id="rId57"/>
    <sheet name="014-36-07-1 - SO-01 PK Ku..." sheetId="58" r:id="rId58"/>
    <sheet name="014-36-07-2 - PS-01 PK Ku..." sheetId="59" r:id="rId59"/>
    <sheet name="014-36-07-3 - SO-02 PK Ku..." sheetId="60" r:id="rId60"/>
    <sheet name="014-36-07-4 - PS-02 PK Ku..." sheetId="61" r:id="rId61"/>
    <sheet name="014-36-07-00 - Vedlejší a..." sheetId="62" r:id="rId62"/>
    <sheet name="014-36-08-1 - SO-01 PK St..." sheetId="63" r:id="rId63"/>
    <sheet name="014-36-08-1-1 - SO-01-1 P..." sheetId="64" r:id="rId64"/>
    <sheet name="014-36-08-2 - PS-01 PK St..." sheetId="65" r:id="rId65"/>
    <sheet name="014-36-08-3 - SO-02 PK St..." sheetId="66" r:id="rId66"/>
    <sheet name="014-36-08-4 - PS-02 PK St..." sheetId="67" r:id="rId67"/>
    <sheet name="014-36-08-00 - Vedlejší a..." sheetId="68" r:id="rId68"/>
    <sheet name="014-36-09-1 - SO-01 PK Hu..." sheetId="69" r:id="rId69"/>
    <sheet name="014-36-09-2 - SO-02 PK Hu..." sheetId="70" r:id="rId70"/>
    <sheet name="014-36-09-3 - PS-01 PK Hu..." sheetId="71" r:id="rId71"/>
    <sheet name="014-36-09-4 - PS-02 PK Hu..." sheetId="72" r:id="rId72"/>
    <sheet name="014-36-09-5 - SO-03 PK Hu..." sheetId="73" r:id="rId73"/>
    <sheet name="014-36-09-6 - SO-04 PK Hu..." sheetId="74" r:id="rId74"/>
    <sheet name="014-36-09-7 - PS-03 PK Hu..." sheetId="75" r:id="rId75"/>
    <sheet name="014-36-09-8 - PS-04 PK Hu..." sheetId="76" r:id="rId76"/>
    <sheet name="014-36-09-9 - SO-05 PK Hu..." sheetId="77" r:id="rId77"/>
    <sheet name="014-36-09-00 - PK Huštěno..." sheetId="78" r:id="rId78"/>
    <sheet name="014-36-10-1 - SO-01 PK Ba..." sheetId="79" r:id="rId79"/>
    <sheet name="014-36-10-2 - SO-02 PK Ba..." sheetId="80" r:id="rId80"/>
    <sheet name="014-36-10-3 - PS-01 PK Ba..." sheetId="81" r:id="rId81"/>
    <sheet name="014-36-10-4 - PS-02 PK Ba..." sheetId="82" r:id="rId82"/>
    <sheet name="014-36-10-5 - SO-03 PK Ba..." sheetId="83" r:id="rId83"/>
    <sheet name="014-36-10-6 - SO-04 PK Ba..." sheetId="84" r:id="rId84"/>
    <sheet name="014-36-10-7 - PS-03 PK Ba..." sheetId="85" r:id="rId85"/>
    <sheet name="014-36-10-8 - PS-04 PK Ba..." sheetId="86" r:id="rId86"/>
    <sheet name="014-36-10-9 - SO-05 PK Ba..." sheetId="87" r:id="rId87"/>
    <sheet name="014-36-10-00 - PK Babice ..." sheetId="88" r:id="rId88"/>
    <sheet name="014-36-11-1 - SO-01 PK Sp..." sheetId="89" r:id="rId89"/>
    <sheet name="014-36-11-1-1 - SO-01-1 P..." sheetId="90" r:id="rId90"/>
    <sheet name="014-36-11-2 - PS-01 PK Sp..." sheetId="91" r:id="rId91"/>
    <sheet name="014-36-11-3 - SO-02 PK Sp..." sheetId="92" r:id="rId92"/>
    <sheet name="014-36-11-4 - PS-02 PK Sp..." sheetId="93" r:id="rId93"/>
    <sheet name="014-36-11-00 - PK Spytihn..." sheetId="94" r:id="rId94"/>
  </sheets>
  <definedNames>
    <definedName name="_xlnm._FilterDatabase" localSheetId="10" hidden="1">'014-36-01-00 - Vedlejší a...'!$C$123:$K$173</definedName>
    <definedName name="_xlnm._FilterDatabase" localSheetId="1" hidden="1">'014-36-01-1 - SO-01 PK Pe...'!$C$129:$K$208</definedName>
    <definedName name="_xlnm._FilterDatabase" localSheetId="2" hidden="1">'014-36-01-2 - SO-02 PK Pe...'!$C$129:$K$201</definedName>
    <definedName name="_xlnm._FilterDatabase" localSheetId="3" hidden="1">'014-36-01-3 - PS-01 PK Pe...'!$C$122:$K$129</definedName>
    <definedName name="_xlnm._FilterDatabase" localSheetId="4" hidden="1">'014-36-01-4 - PS-02 PK Pe...'!$C$122:$K$129</definedName>
    <definedName name="_xlnm._FilterDatabase" localSheetId="5" hidden="1">'014-36-01-5 - SO-03 Rozvo...'!$C$119:$K$176</definedName>
    <definedName name="_xlnm._FilterDatabase" localSheetId="6" hidden="1">'014-36-01-6 - SO-04 Rozvo...'!$C$119:$K$148</definedName>
    <definedName name="_xlnm._FilterDatabase" localSheetId="7" hidden="1">'014-36-01-7 - PS-03 Elekt...'!$C$119:$K$139</definedName>
    <definedName name="_xlnm._FilterDatabase" localSheetId="8" hidden="1">'014-36-01-8 - PS-04 Elekt...'!$C$119:$K$136</definedName>
    <definedName name="_xlnm._FilterDatabase" localSheetId="9" hidden="1">'014-36-01-9 - SO-05 Úprav...'!$C$130:$K$203</definedName>
    <definedName name="_xlnm._FilterDatabase" localSheetId="20" hidden="1">'014-36-02-00 - PK Vnorovy...'!$C$122:$K$171</definedName>
    <definedName name="_xlnm._FilterDatabase" localSheetId="11" hidden="1">'014-36-02-1 - SO-01 PK Vn...'!$C$129:$K$193</definedName>
    <definedName name="_xlnm._FilterDatabase" localSheetId="12" hidden="1">'014-36-02-2 - SO-02 PK Vn...'!$C$145:$K$323</definedName>
    <definedName name="_xlnm._FilterDatabase" localSheetId="13" hidden="1">'014-36-02-3 - PS-01 PK Vn...'!$C$122:$K$129</definedName>
    <definedName name="_xlnm._FilterDatabase" localSheetId="14" hidden="1">'014-36-02-4 - PS-02 PK Vn...'!$C$122:$K$129</definedName>
    <definedName name="_xlnm._FilterDatabase" localSheetId="15" hidden="1">'014-36-02-5 - SO-03 PK Vn...'!$C$119:$K$148</definedName>
    <definedName name="_xlnm._FilterDatabase" localSheetId="16" hidden="1">'014-36-02-6 - SO-04 PK Vn...'!$C$119:$K$147</definedName>
    <definedName name="_xlnm._FilterDatabase" localSheetId="17" hidden="1">'014-36-02-7 - PS-03 PK Vn...'!$C$119:$K$140</definedName>
    <definedName name="_xlnm._FilterDatabase" localSheetId="18" hidden="1">'014-36-02-8 - PS-04 PK Vn...'!$C$119:$K$133</definedName>
    <definedName name="_xlnm._FilterDatabase" localSheetId="19" hidden="1">'014-36-02-9 - SO-05 PK Vn...'!$C$130:$K$191</definedName>
    <definedName name="_xlnm._FilterDatabase" localSheetId="30" hidden="1">'014-36-03-00 - PK Vnorovy...'!$C$122:$K$171</definedName>
    <definedName name="_xlnm._FilterDatabase" localSheetId="21" hidden="1">'014-36-03-1 - SO-01 PK Vn...'!$C$148:$K$343</definedName>
    <definedName name="_xlnm._FilterDatabase" localSheetId="22" hidden="1">'014-36-03-2 - SO-02 PK Vn...'!$C$129:$K$193</definedName>
    <definedName name="_xlnm._FilterDatabase" localSheetId="23" hidden="1">'014-36-03-3 - PS-01 PK Vn...'!$C$122:$K$129</definedName>
    <definedName name="_xlnm._FilterDatabase" localSheetId="24" hidden="1">'014-36-03-4 - PS-02 PK Vn...'!$C$122:$K$129</definedName>
    <definedName name="_xlnm._FilterDatabase" localSheetId="25" hidden="1">'014-36-03-5 - SO-03 PK Vn...'!$C$119:$K$150</definedName>
    <definedName name="_xlnm._FilterDatabase" localSheetId="26" hidden="1">'014-36-03-6 - SO-04 PK Vn...'!$C$119:$K$147</definedName>
    <definedName name="_xlnm._FilterDatabase" localSheetId="27" hidden="1">'014-36-03-7 - PS-03 PK Vn...'!$C$119:$K$142</definedName>
    <definedName name="_xlnm._FilterDatabase" localSheetId="28" hidden="1">'014-36-03-8 - PS-04 PK Vn...'!$C$119:$K$136</definedName>
    <definedName name="_xlnm._FilterDatabase" localSheetId="29" hidden="1">'014-36-03-9 - SO-05 PK Vn...'!$C$130:$K$183</definedName>
    <definedName name="_xlnm._FilterDatabase" localSheetId="40" hidden="1">'014-36-04-00 - Vedlejší a...'!$C$122:$K$173</definedName>
    <definedName name="_xlnm._FilterDatabase" localSheetId="31" hidden="1">'014-36-04-1 - SO-01 PK Ve...'!$C$129:$K$193</definedName>
    <definedName name="_xlnm._FilterDatabase" localSheetId="32" hidden="1">'014-36-04-2 - SO-02 PK Ve...'!$C$129:$K$196</definedName>
    <definedName name="_xlnm._FilterDatabase" localSheetId="33" hidden="1">'014-36-04-3 - PS-01 PK Ve...'!$C$122:$K$129</definedName>
    <definedName name="_xlnm._FilterDatabase" localSheetId="34" hidden="1">'014-36-04-4 - PS-02 PK Ve...'!$C$122:$K$129</definedName>
    <definedName name="_xlnm._FilterDatabase" localSheetId="35" hidden="1">'014-36-04-5 - SO-03 PK Ve...'!$C$119:$K$154</definedName>
    <definedName name="_xlnm._FilterDatabase" localSheetId="36" hidden="1">'014-36-04-6 - SO-04 PK Ve...'!$C$119:$K$149</definedName>
    <definedName name="_xlnm._FilterDatabase" localSheetId="37" hidden="1">'014-36-04-7 - PS-03 PK Ve...'!$C$119:$K$140</definedName>
    <definedName name="_xlnm._FilterDatabase" localSheetId="38" hidden="1">'014-36-04-8 - PS-04 PK Ve...'!$C$119:$K$136</definedName>
    <definedName name="_xlnm._FilterDatabase" localSheetId="39" hidden="1">'014-36-04-9 - SO-05 PK Ve...'!$C$130:$K$195</definedName>
    <definedName name="_xlnm._FilterDatabase" localSheetId="46" hidden="1">'014-36-05-00 - PK Uherský...'!$C$122:$K$171</definedName>
    <definedName name="_xlnm._FilterDatabase" localSheetId="41" hidden="1">'014-36-05-1 - SO-01 PK Uh...'!$C$130:$K$208</definedName>
    <definedName name="_xlnm._FilterDatabase" localSheetId="42" hidden="1">'014-36-05-1-1 - SO-01-1 P...'!$C$130:$K$189</definedName>
    <definedName name="_xlnm._FilterDatabase" localSheetId="43" hidden="1">'014-36-05-2 - PS-01 PK Uh...'!$C$122:$K$129</definedName>
    <definedName name="_xlnm._FilterDatabase" localSheetId="44" hidden="1">'014-36-05-3 - SO-02 PK Uh...'!$C$119:$K$149</definedName>
    <definedName name="_xlnm._FilterDatabase" localSheetId="45" hidden="1">'014-36-05-4 - PS 02 PK Uh...'!$C$119:$K$142</definedName>
    <definedName name="_xlnm._FilterDatabase" localSheetId="56" hidden="1">'014-36-06-00 - Vedlejší a...'!$C$122:$K$173</definedName>
    <definedName name="_xlnm._FilterDatabase" localSheetId="47" hidden="1">'014-36-06-1 - SO-01 PK Ne...'!$C$129:$K$204</definedName>
    <definedName name="_xlnm._FilterDatabase" localSheetId="48" hidden="1">'014-36-06-2 - SO-02 PK Ne...'!$C$129:$K$196</definedName>
    <definedName name="_xlnm._FilterDatabase" localSheetId="49" hidden="1">'014-36-06-3 - PS-01 PK Ne...'!$C$122:$K$129</definedName>
    <definedName name="_xlnm._FilterDatabase" localSheetId="50" hidden="1">'014-36-06-4 - PS-02 PK Ne...'!$C$122:$K$129</definedName>
    <definedName name="_xlnm._FilterDatabase" localSheetId="51" hidden="1">'014-36-06-5 - SO-03 PK Ne...'!$C$119:$K$151</definedName>
    <definedName name="_xlnm._FilterDatabase" localSheetId="52" hidden="1">'014-36-06-6 - SO-04 PK Ne...'!$C$119:$K$147</definedName>
    <definedName name="_xlnm._FilterDatabase" localSheetId="53" hidden="1">'014-36-06-7 - PS-03 PK Ne...'!$C$119:$K$139</definedName>
    <definedName name="_xlnm._FilterDatabase" localSheetId="54" hidden="1">'014-36-06-8 - PS-04 PK Ne...'!$C$119:$K$136</definedName>
    <definedName name="_xlnm._FilterDatabase" localSheetId="55" hidden="1">'014-36-06-9 - SO-05 PK Ne...'!$C$130:$K$201</definedName>
    <definedName name="_xlnm._FilterDatabase" localSheetId="61" hidden="1">'014-36-07-00 - Vedlejší a...'!$C$121:$K$161</definedName>
    <definedName name="_xlnm._FilterDatabase" localSheetId="57" hidden="1">'014-36-07-1 - SO-01 PK Ku...'!$C$145:$K$318</definedName>
    <definedName name="_xlnm._FilterDatabase" localSheetId="58" hidden="1">'014-36-07-2 - PS-01 PK Ku...'!$C$122:$K$129</definedName>
    <definedName name="_xlnm._FilterDatabase" localSheetId="59" hidden="1">'014-36-07-3 - SO-02 PK Ku...'!$C$119:$K$147</definedName>
    <definedName name="_xlnm._FilterDatabase" localSheetId="60" hidden="1">'014-36-07-4 - PS-02 PK Ku...'!$C$119:$K$139</definedName>
    <definedName name="_xlnm._FilterDatabase" localSheetId="67" hidden="1">'014-36-08-00 - Vedlejší a...'!$C$122:$K$171</definedName>
    <definedName name="_xlnm._FilterDatabase" localSheetId="62" hidden="1">'014-36-08-1 - SO-01 PK St...'!$C$129:$K$204</definedName>
    <definedName name="_xlnm._FilterDatabase" localSheetId="63" hidden="1">'014-36-08-1-1 - SO-01-1 P...'!$C$130:$K$183</definedName>
    <definedName name="_xlnm._FilterDatabase" localSheetId="64" hidden="1">'014-36-08-2 - PS-01 PK St...'!$C$122:$K$129</definedName>
    <definedName name="_xlnm._FilterDatabase" localSheetId="65" hidden="1">'014-36-08-3 - SO-02 PK St...'!$C$119:$K$148</definedName>
    <definedName name="_xlnm._FilterDatabase" localSheetId="66" hidden="1">'014-36-08-4 - PS-02 PK St...'!$C$119:$K$139</definedName>
    <definedName name="_xlnm._FilterDatabase" localSheetId="77" hidden="1">'014-36-09-00 - PK Huštěno...'!$C$122:$K$173</definedName>
    <definedName name="_xlnm._FilterDatabase" localSheetId="68" hidden="1">'014-36-09-1 - SO-01 PK Hu...'!$C$129:$K$193</definedName>
    <definedName name="_xlnm._FilterDatabase" localSheetId="69" hidden="1">'014-36-09-2 - SO-02 PK Hu...'!$C$129:$K$193</definedName>
    <definedName name="_xlnm._FilterDatabase" localSheetId="70" hidden="1">'014-36-09-3 - PS-01 PK Hu...'!$C$122:$K$129</definedName>
    <definedName name="_xlnm._FilterDatabase" localSheetId="71" hidden="1">'014-36-09-4 - PS-02 PK Hu...'!$C$122:$K$129</definedName>
    <definedName name="_xlnm._FilterDatabase" localSheetId="72" hidden="1">'014-36-09-5 - SO-03 PK Hu...'!$C$119:$K$149</definedName>
    <definedName name="_xlnm._FilterDatabase" localSheetId="73" hidden="1">'014-36-09-6 - SO-04 PK Hu...'!$C$119:$K$149</definedName>
    <definedName name="_xlnm._FilterDatabase" localSheetId="74" hidden="1">'014-36-09-7 - PS-03 PK Hu...'!$C$119:$K$140</definedName>
    <definedName name="_xlnm._FilterDatabase" localSheetId="75" hidden="1">'014-36-09-8 - PS-04 PK Hu...'!$C$119:$K$141</definedName>
    <definedName name="_xlnm._FilterDatabase" localSheetId="76" hidden="1">'014-36-09-9 - SO-05 PK Hu...'!$C$130:$K$199</definedName>
    <definedName name="_xlnm._FilterDatabase" localSheetId="87" hidden="1">'014-36-10-00 - PK Babice ...'!$C$122:$K$171</definedName>
    <definedName name="_xlnm._FilterDatabase" localSheetId="78" hidden="1">'014-36-10-1 - SO-01 PK Ba...'!$C$129:$K$193</definedName>
    <definedName name="_xlnm._FilterDatabase" localSheetId="79" hidden="1">'014-36-10-2 - SO-02 PK Ba...'!$C$129:$K$193</definedName>
    <definedName name="_xlnm._FilterDatabase" localSheetId="80" hidden="1">'014-36-10-3 - PS-01 PK Ba...'!$C$122:$K$129</definedName>
    <definedName name="_xlnm._FilterDatabase" localSheetId="81" hidden="1">'014-36-10-4 - PS-02 PK Ba...'!$C$122:$K$129</definedName>
    <definedName name="_xlnm._FilterDatabase" localSheetId="82" hidden="1">'014-36-10-5 - SO-03 PK Ba...'!$C$119:$K$151</definedName>
    <definedName name="_xlnm._FilterDatabase" localSheetId="83" hidden="1">'014-36-10-6 - SO-04 PK Ba...'!$C$119:$K$147</definedName>
    <definedName name="_xlnm._FilterDatabase" localSheetId="84" hidden="1">'014-36-10-7 - PS-03 PK Ba...'!$C$119:$K$139</definedName>
    <definedName name="_xlnm._FilterDatabase" localSheetId="85" hidden="1">'014-36-10-8 - PS-04 PK Ba...'!$C$119:$K$136</definedName>
    <definedName name="_xlnm._FilterDatabase" localSheetId="86" hidden="1">'014-36-10-9 - SO-05 PK Ba...'!$C$132:$K$225</definedName>
    <definedName name="_xlnm._FilterDatabase" localSheetId="93" hidden="1">'014-36-11-00 - PK Spytihn...'!$C$122:$K$171</definedName>
    <definedName name="_xlnm._FilterDatabase" localSheetId="88" hidden="1">'014-36-11-1 - SO-01 PK Sp...'!$C$129:$K$193</definedName>
    <definedName name="_xlnm._FilterDatabase" localSheetId="89" hidden="1">'014-36-11-1-1 - SO-01-1 P...'!$C$130:$K$175</definedName>
    <definedName name="_xlnm._FilterDatabase" localSheetId="90" hidden="1">'014-36-11-2 - PS-01 PK Sp...'!$C$122:$K$129</definedName>
    <definedName name="_xlnm._FilterDatabase" localSheetId="91" hidden="1">'014-36-11-3 - SO-02 PK Sp...'!$C$119:$K$148</definedName>
    <definedName name="_xlnm._FilterDatabase" localSheetId="92" hidden="1">'014-36-11-4 - PS-02 PK Sp...'!$C$119:$K$139</definedName>
    <definedName name="_xlnm.Print_Titles" localSheetId="10">'014-36-01-00 - Vedlejší a...'!$123:$123</definedName>
    <definedName name="_xlnm.Print_Titles" localSheetId="1">'014-36-01-1 - SO-01 PK Pe...'!$129:$129</definedName>
    <definedName name="_xlnm.Print_Titles" localSheetId="2">'014-36-01-2 - SO-02 PK Pe...'!$129:$129</definedName>
    <definedName name="_xlnm.Print_Titles" localSheetId="3">'014-36-01-3 - PS-01 PK Pe...'!$122:$122</definedName>
    <definedName name="_xlnm.Print_Titles" localSheetId="4">'014-36-01-4 - PS-02 PK Pe...'!$122:$122</definedName>
    <definedName name="_xlnm.Print_Titles" localSheetId="5">'014-36-01-5 - SO-03 Rozvo...'!$119:$119</definedName>
    <definedName name="_xlnm.Print_Titles" localSheetId="6">'014-36-01-6 - SO-04 Rozvo...'!$119:$119</definedName>
    <definedName name="_xlnm.Print_Titles" localSheetId="7">'014-36-01-7 - PS-03 Elekt...'!$119:$119</definedName>
    <definedName name="_xlnm.Print_Titles" localSheetId="8">'014-36-01-8 - PS-04 Elekt...'!$119:$119</definedName>
    <definedName name="_xlnm.Print_Titles" localSheetId="9">'014-36-01-9 - SO-05 Úprav...'!$130:$130</definedName>
    <definedName name="_xlnm.Print_Titles" localSheetId="20">'014-36-02-00 - PK Vnorovy...'!$122:$122</definedName>
    <definedName name="_xlnm.Print_Titles" localSheetId="11">'014-36-02-1 - SO-01 PK Vn...'!$129:$129</definedName>
    <definedName name="_xlnm.Print_Titles" localSheetId="12">'014-36-02-2 - SO-02 PK Vn...'!$145:$145</definedName>
    <definedName name="_xlnm.Print_Titles" localSheetId="13">'014-36-02-3 - PS-01 PK Vn...'!$122:$122</definedName>
    <definedName name="_xlnm.Print_Titles" localSheetId="14">'014-36-02-4 - PS-02 PK Vn...'!$122:$122</definedName>
    <definedName name="_xlnm.Print_Titles" localSheetId="15">'014-36-02-5 - SO-03 PK Vn...'!$119:$119</definedName>
    <definedName name="_xlnm.Print_Titles" localSheetId="16">'014-36-02-6 - SO-04 PK Vn...'!$119:$119</definedName>
    <definedName name="_xlnm.Print_Titles" localSheetId="17">'014-36-02-7 - PS-03 PK Vn...'!$119:$119</definedName>
    <definedName name="_xlnm.Print_Titles" localSheetId="18">'014-36-02-8 - PS-04 PK Vn...'!$119:$119</definedName>
    <definedName name="_xlnm.Print_Titles" localSheetId="19">'014-36-02-9 - SO-05 PK Vn...'!$130:$130</definedName>
    <definedName name="_xlnm.Print_Titles" localSheetId="30">'014-36-03-00 - PK Vnorovy...'!$122:$122</definedName>
    <definedName name="_xlnm.Print_Titles" localSheetId="21">'014-36-03-1 - SO-01 PK Vn...'!$148:$148</definedName>
    <definedName name="_xlnm.Print_Titles" localSheetId="22">'014-36-03-2 - SO-02 PK Vn...'!$129:$129</definedName>
    <definedName name="_xlnm.Print_Titles" localSheetId="23">'014-36-03-3 - PS-01 PK Vn...'!$122:$122</definedName>
    <definedName name="_xlnm.Print_Titles" localSheetId="24">'014-36-03-4 - PS-02 PK Vn...'!$122:$122</definedName>
    <definedName name="_xlnm.Print_Titles" localSheetId="25">'014-36-03-5 - SO-03 PK Vn...'!$119:$119</definedName>
    <definedName name="_xlnm.Print_Titles" localSheetId="26">'014-36-03-6 - SO-04 PK Vn...'!$119:$119</definedName>
    <definedName name="_xlnm.Print_Titles" localSheetId="27">'014-36-03-7 - PS-03 PK Vn...'!$119:$119</definedName>
    <definedName name="_xlnm.Print_Titles" localSheetId="28">'014-36-03-8 - PS-04 PK Vn...'!$119:$119</definedName>
    <definedName name="_xlnm.Print_Titles" localSheetId="29">'014-36-03-9 - SO-05 PK Vn...'!$130:$130</definedName>
    <definedName name="_xlnm.Print_Titles" localSheetId="40">'014-36-04-00 - Vedlejší a...'!$122:$122</definedName>
    <definedName name="_xlnm.Print_Titles" localSheetId="31">'014-36-04-1 - SO-01 PK Ve...'!$129:$129</definedName>
    <definedName name="_xlnm.Print_Titles" localSheetId="32">'014-36-04-2 - SO-02 PK Ve...'!$129:$129</definedName>
    <definedName name="_xlnm.Print_Titles" localSheetId="33">'014-36-04-3 - PS-01 PK Ve...'!$122:$122</definedName>
    <definedName name="_xlnm.Print_Titles" localSheetId="34">'014-36-04-4 - PS-02 PK Ve...'!$122:$122</definedName>
    <definedName name="_xlnm.Print_Titles" localSheetId="35">'014-36-04-5 - SO-03 PK Ve...'!$119:$119</definedName>
    <definedName name="_xlnm.Print_Titles" localSheetId="36">'014-36-04-6 - SO-04 PK Ve...'!$119:$119</definedName>
    <definedName name="_xlnm.Print_Titles" localSheetId="37">'014-36-04-7 - PS-03 PK Ve...'!$119:$119</definedName>
    <definedName name="_xlnm.Print_Titles" localSheetId="38">'014-36-04-8 - PS-04 PK Ve...'!$119:$119</definedName>
    <definedName name="_xlnm.Print_Titles" localSheetId="39">'014-36-04-9 - SO-05 PK Ve...'!$130:$130</definedName>
    <definedName name="_xlnm.Print_Titles" localSheetId="46">'014-36-05-00 - PK Uherský...'!$122:$122</definedName>
    <definedName name="_xlnm.Print_Titles" localSheetId="41">'014-36-05-1 - SO-01 PK Uh...'!$130:$130</definedName>
    <definedName name="_xlnm.Print_Titles" localSheetId="42">'014-36-05-1-1 - SO-01-1 P...'!$130:$130</definedName>
    <definedName name="_xlnm.Print_Titles" localSheetId="43">'014-36-05-2 - PS-01 PK Uh...'!$122:$122</definedName>
    <definedName name="_xlnm.Print_Titles" localSheetId="44">'014-36-05-3 - SO-02 PK Uh...'!$119:$119</definedName>
    <definedName name="_xlnm.Print_Titles" localSheetId="45">'014-36-05-4 - PS 02 PK Uh...'!$119:$119</definedName>
    <definedName name="_xlnm.Print_Titles" localSheetId="56">'014-36-06-00 - Vedlejší a...'!$122:$122</definedName>
    <definedName name="_xlnm.Print_Titles" localSheetId="47">'014-36-06-1 - SO-01 PK Ne...'!$129:$129</definedName>
    <definedName name="_xlnm.Print_Titles" localSheetId="48">'014-36-06-2 - SO-02 PK Ne...'!$129:$129</definedName>
    <definedName name="_xlnm.Print_Titles" localSheetId="49">'014-36-06-3 - PS-01 PK Ne...'!$122:$122</definedName>
    <definedName name="_xlnm.Print_Titles" localSheetId="50">'014-36-06-4 - PS-02 PK Ne...'!$122:$122</definedName>
    <definedName name="_xlnm.Print_Titles" localSheetId="51">'014-36-06-5 - SO-03 PK Ne...'!$119:$119</definedName>
    <definedName name="_xlnm.Print_Titles" localSheetId="52">'014-36-06-6 - SO-04 PK Ne...'!$119:$119</definedName>
    <definedName name="_xlnm.Print_Titles" localSheetId="53">'014-36-06-7 - PS-03 PK Ne...'!$119:$119</definedName>
    <definedName name="_xlnm.Print_Titles" localSheetId="54">'014-36-06-8 - PS-04 PK Ne...'!$119:$119</definedName>
    <definedName name="_xlnm.Print_Titles" localSheetId="55">'014-36-06-9 - SO-05 PK Ne...'!$130:$130</definedName>
    <definedName name="_xlnm.Print_Titles" localSheetId="61">'014-36-07-00 - Vedlejší a...'!$121:$121</definedName>
    <definedName name="_xlnm.Print_Titles" localSheetId="57">'014-36-07-1 - SO-01 PK Ku...'!$145:$145</definedName>
    <definedName name="_xlnm.Print_Titles" localSheetId="58">'014-36-07-2 - PS-01 PK Ku...'!$122:$122</definedName>
    <definedName name="_xlnm.Print_Titles" localSheetId="59">'014-36-07-3 - SO-02 PK Ku...'!$119:$119</definedName>
    <definedName name="_xlnm.Print_Titles" localSheetId="60">'014-36-07-4 - PS-02 PK Ku...'!$119:$119</definedName>
    <definedName name="_xlnm.Print_Titles" localSheetId="67">'014-36-08-00 - Vedlejší a...'!$122:$122</definedName>
    <definedName name="_xlnm.Print_Titles" localSheetId="62">'014-36-08-1 - SO-01 PK St...'!$129:$129</definedName>
    <definedName name="_xlnm.Print_Titles" localSheetId="63">'014-36-08-1-1 - SO-01-1 P...'!$130:$130</definedName>
    <definedName name="_xlnm.Print_Titles" localSheetId="64">'014-36-08-2 - PS-01 PK St...'!$122:$122</definedName>
    <definedName name="_xlnm.Print_Titles" localSheetId="65">'014-36-08-3 - SO-02 PK St...'!$119:$119</definedName>
    <definedName name="_xlnm.Print_Titles" localSheetId="66">'014-36-08-4 - PS-02 PK St...'!$119:$119</definedName>
    <definedName name="_xlnm.Print_Titles" localSheetId="77">'014-36-09-00 - PK Huštěno...'!$122:$122</definedName>
    <definedName name="_xlnm.Print_Titles" localSheetId="68">'014-36-09-1 - SO-01 PK Hu...'!$129:$129</definedName>
    <definedName name="_xlnm.Print_Titles" localSheetId="69">'014-36-09-2 - SO-02 PK Hu...'!$129:$129</definedName>
    <definedName name="_xlnm.Print_Titles" localSheetId="70">'014-36-09-3 - PS-01 PK Hu...'!$122:$122</definedName>
    <definedName name="_xlnm.Print_Titles" localSheetId="71">'014-36-09-4 - PS-02 PK Hu...'!$122:$122</definedName>
    <definedName name="_xlnm.Print_Titles" localSheetId="72">'014-36-09-5 - SO-03 PK Hu...'!$119:$119</definedName>
    <definedName name="_xlnm.Print_Titles" localSheetId="73">'014-36-09-6 - SO-04 PK Hu...'!$119:$119</definedName>
    <definedName name="_xlnm.Print_Titles" localSheetId="74">'014-36-09-7 - PS-03 PK Hu...'!$119:$119</definedName>
    <definedName name="_xlnm.Print_Titles" localSheetId="75">'014-36-09-8 - PS-04 PK Hu...'!$119:$119</definedName>
    <definedName name="_xlnm.Print_Titles" localSheetId="76">'014-36-09-9 - SO-05 PK Hu...'!$130:$130</definedName>
    <definedName name="_xlnm.Print_Titles" localSheetId="87">'014-36-10-00 - PK Babice ...'!$122:$122</definedName>
    <definedName name="_xlnm.Print_Titles" localSheetId="78">'014-36-10-1 - SO-01 PK Ba...'!$129:$129</definedName>
    <definedName name="_xlnm.Print_Titles" localSheetId="79">'014-36-10-2 - SO-02 PK Ba...'!$129:$129</definedName>
    <definedName name="_xlnm.Print_Titles" localSheetId="80">'014-36-10-3 - PS-01 PK Ba...'!$122:$122</definedName>
    <definedName name="_xlnm.Print_Titles" localSheetId="81">'014-36-10-4 - PS-02 PK Ba...'!$122:$122</definedName>
    <definedName name="_xlnm.Print_Titles" localSheetId="82">'014-36-10-5 - SO-03 PK Ba...'!$119:$119</definedName>
    <definedName name="_xlnm.Print_Titles" localSheetId="83">'014-36-10-6 - SO-04 PK Ba...'!$119:$119</definedName>
    <definedName name="_xlnm.Print_Titles" localSheetId="84">'014-36-10-7 - PS-03 PK Ba...'!$119:$119</definedName>
    <definedName name="_xlnm.Print_Titles" localSheetId="85">'014-36-10-8 - PS-04 PK Ba...'!$119:$119</definedName>
    <definedName name="_xlnm.Print_Titles" localSheetId="86">'014-36-10-9 - SO-05 PK Ba...'!$132:$132</definedName>
    <definedName name="_xlnm.Print_Titles" localSheetId="93">'014-36-11-00 - PK Spytihn...'!$122:$122</definedName>
    <definedName name="_xlnm.Print_Titles" localSheetId="88">'014-36-11-1 - SO-01 PK Sp...'!$129:$129</definedName>
    <definedName name="_xlnm.Print_Titles" localSheetId="89">'014-36-11-1-1 - SO-01-1 P...'!$130:$130</definedName>
    <definedName name="_xlnm.Print_Titles" localSheetId="90">'014-36-11-2 - PS-01 PK Sp...'!$122:$122</definedName>
    <definedName name="_xlnm.Print_Titles" localSheetId="91">'014-36-11-3 - SO-02 PK Sp...'!$119:$119</definedName>
    <definedName name="_xlnm.Print_Titles" localSheetId="92">'014-36-11-4 - PS-02 PK Sp...'!$119:$119</definedName>
    <definedName name="_xlnm.Print_Titles" localSheetId="0">'Rekapitulace stavby'!$92:$92</definedName>
    <definedName name="_xlnm.Print_Area" localSheetId="10">'014-36-01-00 - Vedlejší a...'!$C$4:$J$76,'014-36-01-00 - Vedlejší a...'!$C$82:$J$103,'014-36-01-00 - Vedlejší a...'!$C$109:$K$173</definedName>
    <definedName name="_xlnm.Print_Area" localSheetId="1">'014-36-01-1 - SO-01 PK Pe...'!$C$4:$J$76,'014-36-01-1 - SO-01 PK Pe...'!$C$82:$J$109,'014-36-01-1 - SO-01 PK Pe...'!$C$115:$K$208</definedName>
    <definedName name="_xlnm.Print_Area" localSheetId="2">'014-36-01-2 - SO-02 PK Pe...'!$C$4:$J$76,'014-36-01-2 - SO-02 PK Pe...'!$C$82:$J$109,'014-36-01-2 - SO-02 PK Pe...'!$C$115:$K$201</definedName>
    <definedName name="_xlnm.Print_Area" localSheetId="3">'014-36-01-3 - PS-01 PK Pe...'!$C$4:$J$76,'014-36-01-3 - PS-01 PK Pe...'!$C$82:$J$102,'014-36-01-3 - PS-01 PK Pe...'!$C$108:$K$129</definedName>
    <definedName name="_xlnm.Print_Area" localSheetId="4">'014-36-01-4 - PS-02 PK Pe...'!$C$4:$J$76,'014-36-01-4 - PS-02 PK Pe...'!$C$82:$J$102,'014-36-01-4 - PS-02 PK Pe...'!$C$108:$K$129</definedName>
    <definedName name="_xlnm.Print_Area" localSheetId="5">'014-36-01-5 - SO-03 Rozvo...'!$C$4:$J$76,'014-36-01-5 - SO-03 Rozvo...'!$C$82:$J$99,'014-36-01-5 - SO-03 Rozvo...'!$C$105:$K$176</definedName>
    <definedName name="_xlnm.Print_Area" localSheetId="6">'014-36-01-6 - SO-04 Rozvo...'!$C$4:$J$76,'014-36-01-6 - SO-04 Rozvo...'!$C$82:$J$99,'014-36-01-6 - SO-04 Rozvo...'!$C$105:$K$148</definedName>
    <definedName name="_xlnm.Print_Area" localSheetId="7">'014-36-01-7 - PS-03 Elekt...'!$C$4:$J$76,'014-36-01-7 - PS-03 Elekt...'!$C$82:$J$99,'014-36-01-7 - PS-03 Elekt...'!$C$105:$K$139</definedName>
    <definedName name="_xlnm.Print_Area" localSheetId="8">'014-36-01-8 - PS-04 Elekt...'!$C$4:$J$76,'014-36-01-8 - PS-04 Elekt...'!$C$82:$J$99,'014-36-01-8 - PS-04 Elekt...'!$C$105:$K$136</definedName>
    <definedName name="_xlnm.Print_Area" localSheetId="9">'014-36-01-9 - SO-05 Úprav...'!$C$4:$J$76,'014-36-01-9 - SO-05 Úprav...'!$C$82:$J$110,'014-36-01-9 - SO-05 Úprav...'!$C$116:$K$203</definedName>
    <definedName name="_xlnm.Print_Area" localSheetId="20">'014-36-02-00 - PK Vnorovy...'!$C$4:$J$76,'014-36-02-00 - PK Vnorovy...'!$C$82:$J$102,'014-36-02-00 - PK Vnorovy...'!$C$108:$K$171</definedName>
    <definedName name="_xlnm.Print_Area" localSheetId="11">'014-36-02-1 - SO-01 PK Vn...'!$C$4:$J$76,'014-36-02-1 - SO-01 PK Vn...'!$C$82:$J$109,'014-36-02-1 - SO-01 PK Vn...'!$C$115:$K$193</definedName>
    <definedName name="_xlnm.Print_Area" localSheetId="12">'014-36-02-2 - SO-02 PK Vn...'!$C$4:$J$76,'014-36-02-2 - SO-02 PK Vn...'!$C$82:$J$125,'014-36-02-2 - SO-02 PK Vn...'!$C$131:$K$323</definedName>
    <definedName name="_xlnm.Print_Area" localSheetId="13">'014-36-02-3 - PS-01 PK Vn...'!$C$4:$J$76,'014-36-02-3 - PS-01 PK Vn...'!$C$82:$J$102,'014-36-02-3 - PS-01 PK Vn...'!$C$108:$K$129</definedName>
    <definedName name="_xlnm.Print_Area" localSheetId="14">'014-36-02-4 - PS-02 PK Vn...'!$C$4:$J$76,'014-36-02-4 - PS-02 PK Vn...'!$C$82:$J$102,'014-36-02-4 - PS-02 PK Vn...'!$C$108:$K$129</definedName>
    <definedName name="_xlnm.Print_Area" localSheetId="15">'014-36-02-5 - SO-03 PK Vn...'!$C$4:$J$76,'014-36-02-5 - SO-03 PK Vn...'!$C$82:$J$99,'014-36-02-5 - SO-03 PK Vn...'!$C$105:$K$148</definedName>
    <definedName name="_xlnm.Print_Area" localSheetId="16">'014-36-02-6 - SO-04 PK Vn...'!$C$4:$J$76,'014-36-02-6 - SO-04 PK Vn...'!$C$82:$J$99,'014-36-02-6 - SO-04 PK Vn...'!$C$105:$K$147</definedName>
    <definedName name="_xlnm.Print_Area" localSheetId="17">'014-36-02-7 - PS-03 PK Vn...'!$C$4:$J$76,'014-36-02-7 - PS-03 PK Vn...'!$C$82:$J$99,'014-36-02-7 - PS-03 PK Vn...'!$C$105:$K$140</definedName>
    <definedName name="_xlnm.Print_Area" localSheetId="18">'014-36-02-8 - PS-04 PK Vn...'!$C$4:$J$76,'014-36-02-8 - PS-04 PK Vn...'!$C$82:$J$99,'014-36-02-8 - PS-04 PK Vn...'!$C$105:$K$133</definedName>
    <definedName name="_xlnm.Print_Area" localSheetId="19">'014-36-02-9 - SO-05 PK Vn...'!$C$4:$J$76,'014-36-02-9 - SO-05 PK Vn...'!$C$82:$J$110,'014-36-02-9 - SO-05 PK Vn...'!$C$116:$K$191</definedName>
    <definedName name="_xlnm.Print_Area" localSheetId="30">'014-36-03-00 - PK Vnorovy...'!$C$4:$J$76,'014-36-03-00 - PK Vnorovy...'!$C$82:$J$102,'014-36-03-00 - PK Vnorovy...'!$C$108:$K$171</definedName>
    <definedName name="_xlnm.Print_Area" localSheetId="21">'014-36-03-1 - SO-01 PK Vn...'!$C$4:$J$76,'014-36-03-1 - SO-01 PK Vn...'!$C$82:$J$128,'014-36-03-1 - SO-01 PK Vn...'!$C$134:$K$343</definedName>
    <definedName name="_xlnm.Print_Area" localSheetId="22">'014-36-03-2 - SO-02 PK Vn...'!$C$4:$J$76,'014-36-03-2 - SO-02 PK Vn...'!$C$82:$J$109,'014-36-03-2 - SO-02 PK Vn...'!$C$115:$K$193</definedName>
    <definedName name="_xlnm.Print_Area" localSheetId="23">'014-36-03-3 - PS-01 PK Vn...'!$C$4:$J$76,'014-36-03-3 - PS-01 PK Vn...'!$C$82:$J$102,'014-36-03-3 - PS-01 PK Vn...'!$C$108:$K$129</definedName>
    <definedName name="_xlnm.Print_Area" localSheetId="24">'014-36-03-4 - PS-02 PK Vn...'!$C$4:$J$76,'014-36-03-4 - PS-02 PK Vn...'!$C$82:$J$102,'014-36-03-4 - PS-02 PK Vn...'!$C$108:$K$129</definedName>
    <definedName name="_xlnm.Print_Area" localSheetId="25">'014-36-03-5 - SO-03 PK Vn...'!$C$4:$J$76,'014-36-03-5 - SO-03 PK Vn...'!$C$82:$J$99,'014-36-03-5 - SO-03 PK Vn...'!$C$105:$K$150</definedName>
    <definedName name="_xlnm.Print_Area" localSheetId="26">'014-36-03-6 - SO-04 PK Vn...'!$C$4:$J$76,'014-36-03-6 - SO-04 PK Vn...'!$C$82:$J$99,'014-36-03-6 - SO-04 PK Vn...'!$C$105:$K$147</definedName>
    <definedName name="_xlnm.Print_Area" localSheetId="27">'014-36-03-7 - PS-03 PK Vn...'!$C$4:$J$76,'014-36-03-7 - PS-03 PK Vn...'!$C$82:$J$99,'014-36-03-7 - PS-03 PK Vn...'!$C$105:$K$142</definedName>
    <definedName name="_xlnm.Print_Area" localSheetId="28">'014-36-03-8 - PS-04 PK Vn...'!$C$4:$J$76,'014-36-03-8 - PS-04 PK Vn...'!$C$82:$J$99,'014-36-03-8 - PS-04 PK Vn...'!$C$105:$K$136</definedName>
    <definedName name="_xlnm.Print_Area" localSheetId="29">'014-36-03-9 - SO-05 PK Vn...'!$C$4:$J$76,'014-36-03-9 - SO-05 PK Vn...'!$C$82:$J$110,'014-36-03-9 - SO-05 PK Vn...'!$C$116:$K$183</definedName>
    <definedName name="_xlnm.Print_Area" localSheetId="40">'014-36-04-00 - Vedlejší a...'!$C$4:$J$76,'014-36-04-00 - Vedlejší a...'!$C$82:$J$102,'014-36-04-00 - Vedlejší a...'!$C$108:$K$173</definedName>
    <definedName name="_xlnm.Print_Area" localSheetId="31">'014-36-04-1 - SO-01 PK Ve...'!$C$4:$J$76,'014-36-04-1 - SO-01 PK Ve...'!$C$82:$J$109,'014-36-04-1 - SO-01 PK Ve...'!$C$115:$K$193</definedName>
    <definedName name="_xlnm.Print_Area" localSheetId="32">'014-36-04-2 - SO-02 PK Ve...'!$C$4:$J$76,'014-36-04-2 - SO-02 PK Ve...'!$C$82:$J$109,'014-36-04-2 - SO-02 PK Ve...'!$C$115:$K$196</definedName>
    <definedName name="_xlnm.Print_Area" localSheetId="33">'014-36-04-3 - PS-01 PK Ve...'!$C$4:$J$76,'014-36-04-3 - PS-01 PK Ve...'!$C$82:$J$102,'014-36-04-3 - PS-01 PK Ve...'!$C$108:$K$129</definedName>
    <definedName name="_xlnm.Print_Area" localSheetId="34">'014-36-04-4 - PS-02 PK Ve...'!$C$4:$J$76,'014-36-04-4 - PS-02 PK Ve...'!$C$82:$J$102,'014-36-04-4 - PS-02 PK Ve...'!$C$108:$K$129</definedName>
    <definedName name="_xlnm.Print_Area" localSheetId="35">'014-36-04-5 - SO-03 PK Ve...'!$C$4:$J$76,'014-36-04-5 - SO-03 PK Ve...'!$C$82:$J$99,'014-36-04-5 - SO-03 PK Ve...'!$C$105:$K$154</definedName>
    <definedName name="_xlnm.Print_Area" localSheetId="36">'014-36-04-6 - SO-04 PK Ve...'!$C$4:$J$76,'014-36-04-6 - SO-04 PK Ve...'!$C$82:$J$99,'014-36-04-6 - SO-04 PK Ve...'!$C$105:$K$149</definedName>
    <definedName name="_xlnm.Print_Area" localSheetId="37">'014-36-04-7 - PS-03 PK Ve...'!$C$4:$J$76,'014-36-04-7 - PS-03 PK Ve...'!$C$82:$J$99,'014-36-04-7 - PS-03 PK Ve...'!$C$105:$K$140</definedName>
    <definedName name="_xlnm.Print_Area" localSheetId="38">'014-36-04-8 - PS-04 PK Ve...'!$C$4:$J$76,'014-36-04-8 - PS-04 PK Ve...'!$C$82:$J$99,'014-36-04-8 - PS-04 PK Ve...'!$C$105:$K$136</definedName>
    <definedName name="_xlnm.Print_Area" localSheetId="39">'014-36-04-9 - SO-05 PK Ve...'!$C$4:$J$76,'014-36-04-9 - SO-05 PK Ve...'!$C$82:$J$110,'014-36-04-9 - SO-05 PK Ve...'!$C$116:$K$195</definedName>
    <definedName name="_xlnm.Print_Area" localSheetId="46">'014-36-05-00 - PK Uherský...'!$C$4:$J$76,'014-36-05-00 - PK Uherský...'!$C$82:$J$102,'014-36-05-00 - PK Uherský...'!$C$108:$K$171</definedName>
    <definedName name="_xlnm.Print_Area" localSheetId="41">'014-36-05-1 - SO-01 PK Uh...'!$C$4:$J$76,'014-36-05-1 - SO-01 PK Uh...'!$C$82:$J$110,'014-36-05-1 - SO-01 PK Uh...'!$C$116:$K$208</definedName>
    <definedName name="_xlnm.Print_Area" localSheetId="42">'014-36-05-1-1 - SO-01-1 P...'!$C$4:$J$76,'014-36-05-1-1 - SO-01-1 P...'!$C$82:$J$110,'014-36-05-1-1 - SO-01-1 P...'!$C$116:$K$189</definedName>
    <definedName name="_xlnm.Print_Area" localSheetId="43">'014-36-05-2 - PS-01 PK Uh...'!$C$4:$J$76,'014-36-05-2 - PS-01 PK Uh...'!$C$82:$J$102,'014-36-05-2 - PS-01 PK Uh...'!$C$108:$K$129</definedName>
    <definedName name="_xlnm.Print_Area" localSheetId="44">'014-36-05-3 - SO-02 PK Uh...'!$C$4:$J$76,'014-36-05-3 - SO-02 PK Uh...'!$C$82:$J$99,'014-36-05-3 - SO-02 PK Uh...'!$C$105:$K$149</definedName>
    <definedName name="_xlnm.Print_Area" localSheetId="45">'014-36-05-4 - PS 02 PK Uh...'!$C$4:$J$76,'014-36-05-4 - PS 02 PK Uh...'!$C$82:$J$99,'014-36-05-4 - PS 02 PK Uh...'!$C$105:$K$142</definedName>
    <definedName name="_xlnm.Print_Area" localSheetId="56">'014-36-06-00 - Vedlejší a...'!$C$4:$J$76,'014-36-06-00 - Vedlejší a...'!$C$82:$J$102,'014-36-06-00 - Vedlejší a...'!$C$108:$K$173</definedName>
    <definedName name="_xlnm.Print_Area" localSheetId="47">'014-36-06-1 - SO-01 PK Ne...'!$C$4:$J$76,'014-36-06-1 - SO-01 PK Ne...'!$C$82:$J$109,'014-36-06-1 - SO-01 PK Ne...'!$C$115:$K$204</definedName>
    <definedName name="_xlnm.Print_Area" localSheetId="48">'014-36-06-2 - SO-02 PK Ne...'!$C$4:$J$76,'014-36-06-2 - SO-02 PK Ne...'!$C$82:$J$109,'014-36-06-2 - SO-02 PK Ne...'!$C$115:$K$196</definedName>
    <definedName name="_xlnm.Print_Area" localSheetId="49">'014-36-06-3 - PS-01 PK Ne...'!$C$4:$J$76,'014-36-06-3 - PS-01 PK Ne...'!$C$82:$J$102,'014-36-06-3 - PS-01 PK Ne...'!$C$108:$K$129</definedName>
    <definedName name="_xlnm.Print_Area" localSheetId="50">'014-36-06-4 - PS-02 PK Ne...'!$C$4:$J$76,'014-36-06-4 - PS-02 PK Ne...'!$C$82:$J$102,'014-36-06-4 - PS-02 PK Ne...'!$C$108:$K$129</definedName>
    <definedName name="_xlnm.Print_Area" localSheetId="51">'014-36-06-5 - SO-03 PK Ne...'!$C$4:$J$76,'014-36-06-5 - SO-03 PK Ne...'!$C$82:$J$99,'014-36-06-5 - SO-03 PK Ne...'!$C$105:$K$151</definedName>
    <definedName name="_xlnm.Print_Area" localSheetId="52">'014-36-06-6 - SO-04 PK Ne...'!$C$4:$J$76,'014-36-06-6 - SO-04 PK Ne...'!$C$82:$J$99,'014-36-06-6 - SO-04 PK Ne...'!$C$105:$K$147</definedName>
    <definedName name="_xlnm.Print_Area" localSheetId="53">'014-36-06-7 - PS-03 PK Ne...'!$C$4:$J$76,'014-36-06-7 - PS-03 PK Ne...'!$C$82:$J$99,'014-36-06-7 - PS-03 PK Ne...'!$C$105:$K$139</definedName>
    <definedName name="_xlnm.Print_Area" localSheetId="54">'014-36-06-8 - PS-04 PK Ne...'!$C$4:$J$76,'014-36-06-8 - PS-04 PK Ne...'!$C$82:$J$99,'014-36-06-8 - PS-04 PK Ne...'!$C$105:$K$136</definedName>
    <definedName name="_xlnm.Print_Area" localSheetId="55">'014-36-06-9 - SO-05 PK Ne...'!$C$4:$J$76,'014-36-06-9 - SO-05 PK Ne...'!$C$82:$J$110,'014-36-06-9 - SO-05 PK Ne...'!$C$116:$K$201</definedName>
    <definedName name="_xlnm.Print_Area" localSheetId="61">'014-36-07-00 - Vedlejší a...'!$C$4:$J$76,'014-36-07-00 - Vedlejší a...'!$C$82:$J$101,'014-36-07-00 - Vedlejší a...'!$C$107:$K$161</definedName>
    <definedName name="_xlnm.Print_Area" localSheetId="57">'014-36-07-1 - SO-01 PK Ku...'!$C$4:$J$76,'014-36-07-1 - SO-01 PK Ku...'!$C$82:$J$125,'014-36-07-1 - SO-01 PK Ku...'!$C$131:$K$318</definedName>
    <definedName name="_xlnm.Print_Area" localSheetId="58">'014-36-07-2 - PS-01 PK Ku...'!$C$4:$J$76,'014-36-07-2 - PS-01 PK Ku...'!$C$82:$J$102,'014-36-07-2 - PS-01 PK Ku...'!$C$108:$K$129</definedName>
    <definedName name="_xlnm.Print_Area" localSheetId="59">'014-36-07-3 - SO-02 PK Ku...'!$C$4:$J$76,'014-36-07-3 - SO-02 PK Ku...'!$C$82:$J$99,'014-36-07-3 - SO-02 PK Ku...'!$C$105:$K$147</definedName>
    <definedName name="_xlnm.Print_Area" localSheetId="60">'014-36-07-4 - PS-02 PK Ku...'!$C$4:$J$76,'014-36-07-4 - PS-02 PK Ku...'!$C$82:$J$99,'014-36-07-4 - PS-02 PK Ku...'!$C$105:$K$139</definedName>
    <definedName name="_xlnm.Print_Area" localSheetId="67">'014-36-08-00 - Vedlejší a...'!$C$4:$J$76,'014-36-08-00 - Vedlejší a...'!$C$82:$J$102,'014-36-08-00 - Vedlejší a...'!$C$108:$K$171</definedName>
    <definedName name="_xlnm.Print_Area" localSheetId="62">'014-36-08-1 - SO-01 PK St...'!$C$4:$J$76,'014-36-08-1 - SO-01 PK St...'!$C$82:$J$109,'014-36-08-1 - SO-01 PK St...'!$C$115:$K$204</definedName>
    <definedName name="_xlnm.Print_Area" localSheetId="63">'014-36-08-1-1 - SO-01-1 P...'!$C$4:$J$76,'014-36-08-1-1 - SO-01-1 P...'!$C$82:$J$110,'014-36-08-1-1 - SO-01-1 P...'!$C$116:$K$183</definedName>
    <definedName name="_xlnm.Print_Area" localSheetId="64">'014-36-08-2 - PS-01 PK St...'!$C$4:$J$76,'014-36-08-2 - PS-01 PK St...'!$C$82:$J$102,'014-36-08-2 - PS-01 PK St...'!$C$108:$K$129</definedName>
    <definedName name="_xlnm.Print_Area" localSheetId="65">'014-36-08-3 - SO-02 PK St...'!$C$4:$J$76,'014-36-08-3 - SO-02 PK St...'!$C$82:$J$99,'014-36-08-3 - SO-02 PK St...'!$C$105:$K$148</definedName>
    <definedName name="_xlnm.Print_Area" localSheetId="66">'014-36-08-4 - PS-02 PK St...'!$C$4:$J$76,'014-36-08-4 - PS-02 PK St...'!$C$82:$J$99,'014-36-08-4 - PS-02 PK St...'!$C$105:$K$139</definedName>
    <definedName name="_xlnm.Print_Area" localSheetId="77">'014-36-09-00 - PK Huštěno...'!$C$4:$J$76,'014-36-09-00 - PK Huštěno...'!$C$82:$J$102,'014-36-09-00 - PK Huštěno...'!$C$108:$K$173</definedName>
    <definedName name="_xlnm.Print_Area" localSheetId="68">'014-36-09-1 - SO-01 PK Hu...'!$C$4:$J$76,'014-36-09-1 - SO-01 PK Hu...'!$C$82:$J$109,'014-36-09-1 - SO-01 PK Hu...'!$C$115:$K$193</definedName>
    <definedName name="_xlnm.Print_Area" localSheetId="69">'014-36-09-2 - SO-02 PK Hu...'!$C$4:$J$76,'014-36-09-2 - SO-02 PK Hu...'!$C$82:$J$109,'014-36-09-2 - SO-02 PK Hu...'!$C$115:$K$193</definedName>
    <definedName name="_xlnm.Print_Area" localSheetId="70">'014-36-09-3 - PS-01 PK Hu...'!$C$4:$J$76,'014-36-09-3 - PS-01 PK Hu...'!$C$82:$J$102,'014-36-09-3 - PS-01 PK Hu...'!$C$108:$K$129</definedName>
    <definedName name="_xlnm.Print_Area" localSheetId="71">'014-36-09-4 - PS-02 PK Hu...'!$C$4:$J$76,'014-36-09-4 - PS-02 PK Hu...'!$C$82:$J$102,'014-36-09-4 - PS-02 PK Hu...'!$C$108:$K$129</definedName>
    <definedName name="_xlnm.Print_Area" localSheetId="72">'014-36-09-5 - SO-03 PK Hu...'!$C$4:$J$76,'014-36-09-5 - SO-03 PK Hu...'!$C$82:$J$99,'014-36-09-5 - SO-03 PK Hu...'!$C$105:$K$149</definedName>
    <definedName name="_xlnm.Print_Area" localSheetId="73">'014-36-09-6 - SO-04 PK Hu...'!$C$4:$J$76,'014-36-09-6 - SO-04 PK Hu...'!$C$82:$J$99,'014-36-09-6 - SO-04 PK Hu...'!$C$105:$K$149</definedName>
    <definedName name="_xlnm.Print_Area" localSheetId="74">'014-36-09-7 - PS-03 PK Hu...'!$C$4:$J$76,'014-36-09-7 - PS-03 PK Hu...'!$C$82:$J$99,'014-36-09-7 - PS-03 PK Hu...'!$C$105:$K$140</definedName>
    <definedName name="_xlnm.Print_Area" localSheetId="75">'014-36-09-8 - PS-04 PK Hu...'!$C$4:$J$76,'014-36-09-8 - PS-04 PK Hu...'!$C$82:$J$99,'014-36-09-8 - PS-04 PK Hu...'!$C$105:$K$141</definedName>
    <definedName name="_xlnm.Print_Area" localSheetId="76">'014-36-09-9 - SO-05 PK Hu...'!$C$4:$J$76,'014-36-09-9 - SO-05 PK Hu...'!$C$82:$J$110,'014-36-09-9 - SO-05 PK Hu...'!$C$116:$K$199</definedName>
    <definedName name="_xlnm.Print_Area" localSheetId="87">'014-36-10-00 - PK Babice ...'!$C$4:$J$76,'014-36-10-00 - PK Babice ...'!$C$82:$J$102,'014-36-10-00 - PK Babice ...'!$C$108:$K$171</definedName>
    <definedName name="_xlnm.Print_Area" localSheetId="78">'014-36-10-1 - SO-01 PK Ba...'!$C$4:$J$76,'014-36-10-1 - SO-01 PK Ba...'!$C$82:$J$109,'014-36-10-1 - SO-01 PK Ba...'!$C$115:$K$193</definedName>
    <definedName name="_xlnm.Print_Area" localSheetId="79">'014-36-10-2 - SO-02 PK Ba...'!$C$4:$J$76,'014-36-10-2 - SO-02 PK Ba...'!$C$82:$J$109,'014-36-10-2 - SO-02 PK Ba...'!$C$115:$K$193</definedName>
    <definedName name="_xlnm.Print_Area" localSheetId="80">'014-36-10-3 - PS-01 PK Ba...'!$C$4:$J$76,'014-36-10-3 - PS-01 PK Ba...'!$C$82:$J$102,'014-36-10-3 - PS-01 PK Ba...'!$C$108:$K$129</definedName>
    <definedName name="_xlnm.Print_Area" localSheetId="81">'014-36-10-4 - PS-02 PK Ba...'!$C$4:$J$76,'014-36-10-4 - PS-02 PK Ba...'!$C$82:$J$102,'014-36-10-4 - PS-02 PK Ba...'!$C$108:$K$129</definedName>
    <definedName name="_xlnm.Print_Area" localSheetId="82">'014-36-10-5 - SO-03 PK Ba...'!$C$4:$J$76,'014-36-10-5 - SO-03 PK Ba...'!$C$82:$J$99,'014-36-10-5 - SO-03 PK Ba...'!$C$105:$K$151</definedName>
    <definedName name="_xlnm.Print_Area" localSheetId="83">'014-36-10-6 - SO-04 PK Ba...'!$C$4:$J$76,'014-36-10-6 - SO-04 PK Ba...'!$C$82:$J$99,'014-36-10-6 - SO-04 PK Ba...'!$C$105:$K$147</definedName>
    <definedName name="_xlnm.Print_Area" localSheetId="84">'014-36-10-7 - PS-03 PK Ba...'!$C$4:$J$76,'014-36-10-7 - PS-03 PK Ba...'!$C$82:$J$99,'014-36-10-7 - PS-03 PK Ba...'!$C$105:$K$139</definedName>
    <definedName name="_xlnm.Print_Area" localSheetId="85">'014-36-10-8 - PS-04 PK Ba...'!$C$4:$J$76,'014-36-10-8 - PS-04 PK Ba...'!$C$82:$J$99,'014-36-10-8 - PS-04 PK Ba...'!$C$105:$K$136</definedName>
    <definedName name="_xlnm.Print_Area" localSheetId="86">'014-36-10-9 - SO-05 PK Ba...'!$C$4:$J$76,'014-36-10-9 - SO-05 PK Ba...'!$C$82:$J$112,'014-36-10-9 - SO-05 PK Ba...'!$C$118:$K$225</definedName>
    <definedName name="_xlnm.Print_Area" localSheetId="93">'014-36-11-00 - PK Spytihn...'!$C$4:$J$76,'014-36-11-00 - PK Spytihn...'!$C$82:$J$102,'014-36-11-00 - PK Spytihn...'!$C$108:$K$171</definedName>
    <definedName name="_xlnm.Print_Area" localSheetId="88">'014-36-11-1 - SO-01 PK Sp...'!$C$4:$J$76,'014-36-11-1 - SO-01 PK Sp...'!$C$82:$J$109,'014-36-11-1 - SO-01 PK Sp...'!$C$115:$K$193</definedName>
    <definedName name="_xlnm.Print_Area" localSheetId="89">'014-36-11-1-1 - SO-01-1 P...'!$C$4:$J$76,'014-36-11-1-1 - SO-01-1 P...'!$C$82:$J$110,'014-36-11-1-1 - SO-01-1 P...'!$C$116:$K$175</definedName>
    <definedName name="_xlnm.Print_Area" localSheetId="90">'014-36-11-2 - PS-01 PK Sp...'!$C$4:$J$76,'014-36-11-2 - PS-01 PK Sp...'!$C$82:$J$102,'014-36-11-2 - PS-01 PK Sp...'!$C$108:$K$129</definedName>
    <definedName name="_xlnm.Print_Area" localSheetId="91">'014-36-11-3 - SO-02 PK Sp...'!$C$4:$J$76,'014-36-11-3 - SO-02 PK Sp...'!$C$82:$J$99,'014-36-11-3 - SO-02 PK Sp...'!$C$105:$K$148</definedName>
    <definedName name="_xlnm.Print_Area" localSheetId="92">'014-36-11-4 - PS-02 PK Sp...'!$C$4:$J$76,'014-36-11-4 - PS-02 PK Sp...'!$C$82:$J$99,'014-36-11-4 - PS-02 PK Sp...'!$C$105:$K$139</definedName>
    <definedName name="_xlnm.Print_Area" localSheetId="0">'Rekapitulace stavby'!$D$4:$AO$76,'Rekapitulace stavby'!$C$82:$AQ$199</definedName>
  </definedNames>
  <calcPr calcId="124519"/>
</workbook>
</file>

<file path=xl/calcChain.xml><?xml version="1.0" encoding="utf-8"?>
<calcChain xmlns="http://schemas.openxmlformats.org/spreadsheetml/2006/main">
  <c r="J39" i="94"/>
  <c r="J38"/>
  <c r="AY198" i="1" s="1"/>
  <c r="J37" i="94"/>
  <c r="AX198" i="1"/>
  <c r="BI170" i="94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94" s="1"/>
  <c r="J25"/>
  <c r="J23"/>
  <c r="E23"/>
  <c r="J93" s="1"/>
  <c r="J22"/>
  <c r="J20"/>
  <c r="E20"/>
  <c r="F120" s="1"/>
  <c r="J19"/>
  <c r="J17"/>
  <c r="E17"/>
  <c r="F119" s="1"/>
  <c r="J16"/>
  <c r="J14"/>
  <c r="J117" s="1"/>
  <c r="E7"/>
  <c r="E85"/>
  <c r="J39" i="93"/>
  <c r="J38"/>
  <c r="AY197" i="1" s="1"/>
  <c r="J37" i="93"/>
  <c r="AX197" i="1" s="1"/>
  <c r="BI139" i="93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93" s="1"/>
  <c r="J22"/>
  <c r="J20"/>
  <c r="E20"/>
  <c r="F117" s="1"/>
  <c r="J19"/>
  <c r="J17"/>
  <c r="E17"/>
  <c r="F116" s="1"/>
  <c r="J16"/>
  <c r="J14"/>
  <c r="J114" s="1"/>
  <c r="E7"/>
  <c r="E108" s="1"/>
  <c r="J39" i="92"/>
  <c r="J38"/>
  <c r="AY196" i="1" s="1"/>
  <c r="J37" i="92"/>
  <c r="AX196" i="1"/>
  <c r="BI148" i="92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91" s="1"/>
  <c r="E7"/>
  <c r="E108" s="1"/>
  <c r="J39" i="91"/>
  <c r="J38"/>
  <c r="AY195" i="1" s="1"/>
  <c r="J37" i="91"/>
  <c r="AX195" i="1"/>
  <c r="BI127" i="91"/>
  <c r="BH127"/>
  <c r="BG127"/>
  <c r="BF127"/>
  <c r="T127"/>
  <c r="T126" s="1"/>
  <c r="T125" s="1"/>
  <c r="T124" s="1"/>
  <c r="T123" s="1"/>
  <c r="R127"/>
  <c r="R126" s="1"/>
  <c r="R125" s="1"/>
  <c r="R124" s="1"/>
  <c r="R123" s="1"/>
  <c r="P127"/>
  <c r="P126"/>
  <c r="P125" s="1"/>
  <c r="P124" s="1"/>
  <c r="P123" s="1"/>
  <c r="AU195" i="1" s="1"/>
  <c r="J120" i="91"/>
  <c r="J119"/>
  <c r="F119"/>
  <c r="F117"/>
  <c r="E115"/>
  <c r="J94"/>
  <c r="J93"/>
  <c r="F93"/>
  <c r="F91"/>
  <c r="E89"/>
  <c r="J20"/>
  <c r="E20"/>
  <c r="F120" s="1"/>
  <c r="J19"/>
  <c r="J14"/>
  <c r="J117" s="1"/>
  <c r="E7"/>
  <c r="E111" s="1"/>
  <c r="J39" i="90"/>
  <c r="J38"/>
  <c r="AY194" i="1" s="1"/>
  <c r="J37" i="90"/>
  <c r="AX194" i="1"/>
  <c r="BI175" i="90"/>
  <c r="BH175"/>
  <c r="BG175"/>
  <c r="BF175"/>
  <c r="T175"/>
  <c r="T174" s="1"/>
  <c r="R175"/>
  <c r="R174" s="1"/>
  <c r="P175"/>
  <c r="P174" s="1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T163"/>
  <c r="R164"/>
  <c r="R163" s="1"/>
  <c r="P164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 s="1"/>
  <c r="R151"/>
  <c r="R150"/>
  <c r="P151"/>
  <c r="P150" s="1"/>
  <c r="BI148"/>
  <c r="BH148"/>
  <c r="BG148"/>
  <c r="BF148"/>
  <c r="T148"/>
  <c r="T147"/>
  <c r="R148"/>
  <c r="R147" s="1"/>
  <c r="P148"/>
  <c r="P147"/>
  <c r="BI145"/>
  <c r="BH145"/>
  <c r="BG145"/>
  <c r="BF145"/>
  <c r="T145"/>
  <c r="T144" s="1"/>
  <c r="R145"/>
  <c r="R144"/>
  <c r="P145"/>
  <c r="P144" s="1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94" s="1"/>
  <c r="J19"/>
  <c r="J14"/>
  <c r="J125" s="1"/>
  <c r="E7"/>
  <c r="E119" s="1"/>
  <c r="J39" i="89"/>
  <c r="J38"/>
  <c r="AY193" i="1"/>
  <c r="J37" i="89"/>
  <c r="AX193" i="1" s="1"/>
  <c r="BI192" i="89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T147" s="1"/>
  <c r="R149"/>
  <c r="R148" s="1"/>
  <c r="R147" s="1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 s="1"/>
  <c r="R137"/>
  <c r="R136"/>
  <c r="P137"/>
  <c r="P136" s="1"/>
  <c r="BI134"/>
  <c r="BH134"/>
  <c r="BG134"/>
  <c r="BF134"/>
  <c r="T134"/>
  <c r="T133"/>
  <c r="R134"/>
  <c r="R133" s="1"/>
  <c r="P134"/>
  <c r="P133"/>
  <c r="J127"/>
  <c r="J126"/>
  <c r="F126"/>
  <c r="F124"/>
  <c r="E122"/>
  <c r="J94"/>
  <c r="J93"/>
  <c r="F93"/>
  <c r="F91"/>
  <c r="E89"/>
  <c r="J20"/>
  <c r="E20"/>
  <c r="F127" s="1"/>
  <c r="J19"/>
  <c r="J14"/>
  <c r="J124" s="1"/>
  <c r="E7"/>
  <c r="E118" s="1"/>
  <c r="J39" i="88"/>
  <c r="J38"/>
  <c r="AY191" i="1" s="1"/>
  <c r="J37" i="88"/>
  <c r="AX191" i="1"/>
  <c r="BI170" i="88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120" s="1"/>
  <c r="J25"/>
  <c r="J23"/>
  <c r="E23"/>
  <c r="J119" s="1"/>
  <c r="J22"/>
  <c r="J20"/>
  <c r="E20"/>
  <c r="F94" s="1"/>
  <c r="J19"/>
  <c r="J17"/>
  <c r="E17"/>
  <c r="F119" s="1"/>
  <c r="J16"/>
  <c r="J14"/>
  <c r="J91" s="1"/>
  <c r="E7"/>
  <c r="E111"/>
  <c r="J39" i="87"/>
  <c r="J38"/>
  <c r="AY190" i="1" s="1"/>
  <c r="J37" i="87"/>
  <c r="AX190" i="1" s="1"/>
  <c r="BI225" i="87"/>
  <c r="BH225"/>
  <c r="BG225"/>
  <c r="BF225"/>
  <c r="T225"/>
  <c r="T224" s="1"/>
  <c r="R225"/>
  <c r="R224" s="1"/>
  <c r="P225"/>
  <c r="P224" s="1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T146" s="1"/>
  <c r="R147"/>
  <c r="R146"/>
  <c r="P147"/>
  <c r="P146" s="1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F127"/>
  <c r="E125"/>
  <c r="F91"/>
  <c r="E89"/>
  <c r="J26"/>
  <c r="E26"/>
  <c r="J94" s="1"/>
  <c r="J25"/>
  <c r="J23"/>
  <c r="E23"/>
  <c r="J129" s="1"/>
  <c r="J22"/>
  <c r="J20"/>
  <c r="E20"/>
  <c r="F130" s="1"/>
  <c r="J19"/>
  <c r="J17"/>
  <c r="E17"/>
  <c r="F129" s="1"/>
  <c r="J16"/>
  <c r="J14"/>
  <c r="J91" s="1"/>
  <c r="E7"/>
  <c r="E121" s="1"/>
  <c r="J39" i="86"/>
  <c r="J38"/>
  <c r="AY189" i="1" s="1"/>
  <c r="J37" i="86"/>
  <c r="AX189" i="1"/>
  <c r="BI136" i="8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116" s="1"/>
  <c r="J16"/>
  <c r="J14"/>
  <c r="J91" s="1"/>
  <c r="E7"/>
  <c r="E108" s="1"/>
  <c r="J39" i="85"/>
  <c r="J38"/>
  <c r="AY188" i="1"/>
  <c r="J37" i="85"/>
  <c r="AX188" i="1" s="1"/>
  <c r="BI139" i="85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94" s="1"/>
  <c r="J19"/>
  <c r="J17"/>
  <c r="E17"/>
  <c r="F116" s="1"/>
  <c r="J16"/>
  <c r="J14"/>
  <c r="J91" s="1"/>
  <c r="E7"/>
  <c r="E108" s="1"/>
  <c r="J39" i="84"/>
  <c r="J38"/>
  <c r="AY187" i="1" s="1"/>
  <c r="J37" i="84"/>
  <c r="AX187" i="1" s="1"/>
  <c r="BI147" i="84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116" s="1"/>
  <c r="J22"/>
  <c r="J20"/>
  <c r="E20"/>
  <c r="F94" s="1"/>
  <c r="J19"/>
  <c r="J17"/>
  <c r="E17"/>
  <c r="F93" s="1"/>
  <c r="J16"/>
  <c r="J14"/>
  <c r="J114" s="1"/>
  <c r="E7"/>
  <c r="E108"/>
  <c r="J39" i="83"/>
  <c r="J38"/>
  <c r="AY186" i="1" s="1"/>
  <c r="J37" i="83"/>
  <c r="AX186" i="1"/>
  <c r="BI151" i="83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93" s="1"/>
  <c r="J22"/>
  <c r="J20"/>
  <c r="E20"/>
  <c r="F94" s="1"/>
  <c r="J19"/>
  <c r="J17"/>
  <c r="E17"/>
  <c r="F116" s="1"/>
  <c r="J16"/>
  <c r="J14"/>
  <c r="J114"/>
  <c r="E7"/>
  <c r="E108" s="1"/>
  <c r="J39" i="82"/>
  <c r="J38"/>
  <c r="AY185" i="1" s="1"/>
  <c r="J37" i="82"/>
  <c r="AX185" i="1"/>
  <c r="BI127" i="82"/>
  <c r="BH127"/>
  <c r="BG127"/>
  <c r="BF127"/>
  <c r="T127"/>
  <c r="T126" s="1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85" i="1" s="1"/>
  <c r="J120" i="82"/>
  <c r="J119"/>
  <c r="F119"/>
  <c r="F117"/>
  <c r="E115"/>
  <c r="J94"/>
  <c r="J93"/>
  <c r="F93"/>
  <c r="F91"/>
  <c r="E89"/>
  <c r="J20"/>
  <c r="E20"/>
  <c r="F94"/>
  <c r="J19"/>
  <c r="J14"/>
  <c r="J117" s="1"/>
  <c r="E7"/>
  <c r="E85" s="1"/>
  <c r="J39" i="81"/>
  <c r="J38"/>
  <c r="AY184" i="1"/>
  <c r="J37" i="81"/>
  <c r="AX184" i="1" s="1"/>
  <c r="BI127" i="81"/>
  <c r="BH127"/>
  <c r="BG127"/>
  <c r="BF127"/>
  <c r="T127"/>
  <c r="T126"/>
  <c r="T125"/>
  <c r="T124" s="1"/>
  <c r="T123" s="1"/>
  <c r="R127"/>
  <c r="R126"/>
  <c r="R125" s="1"/>
  <c r="R124" s="1"/>
  <c r="R123" s="1"/>
  <c r="P127"/>
  <c r="P126" s="1"/>
  <c r="P125" s="1"/>
  <c r="P124" s="1"/>
  <c r="P123" s="1"/>
  <c r="AU184" i="1" s="1"/>
  <c r="J120" i="81"/>
  <c r="J119"/>
  <c r="F119"/>
  <c r="F117"/>
  <c r="E115"/>
  <c r="J94"/>
  <c r="J93"/>
  <c r="F93"/>
  <c r="F91"/>
  <c r="E89"/>
  <c r="J20"/>
  <c r="E20"/>
  <c r="F94" s="1"/>
  <c r="J19"/>
  <c r="J14"/>
  <c r="J117" s="1"/>
  <c r="E7"/>
  <c r="E85" s="1"/>
  <c r="J39" i="80"/>
  <c r="J38"/>
  <c r="AY183" i="1"/>
  <c r="J37" i="80"/>
  <c r="AX183" i="1"/>
  <c r="BI192" i="80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 s="1"/>
  <c r="R147" s="1"/>
  <c r="P149"/>
  <c r="P148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/>
  <c r="P134"/>
  <c r="P133" s="1"/>
  <c r="J127"/>
  <c r="J126"/>
  <c r="F126"/>
  <c r="F124"/>
  <c r="E122"/>
  <c r="J94"/>
  <c r="J93"/>
  <c r="F93"/>
  <c r="F91"/>
  <c r="E89"/>
  <c r="J20"/>
  <c r="E20"/>
  <c r="F127" s="1"/>
  <c r="J19"/>
  <c r="J14"/>
  <c r="J124" s="1"/>
  <c r="E7"/>
  <c r="E118" s="1"/>
  <c r="J39" i="79"/>
  <c r="J38"/>
  <c r="AY182" i="1"/>
  <c r="J37" i="79"/>
  <c r="AX182" i="1" s="1"/>
  <c r="BI192" i="79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T147"/>
  <c r="R149"/>
  <c r="R148" s="1"/>
  <c r="R147" s="1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 s="1"/>
  <c r="R137"/>
  <c r="R136"/>
  <c r="P137"/>
  <c r="P136" s="1"/>
  <c r="BI134"/>
  <c r="BH134"/>
  <c r="BG134"/>
  <c r="BF134"/>
  <c r="T134"/>
  <c r="T133"/>
  <c r="R134"/>
  <c r="R133" s="1"/>
  <c r="P134"/>
  <c r="P133"/>
  <c r="J127"/>
  <c r="J126"/>
  <c r="F126"/>
  <c r="F124"/>
  <c r="E122"/>
  <c r="J94"/>
  <c r="J93"/>
  <c r="F93"/>
  <c r="F91"/>
  <c r="E89"/>
  <c r="J20"/>
  <c r="E20"/>
  <c r="F94" s="1"/>
  <c r="J19"/>
  <c r="J14"/>
  <c r="J91" s="1"/>
  <c r="E7"/>
  <c r="E118" s="1"/>
  <c r="J39" i="78"/>
  <c r="J38"/>
  <c r="AY180" i="1"/>
  <c r="J37" i="78"/>
  <c r="AX180" i="1"/>
  <c r="BI172" i="78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94" s="1"/>
  <c r="J25"/>
  <c r="J23"/>
  <c r="E23"/>
  <c r="J119" s="1"/>
  <c r="J22"/>
  <c r="J20"/>
  <c r="E20"/>
  <c r="F120" s="1"/>
  <c r="J19"/>
  <c r="J17"/>
  <c r="E17"/>
  <c r="F93" s="1"/>
  <c r="J16"/>
  <c r="J14"/>
  <c r="J117" s="1"/>
  <c r="E7"/>
  <c r="E85" s="1"/>
  <c r="J39" i="77"/>
  <c r="J38"/>
  <c r="AY179" i="1" s="1"/>
  <c r="J37" i="77"/>
  <c r="AX179" i="1"/>
  <c r="BI199" i="77"/>
  <c r="BH199"/>
  <c r="BG199"/>
  <c r="BF199"/>
  <c r="T199"/>
  <c r="T198" s="1"/>
  <c r="R199"/>
  <c r="R198"/>
  <c r="P199"/>
  <c r="P198" s="1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91"/>
  <c r="E7"/>
  <c r="E119" s="1"/>
  <c r="J39" i="76"/>
  <c r="J38"/>
  <c r="AY178" i="1"/>
  <c r="J37" i="76"/>
  <c r="AX178" i="1" s="1"/>
  <c r="BI141" i="76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93" s="1"/>
  <c r="J22"/>
  <c r="J20"/>
  <c r="E20"/>
  <c r="F117" s="1"/>
  <c r="J19"/>
  <c r="J17"/>
  <c r="E17"/>
  <c r="F93" s="1"/>
  <c r="J16"/>
  <c r="J14"/>
  <c r="J114" s="1"/>
  <c r="E7"/>
  <c r="E85" s="1"/>
  <c r="J39" i="75"/>
  <c r="J38"/>
  <c r="AY177" i="1" s="1"/>
  <c r="J37" i="75"/>
  <c r="AX177" i="1"/>
  <c r="BI140" i="75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114" s="1"/>
  <c r="E7"/>
  <c r="E108" s="1"/>
  <c r="J39" i="74"/>
  <c r="J38"/>
  <c r="AY176" i="1"/>
  <c r="J37" i="74"/>
  <c r="AX176" i="1" s="1"/>
  <c r="BI149" i="74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94" s="1"/>
  <c r="J19"/>
  <c r="J17"/>
  <c r="E17"/>
  <c r="F116" s="1"/>
  <c r="J16"/>
  <c r="J14"/>
  <c r="J91" s="1"/>
  <c r="E7"/>
  <c r="E108" s="1"/>
  <c r="J39" i="73"/>
  <c r="J38"/>
  <c r="AY175" i="1"/>
  <c r="J37" i="73"/>
  <c r="AX175" i="1" s="1"/>
  <c r="BI149" i="73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93" s="1"/>
  <c r="J16"/>
  <c r="J14"/>
  <c r="J91"/>
  <c r="E7"/>
  <c r="E108" s="1"/>
  <c r="J39" i="72"/>
  <c r="J38"/>
  <c r="AY174" i="1" s="1"/>
  <c r="J37" i="72"/>
  <c r="AX174" i="1"/>
  <c r="BI127" i="72"/>
  <c r="BH127"/>
  <c r="BG127"/>
  <c r="BF127"/>
  <c r="T127"/>
  <c r="T126" s="1"/>
  <c r="T125" s="1"/>
  <c r="T124" s="1"/>
  <c r="T123" s="1"/>
  <c r="R127"/>
  <c r="R126" s="1"/>
  <c r="R125" s="1"/>
  <c r="R124" s="1"/>
  <c r="R123" s="1"/>
  <c r="P127"/>
  <c r="P126"/>
  <c r="P125"/>
  <c r="P124" s="1"/>
  <c r="P123" s="1"/>
  <c r="AU174" i="1" s="1"/>
  <c r="J120" i="72"/>
  <c r="J119"/>
  <c r="F119"/>
  <c r="F117"/>
  <c r="E115"/>
  <c r="J94"/>
  <c r="J93"/>
  <c r="F93"/>
  <c r="F91"/>
  <c r="E89"/>
  <c r="J20"/>
  <c r="E20"/>
  <c r="F120" s="1"/>
  <c r="J19"/>
  <c r="J14"/>
  <c r="J117" s="1"/>
  <c r="E7"/>
  <c r="E111" s="1"/>
  <c r="J39" i="71"/>
  <c r="J38"/>
  <c r="AY173" i="1"/>
  <c r="J37" i="71"/>
  <c r="AX173" i="1" s="1"/>
  <c r="BI127" i="71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73" i="1" s="1"/>
  <c r="J120" i="71"/>
  <c r="J119"/>
  <c r="F119"/>
  <c r="F117"/>
  <c r="E115"/>
  <c r="J94"/>
  <c r="J93"/>
  <c r="F93"/>
  <c r="F91"/>
  <c r="E89"/>
  <c r="J20"/>
  <c r="E20"/>
  <c r="F94"/>
  <c r="J19"/>
  <c r="J14"/>
  <c r="J91" s="1"/>
  <c r="E7"/>
  <c r="E85"/>
  <c r="J39" i="70"/>
  <c r="J38"/>
  <c r="AY172" i="1"/>
  <c r="J37" i="70"/>
  <c r="AX172" i="1" s="1"/>
  <c r="BI192" i="70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T147"/>
  <c r="R149"/>
  <c r="R148" s="1"/>
  <c r="R147" s="1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 s="1"/>
  <c r="R137"/>
  <c r="R136"/>
  <c r="P137"/>
  <c r="P136" s="1"/>
  <c r="BI134"/>
  <c r="BH134"/>
  <c r="BG134"/>
  <c r="BF134"/>
  <c r="T134"/>
  <c r="T133"/>
  <c r="R134"/>
  <c r="R133" s="1"/>
  <c r="P134"/>
  <c r="P133"/>
  <c r="J127"/>
  <c r="J126"/>
  <c r="F126"/>
  <c r="F124"/>
  <c r="E122"/>
  <c r="J94"/>
  <c r="J93"/>
  <c r="F93"/>
  <c r="F91"/>
  <c r="E89"/>
  <c r="J20"/>
  <c r="E20"/>
  <c r="F94"/>
  <c r="J19"/>
  <c r="J14"/>
  <c r="J124"/>
  <c r="E7"/>
  <c r="E85" s="1"/>
  <c r="J39" i="69"/>
  <c r="J38"/>
  <c r="AY171" i="1"/>
  <c r="J37" i="69"/>
  <c r="AX171" i="1" s="1"/>
  <c r="BI192" i="69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T147" s="1"/>
  <c r="R149"/>
  <c r="R148"/>
  <c r="R147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 s="1"/>
  <c r="R137"/>
  <c r="R136"/>
  <c r="P137"/>
  <c r="P136" s="1"/>
  <c r="BI134"/>
  <c r="BH134"/>
  <c r="BG134"/>
  <c r="BF134"/>
  <c r="T134"/>
  <c r="T133"/>
  <c r="R134"/>
  <c r="R133" s="1"/>
  <c r="P134"/>
  <c r="P133"/>
  <c r="J127"/>
  <c r="J126"/>
  <c r="F126"/>
  <c r="F124"/>
  <c r="E122"/>
  <c r="J94"/>
  <c r="J93"/>
  <c r="F93"/>
  <c r="F91"/>
  <c r="E89"/>
  <c r="J20"/>
  <c r="E20"/>
  <c r="F94" s="1"/>
  <c r="J19"/>
  <c r="J14"/>
  <c r="J124"/>
  <c r="E7"/>
  <c r="E85" s="1"/>
  <c r="J39" i="68"/>
  <c r="J38"/>
  <c r="AY169" i="1" s="1"/>
  <c r="J37" i="68"/>
  <c r="AX169" i="1"/>
  <c r="BI170" i="68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119"/>
  <c r="J16"/>
  <c r="J14"/>
  <c r="J91" s="1"/>
  <c r="E7"/>
  <c r="E111"/>
  <c r="J39" i="67"/>
  <c r="J38"/>
  <c r="AY168" i="1"/>
  <c r="J37" i="67"/>
  <c r="AX168" i="1" s="1"/>
  <c r="BI139" i="67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93" s="1"/>
  <c r="J22"/>
  <c r="J20"/>
  <c r="E20"/>
  <c r="F117" s="1"/>
  <c r="J19"/>
  <c r="J17"/>
  <c r="E17"/>
  <c r="F116" s="1"/>
  <c r="J16"/>
  <c r="J14"/>
  <c r="J114" s="1"/>
  <c r="E7"/>
  <c r="E108" s="1"/>
  <c r="J39" i="66"/>
  <c r="J38"/>
  <c r="AY167" i="1" s="1"/>
  <c r="J37" i="66"/>
  <c r="AX167" i="1"/>
  <c r="BI148" i="66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116" s="1"/>
  <c r="J22"/>
  <c r="J20"/>
  <c r="E20"/>
  <c r="F117" s="1"/>
  <c r="J19"/>
  <c r="J17"/>
  <c r="E17"/>
  <c r="F93" s="1"/>
  <c r="J16"/>
  <c r="J14"/>
  <c r="J114"/>
  <c r="E7"/>
  <c r="E108" s="1"/>
  <c r="J39" i="65"/>
  <c r="J38"/>
  <c r="AY166" i="1"/>
  <c r="J37" i="65"/>
  <c r="AX166" i="1" s="1"/>
  <c r="BI127" i="65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66" i="1" s="1"/>
  <c r="J120" i="65"/>
  <c r="J119"/>
  <c r="F119"/>
  <c r="F117"/>
  <c r="E115"/>
  <c r="J94"/>
  <c r="J93"/>
  <c r="F93"/>
  <c r="F91"/>
  <c r="E89"/>
  <c r="J20"/>
  <c r="E20"/>
  <c r="F94" s="1"/>
  <c r="J19"/>
  <c r="J14"/>
  <c r="J117" s="1"/>
  <c r="E7"/>
  <c r="E85" s="1"/>
  <c r="J39" i="64"/>
  <c r="J38"/>
  <c r="AY165" i="1"/>
  <c r="J37" i="64"/>
  <c r="AX165" i="1" s="1"/>
  <c r="BI183" i="64"/>
  <c r="BH183"/>
  <c r="BG183"/>
  <c r="BF183"/>
  <c r="T183"/>
  <c r="T182"/>
  <c r="R183"/>
  <c r="R182" s="1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128" s="1"/>
  <c r="J19"/>
  <c r="J14"/>
  <c r="J91" s="1"/>
  <c r="E7"/>
  <c r="E85" s="1"/>
  <c r="J39" i="63"/>
  <c r="J38"/>
  <c r="AY164" i="1" s="1"/>
  <c r="J37" i="63"/>
  <c r="AX164" i="1"/>
  <c r="BI203" i="6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/>
  <c r="R147" s="1"/>
  <c r="P149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/>
  <c r="P134"/>
  <c r="P133" s="1"/>
  <c r="J127"/>
  <c r="J126"/>
  <c r="F126"/>
  <c r="F124"/>
  <c r="E122"/>
  <c r="J94"/>
  <c r="J93"/>
  <c r="F93"/>
  <c r="F91"/>
  <c r="E89"/>
  <c r="J20"/>
  <c r="E20"/>
  <c r="F94" s="1"/>
  <c r="J19"/>
  <c r="J14"/>
  <c r="J124" s="1"/>
  <c r="E7"/>
  <c r="E85"/>
  <c r="J39" i="62"/>
  <c r="J38"/>
  <c r="AY162" i="1" s="1"/>
  <c r="J37" i="62"/>
  <c r="AX162" i="1"/>
  <c r="BI161" i="62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118"/>
  <c r="J16"/>
  <c r="J14"/>
  <c r="J116" s="1"/>
  <c r="E7"/>
  <c r="E110" s="1"/>
  <c r="J39" i="61"/>
  <c r="J38"/>
  <c r="AY161" i="1"/>
  <c r="J37" i="61"/>
  <c r="AX161" i="1" s="1"/>
  <c r="BI139" i="61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116"/>
  <c r="J22"/>
  <c r="J20"/>
  <c r="E20"/>
  <c r="F117"/>
  <c r="J19"/>
  <c r="J17"/>
  <c r="E17"/>
  <c r="F116"/>
  <c r="J16"/>
  <c r="J14"/>
  <c r="J91" s="1"/>
  <c r="E7"/>
  <c r="E85"/>
  <c r="J39" i="60"/>
  <c r="J38"/>
  <c r="AY160" i="1"/>
  <c r="J37" i="60"/>
  <c r="AX160" i="1" s="1"/>
  <c r="BI147" i="60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116" s="1"/>
  <c r="J22"/>
  <c r="J20"/>
  <c r="E20"/>
  <c r="F94" s="1"/>
  <c r="J19"/>
  <c r="J17"/>
  <c r="E17"/>
  <c r="F116" s="1"/>
  <c r="J16"/>
  <c r="J14"/>
  <c r="J114" s="1"/>
  <c r="E7"/>
  <c r="E108" s="1"/>
  <c r="J39" i="59"/>
  <c r="J38"/>
  <c r="AY159" i="1" s="1"/>
  <c r="J37" i="59"/>
  <c r="AX159" i="1"/>
  <c r="BI127" i="59"/>
  <c r="BH127"/>
  <c r="BG127"/>
  <c r="BF127"/>
  <c r="T127"/>
  <c r="T126" s="1"/>
  <c r="T125" s="1"/>
  <c r="T124" s="1"/>
  <c r="T123" s="1"/>
  <c r="R127"/>
  <c r="R126"/>
  <c r="R125"/>
  <c r="R124" s="1"/>
  <c r="R123" s="1"/>
  <c r="P127"/>
  <c r="P126"/>
  <c r="P125" s="1"/>
  <c r="P124" s="1"/>
  <c r="P123" s="1"/>
  <c r="AU159" i="1" s="1"/>
  <c r="J120" i="59"/>
  <c r="J119"/>
  <c r="F119"/>
  <c r="F117"/>
  <c r="E115"/>
  <c r="J94"/>
  <c r="J93"/>
  <c r="F93"/>
  <c r="F91"/>
  <c r="E89"/>
  <c r="J20"/>
  <c r="E20"/>
  <c r="F94" s="1"/>
  <c r="J19"/>
  <c r="J14"/>
  <c r="J117" s="1"/>
  <c r="E7"/>
  <c r="E111" s="1"/>
  <c r="J221" i="58"/>
  <c r="J39"/>
  <c r="J38"/>
  <c r="AY158" i="1" s="1"/>
  <c r="J37" i="58"/>
  <c r="AX158" i="1"/>
  <c r="BI317" i="58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T282" s="1"/>
  <c r="R283"/>
  <c r="R282"/>
  <c r="P283"/>
  <c r="P282" s="1"/>
  <c r="BI280"/>
  <c r="BH280"/>
  <c r="BG280"/>
  <c r="BF280"/>
  <c r="T280"/>
  <c r="T279"/>
  <c r="R280"/>
  <c r="R279"/>
  <c r="R278"/>
  <c r="P280"/>
  <c r="P279" s="1"/>
  <c r="P278" s="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J110"/>
  <c r="BI219"/>
  <c r="BH219"/>
  <c r="BG219"/>
  <c r="BF219"/>
  <c r="T219"/>
  <c r="T218"/>
  <c r="R219"/>
  <c r="R218" s="1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J143"/>
  <c r="J142"/>
  <c r="F142"/>
  <c r="F140"/>
  <c r="E138"/>
  <c r="J94"/>
  <c r="J93"/>
  <c r="F93"/>
  <c r="F91"/>
  <c r="E89"/>
  <c r="J20"/>
  <c r="E20"/>
  <c r="F94" s="1"/>
  <c r="J19"/>
  <c r="J14"/>
  <c r="J140" s="1"/>
  <c r="E7"/>
  <c r="E85" s="1"/>
  <c r="J39" i="57"/>
  <c r="J38"/>
  <c r="AY156" i="1"/>
  <c r="J37" i="57"/>
  <c r="AX156" i="1" s="1"/>
  <c r="BI172" i="57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 s="1"/>
  <c r="E7"/>
  <c r="E85"/>
  <c r="J39" i="56"/>
  <c r="J38"/>
  <c r="AY155" i="1"/>
  <c r="J37" i="56"/>
  <c r="AX155" i="1" s="1"/>
  <c r="BI201" i="56"/>
  <c r="BH201"/>
  <c r="BG201"/>
  <c r="BF201"/>
  <c r="T201"/>
  <c r="T200"/>
  <c r="R201"/>
  <c r="R200" s="1"/>
  <c r="P201"/>
  <c r="P200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T183" s="1"/>
  <c r="R184"/>
  <c r="R183"/>
  <c r="P184"/>
  <c r="P183" s="1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128" s="1"/>
  <c r="J19"/>
  <c r="J14"/>
  <c r="J125" s="1"/>
  <c r="E7"/>
  <c r="E119" s="1"/>
  <c r="J39" i="55"/>
  <c r="J38"/>
  <c r="AY154" i="1" s="1"/>
  <c r="J37" i="55"/>
  <c r="AX154" i="1"/>
  <c r="BI136" i="55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91" s="1"/>
  <c r="E7"/>
  <c r="E85" s="1"/>
  <c r="J39" i="54"/>
  <c r="J38"/>
  <c r="AY153" i="1"/>
  <c r="J37" i="54"/>
  <c r="AX153" i="1" s="1"/>
  <c r="BI139" i="54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93" s="1"/>
  <c r="J16"/>
  <c r="J14"/>
  <c r="J91" s="1"/>
  <c r="E7"/>
  <c r="E85"/>
  <c r="J39" i="53"/>
  <c r="J38"/>
  <c r="AY152" i="1" s="1"/>
  <c r="J37" i="53"/>
  <c r="AX152" i="1"/>
  <c r="BI147" i="53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93" s="1"/>
  <c r="J22"/>
  <c r="J20"/>
  <c r="E20"/>
  <c r="F94" s="1"/>
  <c r="J19"/>
  <c r="J17"/>
  <c r="E17"/>
  <c r="F93" s="1"/>
  <c r="J16"/>
  <c r="J14"/>
  <c r="J114"/>
  <c r="E7"/>
  <c r="E108" s="1"/>
  <c r="J39" i="52"/>
  <c r="J38"/>
  <c r="AY151" i="1" s="1"/>
  <c r="J37" i="52"/>
  <c r="AX151" i="1"/>
  <c r="BI151" i="52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114"/>
  <c r="E7"/>
  <c r="E85" s="1"/>
  <c r="J39" i="51"/>
  <c r="J38"/>
  <c r="AY150" i="1"/>
  <c r="J37" i="51"/>
  <c r="AX150" i="1" s="1"/>
  <c r="BI127" i="51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50" i="1" s="1"/>
  <c r="J120" i="51"/>
  <c r="J119"/>
  <c r="F119"/>
  <c r="F117"/>
  <c r="E115"/>
  <c r="J94"/>
  <c r="J93"/>
  <c r="F93"/>
  <c r="F91"/>
  <c r="E89"/>
  <c r="J20"/>
  <c r="E20"/>
  <c r="F94" s="1"/>
  <c r="J19"/>
  <c r="J14"/>
  <c r="J117" s="1"/>
  <c r="E7"/>
  <c r="E111" s="1"/>
  <c r="J39" i="50"/>
  <c r="J38"/>
  <c r="AY149" i="1" s="1"/>
  <c r="J37" i="50"/>
  <c r="AX149" i="1" s="1"/>
  <c r="BI127" i="50"/>
  <c r="BH127"/>
  <c r="BG127"/>
  <c r="BF127"/>
  <c r="T127"/>
  <c r="T126" s="1"/>
  <c r="T125" s="1"/>
  <c r="T124" s="1"/>
  <c r="T123" s="1"/>
  <c r="R127"/>
  <c r="R126"/>
  <c r="R125" s="1"/>
  <c r="R124" s="1"/>
  <c r="R123" s="1"/>
  <c r="P127"/>
  <c r="P126" s="1"/>
  <c r="P125" s="1"/>
  <c r="P124" s="1"/>
  <c r="P123" s="1"/>
  <c r="AU149" i="1" s="1"/>
  <c r="J120" i="50"/>
  <c r="J119"/>
  <c r="F119"/>
  <c r="F117"/>
  <c r="E115"/>
  <c r="J94"/>
  <c r="J93"/>
  <c r="F93"/>
  <c r="F91"/>
  <c r="E89"/>
  <c r="J20"/>
  <c r="E20"/>
  <c r="F120" s="1"/>
  <c r="J19"/>
  <c r="J14"/>
  <c r="J117" s="1"/>
  <c r="E7"/>
  <c r="E85" s="1"/>
  <c r="J39" i="49"/>
  <c r="J38"/>
  <c r="AY148" i="1" s="1"/>
  <c r="J37" i="49"/>
  <c r="AX148" i="1"/>
  <c r="BI195" i="49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/>
  <c r="R147" s="1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 s="1"/>
  <c r="P134"/>
  <c r="P133" s="1"/>
  <c r="J127"/>
  <c r="J126"/>
  <c r="F126"/>
  <c r="F124"/>
  <c r="E122"/>
  <c r="J94"/>
  <c r="J93"/>
  <c r="F93"/>
  <c r="F91"/>
  <c r="E89"/>
  <c r="J20"/>
  <c r="E20"/>
  <c r="F94" s="1"/>
  <c r="J19"/>
  <c r="J14"/>
  <c r="J91" s="1"/>
  <c r="E7"/>
  <c r="E85" s="1"/>
  <c r="J39" i="48"/>
  <c r="J38"/>
  <c r="AY147" i="1" s="1"/>
  <c r="J37" i="48"/>
  <c r="AX147" i="1"/>
  <c r="BI203" i="48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 s="1"/>
  <c r="R147" s="1"/>
  <c r="P149"/>
  <c r="P148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/>
  <c r="P134"/>
  <c r="P133" s="1"/>
  <c r="J127"/>
  <c r="J126"/>
  <c r="F126"/>
  <c r="F124"/>
  <c r="E122"/>
  <c r="J94"/>
  <c r="J93"/>
  <c r="F93"/>
  <c r="F91"/>
  <c r="E89"/>
  <c r="J20"/>
  <c r="E20"/>
  <c r="F94" s="1"/>
  <c r="J19"/>
  <c r="J14"/>
  <c r="J124" s="1"/>
  <c r="E7"/>
  <c r="E85"/>
  <c r="J39" i="47"/>
  <c r="J38"/>
  <c r="AY145" i="1"/>
  <c r="J37" i="47"/>
  <c r="AX145" i="1" s="1"/>
  <c r="BI170" i="47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 s="1"/>
  <c r="J19"/>
  <c r="J14"/>
  <c r="J117" s="1"/>
  <c r="E7"/>
  <c r="E85" s="1"/>
  <c r="J39" i="46"/>
  <c r="J38"/>
  <c r="AY144" i="1"/>
  <c r="J37" i="46"/>
  <c r="AX144" i="1" s="1"/>
  <c r="BI142" i="46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116" s="1"/>
  <c r="J22"/>
  <c r="J20"/>
  <c r="E20"/>
  <c r="F117" s="1"/>
  <c r="J19"/>
  <c r="J17"/>
  <c r="E17"/>
  <c r="F93" s="1"/>
  <c r="J16"/>
  <c r="J14"/>
  <c r="J91" s="1"/>
  <c r="E7"/>
  <c r="E108" s="1"/>
  <c r="J39" i="45"/>
  <c r="J38"/>
  <c r="AY143" i="1"/>
  <c r="J37" i="45"/>
  <c r="AX143" i="1" s="1"/>
  <c r="BI149" i="45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116"/>
  <c r="J22"/>
  <c r="J20"/>
  <c r="E20"/>
  <c r="F94"/>
  <c r="J19"/>
  <c r="J17"/>
  <c r="E17"/>
  <c r="F116"/>
  <c r="J16"/>
  <c r="J14"/>
  <c r="J91"/>
  <c r="E7"/>
  <c r="E85" s="1"/>
  <c r="J39" i="44"/>
  <c r="J38"/>
  <c r="AY142" i="1"/>
  <c r="J37" i="44"/>
  <c r="AX142" i="1" s="1"/>
  <c r="BI127" i="44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42" i="1" s="1"/>
  <c r="J120" i="44"/>
  <c r="J119"/>
  <c r="F119"/>
  <c r="F117"/>
  <c r="E115"/>
  <c r="J94"/>
  <c r="J93"/>
  <c r="F93"/>
  <c r="F91"/>
  <c r="E89"/>
  <c r="J20"/>
  <c r="E20"/>
  <c r="F120" s="1"/>
  <c r="J19"/>
  <c r="J14"/>
  <c r="J91" s="1"/>
  <c r="E7"/>
  <c r="E85"/>
  <c r="J39" i="43"/>
  <c r="J38"/>
  <c r="AY141" i="1"/>
  <c r="J37" i="43"/>
  <c r="AX141" i="1" s="1"/>
  <c r="BI189" i="43"/>
  <c r="BH189"/>
  <c r="BG189"/>
  <c r="BF189"/>
  <c r="T189"/>
  <c r="T188" s="1"/>
  <c r="R189"/>
  <c r="R188" s="1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T177" s="1"/>
  <c r="R178"/>
  <c r="R177"/>
  <c r="P178"/>
  <c r="P177" s="1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128" s="1"/>
  <c r="J19"/>
  <c r="J14"/>
  <c r="J125" s="1"/>
  <c r="E7"/>
  <c r="E119" s="1"/>
  <c r="J39" i="42"/>
  <c r="J38"/>
  <c r="AY140" i="1" s="1"/>
  <c r="J37" i="42"/>
  <c r="AX140" i="1"/>
  <c r="BI207" i="42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T152" s="1"/>
  <c r="R153"/>
  <c r="R152"/>
  <c r="P153"/>
  <c r="P152" s="1"/>
  <c r="BI150"/>
  <c r="BH150"/>
  <c r="BG150"/>
  <c r="BF150"/>
  <c r="T150"/>
  <c r="T149"/>
  <c r="R150"/>
  <c r="R149" s="1"/>
  <c r="R148" s="1"/>
  <c r="P150"/>
  <c r="P149" s="1"/>
  <c r="P148" s="1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 s="1"/>
  <c r="R138"/>
  <c r="R137"/>
  <c r="P138"/>
  <c r="P137" s="1"/>
  <c r="BI135"/>
  <c r="BH135"/>
  <c r="BG135"/>
  <c r="BF135"/>
  <c r="T135"/>
  <c r="T134"/>
  <c r="R135"/>
  <c r="R134" s="1"/>
  <c r="P135"/>
  <c r="P134"/>
  <c r="J128"/>
  <c r="J127"/>
  <c r="F127"/>
  <c r="F125"/>
  <c r="E123"/>
  <c r="J94"/>
  <c r="J93"/>
  <c r="F93"/>
  <c r="F91"/>
  <c r="E89"/>
  <c r="J20"/>
  <c r="E20"/>
  <c r="F94" s="1"/>
  <c r="J19"/>
  <c r="J14"/>
  <c r="J125" s="1"/>
  <c r="E7"/>
  <c r="E85" s="1"/>
  <c r="J39" i="41"/>
  <c r="J38"/>
  <c r="AY138" i="1" s="1"/>
  <c r="J37" i="41"/>
  <c r="AX138" i="1"/>
  <c r="BI172" i="41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 s="1"/>
  <c r="J19"/>
  <c r="J14"/>
  <c r="J117"/>
  <c r="E7"/>
  <c r="E111" s="1"/>
  <c r="J39" i="40"/>
  <c r="J38"/>
  <c r="AY137" i="1" s="1"/>
  <c r="J37" i="40"/>
  <c r="AX137" i="1"/>
  <c r="BI195" i="40"/>
  <c r="BH195"/>
  <c r="BG195"/>
  <c r="BF195"/>
  <c r="T195"/>
  <c r="T194" s="1"/>
  <c r="R195"/>
  <c r="R194"/>
  <c r="P195"/>
  <c r="P194" s="1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94" s="1"/>
  <c r="J19"/>
  <c r="J14"/>
  <c r="J125" s="1"/>
  <c r="E7"/>
  <c r="E119" s="1"/>
  <c r="J39" i="39"/>
  <c r="J38"/>
  <c r="AY136" i="1" s="1"/>
  <c r="J37" i="39"/>
  <c r="AX136" i="1"/>
  <c r="BI136" i="39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117" s="1"/>
  <c r="J19"/>
  <c r="J14"/>
  <c r="J114" s="1"/>
  <c r="E7"/>
  <c r="E108" s="1"/>
  <c r="J39" i="38"/>
  <c r="J38"/>
  <c r="AY135" i="1" s="1"/>
  <c r="J37" i="38"/>
  <c r="AX135" i="1"/>
  <c r="BI140" i="38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14"/>
  <c r="J114" s="1"/>
  <c r="E7"/>
  <c r="E108" s="1"/>
  <c r="J39" i="37"/>
  <c r="J38"/>
  <c r="AY134" i="1" s="1"/>
  <c r="J37" i="37"/>
  <c r="AX134" i="1"/>
  <c r="BI149" i="37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14"/>
  <c r="J114"/>
  <c r="E7"/>
  <c r="E85" s="1"/>
  <c r="J39" i="36"/>
  <c r="J38"/>
  <c r="AY133" i="1" s="1"/>
  <c r="J37" i="36"/>
  <c r="AX133" i="1"/>
  <c r="BI154" i="36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14"/>
  <c r="J91" s="1"/>
  <c r="E7"/>
  <c r="E85"/>
  <c r="J39" i="35"/>
  <c r="J38"/>
  <c r="AY132" i="1"/>
  <c r="J37" i="35"/>
  <c r="AX132" i="1" s="1"/>
  <c r="BI127" i="35"/>
  <c r="BH127"/>
  <c r="BG127"/>
  <c r="BF127"/>
  <c r="T127"/>
  <c r="T126"/>
  <c r="T125"/>
  <c r="T124" s="1"/>
  <c r="T123" s="1"/>
  <c r="R127"/>
  <c r="R126"/>
  <c r="R125" s="1"/>
  <c r="R124" s="1"/>
  <c r="R123" s="1"/>
  <c r="P127"/>
  <c r="P126" s="1"/>
  <c r="P125" s="1"/>
  <c r="P124" s="1"/>
  <c r="P123"/>
  <c r="AU132" i="1" s="1"/>
  <c r="J120" i="35"/>
  <c r="J119"/>
  <c r="F119"/>
  <c r="F117"/>
  <c r="E115"/>
  <c r="J94"/>
  <c r="J93"/>
  <c r="F93"/>
  <c r="F91"/>
  <c r="E89"/>
  <c r="J20"/>
  <c r="E20"/>
  <c r="F120" s="1"/>
  <c r="J19"/>
  <c r="J14"/>
  <c r="J117" s="1"/>
  <c r="E7"/>
  <c r="E111" s="1"/>
  <c r="J39" i="34"/>
  <c r="J38"/>
  <c r="AY131" i="1" s="1"/>
  <c r="J37" i="34"/>
  <c r="AX131" i="1"/>
  <c r="BI127" i="34"/>
  <c r="BH127"/>
  <c r="BG127"/>
  <c r="BF127"/>
  <c r="T127"/>
  <c r="T126" s="1"/>
  <c r="T125" s="1"/>
  <c r="T124" s="1"/>
  <c r="T123" s="1"/>
  <c r="R127"/>
  <c r="R126"/>
  <c r="R125"/>
  <c r="R124" s="1"/>
  <c r="R123" s="1"/>
  <c r="P127"/>
  <c r="P126"/>
  <c r="P125" s="1"/>
  <c r="P124" s="1"/>
  <c r="P123" s="1"/>
  <c r="AU131" i="1" s="1"/>
  <c r="J120" i="34"/>
  <c r="J119"/>
  <c r="F119"/>
  <c r="F117"/>
  <c r="E115"/>
  <c r="J94"/>
  <c r="J93"/>
  <c r="F93"/>
  <c r="F91"/>
  <c r="E89"/>
  <c r="J20"/>
  <c r="E20"/>
  <c r="F120" s="1"/>
  <c r="J19"/>
  <c r="J14"/>
  <c r="J117" s="1"/>
  <c r="E7"/>
  <c r="E85" s="1"/>
  <c r="J39" i="33"/>
  <c r="J38"/>
  <c r="AY130" i="1" s="1"/>
  <c r="J37" i="33"/>
  <c r="AX130" i="1"/>
  <c r="BI195" i="33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T147" s="1"/>
  <c r="R149"/>
  <c r="R148"/>
  <c r="R147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 s="1"/>
  <c r="R137"/>
  <c r="R136"/>
  <c r="P137"/>
  <c r="P136" s="1"/>
  <c r="BI134"/>
  <c r="BH134"/>
  <c r="BG134"/>
  <c r="BF134"/>
  <c r="T134"/>
  <c r="T133"/>
  <c r="R134"/>
  <c r="R133" s="1"/>
  <c r="P134"/>
  <c r="P133"/>
  <c r="J127"/>
  <c r="J126"/>
  <c r="F126"/>
  <c r="F124"/>
  <c r="E122"/>
  <c r="J94"/>
  <c r="J93"/>
  <c r="F93"/>
  <c r="F91"/>
  <c r="E89"/>
  <c r="J20"/>
  <c r="E20"/>
  <c r="F127" s="1"/>
  <c r="J19"/>
  <c r="J14"/>
  <c r="J124"/>
  <c r="E7"/>
  <c r="E118" s="1"/>
  <c r="J39" i="32"/>
  <c r="J38"/>
  <c r="AY129" i="1" s="1"/>
  <c r="J37" i="32"/>
  <c r="AX129" i="1"/>
  <c r="BI192" i="3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/>
  <c r="R147" s="1"/>
  <c r="P149"/>
  <c r="P148" s="1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 s="1"/>
  <c r="P134"/>
  <c r="P133" s="1"/>
  <c r="J127"/>
  <c r="J126"/>
  <c r="F126"/>
  <c r="F124"/>
  <c r="E122"/>
  <c r="J94"/>
  <c r="J93"/>
  <c r="F93"/>
  <c r="F91"/>
  <c r="E89"/>
  <c r="J20"/>
  <c r="E20"/>
  <c r="F127" s="1"/>
  <c r="J19"/>
  <c r="J14"/>
  <c r="J124" s="1"/>
  <c r="E7"/>
  <c r="E118" s="1"/>
  <c r="J39" i="31"/>
  <c r="J38"/>
  <c r="AY127" i="1" s="1"/>
  <c r="J37" i="31"/>
  <c r="AX127" i="1"/>
  <c r="BI170" i="31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91"/>
  <c r="E89"/>
  <c r="J26"/>
  <c r="E26"/>
  <c r="J94" s="1"/>
  <c r="J25"/>
  <c r="J23"/>
  <c r="E23"/>
  <c r="J93" s="1"/>
  <c r="J22"/>
  <c r="J20"/>
  <c r="E20"/>
  <c r="F120" s="1"/>
  <c r="J19"/>
  <c r="J17"/>
  <c r="E17"/>
  <c r="F119" s="1"/>
  <c r="J16"/>
  <c r="J14"/>
  <c r="J91"/>
  <c r="E7"/>
  <c r="E111" s="1"/>
  <c r="J39" i="30"/>
  <c r="J38"/>
  <c r="AY126" i="1"/>
  <c r="J37" i="30"/>
  <c r="AX126" i="1" s="1"/>
  <c r="BI183" i="30"/>
  <c r="BH183"/>
  <c r="BG183"/>
  <c r="BF183"/>
  <c r="T183"/>
  <c r="T182"/>
  <c r="R183"/>
  <c r="R182" s="1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 s="1"/>
  <c r="P172"/>
  <c r="P171" s="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F125"/>
  <c r="E123"/>
  <c r="F91"/>
  <c r="E89"/>
  <c r="J26"/>
  <c r="E26"/>
  <c r="J128" s="1"/>
  <c r="J25"/>
  <c r="J23"/>
  <c r="E23"/>
  <c r="J127" s="1"/>
  <c r="J22"/>
  <c r="J20"/>
  <c r="E20"/>
  <c r="F94" s="1"/>
  <c r="J19"/>
  <c r="J17"/>
  <c r="E17"/>
  <c r="F127" s="1"/>
  <c r="J16"/>
  <c r="J14"/>
  <c r="J125" s="1"/>
  <c r="E7"/>
  <c r="E85"/>
  <c r="J39" i="29"/>
  <c r="J38"/>
  <c r="AY125" i="1" s="1"/>
  <c r="J37" i="29"/>
  <c r="AX125" i="1" s="1"/>
  <c r="BI136" i="29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91"/>
  <c r="E7"/>
  <c r="E85" s="1"/>
  <c r="J39" i="28"/>
  <c r="J38"/>
  <c r="AY124" i="1" s="1"/>
  <c r="J37" i="28"/>
  <c r="AX124" i="1"/>
  <c r="BI142" i="28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93" s="1"/>
  <c r="J16"/>
  <c r="J14"/>
  <c r="J91"/>
  <c r="E7"/>
  <c r="E108" s="1"/>
  <c r="J39" i="27"/>
  <c r="J38"/>
  <c r="AY123" i="1" s="1"/>
  <c r="J37" i="27"/>
  <c r="AX123" i="1"/>
  <c r="BI147" i="2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93"/>
  <c r="J22"/>
  <c r="J20"/>
  <c r="E20"/>
  <c r="F94"/>
  <c r="J19"/>
  <c r="J17"/>
  <c r="E17"/>
  <c r="F116"/>
  <c r="J16"/>
  <c r="J14"/>
  <c r="J114" s="1"/>
  <c r="E7"/>
  <c r="E85" s="1"/>
  <c r="J39" i="26"/>
  <c r="J38"/>
  <c r="AY122" i="1"/>
  <c r="J37" i="26"/>
  <c r="AX122" i="1" s="1"/>
  <c r="BI150" i="26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 s="1"/>
  <c r="J25"/>
  <c r="J23"/>
  <c r="E23"/>
  <c r="J116" s="1"/>
  <c r="J22"/>
  <c r="J20"/>
  <c r="E20"/>
  <c r="F94" s="1"/>
  <c r="J19"/>
  <c r="J17"/>
  <c r="E17"/>
  <c r="F93" s="1"/>
  <c r="J16"/>
  <c r="J14"/>
  <c r="J114"/>
  <c r="E7"/>
  <c r="E85" s="1"/>
  <c r="J39" i="25"/>
  <c r="J38"/>
  <c r="AY121" i="1"/>
  <c r="J37" i="25"/>
  <c r="AX121" i="1" s="1"/>
  <c r="BI127" i="25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21" i="1" s="1"/>
  <c r="J120" i="25"/>
  <c r="J119"/>
  <c r="F119"/>
  <c r="F117"/>
  <c r="E115"/>
  <c r="J94"/>
  <c r="J93"/>
  <c r="F93"/>
  <c r="F91"/>
  <c r="E89"/>
  <c r="J20"/>
  <c r="E20"/>
  <c r="F120"/>
  <c r="J19"/>
  <c r="J14"/>
  <c r="J117" s="1"/>
  <c r="E7"/>
  <c r="E111"/>
  <c r="J39" i="24"/>
  <c r="J38"/>
  <c r="AY120" i="1"/>
  <c r="J37" i="24"/>
  <c r="AX120" i="1" s="1"/>
  <c r="BI127" i="24"/>
  <c r="BH127"/>
  <c r="BG127"/>
  <c r="BF127"/>
  <c r="T127"/>
  <c r="T126"/>
  <c r="T125"/>
  <c r="T124" s="1"/>
  <c r="T123" s="1"/>
  <c r="R127"/>
  <c r="R126"/>
  <c r="R125" s="1"/>
  <c r="R124" s="1"/>
  <c r="R123" s="1"/>
  <c r="P127"/>
  <c r="P126" s="1"/>
  <c r="P125" s="1"/>
  <c r="P124" s="1"/>
  <c r="P123" s="1"/>
  <c r="AU120" i="1" s="1"/>
  <c r="J120" i="24"/>
  <c r="J119"/>
  <c r="F119"/>
  <c r="F117"/>
  <c r="E115"/>
  <c r="J94"/>
  <c r="J93"/>
  <c r="F93"/>
  <c r="F91"/>
  <c r="E89"/>
  <c r="J20"/>
  <c r="E20"/>
  <c r="F120" s="1"/>
  <c r="J19"/>
  <c r="J14"/>
  <c r="J91" s="1"/>
  <c r="E7"/>
  <c r="E111" s="1"/>
  <c r="J39" i="23"/>
  <c r="J38"/>
  <c r="AY119" i="1" s="1"/>
  <c r="J37" i="23"/>
  <c r="AX119" i="1"/>
  <c r="BI192" i="23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 s="1"/>
  <c r="R147" s="1"/>
  <c r="P149"/>
  <c r="P148"/>
  <c r="P147" s="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/>
  <c r="P134"/>
  <c r="P133" s="1"/>
  <c r="J127"/>
  <c r="J126"/>
  <c r="F126"/>
  <c r="F124"/>
  <c r="E122"/>
  <c r="J94"/>
  <c r="J93"/>
  <c r="F93"/>
  <c r="F91"/>
  <c r="E89"/>
  <c r="J20"/>
  <c r="E20"/>
  <c r="F127"/>
  <c r="J19"/>
  <c r="J14"/>
  <c r="J124" s="1"/>
  <c r="E7"/>
  <c r="E118"/>
  <c r="J39" i="22"/>
  <c r="J38"/>
  <c r="AY118" i="1"/>
  <c r="J37" i="22"/>
  <c r="AX118" i="1" s="1"/>
  <c r="BI342" i="2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T306"/>
  <c r="R307"/>
  <c r="R306" s="1"/>
  <c r="P307"/>
  <c r="P306"/>
  <c r="BI303"/>
  <c r="BH303"/>
  <c r="BG303"/>
  <c r="BF303"/>
  <c r="T303"/>
  <c r="T302" s="1"/>
  <c r="R303"/>
  <c r="R302" s="1"/>
  <c r="P303"/>
  <c r="P302" s="1"/>
  <c r="BI300"/>
  <c r="BH300"/>
  <c r="BG300"/>
  <c r="BF300"/>
  <c r="T300"/>
  <c r="T299" s="1"/>
  <c r="T298" s="1"/>
  <c r="R300"/>
  <c r="R299" s="1"/>
  <c r="R298" s="1"/>
  <c r="P300"/>
  <c r="P299" s="1"/>
  <c r="P298" s="1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 s="1"/>
  <c r="P224"/>
  <c r="P223"/>
  <c r="BI221"/>
  <c r="BH221"/>
  <c r="BG221"/>
  <c r="BF221"/>
  <c r="T221"/>
  <c r="T220" s="1"/>
  <c r="R221"/>
  <c r="R220"/>
  <c r="P221"/>
  <c r="P220" s="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J146"/>
  <c r="J145"/>
  <c r="F145"/>
  <c r="F143"/>
  <c r="E141"/>
  <c r="J94"/>
  <c r="J93"/>
  <c r="F93"/>
  <c r="F91"/>
  <c r="E89"/>
  <c r="J20"/>
  <c r="E20"/>
  <c r="F94" s="1"/>
  <c r="J19"/>
  <c r="J14"/>
  <c r="J91" s="1"/>
  <c r="E7"/>
  <c r="E137" s="1"/>
  <c r="J39" i="21"/>
  <c r="J38"/>
  <c r="AY116" i="1"/>
  <c r="J37" i="21"/>
  <c r="AX116" i="1" s="1"/>
  <c r="BI170" i="21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 s="1"/>
  <c r="J19"/>
  <c r="J14"/>
  <c r="J91"/>
  <c r="E7"/>
  <c r="E111" s="1"/>
  <c r="J39" i="20"/>
  <c r="J38"/>
  <c r="AY115" i="1"/>
  <c r="J37" i="20"/>
  <c r="AX115" i="1" s="1"/>
  <c r="BI191" i="20"/>
  <c r="BH191"/>
  <c r="BG191"/>
  <c r="BF191"/>
  <c r="T191"/>
  <c r="T190" s="1"/>
  <c r="R191"/>
  <c r="R190" s="1"/>
  <c r="P191"/>
  <c r="P190" s="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128" s="1"/>
  <c r="J19"/>
  <c r="J14"/>
  <c r="J125"/>
  <c r="E7"/>
  <c r="E119" s="1"/>
  <c r="J39" i="19"/>
  <c r="J38"/>
  <c r="AY114" i="1" s="1"/>
  <c r="J37" i="19"/>
  <c r="AX114" i="1"/>
  <c r="BI133" i="19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93" s="1"/>
  <c r="J22"/>
  <c r="J20"/>
  <c r="E20"/>
  <c r="F117" s="1"/>
  <c r="J19"/>
  <c r="J17"/>
  <c r="E17"/>
  <c r="F116" s="1"/>
  <c r="J16"/>
  <c r="J14"/>
  <c r="J114" s="1"/>
  <c r="E7"/>
  <c r="E108"/>
  <c r="J39" i="18"/>
  <c r="J38"/>
  <c r="AY113" i="1" s="1"/>
  <c r="J37" i="18"/>
  <c r="AX113" i="1"/>
  <c r="BI140" i="18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/>
  <c r="J25"/>
  <c r="J23"/>
  <c r="E23"/>
  <c r="J116"/>
  <c r="J22"/>
  <c r="J20"/>
  <c r="E20"/>
  <c r="F94"/>
  <c r="J19"/>
  <c r="J17"/>
  <c r="E17"/>
  <c r="F93"/>
  <c r="J16"/>
  <c r="J14"/>
  <c r="J114" s="1"/>
  <c r="E7"/>
  <c r="E108" s="1"/>
  <c r="J39" i="17"/>
  <c r="J38"/>
  <c r="AY112" i="1"/>
  <c r="J37" i="17"/>
  <c r="AX112" i="1"/>
  <c r="BI147" i="1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116" s="1"/>
  <c r="J16"/>
  <c r="J14"/>
  <c r="J114" s="1"/>
  <c r="E7"/>
  <c r="E108" s="1"/>
  <c r="J39" i="16"/>
  <c r="J38"/>
  <c r="AY111" i="1"/>
  <c r="J37" i="16"/>
  <c r="AX111" i="1" s="1"/>
  <c r="BI148" i="16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117" s="1"/>
  <c r="J25"/>
  <c r="J23"/>
  <c r="E23"/>
  <c r="J116" s="1"/>
  <c r="J22"/>
  <c r="J20"/>
  <c r="E20"/>
  <c r="F117" s="1"/>
  <c r="J19"/>
  <c r="J17"/>
  <c r="E17"/>
  <c r="F116" s="1"/>
  <c r="J16"/>
  <c r="J14"/>
  <c r="J91"/>
  <c r="E7"/>
  <c r="E85" s="1"/>
  <c r="J39" i="15"/>
  <c r="J38"/>
  <c r="AY110" i="1" s="1"/>
  <c r="J37" i="15"/>
  <c r="AX110" i="1"/>
  <c r="BI127" i="15"/>
  <c r="F39" s="1"/>
  <c r="BD110" i="1" s="1"/>
  <c r="BH127" i="15"/>
  <c r="BG127"/>
  <c r="BF127"/>
  <c r="T127"/>
  <c r="T126" s="1"/>
  <c r="T125" s="1"/>
  <c r="T124" s="1"/>
  <c r="T123" s="1"/>
  <c r="R127"/>
  <c r="R126"/>
  <c r="R125" s="1"/>
  <c r="R124"/>
  <c r="R123" s="1"/>
  <c r="P127"/>
  <c r="P126" s="1"/>
  <c r="P125"/>
  <c r="P124" s="1"/>
  <c r="P123" s="1"/>
  <c r="AU110" i="1" s="1"/>
  <c r="J120" i="15"/>
  <c r="J119"/>
  <c r="F119"/>
  <c r="F117"/>
  <c r="E115"/>
  <c r="J94"/>
  <c r="J93"/>
  <c r="F93"/>
  <c r="F91"/>
  <c r="E89"/>
  <c r="J20"/>
  <c r="E20"/>
  <c r="F120"/>
  <c r="J19"/>
  <c r="J14"/>
  <c r="J117" s="1"/>
  <c r="E7"/>
  <c r="E85" s="1"/>
  <c r="J39" i="14"/>
  <c r="J38"/>
  <c r="AY109" i="1"/>
  <c r="J37" i="14"/>
  <c r="AX109" i="1"/>
  <c r="BI127" i="14"/>
  <c r="BH127"/>
  <c r="BG127"/>
  <c r="BF127"/>
  <c r="T127"/>
  <c r="T126"/>
  <c r="T125" s="1"/>
  <c r="T124" s="1"/>
  <c r="T123" s="1"/>
  <c r="R127"/>
  <c r="R126" s="1"/>
  <c r="R125" s="1"/>
  <c r="R124" s="1"/>
  <c r="R123" s="1"/>
  <c r="P127"/>
  <c r="P126" s="1"/>
  <c r="P125" s="1"/>
  <c r="P124" s="1"/>
  <c r="P123" s="1"/>
  <c r="AU109" i="1" s="1"/>
  <c r="J120" i="14"/>
  <c r="J119"/>
  <c r="F119"/>
  <c r="F117"/>
  <c r="E115"/>
  <c r="J94"/>
  <c r="J93"/>
  <c r="F93"/>
  <c r="F91"/>
  <c r="E89"/>
  <c r="J20"/>
  <c r="E20"/>
  <c r="F120" s="1"/>
  <c r="J19"/>
  <c r="J14"/>
  <c r="J117" s="1"/>
  <c r="E7"/>
  <c r="E85" s="1"/>
  <c r="J39" i="13"/>
  <c r="J38"/>
  <c r="AY108" i="1"/>
  <c r="J37" i="13"/>
  <c r="AX108" i="1" s="1"/>
  <c r="BI322" i="13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T287" s="1"/>
  <c r="R288"/>
  <c r="R287" s="1"/>
  <c r="P288"/>
  <c r="P287" s="1"/>
  <c r="BI285"/>
  <c r="BH285"/>
  <c r="BG285"/>
  <c r="BF285"/>
  <c r="T285"/>
  <c r="T284" s="1"/>
  <c r="T283" s="1"/>
  <c r="R285"/>
  <c r="R284"/>
  <c r="P285"/>
  <c r="P284" s="1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T226"/>
  <c r="R227"/>
  <c r="R226" s="1"/>
  <c r="P227"/>
  <c r="P226"/>
  <c r="BI224"/>
  <c r="BH224"/>
  <c r="BG224"/>
  <c r="BF224"/>
  <c r="T224"/>
  <c r="T223" s="1"/>
  <c r="R224"/>
  <c r="R223"/>
  <c r="P224"/>
  <c r="P223" s="1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J143"/>
  <c r="J142"/>
  <c r="F142"/>
  <c r="F140"/>
  <c r="E138"/>
  <c r="J94"/>
  <c r="J93"/>
  <c r="F93"/>
  <c r="F91"/>
  <c r="E89"/>
  <c r="J20"/>
  <c r="E20"/>
  <c r="F143" s="1"/>
  <c r="J19"/>
  <c r="J14"/>
  <c r="J140" s="1"/>
  <c r="E7"/>
  <c r="E134" s="1"/>
  <c r="J39" i="12"/>
  <c r="J38"/>
  <c r="AY107" i="1" s="1"/>
  <c r="J37" i="12"/>
  <c r="AX107" i="1"/>
  <c r="BI192" i="1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 s="1"/>
  <c r="T147" s="1"/>
  <c r="R149"/>
  <c r="R148"/>
  <c r="R147" s="1"/>
  <c r="P149"/>
  <c r="P148" s="1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 s="1"/>
  <c r="P137"/>
  <c r="P136"/>
  <c r="BI134"/>
  <c r="BH134"/>
  <c r="BG134"/>
  <c r="BF134"/>
  <c r="T134"/>
  <c r="T133" s="1"/>
  <c r="R134"/>
  <c r="R133" s="1"/>
  <c r="P134"/>
  <c r="P133" s="1"/>
  <c r="J127"/>
  <c r="J126"/>
  <c r="F126"/>
  <c r="F124"/>
  <c r="E122"/>
  <c r="J94"/>
  <c r="J93"/>
  <c r="F93"/>
  <c r="F91"/>
  <c r="E89"/>
  <c r="J20"/>
  <c r="E20"/>
  <c r="F127" s="1"/>
  <c r="J19"/>
  <c r="J14"/>
  <c r="J124" s="1"/>
  <c r="E7"/>
  <c r="E118" s="1"/>
  <c r="J164" i="11"/>
  <c r="J101" s="1"/>
  <c r="J39"/>
  <c r="J38"/>
  <c r="AY105" i="1" s="1"/>
  <c r="J37" i="11"/>
  <c r="AX105" i="1" s="1"/>
  <c r="BI172" i="11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 s="1"/>
  <c r="J19"/>
  <c r="J14"/>
  <c r="J118" s="1"/>
  <c r="E7"/>
  <c r="E85" s="1"/>
  <c r="J39" i="10"/>
  <c r="J38"/>
  <c r="AY104" i="1"/>
  <c r="J37" i="10"/>
  <c r="AX104" i="1" s="1"/>
  <c r="BI203" i="10"/>
  <c r="BH203"/>
  <c r="BG203"/>
  <c r="BF203"/>
  <c r="T203"/>
  <c r="T202"/>
  <c r="R203"/>
  <c r="R202" s="1"/>
  <c r="P203"/>
  <c r="P202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 s="1"/>
  <c r="R186"/>
  <c r="R185" s="1"/>
  <c r="P186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 s="1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J127"/>
  <c r="F127"/>
  <c r="F125"/>
  <c r="E123"/>
  <c r="J94"/>
  <c r="J93"/>
  <c r="F93"/>
  <c r="F91"/>
  <c r="E89"/>
  <c r="J20"/>
  <c r="E20"/>
  <c r="F94" s="1"/>
  <c r="J19"/>
  <c r="J14"/>
  <c r="J125" s="1"/>
  <c r="E7"/>
  <c r="E119" s="1"/>
  <c r="J39" i="9"/>
  <c r="J38"/>
  <c r="AY103" i="1" s="1"/>
  <c r="J37" i="9"/>
  <c r="AX103" i="1"/>
  <c r="BI136" i="9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117" s="1"/>
  <c r="J19"/>
  <c r="J14"/>
  <c r="J114"/>
  <c r="E7"/>
  <c r="E108" s="1"/>
  <c r="J39" i="8"/>
  <c r="J38"/>
  <c r="AY102" i="1" s="1"/>
  <c r="J37" i="8"/>
  <c r="AX102" i="1"/>
  <c r="BI139" i="8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117" s="1"/>
  <c r="J19"/>
  <c r="J14"/>
  <c r="J114" s="1"/>
  <c r="E7"/>
  <c r="E108" s="1"/>
  <c r="J39" i="7"/>
  <c r="J38"/>
  <c r="AY101" i="1"/>
  <c r="J37" i="7"/>
  <c r="AX101" i="1"/>
  <c r="BI148" i="7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117" s="1"/>
  <c r="J19"/>
  <c r="J14"/>
  <c r="J114" s="1"/>
  <c r="E7"/>
  <c r="E108" s="1"/>
  <c r="J39" i="6"/>
  <c r="J38"/>
  <c r="AY100" i="1"/>
  <c r="J37" i="6"/>
  <c r="AX100" i="1"/>
  <c r="BI175" i="6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7"/>
  <c r="J116"/>
  <c r="F116"/>
  <c r="F114"/>
  <c r="E112"/>
  <c r="J94"/>
  <c r="J93"/>
  <c r="F93"/>
  <c r="F91"/>
  <c r="E89"/>
  <c r="J20"/>
  <c r="E20"/>
  <c r="F94" s="1"/>
  <c r="J19"/>
  <c r="J14"/>
  <c r="J114"/>
  <c r="E7"/>
  <c r="E108" s="1"/>
  <c r="J39" i="5"/>
  <c r="J38"/>
  <c r="AY99" i="1" s="1"/>
  <c r="J37" i="5"/>
  <c r="AX99" i="1" s="1"/>
  <c r="BI127" i="5"/>
  <c r="F39" s="1"/>
  <c r="BD99" i="1" s="1"/>
  <c r="BH127" i="5"/>
  <c r="BG127"/>
  <c r="BF127"/>
  <c r="T127"/>
  <c r="T126" s="1"/>
  <c r="T125" s="1"/>
  <c r="T124" s="1"/>
  <c r="T123" s="1"/>
  <c r="R127"/>
  <c r="R126"/>
  <c r="R125" s="1"/>
  <c r="R124" s="1"/>
  <c r="R123" s="1"/>
  <c r="P127"/>
  <c r="P126" s="1"/>
  <c r="P125" s="1"/>
  <c r="P124" s="1"/>
  <c r="P123" s="1"/>
  <c r="AU99" i="1" s="1"/>
  <c r="J120" i="5"/>
  <c r="J119"/>
  <c r="F119"/>
  <c r="F117"/>
  <c r="E115"/>
  <c r="J94"/>
  <c r="J93"/>
  <c r="F93"/>
  <c r="F91"/>
  <c r="E89"/>
  <c r="J20"/>
  <c r="E20"/>
  <c r="F120" s="1"/>
  <c r="J19"/>
  <c r="J14"/>
  <c r="J91" s="1"/>
  <c r="E7"/>
  <c r="E111" s="1"/>
  <c r="J39" i="4"/>
  <c r="J38"/>
  <c r="AY98" i="1"/>
  <c r="J37" i="4"/>
  <c r="AX98" i="1"/>
  <c r="BI127" i="4"/>
  <c r="BH127"/>
  <c r="F38" s="1"/>
  <c r="BC98" i="1" s="1"/>
  <c r="BG127" i="4"/>
  <c r="BF127"/>
  <c r="T127"/>
  <c r="T126"/>
  <c r="T125" s="1"/>
  <c r="T124" s="1"/>
  <c r="T123" s="1"/>
  <c r="R127"/>
  <c r="R126" s="1"/>
  <c r="R125" s="1"/>
  <c r="R124" s="1"/>
  <c r="R123" s="1"/>
  <c r="P127"/>
  <c r="P126"/>
  <c r="P125" s="1"/>
  <c r="P124" s="1"/>
  <c r="P123" s="1"/>
  <c r="AU98" i="1" s="1"/>
  <c r="J120" i="4"/>
  <c r="J119"/>
  <c r="F119"/>
  <c r="F117"/>
  <c r="E115"/>
  <c r="J94"/>
  <c r="J93"/>
  <c r="F93"/>
  <c r="F91"/>
  <c r="E89"/>
  <c r="J20"/>
  <c r="E20"/>
  <c r="F94" s="1"/>
  <c r="J19"/>
  <c r="J14"/>
  <c r="J117"/>
  <c r="E7"/>
  <c r="E85"/>
  <c r="J39" i="3"/>
  <c r="J38"/>
  <c r="AY97" i="1" s="1"/>
  <c r="J37" i="3"/>
  <c r="AX97" i="1" s="1"/>
  <c r="BI200" i="3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 s="1"/>
  <c r="T150" s="1"/>
  <c r="R152"/>
  <c r="R151"/>
  <c r="R150" s="1"/>
  <c r="P152"/>
  <c r="P151" s="1"/>
  <c r="P150" s="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 s="1"/>
  <c r="R137"/>
  <c r="R136" s="1"/>
  <c r="P137"/>
  <c r="P136" s="1"/>
  <c r="BI134"/>
  <c r="BH134"/>
  <c r="BG134"/>
  <c r="BF134"/>
  <c r="T134"/>
  <c r="T133" s="1"/>
  <c r="R134"/>
  <c r="R133" s="1"/>
  <c r="P134"/>
  <c r="P133" s="1"/>
  <c r="J127"/>
  <c r="J126"/>
  <c r="F126"/>
  <c r="F124"/>
  <c r="E122"/>
  <c r="J94"/>
  <c r="J93"/>
  <c r="F93"/>
  <c r="F91"/>
  <c r="E89"/>
  <c r="J20"/>
  <c r="E20"/>
  <c r="F94" s="1"/>
  <c r="J19"/>
  <c r="J14"/>
  <c r="J124" s="1"/>
  <c r="E7"/>
  <c r="E118" s="1"/>
  <c r="J39" i="2"/>
  <c r="J38"/>
  <c r="AY96" i="1"/>
  <c r="J37" i="2"/>
  <c r="AX96" i="1"/>
  <c r="BI206" i="2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T151"/>
  <c r="T150" s="1"/>
  <c r="R152"/>
  <c r="R151" s="1"/>
  <c r="R150" s="1"/>
  <c r="P152"/>
  <c r="P151"/>
  <c r="P150" s="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J127"/>
  <c r="J126"/>
  <c r="F126"/>
  <c r="F124"/>
  <c r="E122"/>
  <c r="J94"/>
  <c r="J93"/>
  <c r="F93"/>
  <c r="F91"/>
  <c r="E89"/>
  <c r="J20"/>
  <c r="E20"/>
  <c r="F94" s="1"/>
  <c r="J19"/>
  <c r="J14"/>
  <c r="J124"/>
  <c r="E7"/>
  <c r="E85"/>
  <c r="L90" i="1"/>
  <c r="AM90"/>
  <c r="AM89"/>
  <c r="L89"/>
  <c r="AM87"/>
  <c r="L87"/>
  <c r="L85"/>
  <c r="L84"/>
  <c r="J168" i="94"/>
  <c r="BK166"/>
  <c r="BK164"/>
  <c r="BK162"/>
  <c r="J159"/>
  <c r="J156"/>
  <c r="BK146"/>
  <c r="J141"/>
  <c r="J129"/>
  <c r="J138" i="93"/>
  <c r="BK135"/>
  <c r="J134"/>
  <c r="BK133"/>
  <c r="BK132"/>
  <c r="J130"/>
  <c r="BK129"/>
  <c r="J127"/>
  <c r="BK124"/>
  <c r="J122"/>
  <c r="BK121"/>
  <c r="BK145" i="92"/>
  <c r="BK141"/>
  <c r="J138"/>
  <c r="BK137"/>
  <c r="J134"/>
  <c r="BK133"/>
  <c r="J132"/>
  <c r="J131"/>
  <c r="BK129"/>
  <c r="J128"/>
  <c r="J127"/>
  <c r="BK124"/>
  <c r="J123"/>
  <c r="J171" i="90"/>
  <c r="BK156"/>
  <c r="J184" i="89"/>
  <c r="BK180"/>
  <c r="BK173"/>
  <c r="J170"/>
  <c r="J157"/>
  <c r="J145"/>
  <c r="BK134"/>
  <c r="J162" i="88"/>
  <c r="J159"/>
  <c r="J153"/>
  <c r="BK132"/>
  <c r="BK225" i="87"/>
  <c r="BK220"/>
  <c r="BK213"/>
  <c r="J211"/>
  <c r="BK207"/>
  <c r="J204"/>
  <c r="BK199"/>
  <c r="BK194"/>
  <c r="J188"/>
  <c r="BK184"/>
  <c r="BK182"/>
  <c r="BK180"/>
  <c r="J167"/>
  <c r="J165"/>
  <c r="BK160"/>
  <c r="BK154"/>
  <c r="J152"/>
  <c r="J143"/>
  <c r="J140"/>
  <c r="BK133" i="86"/>
  <c r="BK130"/>
  <c r="BK129"/>
  <c r="J128"/>
  <c r="BK125"/>
  <c r="BK139" i="85"/>
  <c r="BK137"/>
  <c r="J136"/>
  <c r="J134"/>
  <c r="J131"/>
  <c r="J130"/>
  <c r="BK128"/>
  <c r="J127"/>
  <c r="BK125"/>
  <c r="J123"/>
  <c r="J146" i="84"/>
  <c r="J145"/>
  <c r="BK144"/>
  <c r="BK141"/>
  <c r="BK139"/>
  <c r="J138"/>
  <c r="BK137"/>
  <c r="J135"/>
  <c r="BK134"/>
  <c r="J133"/>
  <c r="BK132"/>
  <c r="BK131"/>
  <c r="J128"/>
  <c r="BK123"/>
  <c r="J121"/>
  <c r="BK151" i="83"/>
  <c r="J145"/>
  <c r="BK142"/>
  <c r="BK137"/>
  <c r="J136"/>
  <c r="BK134"/>
  <c r="BK132"/>
  <c r="BK129"/>
  <c r="J128"/>
  <c r="J127"/>
  <c r="BK126"/>
  <c r="J124"/>
  <c r="J121"/>
  <c r="J127" i="82"/>
  <c r="BK192" i="80"/>
  <c r="BK184"/>
  <c r="BK167"/>
  <c r="BK159"/>
  <c r="J145"/>
  <c r="J141"/>
  <c r="J137"/>
  <c r="J134"/>
  <c r="J192" i="79"/>
  <c r="J190"/>
  <c r="BK186"/>
  <c r="BK183"/>
  <c r="BK173"/>
  <c r="J159"/>
  <c r="BK157"/>
  <c r="BK149"/>
  <c r="BK145"/>
  <c r="J141"/>
  <c r="BK134"/>
  <c r="BK170" i="78"/>
  <c r="J166"/>
  <c r="J163"/>
  <c r="J162"/>
  <c r="J160"/>
  <c r="BK156"/>
  <c r="BK153"/>
  <c r="J146"/>
  <c r="BK132"/>
  <c r="J129"/>
  <c r="J191" i="77"/>
  <c r="J188"/>
  <c r="BK178"/>
  <c r="J174"/>
  <c r="BK168"/>
  <c r="J166"/>
  <c r="J159"/>
  <c r="J145"/>
  <c r="J141"/>
  <c r="BK135"/>
  <c r="BK136" i="76"/>
  <c r="J135"/>
  <c r="BK134"/>
  <c r="BK133"/>
  <c r="BK130"/>
  <c r="BK140" i="75"/>
  <c r="J139"/>
  <c r="BK136"/>
  <c r="BK127"/>
  <c r="J126"/>
  <c r="J124"/>
  <c r="BK123"/>
  <c r="BK149" i="74"/>
  <c r="J147"/>
  <c r="BK146"/>
  <c r="BK145"/>
  <c r="BK144"/>
  <c r="BK143"/>
  <c r="J142"/>
  <c r="J139"/>
  <c r="BK138"/>
  <c r="BK136"/>
  <c r="J131"/>
  <c r="J126"/>
  <c r="BK149" i="73"/>
  <c r="J148"/>
  <c r="BK145"/>
  <c r="BK141"/>
  <c r="BK138"/>
  <c r="J137"/>
  <c r="BK134"/>
  <c r="BK131"/>
  <c r="J130"/>
  <c r="J129"/>
  <c r="J128"/>
  <c r="J126"/>
  <c r="BK121"/>
  <c r="J127" i="72"/>
  <c r="BK190" i="70"/>
  <c r="BK188"/>
  <c r="BK186"/>
  <c r="BK173"/>
  <c r="BK167"/>
  <c r="J164"/>
  <c r="BK161"/>
  <c r="BK152"/>
  <c r="J149"/>
  <c r="BK141"/>
  <c r="BK137"/>
  <c r="BK134"/>
  <c r="J184" i="69"/>
  <c r="BK180"/>
  <c r="J159"/>
  <c r="J157"/>
  <c r="J155"/>
  <c r="J149"/>
  <c r="J137"/>
  <c r="J134"/>
  <c r="BK170" i="68"/>
  <c r="BK168"/>
  <c r="BK164"/>
  <c r="BK162"/>
  <c r="BK156"/>
  <c r="BK148"/>
  <c r="J146"/>
  <c r="BK144"/>
  <c r="J141"/>
  <c r="J129"/>
  <c r="BK139" i="67"/>
  <c r="J135"/>
  <c r="J134"/>
  <c r="J132"/>
  <c r="J130"/>
  <c r="J129"/>
  <c r="J123"/>
  <c r="BK146" i="66"/>
  <c r="J145"/>
  <c r="BK144"/>
  <c r="J142"/>
  <c r="J138"/>
  <c r="BK137"/>
  <c r="J130"/>
  <c r="J129"/>
  <c r="BK128"/>
  <c r="BK127"/>
  <c r="BK125"/>
  <c r="J124"/>
  <c r="J123"/>
  <c r="J121"/>
  <c r="J179" i="64"/>
  <c r="J172"/>
  <c r="BK168"/>
  <c r="J164"/>
  <c r="J157"/>
  <c r="BK154"/>
  <c r="BK152"/>
  <c r="BK203" i="63"/>
  <c r="BK195"/>
  <c r="BK194"/>
  <c r="BK191"/>
  <c r="J179"/>
  <c r="BK176"/>
  <c r="BK173"/>
  <c r="BK170"/>
  <c r="BK167"/>
  <c r="BK161"/>
  <c r="J149"/>
  <c r="J145"/>
  <c r="J143"/>
  <c r="J137"/>
  <c r="BK134"/>
  <c r="BK161" i="62"/>
  <c r="BK159"/>
  <c r="J150"/>
  <c r="BK147"/>
  <c r="J131"/>
  <c r="BK125"/>
  <c r="J139" i="61"/>
  <c r="J138"/>
  <c r="BK135"/>
  <c r="BK134"/>
  <c r="BK132"/>
  <c r="J131"/>
  <c r="BK130"/>
  <c r="J127"/>
  <c r="BK126"/>
  <c r="BK124"/>
  <c r="J123"/>
  <c r="BK121"/>
  <c r="BK147" i="60"/>
  <c r="J146"/>
  <c r="BK145"/>
  <c r="BK144"/>
  <c r="J143"/>
  <c r="J138"/>
  <c r="J135"/>
  <c r="J133"/>
  <c r="BK131"/>
  <c r="BK130"/>
  <c r="BK129"/>
  <c r="J126"/>
  <c r="J125"/>
  <c r="BK121"/>
  <c r="BK127" i="59"/>
  <c r="BK315" i="58"/>
  <c r="BK313"/>
  <c r="J309"/>
  <c r="BK298"/>
  <c r="BK295"/>
  <c r="J292"/>
  <c r="J289"/>
  <c r="BK286"/>
  <c r="BK280"/>
  <c r="J276"/>
  <c r="J274"/>
  <c r="BK272"/>
  <c r="J267"/>
  <c r="BK265"/>
  <c r="J260"/>
  <c r="BK257"/>
  <c r="BK255"/>
  <c r="J247"/>
  <c r="BK241"/>
  <c r="BK233"/>
  <c r="BK225"/>
  <c r="BK223"/>
  <c r="J219"/>
  <c r="J216"/>
  <c r="J214"/>
  <c r="J208"/>
  <c r="BK198"/>
  <c r="J195"/>
  <c r="BK191"/>
  <c r="J186"/>
  <c r="J184"/>
  <c r="J177"/>
  <c r="BK173"/>
  <c r="J171"/>
  <c r="J169"/>
  <c r="BK155"/>
  <c r="J153"/>
  <c r="BK150"/>
  <c r="J170" i="57"/>
  <c r="J166"/>
  <c r="BK164"/>
  <c r="BK160"/>
  <c r="J159"/>
  <c r="BK156"/>
  <c r="BK148"/>
  <c r="J132"/>
  <c r="J193" i="56"/>
  <c r="BK189"/>
  <c r="BK184"/>
  <c r="BK172"/>
  <c r="BK170"/>
  <c r="BK168"/>
  <c r="J161"/>
  <c r="BK159"/>
  <c r="BK154"/>
  <c r="BK138"/>
  <c r="J136" i="55"/>
  <c r="BK135"/>
  <c r="BK134"/>
  <c r="BK133"/>
  <c r="BK130"/>
  <c r="BK129"/>
  <c r="J128"/>
  <c r="J126"/>
  <c r="J124"/>
  <c r="BK121"/>
  <c r="BK137" i="54"/>
  <c r="J135"/>
  <c r="BK128"/>
  <c r="BK147" i="53"/>
  <c r="BK146"/>
  <c r="J145"/>
  <c r="BK144"/>
  <c r="BK143"/>
  <c r="J141"/>
  <c r="BK140"/>
  <c r="J136"/>
  <c r="BK135"/>
  <c r="J132"/>
  <c r="BK131"/>
  <c r="J130"/>
  <c r="BK129"/>
  <c r="BK128"/>
  <c r="J127"/>
  <c r="BK125"/>
  <c r="J121"/>
  <c r="J149" i="52"/>
  <c r="J148"/>
  <c r="J146"/>
  <c r="BK145"/>
  <c r="BK138"/>
  <c r="J137"/>
  <c r="BK129"/>
  <c r="BK123"/>
  <c r="J121"/>
  <c r="J127" i="51"/>
  <c r="J195" i="49"/>
  <c r="J193"/>
  <c r="BK191"/>
  <c r="BK189"/>
  <c r="BK187"/>
  <c r="BK173"/>
  <c r="BK161"/>
  <c r="BK155"/>
  <c r="J152"/>
  <c r="BK201" i="48"/>
  <c r="J199"/>
  <c r="BK197"/>
  <c r="BK195"/>
  <c r="J194"/>
  <c r="BK182"/>
  <c r="BK176"/>
  <c r="BK173"/>
  <c r="J170"/>
  <c r="BK167"/>
  <c r="BK164"/>
  <c r="J152"/>
  <c r="J145"/>
  <c r="BK137"/>
  <c r="J168" i="47"/>
  <c r="J166"/>
  <c r="BK164"/>
  <c r="J159"/>
  <c r="J153"/>
  <c r="BK151"/>
  <c r="BK148"/>
  <c r="J146"/>
  <c r="BK144"/>
  <c r="J142" i="46"/>
  <c r="J137"/>
  <c r="J135"/>
  <c r="BK133"/>
  <c r="BK128"/>
  <c r="BK127"/>
  <c r="J123"/>
  <c r="J149" i="45"/>
  <c r="BK148"/>
  <c r="BK145"/>
  <c r="J143"/>
  <c r="J142"/>
  <c r="J141"/>
  <c r="BK140"/>
  <c r="J139"/>
  <c r="BK137"/>
  <c r="BK136"/>
  <c r="J135"/>
  <c r="J134"/>
  <c r="J132"/>
  <c r="BK129"/>
  <c r="J126"/>
  <c r="BK125"/>
  <c r="J123"/>
  <c r="BK121"/>
  <c r="BK189" i="43"/>
  <c r="BK185"/>
  <c r="J181"/>
  <c r="J178"/>
  <c r="J174"/>
  <c r="J172"/>
  <c r="BK166"/>
  <c r="J161"/>
  <c r="BK159"/>
  <c r="BK157"/>
  <c r="BK154"/>
  <c r="BK150"/>
  <c r="J148"/>
  <c r="J141"/>
  <c r="BK135"/>
  <c r="J205" i="42"/>
  <c r="J203"/>
  <c r="BK180"/>
  <c r="BK177"/>
  <c r="BK161"/>
  <c r="J156"/>
  <c r="BK150"/>
  <c r="BK146"/>
  <c r="J142"/>
  <c r="J135"/>
  <c r="J164" i="41"/>
  <c r="BK160"/>
  <c r="BK159"/>
  <c r="J156"/>
  <c r="J153"/>
  <c r="BK148"/>
  <c r="BK146"/>
  <c r="J141"/>
  <c r="BK138"/>
  <c r="BK135"/>
  <c r="J129"/>
  <c r="BK126"/>
  <c r="J191" i="40"/>
  <c r="BK182"/>
  <c r="J180"/>
  <c r="J172"/>
  <c r="BK166"/>
  <c r="J163"/>
  <c r="J161"/>
  <c r="J154"/>
  <c r="BK152"/>
  <c r="J150"/>
  <c r="BK145"/>
  <c r="J141"/>
  <c r="BK135"/>
  <c r="BK136" i="39"/>
  <c r="BK135"/>
  <c r="J134"/>
  <c r="J133"/>
  <c r="J129"/>
  <c r="J125"/>
  <c r="J124"/>
  <c r="J123"/>
  <c r="J140" i="38"/>
  <c r="BK137"/>
  <c r="BK136"/>
  <c r="J133"/>
  <c r="J132"/>
  <c r="J130"/>
  <c r="BK129"/>
  <c r="J128"/>
  <c r="BK127"/>
  <c r="J126"/>
  <c r="BK124"/>
  <c r="BK123"/>
  <c r="J121"/>
  <c r="BK148" i="37"/>
  <c r="BK147"/>
  <c r="BK145"/>
  <c r="J144"/>
  <c r="J143"/>
  <c r="BK141"/>
  <c r="J140"/>
  <c r="BK139"/>
  <c r="J138"/>
  <c r="BK136"/>
  <c r="J135"/>
  <c r="J134"/>
  <c r="BK133"/>
  <c r="J132"/>
  <c r="J131"/>
  <c r="BK129"/>
  <c r="J124"/>
  <c r="J121"/>
  <c r="BK154" i="36"/>
  <c r="BK152"/>
  <c r="J148"/>
  <c r="BK144"/>
  <c r="BK141"/>
  <c r="J134"/>
  <c r="BK131"/>
  <c r="J130"/>
  <c r="BK128"/>
  <c r="J127"/>
  <c r="BK125"/>
  <c r="J123"/>
  <c r="J121"/>
  <c r="BK164" i="33"/>
  <c r="J145"/>
  <c r="BK143"/>
  <c r="BK141"/>
  <c r="J190" i="32"/>
  <c r="J183"/>
  <c r="BK180"/>
  <c r="J164"/>
  <c r="BK161"/>
  <c r="J157"/>
  <c r="BK145"/>
  <c r="J143"/>
  <c r="J141"/>
  <c r="BK137"/>
  <c r="BK168" i="31"/>
  <c r="BK166"/>
  <c r="BK160"/>
  <c r="J159"/>
  <c r="J153"/>
  <c r="BK151"/>
  <c r="BK148"/>
  <c r="BK135"/>
  <c r="BK132"/>
  <c r="BK179" i="30"/>
  <c r="BK177"/>
  <c r="BK175"/>
  <c r="BK166"/>
  <c r="J164"/>
  <c r="J160"/>
  <c r="BK157"/>
  <c r="BK138"/>
  <c r="J136" i="29"/>
  <c r="BK134"/>
  <c r="BK133"/>
  <c r="BK132"/>
  <c r="J131"/>
  <c r="J130"/>
  <c r="J129"/>
  <c r="J127"/>
  <c r="J125"/>
  <c r="BK141" i="28"/>
  <c r="J140"/>
  <c r="BK138"/>
  <c r="BK137"/>
  <c r="BK132"/>
  <c r="BK129"/>
  <c r="J128"/>
  <c r="J127"/>
  <c r="J125"/>
  <c r="J124"/>
  <c r="BK147" i="27"/>
  <c r="BK144"/>
  <c r="BK143"/>
  <c r="BK140"/>
  <c r="J139"/>
  <c r="J138"/>
  <c r="BK131"/>
  <c r="J128"/>
  <c r="J127"/>
  <c r="J126"/>
  <c r="J125"/>
  <c r="BK124"/>
  <c r="BK123"/>
  <c r="J150" i="26"/>
  <c r="J149"/>
  <c r="BK146"/>
  <c r="J145"/>
  <c r="J144"/>
  <c r="J140"/>
  <c r="J135"/>
  <c r="J133"/>
  <c r="J131"/>
  <c r="J128"/>
  <c r="J127"/>
  <c r="BK125"/>
  <c r="BK121"/>
  <c r="BK127" i="25"/>
  <c r="BK127" i="24"/>
  <c r="BK186" i="23"/>
  <c r="J184"/>
  <c r="BK183"/>
  <c r="BK180"/>
  <c r="J170"/>
  <c r="J164"/>
  <c r="BK161"/>
  <c r="BK157"/>
  <c r="J152"/>
  <c r="BK149"/>
  <c r="J145"/>
  <c r="BK141"/>
  <c r="BK137"/>
  <c r="BK342" i="22"/>
  <c r="J342"/>
  <c r="BK340"/>
  <c r="J340"/>
  <c r="J338"/>
  <c r="BK334"/>
  <c r="BK332"/>
  <c r="BK331"/>
  <c r="BK322"/>
  <c r="J313"/>
  <c r="J310"/>
  <c r="BK307"/>
  <c r="BK303"/>
  <c r="J300"/>
  <c r="J296"/>
  <c r="BK290"/>
  <c r="BK286"/>
  <c r="BK279"/>
  <c r="J271"/>
  <c r="J269"/>
  <c r="BK267"/>
  <c r="J265"/>
  <c r="J263"/>
  <c r="BK259"/>
  <c r="BK247"/>
  <c r="J243"/>
  <c r="J227"/>
  <c r="BK224"/>
  <c r="J221"/>
  <c r="BK218"/>
  <c r="J210"/>
  <c r="BK206"/>
  <c r="BK204"/>
  <c r="BK197"/>
  <c r="J193"/>
  <c r="BK190"/>
  <c r="J184"/>
  <c r="J179"/>
  <c r="BK177"/>
  <c r="J169"/>
  <c r="BK164"/>
  <c r="J162"/>
  <c r="BK168" i="21"/>
  <c r="BK166"/>
  <c r="J164"/>
  <c r="J162"/>
  <c r="J160"/>
  <c r="J148"/>
  <c r="J146"/>
  <c r="BK144"/>
  <c r="BK187" i="20"/>
  <c r="J176"/>
  <c r="BK166"/>
  <c r="BK161"/>
  <c r="J159"/>
  <c r="J157"/>
  <c r="BK154"/>
  <c r="J150"/>
  <c r="BK145"/>
  <c r="BK135"/>
  <c r="BK131" i="19"/>
  <c r="BK130"/>
  <c r="BK127"/>
  <c r="J126"/>
  <c r="BK124"/>
  <c r="J123"/>
  <c r="J121"/>
  <c r="J140" i="18"/>
  <c r="BK139"/>
  <c r="J138"/>
  <c r="J135"/>
  <c r="J132"/>
  <c r="J130"/>
  <c r="J128"/>
  <c r="J125"/>
  <c r="BK124"/>
  <c r="J123"/>
  <c r="BK121"/>
  <c r="BK141" i="17"/>
  <c r="J140"/>
  <c r="BK139"/>
  <c r="BK138"/>
  <c r="BK137"/>
  <c r="BK134"/>
  <c r="BK133"/>
  <c r="BK132"/>
  <c r="BK126"/>
  <c r="BK124"/>
  <c r="J123"/>
  <c r="J147" i="16"/>
  <c r="BK145"/>
  <c r="BK144"/>
  <c r="J143"/>
  <c r="BK142"/>
  <c r="J141"/>
  <c r="BK140"/>
  <c r="J139"/>
  <c r="J135"/>
  <c r="BK132"/>
  <c r="J131"/>
  <c r="BK130"/>
  <c r="J129"/>
  <c r="J123"/>
  <c r="BK318" i="13"/>
  <c r="BK300"/>
  <c r="J297"/>
  <c r="BK294"/>
  <c r="BK285"/>
  <c r="BK254"/>
  <c r="BK248"/>
  <c r="J246"/>
  <c r="BK240"/>
  <c r="J236"/>
  <c r="BK232"/>
  <c r="BK227"/>
  <c r="J224"/>
  <c r="J221"/>
  <c r="BK217"/>
  <c r="J209"/>
  <c r="J197"/>
  <c r="BK177"/>
  <c r="J175"/>
  <c r="J167"/>
  <c r="BK164"/>
  <c r="BK162"/>
  <c r="J160"/>
  <c r="BK190" i="12"/>
  <c r="BK188"/>
  <c r="BK173"/>
  <c r="BK170"/>
  <c r="J167"/>
  <c r="J161"/>
  <c r="BK157"/>
  <c r="J137"/>
  <c r="BK134"/>
  <c r="J170" i="11"/>
  <c r="BK166"/>
  <c r="J163"/>
  <c r="BK161"/>
  <c r="BK160"/>
  <c r="BK157"/>
  <c r="J154"/>
  <c r="BK147"/>
  <c r="J139"/>
  <c r="J127"/>
  <c r="BK170" i="10"/>
  <c r="J168"/>
  <c r="J163"/>
  <c r="J152"/>
  <c r="BK150"/>
  <c r="BK145"/>
  <c r="BK138"/>
  <c r="BK135"/>
  <c r="J135" i="9"/>
  <c r="BK133"/>
  <c r="BK132"/>
  <c r="BK128"/>
  <c r="J127"/>
  <c r="BK126"/>
  <c r="J125"/>
  <c r="BK124"/>
  <c r="J123"/>
  <c r="J133" i="8"/>
  <c r="J131"/>
  <c r="J128"/>
  <c r="J127"/>
  <c r="BK124"/>
  <c r="BK146" i="7"/>
  <c r="J144"/>
  <c r="BK142"/>
  <c r="BK139"/>
  <c r="J138"/>
  <c r="BK136"/>
  <c r="J135"/>
  <c r="J132"/>
  <c r="BK130"/>
  <c r="J129"/>
  <c r="J128"/>
  <c r="J125"/>
  <c r="BK121"/>
  <c r="BK175" i="6"/>
  <c r="J171"/>
  <c r="BK165"/>
  <c r="BK163"/>
  <c r="J155"/>
  <c r="BK153"/>
  <c r="BK151"/>
  <c r="BK147"/>
  <c r="BK145"/>
  <c r="J143"/>
  <c r="J141"/>
  <c r="BK139"/>
  <c r="BK137"/>
  <c r="J135"/>
  <c r="J133"/>
  <c r="BK129"/>
  <c r="J125"/>
  <c r="J121"/>
  <c r="J127" i="5"/>
  <c r="BK127" i="4"/>
  <c r="J200" i="3"/>
  <c r="BK196"/>
  <c r="BK193"/>
  <c r="J191"/>
  <c r="BK180"/>
  <c r="BK174"/>
  <c r="J171"/>
  <c r="J168"/>
  <c r="BK159"/>
  <c r="BK156"/>
  <c r="BK147"/>
  <c r="BK144"/>
  <c r="BK141"/>
  <c r="BK137"/>
  <c r="J134"/>
  <c r="BK206" i="2"/>
  <c r="J203"/>
  <c r="BK200"/>
  <c r="BK173"/>
  <c r="J167"/>
  <c r="BK155"/>
  <c r="BK144"/>
  <c r="BK141"/>
  <c r="BK137"/>
  <c r="AS95" i="1"/>
  <c r="J166" i="94"/>
  <c r="J162"/>
  <c r="J160"/>
  <c r="BK156"/>
  <c r="J153"/>
  <c r="J151"/>
  <c r="J144"/>
  <c r="BK138"/>
  <c r="BK135"/>
  <c r="BK139" i="93"/>
  <c r="BK131"/>
  <c r="J128"/>
  <c r="BK127"/>
  <c r="J126"/>
  <c r="BK122"/>
  <c r="BK148" i="92"/>
  <c r="BK147"/>
  <c r="J145"/>
  <c r="J141"/>
  <c r="BK139"/>
  <c r="BK138"/>
  <c r="J136"/>
  <c r="J135"/>
  <c r="BK131"/>
  <c r="J130"/>
  <c r="BK126"/>
  <c r="BK125"/>
  <c r="J121"/>
  <c r="BK127" i="91"/>
  <c r="J175" i="90"/>
  <c r="BK171"/>
  <c r="J169"/>
  <c r="BK160"/>
  <c r="J156"/>
  <c r="J154"/>
  <c r="BK145"/>
  <c r="J141"/>
  <c r="J138"/>
  <c r="BK135"/>
  <c r="BK192" i="89"/>
  <c r="J190"/>
  <c r="J188"/>
  <c r="BK184"/>
  <c r="J173"/>
  <c r="BK167"/>
  <c r="J164"/>
  <c r="BK161"/>
  <c r="J159"/>
  <c r="J155"/>
  <c r="J152"/>
  <c r="J149"/>
  <c r="BK145"/>
  <c r="BK143"/>
  <c r="J141"/>
  <c r="J168" i="88"/>
  <c r="BK164"/>
  <c r="BK162"/>
  <c r="BK160"/>
  <c r="BK159"/>
  <c r="J156"/>
  <c r="BK148"/>
  <c r="BK144"/>
  <c r="J126"/>
  <c r="BK222" i="87"/>
  <c r="J220"/>
  <c r="J207"/>
  <c r="BK192"/>
  <c r="J178"/>
  <c r="BK176"/>
  <c r="BK173"/>
  <c r="BK169"/>
  <c r="BK167"/>
  <c r="J158"/>
  <c r="BK136" i="86"/>
  <c r="J135"/>
  <c r="J134"/>
  <c r="BK128"/>
  <c r="BK127"/>
  <c r="J125"/>
  <c r="BK124"/>
  <c r="J123"/>
  <c r="J135" i="85"/>
  <c r="BK132"/>
  <c r="BK130"/>
  <c r="BK129"/>
  <c r="J125"/>
  <c r="BK124"/>
  <c r="J121"/>
  <c r="BK145" i="84"/>
  <c r="J144"/>
  <c r="BK142"/>
  <c r="J140"/>
  <c r="J137"/>
  <c r="BK135"/>
  <c r="J132"/>
  <c r="J131"/>
  <c r="BK130"/>
  <c r="J129"/>
  <c r="J127"/>
  <c r="BK126"/>
  <c r="BK125"/>
  <c r="BK124"/>
  <c r="J123"/>
  <c r="BK121"/>
  <c r="J150" i="83"/>
  <c r="J149"/>
  <c r="J148"/>
  <c r="BK146"/>
  <c r="BK145"/>
  <c r="J144"/>
  <c r="J143"/>
  <c r="BK141"/>
  <c r="BK139"/>
  <c r="BK135"/>
  <c r="J134"/>
  <c r="BK133"/>
  <c r="J132"/>
  <c r="J131"/>
  <c r="J130"/>
  <c r="J126"/>
  <c r="BK125"/>
  <c r="BK124"/>
  <c r="BK123"/>
  <c r="BK121"/>
  <c r="BK127" i="82"/>
  <c r="BK190" i="80"/>
  <c r="J188"/>
  <c r="J186"/>
  <c r="BK183"/>
  <c r="BK170"/>
  <c r="J167"/>
  <c r="J164"/>
  <c r="BK161"/>
  <c r="J159"/>
  <c r="J157"/>
  <c r="J155"/>
  <c r="BK149"/>
  <c r="BK143"/>
  <c r="J188" i="79"/>
  <c r="BK184"/>
  <c r="J183"/>
  <c r="BK180"/>
  <c r="BK170"/>
  <c r="BK164"/>
  <c r="BK159"/>
  <c r="J155"/>
  <c r="J152"/>
  <c r="J145"/>
  <c r="BK143"/>
  <c r="BK137"/>
  <c r="J134"/>
  <c r="BK172" i="78"/>
  <c r="J168"/>
  <c r="BK159"/>
  <c r="BK151"/>
  <c r="J148"/>
  <c r="BK144"/>
  <c r="J141"/>
  <c r="BK138"/>
  <c r="BK135"/>
  <c r="J132"/>
  <c r="J199" i="77"/>
  <c r="BK195"/>
  <c r="BK191"/>
  <c r="J182"/>
  <c r="BK164"/>
  <c r="J161"/>
  <c r="BK154"/>
  <c r="J152"/>
  <c r="J150"/>
  <c r="BK145"/>
  <c r="BK141"/>
  <c r="J138"/>
  <c r="J141" i="76"/>
  <c r="J140"/>
  <c r="BK139"/>
  <c r="J138"/>
  <c r="J136"/>
  <c r="BK135"/>
  <c r="J132"/>
  <c r="J131"/>
  <c r="J129"/>
  <c r="J125"/>
  <c r="J124"/>
  <c r="BK123"/>
  <c r="BK121"/>
  <c r="J138" i="75"/>
  <c r="BK137"/>
  <c r="J135"/>
  <c r="J134"/>
  <c r="BK132"/>
  <c r="J130"/>
  <c r="J129"/>
  <c r="J128"/>
  <c r="J127"/>
  <c r="BK125"/>
  <c r="BK124"/>
  <c r="J149" i="74"/>
  <c r="BK148"/>
  <c r="BK147"/>
  <c r="J145"/>
  <c r="J144"/>
  <c r="J138"/>
  <c r="J132"/>
  <c r="BK130"/>
  <c r="BK128"/>
  <c r="J127"/>
  <c r="BK125"/>
  <c r="BK121"/>
  <c r="BK148" i="73"/>
  <c r="J144"/>
  <c r="BK142"/>
  <c r="BK140"/>
  <c r="J139"/>
  <c r="BK137"/>
  <c r="BK136"/>
  <c r="J133"/>
  <c r="BK130"/>
  <c r="BK129"/>
  <c r="BK128"/>
  <c r="J127"/>
  <c r="BK126"/>
  <c r="J124"/>
  <c r="BK123"/>
  <c r="J190" i="70"/>
  <c r="J188"/>
  <c r="J184"/>
  <c r="BK164"/>
  <c r="J161"/>
  <c r="BK159"/>
  <c r="J157"/>
  <c r="J155"/>
  <c r="J145"/>
  <c r="J134"/>
  <c r="J192" i="69"/>
  <c r="BK190"/>
  <c r="J188"/>
  <c r="BK186"/>
  <c r="BK184"/>
  <c r="J183"/>
  <c r="BK173"/>
  <c r="BK164"/>
  <c r="BK161"/>
  <c r="BK152"/>
  <c r="BK143"/>
  <c r="BK141"/>
  <c r="BK137"/>
  <c r="BK134"/>
  <c r="J170" i="68"/>
  <c r="J168"/>
  <c r="BK166"/>
  <c r="BK160"/>
  <c r="J159"/>
  <c r="J156"/>
  <c r="BK153"/>
  <c r="J151"/>
  <c r="J148"/>
  <c r="BK146"/>
  <c r="J144"/>
  <c r="BK135"/>
  <c r="BK132"/>
  <c r="BK137" i="67"/>
  <c r="J136"/>
  <c r="BK133"/>
  <c r="BK131"/>
  <c r="BK129"/>
  <c r="BK124"/>
  <c r="J121"/>
  <c r="BK148" i="66"/>
  <c r="BK147"/>
  <c r="BK145"/>
  <c r="J144"/>
  <c r="J141"/>
  <c r="BK140"/>
  <c r="BK136"/>
  <c r="BK135"/>
  <c r="BK134"/>
  <c r="J134"/>
  <c r="BK133"/>
  <c r="J133"/>
  <c r="BK132"/>
  <c r="J132"/>
  <c r="BK131"/>
  <c r="J128"/>
  <c r="BK126"/>
  <c r="J125"/>
  <c r="BK121"/>
  <c r="J127" i="65"/>
  <c r="J183" i="64"/>
  <c r="BK179"/>
  <c r="J177"/>
  <c r="BK159"/>
  <c r="BK150"/>
  <c r="BK145"/>
  <c r="BK141"/>
  <c r="BK138"/>
  <c r="J135"/>
  <c r="BK201" i="63"/>
  <c r="BK199"/>
  <c r="J197"/>
  <c r="J195"/>
  <c r="BK185"/>
  <c r="BK182"/>
  <c r="J176"/>
  <c r="J170"/>
  <c r="J167"/>
  <c r="BK164"/>
  <c r="J159"/>
  <c r="J155"/>
  <c r="BK152"/>
  <c r="BK145"/>
  <c r="BK143"/>
  <c r="BK141"/>
  <c r="J134"/>
  <c r="BK145" i="62"/>
  <c r="BK137"/>
  <c r="BK134"/>
  <c r="J128"/>
  <c r="J125"/>
  <c r="BK139" i="61"/>
  <c r="BK138"/>
  <c r="BK137"/>
  <c r="J136"/>
  <c r="J135"/>
  <c r="BK133"/>
  <c r="J132"/>
  <c r="J129"/>
  <c r="BK128"/>
  <c r="J125"/>
  <c r="BK123"/>
  <c r="J121"/>
  <c r="BK146" i="60"/>
  <c r="J145"/>
  <c r="BK143"/>
  <c r="J141"/>
  <c r="BK140"/>
  <c r="BK139"/>
  <c r="BK136"/>
  <c r="BK133"/>
  <c r="J132"/>
  <c r="J128"/>
  <c r="J124"/>
  <c r="J121"/>
  <c r="J313" i="58"/>
  <c r="BK309"/>
  <c r="BK306"/>
  <c r="BK303"/>
  <c r="BK289"/>
  <c r="J286"/>
  <c r="BK283"/>
  <c r="J280"/>
  <c r="BK276"/>
  <c r="J257"/>
  <c r="J255"/>
  <c r="BK251"/>
  <c r="BK247"/>
  <c r="J241"/>
  <c r="BK239"/>
  <c r="BK237"/>
  <c r="J229"/>
  <c r="BK227"/>
  <c r="BK214"/>
  <c r="J212"/>
  <c r="BK208"/>
  <c r="BK204"/>
  <c r="J193"/>
  <c r="J188"/>
  <c r="BK182"/>
  <c r="BK179"/>
  <c r="J175"/>
  <c r="J167"/>
  <c r="J164"/>
  <c r="J162"/>
  <c r="BK159"/>
  <c r="BK153"/>
  <c r="J172" i="57"/>
  <c r="J168"/>
  <c r="J151"/>
  <c r="J146"/>
  <c r="J144"/>
  <c r="J141"/>
  <c r="BK138"/>
  <c r="J135"/>
  <c r="BK132"/>
  <c r="J129"/>
  <c r="J126"/>
  <c r="J201" i="56"/>
  <c r="J195"/>
  <c r="J180"/>
  <c r="J176"/>
  <c r="J163"/>
  <c r="BK156"/>
  <c r="BK150"/>
  <c r="BK136" i="55"/>
  <c r="J135"/>
  <c r="J133"/>
  <c r="J132"/>
  <c r="BK131"/>
  <c r="J130"/>
  <c r="BK128"/>
  <c r="BK127"/>
  <c r="BK126"/>
  <c r="J125"/>
  <c r="BK124"/>
  <c r="BK123"/>
  <c r="J139" i="54"/>
  <c r="BK138"/>
  <c r="BK136"/>
  <c r="BK135"/>
  <c r="J134"/>
  <c r="BK133"/>
  <c r="J132"/>
  <c r="J130"/>
  <c r="J129"/>
  <c r="BK126"/>
  <c r="BK125"/>
  <c r="BK124"/>
  <c r="BK123"/>
  <c r="BK121"/>
  <c r="J146" i="53"/>
  <c r="BK145"/>
  <c r="J143"/>
  <c r="J142"/>
  <c r="BK141"/>
  <c r="J138"/>
  <c r="BK137"/>
  <c r="J135"/>
  <c r="BK134"/>
  <c r="J133"/>
  <c r="BK132"/>
  <c r="BK126"/>
  <c r="J125"/>
  <c r="BK123"/>
  <c r="BK121"/>
  <c r="BK151" i="52"/>
  <c r="BK150"/>
  <c r="J145"/>
  <c r="J144"/>
  <c r="J143"/>
  <c r="BK142"/>
  <c r="BK141"/>
  <c r="J140"/>
  <c r="J139"/>
  <c r="J138"/>
  <c r="J136"/>
  <c r="J135"/>
  <c r="BK133"/>
  <c r="J132"/>
  <c r="BK131"/>
  <c r="BK130"/>
  <c r="J126"/>
  <c r="J123"/>
  <c r="BK127" i="51"/>
  <c r="J127" i="50"/>
  <c r="BK195" i="49"/>
  <c r="J186"/>
  <c r="J183"/>
  <c r="J173"/>
  <c r="J164"/>
  <c r="BK159"/>
  <c r="J157"/>
  <c r="J149"/>
  <c r="BK145"/>
  <c r="J143"/>
  <c r="J141"/>
  <c r="BK137"/>
  <c r="BK134"/>
  <c r="BK203" i="48"/>
  <c r="J201"/>
  <c r="BK199"/>
  <c r="J197"/>
  <c r="BK185"/>
  <c r="J173"/>
  <c r="J167"/>
  <c r="J159"/>
  <c r="BK157"/>
  <c r="J155"/>
  <c r="BK152"/>
  <c r="J134"/>
  <c r="BK166" i="47"/>
  <c r="BK162"/>
  <c r="J160"/>
  <c r="BK153"/>
  <c r="J148"/>
  <c r="BK135"/>
  <c r="J132"/>
  <c r="BK129"/>
  <c r="BK126"/>
  <c r="J140" i="46"/>
  <c r="J139"/>
  <c r="BK138"/>
  <c r="BK135"/>
  <c r="BK134"/>
  <c r="J132"/>
  <c r="J131"/>
  <c r="BK130"/>
  <c r="J129"/>
  <c r="J128"/>
  <c r="BK125"/>
  <c r="J124"/>
  <c r="J121"/>
  <c r="J147" i="45"/>
  <c r="BK146"/>
  <c r="J145"/>
  <c r="BK143"/>
  <c r="BK141"/>
  <c r="J140"/>
  <c r="BK134"/>
  <c r="BK133"/>
  <c r="J127"/>
  <c r="J121"/>
  <c r="J183" i="43"/>
  <c r="BK178"/>
  <c r="BK168"/>
  <c r="J157"/>
  <c r="J154"/>
  <c r="J150"/>
  <c r="BK148"/>
  <c r="J145"/>
  <c r="BK199" i="42"/>
  <c r="J198"/>
  <c r="J195"/>
  <c r="J183"/>
  <c r="J177"/>
  <c r="BK174"/>
  <c r="J171"/>
  <c r="J159"/>
  <c r="BK156"/>
  <c r="J146"/>
  <c r="BK144"/>
  <c r="BK138"/>
  <c r="BK170" i="41"/>
  <c r="BK164"/>
  <c r="BK156"/>
  <c r="BK132"/>
  <c r="J195" i="40"/>
  <c r="BK191"/>
  <c r="BK184"/>
  <c r="J182"/>
  <c r="BK176"/>
  <c r="J174"/>
  <c r="J168"/>
  <c r="BK163"/>
  <c r="J159"/>
  <c r="BK156"/>
  <c r="J138"/>
  <c r="J135"/>
  <c r="J135" i="39"/>
  <c r="BK134"/>
  <c r="BK133"/>
  <c r="BK131"/>
  <c r="J130"/>
  <c r="BK125"/>
  <c r="BK124"/>
  <c r="BK140" i="38"/>
  <c r="J139"/>
  <c r="BK138"/>
  <c r="J137"/>
  <c r="BK135"/>
  <c r="BK134"/>
  <c r="J131"/>
  <c r="BK130"/>
  <c r="J129"/>
  <c r="BK125"/>
  <c r="BK149" i="37"/>
  <c r="BK146"/>
  <c r="J145"/>
  <c r="BK143"/>
  <c r="BK142"/>
  <c r="BK137"/>
  <c r="BK135"/>
  <c r="J133"/>
  <c r="BK128"/>
  <c r="J127"/>
  <c r="BK125"/>
  <c r="BK153" i="36"/>
  <c r="J152"/>
  <c r="BK151"/>
  <c r="J149"/>
  <c r="J147"/>
  <c r="BK143"/>
  <c r="BK142"/>
  <c r="J135"/>
  <c r="BK132"/>
  <c r="BK129"/>
  <c r="BK127"/>
  <c r="J126"/>
  <c r="BK127" i="35"/>
  <c r="BK195" i="33"/>
  <c r="J193"/>
  <c r="J191"/>
  <c r="BK189"/>
  <c r="BK187"/>
  <c r="BK186"/>
  <c r="J183"/>
  <c r="J176"/>
  <c r="J173"/>
  <c r="BK170"/>
  <c r="J161"/>
  <c r="BK159"/>
  <c r="J157"/>
  <c r="J155"/>
  <c r="J149"/>
  <c r="J141"/>
  <c r="J137"/>
  <c r="BK134"/>
  <c r="BK190" i="32"/>
  <c r="BK188"/>
  <c r="BK186"/>
  <c r="BK184"/>
  <c r="BK183"/>
  <c r="BK173"/>
  <c r="J170"/>
  <c r="BK167"/>
  <c r="BK159"/>
  <c r="BK152"/>
  <c r="J149"/>
  <c r="J145"/>
  <c r="BK141"/>
  <c r="J134"/>
  <c r="BK164" i="31"/>
  <c r="BK156"/>
  <c r="BK153"/>
  <c r="J151"/>
  <c r="BK146"/>
  <c r="J144"/>
  <c r="BK141"/>
  <c r="J138"/>
  <c r="J135"/>
  <c r="J132"/>
  <c r="J129"/>
  <c r="BK126"/>
  <c r="BK183" i="30"/>
  <c r="J177"/>
  <c r="J166"/>
  <c r="BK164"/>
  <c r="J162"/>
  <c r="BK155"/>
  <c r="J152"/>
  <c r="BK148"/>
  <c r="BK145"/>
  <c r="J141"/>
  <c r="J138"/>
  <c r="BK135"/>
  <c r="J135" i="29"/>
  <c r="J134"/>
  <c r="J133"/>
  <c r="BK131"/>
  <c r="BK130"/>
  <c r="BK128"/>
  <c r="J126"/>
  <c r="BK125"/>
  <c r="J124"/>
  <c r="BK123"/>
  <c r="BK142" i="28"/>
  <c r="J141"/>
  <c r="J139"/>
  <c r="J138"/>
  <c r="J137"/>
  <c r="BK136"/>
  <c r="BK135"/>
  <c r="J134"/>
  <c r="BK133"/>
  <c r="J132"/>
  <c r="J131"/>
  <c r="J130"/>
  <c r="J126"/>
  <c r="BK125"/>
  <c r="BK123"/>
  <c r="J147" i="27"/>
  <c r="J146"/>
  <c r="J142"/>
  <c r="BK139"/>
  <c r="BK136"/>
  <c r="BK134"/>
  <c r="J132"/>
  <c r="J130"/>
  <c r="BK129"/>
  <c r="BK128"/>
  <c r="BK127"/>
  <c r="BK126"/>
  <c r="J124"/>
  <c r="J123"/>
  <c r="BK150" i="26"/>
  <c r="J148"/>
  <c r="BK147"/>
  <c r="BK145"/>
  <c r="J143"/>
  <c r="BK142"/>
  <c r="J141"/>
  <c r="J139"/>
  <c r="J138"/>
  <c r="J134"/>
  <c r="BK131"/>
  <c r="BK130"/>
  <c r="BK129"/>
  <c r="J124"/>
  <c r="BK123"/>
  <c r="BK192" i="23"/>
  <c r="J190"/>
  <c r="BK188"/>
  <c r="J180"/>
  <c r="BK173"/>
  <c r="BK170"/>
  <c r="J167"/>
  <c r="BK164"/>
  <c r="J161"/>
  <c r="J159"/>
  <c r="BK155"/>
  <c r="BK145"/>
  <c r="J143"/>
  <c r="J137"/>
  <c r="J134"/>
  <c r="J334" i="22"/>
  <c r="J332"/>
  <c r="J328"/>
  <c r="J307"/>
  <c r="BK300"/>
  <c r="J294"/>
  <c r="BK288"/>
  <c r="J281"/>
  <c r="J279"/>
  <c r="BK274"/>
  <c r="BK261"/>
  <c r="J259"/>
  <c r="J253"/>
  <c r="BK237"/>
  <c r="J233"/>
  <c r="BK227"/>
  <c r="BK221"/>
  <c r="J218"/>
  <c r="J216"/>
  <c r="BK210"/>
  <c r="J208"/>
  <c r="BK195"/>
  <c r="BK193"/>
  <c r="J188"/>
  <c r="J177"/>
  <c r="J175"/>
  <c r="BK173"/>
  <c r="BK171"/>
  <c r="BK162"/>
  <c r="J156"/>
  <c r="BK153"/>
  <c r="BK164" i="21"/>
  <c r="BK160"/>
  <c r="BK159"/>
  <c r="J151"/>
  <c r="J135"/>
  <c r="BK132"/>
  <c r="BK126"/>
  <c r="J185" i="20"/>
  <c r="BK180"/>
  <c r="BK176"/>
  <c r="J174"/>
  <c r="J172"/>
  <c r="BK168"/>
  <c r="J166"/>
  <c r="J154"/>
  <c r="BK133" i="19"/>
  <c r="BK132"/>
  <c r="J130"/>
  <c r="BK129"/>
  <c r="J128"/>
  <c r="J125"/>
  <c r="BK137" i="18"/>
  <c r="J136"/>
  <c r="J134"/>
  <c r="J133"/>
  <c r="BK130"/>
  <c r="BK127"/>
  <c r="J126"/>
  <c r="J124"/>
  <c r="BK123"/>
  <c r="J121"/>
  <c r="BK145" i="17"/>
  <c r="BK144"/>
  <c r="BK143"/>
  <c r="BK142"/>
  <c r="J141"/>
  <c r="J136"/>
  <c r="J131"/>
  <c r="J130"/>
  <c r="J128"/>
  <c r="BK127"/>
  <c r="J148" i="16"/>
  <c r="BK146"/>
  <c r="BK139"/>
  <c r="J138"/>
  <c r="BK137"/>
  <c r="J136"/>
  <c r="J130"/>
  <c r="BK129"/>
  <c r="BK128"/>
  <c r="J127"/>
  <c r="BK125"/>
  <c r="J124"/>
  <c r="J121"/>
  <c r="BK127" i="14"/>
  <c r="J320" i="13"/>
  <c r="J318"/>
  <c r="BK312"/>
  <c r="BK311"/>
  <c r="J308"/>
  <c r="J303"/>
  <c r="J300"/>
  <c r="J294"/>
  <c r="J291"/>
  <c r="BK288"/>
  <c r="BK279"/>
  <c r="J277"/>
  <c r="J272"/>
  <c r="BK270"/>
  <c r="J265"/>
  <c r="J262"/>
  <c r="BK258"/>
  <c r="BK250"/>
  <c r="BK244"/>
  <c r="J230"/>
  <c r="J227"/>
  <c r="J219"/>
  <c r="J213"/>
  <c r="BK211"/>
  <c r="J207"/>
  <c r="J202"/>
  <c r="BK199"/>
  <c r="BK197"/>
  <c r="BK193"/>
  <c r="J190"/>
  <c r="J184"/>
  <c r="BK182"/>
  <c r="BK175"/>
  <c r="BK173"/>
  <c r="J171"/>
  <c r="BK169"/>
  <c r="BK167"/>
  <c r="J162"/>
  <c r="BK158"/>
  <c r="J154"/>
  <c r="J152"/>
  <c r="J150"/>
  <c r="BK192" i="12"/>
  <c r="J190"/>
  <c r="BK186"/>
  <c r="BK184"/>
  <c r="BK183"/>
  <c r="J180"/>
  <c r="J173"/>
  <c r="J159"/>
  <c r="J157"/>
  <c r="J152"/>
  <c r="BK149"/>
  <c r="J145"/>
  <c r="BK141"/>
  <c r="BK137"/>
  <c r="J172" i="11"/>
  <c r="BK170"/>
  <c r="J168"/>
  <c r="J152"/>
  <c r="J149"/>
  <c r="J142"/>
  <c r="J203" i="10"/>
  <c r="J197"/>
  <c r="J195"/>
  <c r="BK191"/>
  <c r="BK186"/>
  <c r="J180"/>
  <c r="BK176"/>
  <c r="J170"/>
  <c r="J166"/>
  <c r="BK163"/>
  <c r="BK159"/>
  <c r="J156"/>
  <c r="BK154"/>
  <c r="BK141"/>
  <c r="J138"/>
  <c r="J135"/>
  <c r="J136" i="9"/>
  <c r="BK134"/>
  <c r="J133"/>
  <c r="J130"/>
  <c r="BK129"/>
  <c r="BK127"/>
  <c r="J124"/>
  <c r="BK138" i="8"/>
  <c r="BK137"/>
  <c r="BK136"/>
  <c r="J135"/>
  <c r="BK134"/>
  <c r="BK130"/>
  <c r="BK127"/>
  <c r="BK126"/>
  <c r="J125"/>
  <c r="J148" i="7"/>
  <c r="BK147"/>
  <c r="J145"/>
  <c r="BK144"/>
  <c r="J143"/>
  <c r="BK141"/>
  <c r="BK140"/>
  <c r="BK137"/>
  <c r="BK135"/>
  <c r="J134"/>
  <c r="BK133"/>
  <c r="BK132"/>
  <c r="BK131"/>
  <c r="J130"/>
  <c r="BK129"/>
  <c r="BK127"/>
  <c r="BK126"/>
  <c r="BK125"/>
  <c r="BK123"/>
  <c r="BK173" i="6"/>
  <c r="J169"/>
  <c r="J167"/>
  <c r="J157"/>
  <c r="J151"/>
  <c r="BK143"/>
  <c r="BK141"/>
  <c r="J139"/>
  <c r="BK125"/>
  <c r="BK123"/>
  <c r="BK121"/>
  <c r="J196" i="3"/>
  <c r="J174"/>
  <c r="J162"/>
  <c r="J144"/>
  <c r="J137"/>
  <c r="BK134"/>
  <c r="J200" i="2"/>
  <c r="J197"/>
  <c r="J195"/>
  <c r="J182"/>
  <c r="BK179"/>
  <c r="BK170"/>
  <c r="BK167"/>
  <c r="BK164"/>
  <c r="BK161"/>
  <c r="BK158"/>
  <c r="J155"/>
  <c r="J147"/>
  <c r="J137"/>
  <c r="J134"/>
  <c r="AS181" i="1"/>
  <c r="AS163"/>
  <c r="AS146"/>
  <c r="AS139"/>
  <c r="BK170" i="94"/>
  <c r="BK151"/>
  <c r="BK148"/>
  <c r="BK141"/>
  <c r="J138"/>
  <c r="J135"/>
  <c r="BK132"/>
  <c r="BK129"/>
  <c r="BK126"/>
  <c r="BK138" i="93"/>
  <c r="BK137"/>
  <c r="BK136"/>
  <c r="J133"/>
  <c r="J132"/>
  <c r="J131"/>
  <c r="BK125"/>
  <c r="J124"/>
  <c r="J123"/>
  <c r="J121"/>
  <c r="J147" i="92"/>
  <c r="J146"/>
  <c r="J144"/>
  <c r="J143"/>
  <c r="J142"/>
  <c r="BK140"/>
  <c r="J137"/>
  <c r="BK136"/>
  <c r="J133"/>
  <c r="BK132"/>
  <c r="BK130"/>
  <c r="J129"/>
  <c r="BK128"/>
  <c r="BK122"/>
  <c r="BK167" i="90"/>
  <c r="J164"/>
  <c r="J160"/>
  <c r="J158"/>
  <c r="J151"/>
  <c r="BK141"/>
  <c r="BK138"/>
  <c r="J135"/>
  <c r="BK190" i="89"/>
  <c r="BK188"/>
  <c r="J186"/>
  <c r="J183"/>
  <c r="BK170"/>
  <c r="BK164"/>
  <c r="J161"/>
  <c r="BK157"/>
  <c r="BK152"/>
  <c r="J143"/>
  <c r="BK137"/>
  <c r="BK170" i="88"/>
  <c r="J166"/>
  <c r="J164"/>
  <c r="J160"/>
  <c r="BK151"/>
  <c r="J148"/>
  <c r="J146"/>
  <c r="J141"/>
  <c r="J138"/>
  <c r="BK135"/>
  <c r="J129"/>
  <c r="J225" i="87"/>
  <c r="J222"/>
  <c r="BK188"/>
  <c r="J182"/>
  <c r="J176"/>
  <c r="J173"/>
  <c r="J169"/>
  <c r="BK165"/>
  <c r="BK152"/>
  <c r="J147"/>
  <c r="BK140"/>
  <c r="J137"/>
  <c r="BK135" i="86"/>
  <c r="BK134"/>
  <c r="J133"/>
  <c r="J132"/>
  <c r="BK131"/>
  <c r="J130"/>
  <c r="J127"/>
  <c r="BK126"/>
  <c r="BK123"/>
  <c r="BK121"/>
  <c r="J139" i="85"/>
  <c r="BK138"/>
  <c r="J137"/>
  <c r="BK136"/>
  <c r="BK133"/>
  <c r="BK131"/>
  <c r="J128"/>
  <c r="J126"/>
  <c r="J124"/>
  <c r="BK121"/>
  <c r="BK147" i="84"/>
  <c r="J143"/>
  <c r="J142"/>
  <c r="J141"/>
  <c r="BK140"/>
  <c r="BK138"/>
  <c r="BK136"/>
  <c r="BK133"/>
  <c r="BK129"/>
  <c r="BK128"/>
  <c r="BK127"/>
  <c r="J126"/>
  <c r="J125"/>
  <c r="J124"/>
  <c r="J151" i="83"/>
  <c r="BK149"/>
  <c r="BK148"/>
  <c r="BK147"/>
  <c r="BK144"/>
  <c r="J142"/>
  <c r="J141"/>
  <c r="BK140"/>
  <c r="J139"/>
  <c r="J138"/>
  <c r="BK136"/>
  <c r="J135"/>
  <c r="J133"/>
  <c r="BK131"/>
  <c r="BK130"/>
  <c r="J129"/>
  <c r="J127" i="81"/>
  <c r="BK186" i="80"/>
  <c r="J184"/>
  <c r="J183"/>
  <c r="BK180"/>
  <c r="J173"/>
  <c r="J170"/>
  <c r="BK157"/>
  <c r="BK155"/>
  <c r="J152"/>
  <c r="J149"/>
  <c r="BK145"/>
  <c r="BK137"/>
  <c r="BK134"/>
  <c r="BK190" i="79"/>
  <c r="J180"/>
  <c r="J173"/>
  <c r="J170"/>
  <c r="BK167"/>
  <c r="J161"/>
  <c r="BK152"/>
  <c r="BK141"/>
  <c r="J137"/>
  <c r="J172" i="78"/>
  <c r="BK160"/>
  <c r="J159"/>
  <c r="BK148"/>
  <c r="J144"/>
  <c r="BK141"/>
  <c r="BK126"/>
  <c r="J195" i="77"/>
  <c r="J193"/>
  <c r="J186"/>
  <c r="J172"/>
  <c r="BK170"/>
  <c r="J168"/>
  <c r="BK156"/>
  <c r="J154"/>
  <c r="BK152"/>
  <c r="BK150"/>
  <c r="BK138"/>
  <c r="J135"/>
  <c r="BK141" i="76"/>
  <c r="BK138"/>
  <c r="J137"/>
  <c r="J128"/>
  <c r="J127"/>
  <c r="BK126"/>
  <c r="J121"/>
  <c r="J140" i="75"/>
  <c r="BK139"/>
  <c r="J137"/>
  <c r="BK134"/>
  <c r="J133"/>
  <c r="J132"/>
  <c r="J131"/>
  <c r="BK129"/>
  <c r="BK128"/>
  <c r="J123"/>
  <c r="J121"/>
  <c r="J148" i="74"/>
  <c r="J146"/>
  <c r="J143"/>
  <c r="BK142"/>
  <c r="J141"/>
  <c r="J140"/>
  <c r="BK137"/>
  <c r="J136"/>
  <c r="BK135"/>
  <c r="J134"/>
  <c r="J133"/>
  <c r="BK132"/>
  <c r="BK131"/>
  <c r="J130"/>
  <c r="J129"/>
  <c r="J128"/>
  <c r="BK127"/>
  <c r="BK126"/>
  <c r="J125"/>
  <c r="BK124"/>
  <c r="J123"/>
  <c r="J149" i="73"/>
  <c r="J147"/>
  <c r="J146"/>
  <c r="BK144"/>
  <c r="BK143"/>
  <c r="J142"/>
  <c r="J141"/>
  <c r="J140"/>
  <c r="J138"/>
  <c r="J136"/>
  <c r="J135"/>
  <c r="BK132"/>
  <c r="J125"/>
  <c r="J123"/>
  <c r="BK127" i="71"/>
  <c r="J192" i="70"/>
  <c r="J186"/>
  <c r="BK184"/>
  <c r="J183"/>
  <c r="J180"/>
  <c r="BK170"/>
  <c r="J167"/>
  <c r="J159"/>
  <c r="BK155"/>
  <c r="J152"/>
  <c r="BK143"/>
  <c r="J141"/>
  <c r="J137"/>
  <c r="J190" i="69"/>
  <c r="BK183"/>
  <c r="J173"/>
  <c r="BK170"/>
  <c r="J167"/>
  <c r="J164"/>
  <c r="J161"/>
  <c r="BK159"/>
  <c r="BK157"/>
  <c r="BK155"/>
  <c r="J152"/>
  <c r="BK149"/>
  <c r="J145"/>
  <c r="J143"/>
  <c r="J141"/>
  <c r="J162" i="68"/>
  <c r="J160"/>
  <c r="BK159"/>
  <c r="J153"/>
  <c r="BK151"/>
  <c r="J138"/>
  <c r="J132"/>
  <c r="BK129"/>
  <c r="J126"/>
  <c r="J138" i="67"/>
  <c r="J137"/>
  <c r="BK134"/>
  <c r="J133"/>
  <c r="J128"/>
  <c r="BK127"/>
  <c r="J126"/>
  <c r="J125"/>
  <c r="J124"/>
  <c r="J147" i="66"/>
  <c r="J146"/>
  <c r="BK143"/>
  <c r="BK142"/>
  <c r="BK141"/>
  <c r="J140"/>
  <c r="J139"/>
  <c r="BK138"/>
  <c r="J137"/>
  <c r="J131"/>
  <c r="BK129"/>
  <c r="BK123"/>
  <c r="BK183" i="64"/>
  <c r="BK177"/>
  <c r="BK175"/>
  <c r="J166"/>
  <c r="BK164"/>
  <c r="J159"/>
  <c r="J154"/>
  <c r="J152"/>
  <c r="J150"/>
  <c r="BK148"/>
  <c r="J141"/>
  <c r="J138"/>
  <c r="J201" i="63"/>
  <c r="J194"/>
  <c r="J182"/>
  <c r="BK179"/>
  <c r="J161"/>
  <c r="BK159"/>
  <c r="J157"/>
  <c r="BK149"/>
  <c r="J159" i="62"/>
  <c r="BK158"/>
  <c r="J155"/>
  <c r="J152"/>
  <c r="J147"/>
  <c r="J145"/>
  <c r="BK143"/>
  <c r="J140"/>
  <c r="BK128"/>
  <c r="BK129" i="61"/>
  <c r="J128"/>
  <c r="BK125"/>
  <c r="J124"/>
  <c r="J147" i="60"/>
  <c r="J142"/>
  <c r="J140"/>
  <c r="J139"/>
  <c r="BK137"/>
  <c r="J136"/>
  <c r="BK134"/>
  <c r="J130"/>
  <c r="J129"/>
  <c r="BK128"/>
  <c r="J127"/>
  <c r="BK125"/>
  <c r="BK124"/>
  <c r="J123"/>
  <c r="J127" i="59"/>
  <c r="BK317" i="58"/>
  <c r="J317"/>
  <c r="J315"/>
  <c r="J307"/>
  <c r="J306"/>
  <c r="J303"/>
  <c r="J298"/>
  <c r="BK292"/>
  <c r="BK274"/>
  <c r="J265"/>
  <c r="BK243"/>
  <c r="J239"/>
  <c r="J225"/>
  <c r="J223"/>
  <c r="BK219"/>
  <c r="BK216"/>
  <c r="J206"/>
  <c r="J202"/>
  <c r="J198"/>
  <c r="BK195"/>
  <c r="BK193"/>
  <c r="J191"/>
  <c r="BK188"/>
  <c r="BK177"/>
  <c r="BK175"/>
  <c r="J173"/>
  <c r="BK171"/>
  <c r="BK169"/>
  <c r="BK167"/>
  <c r="J159"/>
  <c r="J155"/>
  <c r="BK168" i="57"/>
  <c r="BK166"/>
  <c r="J164"/>
  <c r="J162"/>
  <c r="J160"/>
  <c r="BK159"/>
  <c r="BK153"/>
  <c r="BK151"/>
  <c r="J138"/>
  <c r="BK129"/>
  <c r="BK126"/>
  <c r="BK195" i="56"/>
  <c r="BK180"/>
  <c r="BK176"/>
  <c r="J172"/>
  <c r="J170"/>
  <c r="J168"/>
  <c r="BK166"/>
  <c r="BK163"/>
  <c r="BK161"/>
  <c r="J156"/>
  <c r="J154"/>
  <c r="BK152"/>
  <c r="J150"/>
  <c r="BK145"/>
  <c r="J141"/>
  <c r="J135"/>
  <c r="BK132" i="55"/>
  <c r="J131"/>
  <c r="J129"/>
  <c r="J123"/>
  <c r="BK139" i="54"/>
  <c r="BK132"/>
  <c r="J131"/>
  <c r="BK127"/>
  <c r="J124"/>
  <c r="J139" i="53"/>
  <c r="BK133"/>
  <c r="J126"/>
  <c r="BK124"/>
  <c r="J123"/>
  <c r="J150" i="52"/>
  <c r="BK149"/>
  <c r="J147"/>
  <c r="BK143"/>
  <c r="J142"/>
  <c r="BK140"/>
  <c r="J134"/>
  <c r="BK132"/>
  <c r="J130"/>
  <c r="J129"/>
  <c r="BK128"/>
  <c r="J127"/>
  <c r="J125"/>
  <c r="BK124"/>
  <c r="BK127" i="50"/>
  <c r="BK186" i="49"/>
  <c r="BK183"/>
  <c r="J176"/>
  <c r="BK170"/>
  <c r="J167"/>
  <c r="BK164"/>
  <c r="J161"/>
  <c r="BK157"/>
  <c r="J155"/>
  <c r="BK143"/>
  <c r="BK141"/>
  <c r="J195" i="48"/>
  <c r="BK194"/>
  <c r="J191"/>
  <c r="J185"/>
  <c r="J182"/>
  <c r="BK179"/>
  <c r="J164"/>
  <c r="J161"/>
  <c r="BK159"/>
  <c r="J157"/>
  <c r="BK149"/>
  <c r="J143"/>
  <c r="BK141"/>
  <c r="BK170" i="47"/>
  <c r="BK168"/>
  <c r="J164"/>
  <c r="J162"/>
  <c r="BK160"/>
  <c r="BK159"/>
  <c r="J156"/>
  <c r="BK146"/>
  <c r="J144"/>
  <c r="J141"/>
  <c r="BK138"/>
  <c r="J135"/>
  <c r="J126"/>
  <c r="BK142" i="46"/>
  <c r="J141"/>
  <c r="BK140"/>
  <c r="BK136"/>
  <c r="J134"/>
  <c r="J133"/>
  <c r="BK131"/>
  <c r="J130"/>
  <c r="J127"/>
  <c r="J126"/>
  <c r="BK124"/>
  <c r="BK149" i="45"/>
  <c r="BK147"/>
  <c r="J146"/>
  <c r="J144"/>
  <c r="BK142"/>
  <c r="BK139"/>
  <c r="J138"/>
  <c r="J137"/>
  <c r="J136"/>
  <c r="J133"/>
  <c r="BK132"/>
  <c r="J131"/>
  <c r="J130"/>
  <c r="J129"/>
  <c r="BK128"/>
  <c r="BK127"/>
  <c r="BK126"/>
  <c r="J125"/>
  <c r="BK124"/>
  <c r="J127" i="44"/>
  <c r="J185" i="43"/>
  <c r="BK174"/>
  <c r="BK172"/>
  <c r="J170"/>
  <c r="J159"/>
  <c r="J152"/>
  <c r="BK138"/>
  <c r="J135"/>
  <c r="J207" i="42"/>
  <c r="BK205"/>
  <c r="BK201"/>
  <c r="J199"/>
  <c r="BK195"/>
  <c r="J189"/>
  <c r="J186"/>
  <c r="J174"/>
  <c r="BK171"/>
  <c r="J168"/>
  <c r="J165"/>
  <c r="BK163"/>
  <c r="BK159"/>
  <c r="J153"/>
  <c r="J150"/>
  <c r="J144"/>
  <c r="BK142"/>
  <c r="J172" i="41"/>
  <c r="J167"/>
  <c r="BK162"/>
  <c r="BK153"/>
  <c r="J151"/>
  <c r="J148"/>
  <c r="J146"/>
  <c r="J144"/>
  <c r="J138"/>
  <c r="BK129"/>
  <c r="J126"/>
  <c r="J189" i="40"/>
  <c r="BK187"/>
  <c r="BK180"/>
  <c r="J170"/>
  <c r="BK161"/>
  <c r="BK159"/>
  <c r="J156"/>
  <c r="J152"/>
  <c r="BK150"/>
  <c r="J145"/>
  <c r="J136" i="39"/>
  <c r="BK132"/>
  <c r="J131"/>
  <c r="BK130"/>
  <c r="BK128"/>
  <c r="BK127"/>
  <c r="J126"/>
  <c r="BK121"/>
  <c r="BK139" i="38"/>
  <c r="J138"/>
  <c r="J135"/>
  <c r="J134"/>
  <c r="BK133"/>
  <c r="BK131"/>
  <c r="J127"/>
  <c r="BK121"/>
  <c r="J149" i="37"/>
  <c r="J148"/>
  <c r="J147"/>
  <c r="J146"/>
  <c r="BK144"/>
  <c r="J142"/>
  <c r="J141"/>
  <c r="BK132"/>
  <c r="BK131"/>
  <c r="J130"/>
  <c r="J129"/>
  <c r="J128"/>
  <c r="BK126"/>
  <c r="J125"/>
  <c r="J123"/>
  <c r="BK121"/>
  <c r="J154" i="36"/>
  <c r="J150"/>
  <c r="BK146"/>
  <c r="J145"/>
  <c r="J143"/>
  <c r="J142"/>
  <c r="BK140"/>
  <c r="J139"/>
  <c r="J138"/>
  <c r="J137"/>
  <c r="BK136"/>
  <c r="J133"/>
  <c r="J132"/>
  <c r="BK130"/>
  <c r="J129"/>
  <c r="J128"/>
  <c r="BK126"/>
  <c r="J125"/>
  <c r="BK124"/>
  <c r="BK127" i="34"/>
  <c r="J195" i="33"/>
  <c r="BK191"/>
  <c r="J189"/>
  <c r="BK173"/>
  <c r="J170"/>
  <c r="J167"/>
  <c r="J164"/>
  <c r="BK161"/>
  <c r="J159"/>
  <c r="J152"/>
  <c r="BK149"/>
  <c r="BK145"/>
  <c r="BK192" i="32"/>
  <c r="J180"/>
  <c r="J173"/>
  <c r="J161"/>
  <c r="BK157"/>
  <c r="J155"/>
  <c r="BK149"/>
  <c r="BK143"/>
  <c r="J137"/>
  <c r="BK134"/>
  <c r="BK170" i="31"/>
  <c r="J168"/>
  <c r="J164"/>
  <c r="J162"/>
  <c r="BK159"/>
  <c r="J148"/>
  <c r="J146"/>
  <c r="BK144"/>
  <c r="J141"/>
  <c r="BK129"/>
  <c r="J126"/>
  <c r="J183" i="30"/>
  <c r="BK172"/>
  <c r="J168"/>
  <c r="J150"/>
  <c r="J148"/>
  <c r="J145"/>
  <c r="BK135" i="29"/>
  <c r="J132"/>
  <c r="BK124"/>
  <c r="BK121"/>
  <c r="BK140" i="28"/>
  <c r="J136"/>
  <c r="J135"/>
  <c r="J133"/>
  <c r="BK131"/>
  <c r="BK130"/>
  <c r="J129"/>
  <c r="BK126"/>
  <c r="BK124"/>
  <c r="J123"/>
  <c r="BK121"/>
  <c r="BK145" i="27"/>
  <c r="J144"/>
  <c r="J141"/>
  <c r="BK138"/>
  <c r="J137"/>
  <c r="J136"/>
  <c r="BK135"/>
  <c r="J134"/>
  <c r="BK133"/>
  <c r="BK132"/>
  <c r="J131"/>
  <c r="BK130"/>
  <c r="J129"/>
  <c r="BK125"/>
  <c r="BK121"/>
  <c r="BK148" i="26"/>
  <c r="J146"/>
  <c r="BK144"/>
  <c r="J142"/>
  <c r="BK141"/>
  <c r="BK138"/>
  <c r="BK137"/>
  <c r="BK136"/>
  <c r="BK135"/>
  <c r="BK134"/>
  <c r="BK132"/>
  <c r="BK127"/>
  <c r="J126"/>
  <c r="J125"/>
  <c r="J123"/>
  <c r="J121"/>
  <c r="J127" i="25"/>
  <c r="J127" i="24"/>
  <c r="J157" i="23"/>
  <c r="BK143"/>
  <c r="J141"/>
  <c r="BK134"/>
  <c r="J331" i="22"/>
  <c r="BK319"/>
  <c r="BK316"/>
  <c r="BK313"/>
  <c r="BK310"/>
  <c r="J303"/>
  <c r="BK296"/>
  <c r="BK294"/>
  <c r="J286"/>
  <c r="J274"/>
  <c r="BK269"/>
  <c r="BK263"/>
  <c r="J261"/>
  <c r="BK253"/>
  <c r="BK249"/>
  <c r="BK243"/>
  <c r="BK233"/>
  <c r="BK231"/>
  <c r="BK229"/>
  <c r="BK214"/>
  <c r="BK208"/>
  <c r="J206"/>
  <c r="J204"/>
  <c r="J202"/>
  <c r="J197"/>
  <c r="J195"/>
  <c r="J190"/>
  <c r="BK186"/>
  <c r="BK184"/>
  <c r="BK181"/>
  <c r="BK179"/>
  <c r="J171"/>
  <c r="BK166"/>
  <c r="J164"/>
  <c r="J158"/>
  <c r="BK156"/>
  <c r="J153"/>
  <c r="J170" i="21"/>
  <c r="J159"/>
  <c r="BK156"/>
  <c r="J153"/>
  <c r="BK151"/>
  <c r="J144"/>
  <c r="J141"/>
  <c r="BK138"/>
  <c r="BK135"/>
  <c r="J132"/>
  <c r="J129"/>
  <c r="BK191" i="20"/>
  <c r="J187"/>
  <c r="J183"/>
  <c r="J180"/>
  <c r="BK174"/>
  <c r="J170"/>
  <c r="J168"/>
  <c r="J161"/>
  <c r="BK152"/>
  <c r="BK150"/>
  <c r="BK148"/>
  <c r="J141"/>
  <c r="J138"/>
  <c r="J135"/>
  <c r="BK128" i="19"/>
  <c r="J127"/>
  <c r="J124"/>
  <c r="BK123"/>
  <c r="BK121"/>
  <c r="BK140" i="18"/>
  <c r="J139"/>
  <c r="BK138"/>
  <c r="J137"/>
  <c r="BK134"/>
  <c r="BK133"/>
  <c r="BK131"/>
  <c r="BK129"/>
  <c r="BK128"/>
  <c r="BK126"/>
  <c r="BK125"/>
  <c r="BK147" i="17"/>
  <c r="J146"/>
  <c r="J137"/>
  <c r="J135"/>
  <c r="J133"/>
  <c r="J132"/>
  <c r="BK130"/>
  <c r="J129"/>
  <c r="J127"/>
  <c r="J126"/>
  <c r="BK125"/>
  <c r="J124"/>
  <c r="BK121"/>
  <c r="BK148" i="16"/>
  <c r="J145"/>
  <c r="BK143"/>
  <c r="BK141"/>
  <c r="J140"/>
  <c r="BK135"/>
  <c r="BK134"/>
  <c r="BK133"/>
  <c r="J132"/>
  <c r="BK131"/>
  <c r="BK127"/>
  <c r="BK126"/>
  <c r="J125"/>
  <c r="BK124"/>
  <c r="BK123"/>
  <c r="BK121"/>
  <c r="BK127" i="15"/>
  <c r="BK314" i="13"/>
  <c r="J312"/>
  <c r="J311"/>
  <c r="BK308"/>
  <c r="BK297"/>
  <c r="J288"/>
  <c r="J285"/>
  <c r="J281"/>
  <c r="J279"/>
  <c r="BK272"/>
  <c r="J258"/>
  <c r="J254"/>
  <c r="J250"/>
  <c r="J248"/>
  <c r="BK234"/>
  <c r="J232"/>
  <c r="BK230"/>
  <c r="BK224"/>
  <c r="J211"/>
  <c r="BK209"/>
  <c r="BK207"/>
  <c r="J199"/>
  <c r="BK188"/>
  <c r="BK186"/>
  <c r="BK179"/>
  <c r="J177"/>
  <c r="J164"/>
  <c r="BK160"/>
  <c r="J158"/>
  <c r="BK152"/>
  <c r="J188" i="12"/>
  <c r="J184"/>
  <c r="J183"/>
  <c r="J170"/>
  <c r="BK167"/>
  <c r="J164"/>
  <c r="J155"/>
  <c r="J149"/>
  <c r="BK143"/>
  <c r="J141"/>
  <c r="J134"/>
  <c r="BK168" i="11"/>
  <c r="J166"/>
  <c r="BK163"/>
  <c r="J161"/>
  <c r="J160"/>
  <c r="J157"/>
  <c r="BK154"/>
  <c r="BK152"/>
  <c r="BK149"/>
  <c r="J145"/>
  <c r="BK142"/>
  <c r="BK139"/>
  <c r="BK136"/>
  <c r="BK133"/>
  <c r="BK130"/>
  <c r="BK203" i="10"/>
  <c r="BK197"/>
  <c r="J186"/>
  <c r="BK180"/>
  <c r="J172"/>
  <c r="BK168"/>
  <c r="BK166"/>
  <c r="J161"/>
  <c r="J159"/>
  <c r="J154"/>
  <c r="BK152"/>
  <c r="J150"/>
  <c r="J145"/>
  <c r="J141"/>
  <c r="BK136" i="9"/>
  <c r="J134"/>
  <c r="BK131"/>
  <c r="J121"/>
  <c r="J139" i="8"/>
  <c r="J138"/>
  <c r="J137"/>
  <c r="BK135"/>
  <c r="J134"/>
  <c r="BK133"/>
  <c r="BK132"/>
  <c r="BK129"/>
  <c r="J126"/>
  <c r="J124"/>
  <c r="BK123"/>
  <c r="J121"/>
  <c r="BK148" i="7"/>
  <c r="J147"/>
  <c r="J146"/>
  <c r="BK145"/>
  <c r="J137"/>
  <c r="BK128"/>
  <c r="J127"/>
  <c r="BK124"/>
  <c r="J175" i="6"/>
  <c r="J173"/>
  <c r="BK169"/>
  <c r="BK167"/>
  <c r="J165"/>
  <c r="J161"/>
  <c r="BK159"/>
  <c r="J153"/>
  <c r="J149"/>
  <c r="J147"/>
  <c r="J137"/>
  <c r="BK133"/>
  <c r="BK131"/>
  <c r="BK127"/>
  <c r="BK127" i="5"/>
  <c r="BK200" i="3"/>
  <c r="J198"/>
  <c r="J193"/>
  <c r="BK191"/>
  <c r="J190"/>
  <c r="J187"/>
  <c r="J180"/>
  <c r="BK177"/>
  <c r="J165"/>
  <c r="BK162"/>
  <c r="J159"/>
  <c r="J152"/>
  <c r="J206" i="2"/>
  <c r="BK197"/>
  <c r="J194"/>
  <c r="J191"/>
  <c r="BK185"/>
  <c r="BK182"/>
  <c r="J179"/>
  <c r="BK176"/>
  <c r="J173"/>
  <c r="J170"/>
  <c r="J164"/>
  <c r="J161"/>
  <c r="J158"/>
  <c r="J152"/>
  <c r="BK147"/>
  <c r="J144"/>
  <c r="AS192" i="1"/>
  <c r="AS117"/>
  <c r="AS106"/>
  <c r="J170" i="94"/>
  <c r="BK168"/>
  <c r="J164"/>
  <c r="BK160"/>
  <c r="BK159"/>
  <c r="BK153"/>
  <c r="J148"/>
  <c r="J146"/>
  <c r="BK144"/>
  <c r="J132"/>
  <c r="J126"/>
  <c r="J139" i="93"/>
  <c r="J137"/>
  <c r="J136"/>
  <c r="J135"/>
  <c r="BK134"/>
  <c r="BK130"/>
  <c r="J129"/>
  <c r="BK128"/>
  <c r="BK126"/>
  <c r="J125"/>
  <c r="BK123"/>
  <c r="J148" i="92"/>
  <c r="BK146"/>
  <c r="BK144"/>
  <c r="BK143"/>
  <c r="BK142"/>
  <c r="J140"/>
  <c r="J139"/>
  <c r="BK135"/>
  <c r="BK134"/>
  <c r="BK127"/>
  <c r="J126"/>
  <c r="J125"/>
  <c r="J124"/>
  <c r="BK123"/>
  <c r="J122"/>
  <c r="BK121"/>
  <c r="J127" i="91"/>
  <c r="BK175" i="90"/>
  <c r="BK169"/>
  <c r="J167"/>
  <c r="BK164"/>
  <c r="BK158"/>
  <c r="BK154"/>
  <c r="BK151"/>
  <c r="BK148"/>
  <c r="J148"/>
  <c r="J145"/>
  <c r="J192" i="89"/>
  <c r="BK186"/>
  <c r="BK183"/>
  <c r="J180"/>
  <c r="J167"/>
  <c r="BK159"/>
  <c r="BK155"/>
  <c r="BK149"/>
  <c r="BK141"/>
  <c r="J137"/>
  <c r="J134"/>
  <c r="J170" i="88"/>
  <c r="BK168"/>
  <c r="BK166"/>
  <c r="BK156"/>
  <c r="BK153"/>
  <c r="J151"/>
  <c r="BK146"/>
  <c r="J144"/>
  <c r="BK141"/>
  <c r="BK138"/>
  <c r="J135"/>
  <c r="J132"/>
  <c r="BK129"/>
  <c r="BK126"/>
  <c r="J213" i="87"/>
  <c r="BK211"/>
  <c r="BK204"/>
  <c r="J199"/>
  <c r="J194"/>
  <c r="J192"/>
  <c r="J184"/>
  <c r="J180"/>
  <c r="BK178"/>
  <c r="J160"/>
  <c r="BK158"/>
  <c r="J154"/>
  <c r="BK147"/>
  <c r="BK143"/>
  <c r="BK137"/>
  <c r="J136" i="86"/>
  <c r="BK132"/>
  <c r="J131"/>
  <c r="J129"/>
  <c r="J126"/>
  <c r="J124"/>
  <c r="J121"/>
  <c r="J138" i="85"/>
  <c r="BK135"/>
  <c r="BK134"/>
  <c r="J133"/>
  <c r="J132"/>
  <c r="J129"/>
  <c r="BK127"/>
  <c r="BK126"/>
  <c r="BK123"/>
  <c r="J147" i="84"/>
  <c r="BK146"/>
  <c r="BK143"/>
  <c r="J139"/>
  <c r="J136"/>
  <c r="J134"/>
  <c r="J130"/>
  <c r="BK150" i="83"/>
  <c r="J147"/>
  <c r="J146"/>
  <c r="BK143"/>
  <c r="J140"/>
  <c r="BK138"/>
  <c r="J137"/>
  <c r="BK128"/>
  <c r="BK127"/>
  <c r="J125"/>
  <c r="J123"/>
  <c r="BK127" i="81"/>
  <c r="J192" i="80"/>
  <c r="J190"/>
  <c r="BK188"/>
  <c r="J180"/>
  <c r="BK173"/>
  <c r="BK164"/>
  <c r="J161"/>
  <c r="BK152"/>
  <c r="J143"/>
  <c r="BK141"/>
  <c r="BK192" i="79"/>
  <c r="BK188"/>
  <c r="J186"/>
  <c r="J184"/>
  <c r="J167"/>
  <c r="J164"/>
  <c r="BK161"/>
  <c r="J157"/>
  <c r="BK155"/>
  <c r="J149"/>
  <c r="J143"/>
  <c r="J170" i="78"/>
  <c r="BK168"/>
  <c r="BK166"/>
  <c r="BK163"/>
  <c r="BK162"/>
  <c r="J156"/>
  <c r="J153"/>
  <c r="J151"/>
  <c r="BK146"/>
  <c r="J138"/>
  <c r="J135"/>
  <c r="BK129"/>
  <c r="J126"/>
  <c r="BK199" i="77"/>
  <c r="BK193"/>
  <c r="BK188"/>
  <c r="BK186"/>
  <c r="BK182"/>
  <c r="J178"/>
  <c r="BK174"/>
  <c r="BK172"/>
  <c r="J170"/>
  <c r="BK166"/>
  <c r="J164"/>
  <c r="BK161"/>
  <c r="BK159"/>
  <c r="J156"/>
  <c r="BK140" i="76"/>
  <c r="J139"/>
  <c r="BK137"/>
  <c r="J134"/>
  <c r="J133"/>
  <c r="BK132"/>
  <c r="BK131"/>
  <c r="J130"/>
  <c r="BK129"/>
  <c r="BK128"/>
  <c r="BK127"/>
  <c r="J126"/>
  <c r="BK125"/>
  <c r="BK124"/>
  <c r="J123"/>
  <c r="BK138" i="75"/>
  <c r="J136"/>
  <c r="BK135"/>
  <c r="BK133"/>
  <c r="BK131"/>
  <c r="BK130"/>
  <c r="BK126"/>
  <c r="J125"/>
  <c r="BK121"/>
  <c r="BK141" i="74"/>
  <c r="BK140"/>
  <c r="BK139"/>
  <c r="J137"/>
  <c r="J135"/>
  <c r="BK134"/>
  <c r="BK133"/>
  <c r="BK129"/>
  <c r="J124"/>
  <c r="BK123"/>
  <c r="J121"/>
  <c r="BK147" i="73"/>
  <c r="BK146"/>
  <c r="J145"/>
  <c r="J143"/>
  <c r="BK139"/>
  <c r="BK135"/>
  <c r="J134"/>
  <c r="BK133"/>
  <c r="J132"/>
  <c r="J131"/>
  <c r="BK127"/>
  <c r="BK125"/>
  <c r="BK124"/>
  <c r="J121"/>
  <c r="BK127" i="72"/>
  <c r="J127" i="71"/>
  <c r="BK192" i="70"/>
  <c r="BK183"/>
  <c r="BK180"/>
  <c r="J173"/>
  <c r="J170"/>
  <c r="BK157"/>
  <c r="BK149"/>
  <c r="BK145"/>
  <c r="J143"/>
  <c r="BK192" i="69"/>
  <c r="BK188"/>
  <c r="J186"/>
  <c r="J180"/>
  <c r="J170"/>
  <c r="BK167"/>
  <c r="BK145"/>
  <c r="J166" i="68"/>
  <c r="J164"/>
  <c r="BK141"/>
  <c r="BK138"/>
  <c r="J135"/>
  <c r="BK126"/>
  <c r="J139" i="67"/>
  <c r="BK138"/>
  <c r="BK136"/>
  <c r="BK135"/>
  <c r="BK132"/>
  <c r="J131"/>
  <c r="BK130"/>
  <c r="BK128"/>
  <c r="J127"/>
  <c r="BK126"/>
  <c r="BK125"/>
  <c r="BK123"/>
  <c r="BK121"/>
  <c r="J148" i="66"/>
  <c r="J143"/>
  <c r="BK139"/>
  <c r="J136"/>
  <c r="J135"/>
  <c r="BK130"/>
  <c r="J127"/>
  <c r="J126"/>
  <c r="BK124"/>
  <c r="BK127" i="65"/>
  <c r="J175" i="64"/>
  <c r="BK172"/>
  <c r="J168"/>
  <c r="BK166"/>
  <c r="BK157"/>
  <c r="J148"/>
  <c r="J145"/>
  <c r="BK135"/>
  <c r="J203" i="63"/>
  <c r="J199"/>
  <c r="BK197"/>
  <c r="J191"/>
  <c r="J185"/>
  <c r="J173"/>
  <c r="J164"/>
  <c r="BK157"/>
  <c r="BK155"/>
  <c r="J152"/>
  <c r="J141"/>
  <c r="BK137"/>
  <c r="J161" i="62"/>
  <c r="J158"/>
  <c r="BK155"/>
  <c r="BK152"/>
  <c r="BK150"/>
  <c r="J143"/>
  <c r="BK140"/>
  <c r="J137"/>
  <c r="J134"/>
  <c r="BK131"/>
  <c r="J137" i="61"/>
  <c r="BK136"/>
  <c r="J134"/>
  <c r="J133"/>
  <c r="BK131"/>
  <c r="J130"/>
  <c r="BK127"/>
  <c r="J126"/>
  <c r="J144" i="60"/>
  <c r="BK142"/>
  <c r="BK141"/>
  <c r="BK138"/>
  <c r="J137"/>
  <c r="BK135"/>
  <c r="J134"/>
  <c r="BK132"/>
  <c r="J131"/>
  <c r="BK127"/>
  <c r="BK126"/>
  <c r="BK123"/>
  <c r="BK307" i="58"/>
  <c r="J295"/>
  <c r="J283"/>
  <c r="J272"/>
  <c r="BK267"/>
  <c r="BK260"/>
  <c r="J251"/>
  <c r="J243"/>
  <c r="J237"/>
  <c r="J233"/>
  <c r="BK229"/>
  <c r="J227"/>
  <c r="BK212"/>
  <c r="BK206"/>
  <c r="J204"/>
  <c r="BK202"/>
  <c r="BK186"/>
  <c r="BK184"/>
  <c r="J182"/>
  <c r="J179"/>
  <c r="BK164"/>
  <c r="BK162"/>
  <c r="J150"/>
  <c r="BK172" i="57"/>
  <c r="BK170"/>
  <c r="BK162"/>
  <c r="J156"/>
  <c r="J153"/>
  <c r="J148"/>
  <c r="BK146"/>
  <c r="BK144"/>
  <c r="BK141"/>
  <c r="BK135"/>
  <c r="BK201" i="56"/>
  <c r="BK193"/>
  <c r="J189"/>
  <c r="J184"/>
  <c r="J166"/>
  <c r="J159"/>
  <c r="J152"/>
  <c r="J145"/>
  <c r="BK141"/>
  <c r="J138"/>
  <c r="BK135"/>
  <c r="J134" i="55"/>
  <c r="J127"/>
  <c r="BK125"/>
  <c r="J121"/>
  <c r="J138" i="54"/>
  <c r="J137"/>
  <c r="J136"/>
  <c r="BK134"/>
  <c r="J133"/>
  <c r="BK131"/>
  <c r="BK130"/>
  <c r="BK129"/>
  <c r="J128"/>
  <c r="J127"/>
  <c r="J126"/>
  <c r="J125"/>
  <c r="J123"/>
  <c r="J121"/>
  <c r="J147" i="53"/>
  <c r="J144"/>
  <c r="BK142"/>
  <c r="J140"/>
  <c r="BK139"/>
  <c r="BK138"/>
  <c r="J137"/>
  <c r="BK136"/>
  <c r="J134"/>
  <c r="J131"/>
  <c r="BK130"/>
  <c r="J129"/>
  <c r="J128"/>
  <c r="BK127"/>
  <c r="J124"/>
  <c r="J151" i="52"/>
  <c r="BK148"/>
  <c r="BK147"/>
  <c r="BK146"/>
  <c r="BK144"/>
  <c r="J141"/>
  <c r="BK139"/>
  <c r="BK137"/>
  <c r="BK136"/>
  <c r="BK135"/>
  <c r="BK134"/>
  <c r="J133"/>
  <c r="J131"/>
  <c r="J128"/>
  <c r="BK127"/>
  <c r="BK126"/>
  <c r="BK125"/>
  <c r="J124"/>
  <c r="BK121"/>
  <c r="BK193" i="49"/>
  <c r="J191"/>
  <c r="J189"/>
  <c r="J187"/>
  <c r="BK176"/>
  <c r="J170"/>
  <c r="BK167"/>
  <c r="J159"/>
  <c r="BK152"/>
  <c r="BK149"/>
  <c r="J145"/>
  <c r="J137"/>
  <c r="J134"/>
  <c r="J203" i="48"/>
  <c r="BK191"/>
  <c r="J179"/>
  <c r="J176"/>
  <c r="BK170"/>
  <c r="BK161"/>
  <c r="BK155"/>
  <c r="J149"/>
  <c r="BK145"/>
  <c r="BK143"/>
  <c r="J141"/>
  <c r="J137"/>
  <c r="BK134"/>
  <c r="J170" i="47"/>
  <c r="BK156"/>
  <c r="J151"/>
  <c r="BK141"/>
  <c r="J138"/>
  <c r="BK132"/>
  <c r="J129"/>
  <c r="BK141" i="46"/>
  <c r="BK139"/>
  <c r="J138"/>
  <c r="BK137"/>
  <c r="J136"/>
  <c r="BK132"/>
  <c r="BK129"/>
  <c r="BK126"/>
  <c r="J125"/>
  <c r="BK123"/>
  <c r="BK121"/>
  <c r="J148" i="45"/>
  <c r="BK144"/>
  <c r="BK138"/>
  <c r="BK135"/>
  <c r="BK131"/>
  <c r="BK130"/>
  <c r="J128"/>
  <c r="J124"/>
  <c r="BK123"/>
  <c r="BK127" i="44"/>
  <c r="J189" i="43"/>
  <c r="BK183"/>
  <c r="BK181"/>
  <c r="BK170"/>
  <c r="J168"/>
  <c r="J166"/>
  <c r="BK161"/>
  <c r="BK152"/>
  <c r="BK145"/>
  <c r="BK141"/>
  <c r="J138"/>
  <c r="BK207" i="42"/>
  <c r="BK203"/>
  <c r="J201"/>
  <c r="BK198"/>
  <c r="BK189"/>
  <c r="BK186"/>
  <c r="BK183"/>
  <c r="J180"/>
  <c r="BK168"/>
  <c r="BK165"/>
  <c r="J163"/>
  <c r="J161"/>
  <c r="BK153"/>
  <c r="J138"/>
  <c r="BK135"/>
  <c r="BK172" i="41"/>
  <c r="J170"/>
  <c r="BK167"/>
  <c r="J162"/>
  <c r="J160"/>
  <c r="J159"/>
  <c r="BK151"/>
  <c r="BK144"/>
  <c r="BK141"/>
  <c r="J135"/>
  <c r="J132"/>
  <c r="BK195" i="40"/>
  <c r="BK189"/>
  <c r="J187"/>
  <c r="J184"/>
  <c r="J176"/>
  <c r="BK174"/>
  <c r="BK172"/>
  <c r="BK170"/>
  <c r="BK168"/>
  <c r="J166"/>
  <c r="BK154"/>
  <c r="BK141"/>
  <c r="BK138"/>
  <c r="J132" i="39"/>
  <c r="BK129"/>
  <c r="J128"/>
  <c r="J127"/>
  <c r="BK126"/>
  <c r="BK123"/>
  <c r="J121"/>
  <c r="J136" i="38"/>
  <c r="BK132"/>
  <c r="BK128"/>
  <c r="BK126"/>
  <c r="J125"/>
  <c r="J124"/>
  <c r="J123"/>
  <c r="BK140" i="37"/>
  <c r="J139"/>
  <c r="BK138"/>
  <c r="J137"/>
  <c r="J136"/>
  <c r="BK134"/>
  <c r="BK130"/>
  <c r="BK127"/>
  <c r="J126"/>
  <c r="BK124"/>
  <c r="BK123"/>
  <c r="J153" i="36"/>
  <c r="J151"/>
  <c r="BK150"/>
  <c r="BK149"/>
  <c r="BK148"/>
  <c r="BK147"/>
  <c r="J146"/>
  <c r="BK145"/>
  <c r="J144"/>
  <c r="J141"/>
  <c r="J140"/>
  <c r="BK139"/>
  <c r="BK138"/>
  <c r="BK137"/>
  <c r="J136"/>
  <c r="BK135"/>
  <c r="BK134"/>
  <c r="BK133"/>
  <c r="J131"/>
  <c r="J124"/>
  <c r="BK123"/>
  <c r="BK121"/>
  <c r="J127" i="35"/>
  <c r="J127" i="34"/>
  <c r="BK193" i="33"/>
  <c r="J187"/>
  <c r="J186"/>
  <c r="BK183"/>
  <c r="BK176"/>
  <c r="BK167"/>
  <c r="BK157"/>
  <c r="BK155"/>
  <c r="BK152"/>
  <c r="J143"/>
  <c r="BK137"/>
  <c r="J134"/>
  <c r="J192" i="32"/>
  <c r="J188"/>
  <c r="J186"/>
  <c r="J184"/>
  <c r="BK170"/>
  <c r="J167"/>
  <c r="BK164"/>
  <c r="J159"/>
  <c r="BK155"/>
  <c r="J152"/>
  <c r="J170" i="31"/>
  <c r="J166"/>
  <c r="BK162"/>
  <c r="J160"/>
  <c r="J156"/>
  <c r="BK138"/>
  <c r="J179" i="30"/>
  <c r="J175"/>
  <c r="J172"/>
  <c r="BK168"/>
  <c r="BK162"/>
  <c r="BK160"/>
  <c r="J157"/>
  <c r="J155"/>
  <c r="BK152"/>
  <c r="BK150"/>
  <c r="BK141"/>
  <c r="J135"/>
  <c r="BK136" i="29"/>
  <c r="BK129"/>
  <c r="J128"/>
  <c r="BK127"/>
  <c r="BK126"/>
  <c r="J123"/>
  <c r="J121"/>
  <c r="J142" i="28"/>
  <c r="BK139"/>
  <c r="BK134"/>
  <c r="BK128"/>
  <c r="BK127"/>
  <c r="J121"/>
  <c r="BK146" i="27"/>
  <c r="J145"/>
  <c r="J143"/>
  <c r="BK142"/>
  <c r="BK141"/>
  <c r="J140"/>
  <c r="BK137"/>
  <c r="J135"/>
  <c r="J133"/>
  <c r="J121"/>
  <c r="BK149" i="26"/>
  <c r="J147"/>
  <c r="BK143"/>
  <c r="BK140"/>
  <c r="BK139"/>
  <c r="J137"/>
  <c r="J136"/>
  <c r="BK133"/>
  <c r="J132"/>
  <c r="J130"/>
  <c r="J129"/>
  <c r="BK128"/>
  <c r="BK126"/>
  <c r="BK124"/>
  <c r="J192" i="23"/>
  <c r="BK190"/>
  <c r="J188"/>
  <c r="J186"/>
  <c r="BK184"/>
  <c r="J183"/>
  <c r="J173"/>
  <c r="BK167"/>
  <c r="BK159"/>
  <c r="J155"/>
  <c r="BK152"/>
  <c r="J149"/>
  <c r="BK338" i="22"/>
  <c r="BK328"/>
  <c r="J322"/>
  <c r="J319"/>
  <c r="J316"/>
  <c r="J290"/>
  <c r="J288"/>
  <c r="BK281"/>
  <c r="BK271"/>
  <c r="J267"/>
  <c r="BK265"/>
  <c r="J249"/>
  <c r="J247"/>
  <c r="J237"/>
  <c r="J231"/>
  <c r="J229"/>
  <c r="J224"/>
  <c r="BK216"/>
  <c r="J214"/>
  <c r="BK202"/>
  <c r="BK188"/>
  <c r="J186"/>
  <c r="J181"/>
  <c r="BK175"/>
  <c r="J173"/>
  <c r="BK169"/>
  <c r="J166"/>
  <c r="BK158"/>
  <c r="BK170" i="21"/>
  <c r="J168"/>
  <c r="J166"/>
  <c r="BK162"/>
  <c r="J156"/>
  <c r="BK153"/>
  <c r="BK148"/>
  <c r="BK146"/>
  <c r="BK141"/>
  <c r="J138"/>
  <c r="BK129"/>
  <c r="J126"/>
  <c r="J191" i="20"/>
  <c r="BK185"/>
  <c r="BK183"/>
  <c r="BK172"/>
  <c r="BK170"/>
  <c r="BK159"/>
  <c r="BK157"/>
  <c r="J152"/>
  <c r="J148"/>
  <c r="J145"/>
  <c r="BK141"/>
  <c r="BK138"/>
  <c r="J133" i="19"/>
  <c r="J132"/>
  <c r="J131"/>
  <c r="J129"/>
  <c r="BK126"/>
  <c r="BK125"/>
  <c r="BK136" i="18"/>
  <c r="BK135"/>
  <c r="BK132"/>
  <c r="J131"/>
  <c r="J129"/>
  <c r="J127"/>
  <c r="J147" i="17"/>
  <c r="BK146"/>
  <c r="J145"/>
  <c r="J144"/>
  <c r="J143"/>
  <c r="J142"/>
  <c r="BK140"/>
  <c r="J139"/>
  <c r="J138"/>
  <c r="BK136"/>
  <c r="BK135"/>
  <c r="J134"/>
  <c r="BK131"/>
  <c r="BK129"/>
  <c r="BK128"/>
  <c r="J125"/>
  <c r="BK123"/>
  <c r="J121"/>
  <c r="BK147" i="16"/>
  <c r="J146"/>
  <c r="J144"/>
  <c r="J142"/>
  <c r="BK138"/>
  <c r="J137"/>
  <c r="BK136"/>
  <c r="J134"/>
  <c r="J133"/>
  <c r="J128"/>
  <c r="J126"/>
  <c r="J127" i="15"/>
  <c r="J127" i="14"/>
  <c r="BK322" i="13"/>
  <c r="J322"/>
  <c r="BK320"/>
  <c r="J314"/>
  <c r="BK303"/>
  <c r="BK291"/>
  <c r="BK281"/>
  <c r="BK277"/>
  <c r="J270"/>
  <c r="BK265"/>
  <c r="BK262"/>
  <c r="BK246"/>
  <c r="J244"/>
  <c r="J240"/>
  <c r="BK236"/>
  <c r="J234"/>
  <c r="BK221"/>
  <c r="BK219"/>
  <c r="J217"/>
  <c r="BK213"/>
  <c r="BK202"/>
  <c r="J193"/>
  <c r="BK190"/>
  <c r="J188"/>
  <c r="J186"/>
  <c r="BK184"/>
  <c r="J182"/>
  <c r="J179"/>
  <c r="J173"/>
  <c r="BK171"/>
  <c r="J169"/>
  <c r="BK154"/>
  <c r="BK150"/>
  <c r="J192" i="12"/>
  <c r="J186"/>
  <c r="BK180"/>
  <c r="BK164"/>
  <c r="BK161"/>
  <c r="BK159"/>
  <c r="BK155"/>
  <c r="BK152"/>
  <c r="BK145"/>
  <c r="J143"/>
  <c r="BK172" i="11"/>
  <c r="J147"/>
  <c r="BK145"/>
  <c r="J136"/>
  <c r="J133"/>
  <c r="J130"/>
  <c r="BK127"/>
  <c r="BK195" i="10"/>
  <c r="J191"/>
  <c r="J176"/>
  <c r="BK172"/>
  <c r="BK161"/>
  <c r="BK156"/>
  <c r="BK135" i="9"/>
  <c r="J132"/>
  <c r="J131"/>
  <c r="BK130"/>
  <c r="J129"/>
  <c r="J128"/>
  <c r="J126"/>
  <c r="BK125"/>
  <c r="BK123"/>
  <c r="BK121"/>
  <c r="BK139" i="8"/>
  <c r="J136"/>
  <c r="J132"/>
  <c r="BK131"/>
  <c r="J130"/>
  <c r="J129"/>
  <c r="BK128"/>
  <c r="BK125"/>
  <c r="J123"/>
  <c r="BK121"/>
  <c r="BK143" i="7"/>
  <c r="J142"/>
  <c r="J141"/>
  <c r="J140"/>
  <c r="J139"/>
  <c r="BK138"/>
  <c r="J136"/>
  <c r="BK134"/>
  <c r="J133"/>
  <c r="J131"/>
  <c r="J126"/>
  <c r="J124"/>
  <c r="J123"/>
  <c r="J121"/>
  <c r="BK171" i="6"/>
  <c r="J163"/>
  <c r="BK161"/>
  <c r="J159"/>
  <c r="BK157"/>
  <c r="BK155"/>
  <c r="BK149"/>
  <c r="J145"/>
  <c r="BK135"/>
  <c r="J131"/>
  <c r="J129"/>
  <c r="J127"/>
  <c r="J123"/>
  <c r="J127" i="4"/>
  <c r="BK198" i="3"/>
  <c r="BK190"/>
  <c r="BK187"/>
  <c r="J177"/>
  <c r="BK171"/>
  <c r="BK168"/>
  <c r="BK165"/>
  <c r="J156"/>
  <c r="BK152"/>
  <c r="J147"/>
  <c r="J141"/>
  <c r="BK203" i="2"/>
  <c r="BK195"/>
  <c r="BK194"/>
  <c r="BK191"/>
  <c r="J185"/>
  <c r="J176"/>
  <c r="BK152"/>
  <c r="J141"/>
  <c r="BK134"/>
  <c r="AS170" i="1"/>
  <c r="AS157"/>
  <c r="AS128"/>
  <c r="F37" i="91"/>
  <c r="BB195" i="1" s="1"/>
  <c r="F37" i="82"/>
  <c r="BB185" i="1" s="1"/>
  <c r="F38" i="81"/>
  <c r="BC184" i="1" s="1"/>
  <c r="F38" i="72"/>
  <c r="BC174" i="1" s="1"/>
  <c r="F39" i="71"/>
  <c r="BD173" i="1" s="1"/>
  <c r="F38" i="65"/>
  <c r="BC166" i="1" s="1"/>
  <c r="F38" i="59"/>
  <c r="BC159" i="1" s="1"/>
  <c r="F36" i="44"/>
  <c r="BA142" i="1" s="1"/>
  <c r="F39" i="34"/>
  <c r="BD131" i="1" s="1"/>
  <c r="F38" i="25"/>
  <c r="BC121" i="1" s="1"/>
  <c r="F38" i="24"/>
  <c r="BC120" i="1" s="1"/>
  <c r="J36" i="15"/>
  <c r="AW110" i="1" s="1"/>
  <c r="J36" i="14"/>
  <c r="AW109" i="1" s="1"/>
  <c r="F38" i="5"/>
  <c r="BC99" i="1" s="1"/>
  <c r="F37" i="4"/>
  <c r="BB98" i="1" s="1"/>
  <c r="F39" i="91"/>
  <c r="BD195" i="1" s="1"/>
  <c r="F36" i="91"/>
  <c r="BA195" i="1" s="1"/>
  <c r="F38" i="82"/>
  <c r="BC185" i="1" s="1"/>
  <c r="F37" i="81"/>
  <c r="BB184" i="1" s="1"/>
  <c r="J36" i="71"/>
  <c r="AW173" i="1" s="1"/>
  <c r="J36" i="65"/>
  <c r="AW166" i="1" s="1"/>
  <c r="F39" i="59"/>
  <c r="BD159" i="1" s="1"/>
  <c r="F39" i="51"/>
  <c r="BD150" i="1" s="1"/>
  <c r="J36" i="51"/>
  <c r="AW150" i="1" s="1"/>
  <c r="F37" i="50"/>
  <c r="BB149" i="1" s="1"/>
  <c r="F39" i="44"/>
  <c r="BD142" i="1" s="1"/>
  <c r="F38" i="35"/>
  <c r="BC132" i="1" s="1"/>
  <c r="J36" i="35"/>
  <c r="AW132" i="1" s="1"/>
  <c r="F38" i="34"/>
  <c r="BC131" i="1" s="1"/>
  <c r="F37" i="25"/>
  <c r="BB121" i="1" s="1"/>
  <c r="F37" i="24"/>
  <c r="BB120" i="1" s="1"/>
  <c r="F37" i="14"/>
  <c r="BB109" i="1" s="1"/>
  <c r="F39" i="4"/>
  <c r="BD98" i="1" s="1"/>
  <c r="F38" i="91"/>
  <c r="BC195" i="1" s="1"/>
  <c r="F36" i="82"/>
  <c r="BA185" i="1" s="1"/>
  <c r="F36" i="81"/>
  <c r="BA184" i="1" s="1"/>
  <c r="F37" i="72"/>
  <c r="BB174" i="1" s="1"/>
  <c r="F38" i="71"/>
  <c r="BC173" i="1" s="1"/>
  <c r="F39" i="65"/>
  <c r="BD166" i="1" s="1"/>
  <c r="F37" i="59"/>
  <c r="BB159" i="1" s="1"/>
  <c r="F38" i="51"/>
  <c r="BC150" i="1" s="1"/>
  <c r="F39" i="50"/>
  <c r="BD149" i="1" s="1"/>
  <c r="J36" i="50"/>
  <c r="AW149" i="1" s="1"/>
  <c r="F38" i="44"/>
  <c r="BC142" i="1" s="1"/>
  <c r="F37" i="35"/>
  <c r="BB132" i="1" s="1"/>
  <c r="J36" i="34"/>
  <c r="AW131" i="1" s="1"/>
  <c r="F36" i="25"/>
  <c r="BA121" i="1" s="1"/>
  <c r="J36" i="24"/>
  <c r="AW120" i="1" s="1"/>
  <c r="F37" i="15"/>
  <c r="BB110" i="1" s="1"/>
  <c r="F38" i="14"/>
  <c r="BC109" i="1" s="1"/>
  <c r="J36" i="5"/>
  <c r="AW99" i="1" s="1"/>
  <c r="F39" i="82"/>
  <c r="BD185" i="1" s="1"/>
  <c r="F39" i="81"/>
  <c r="BD184" i="1" s="1"/>
  <c r="F39" i="72"/>
  <c r="BD174" i="1" s="1"/>
  <c r="J36" i="72"/>
  <c r="AW174" i="1" s="1"/>
  <c r="F37" i="71"/>
  <c r="BB173" i="1" s="1"/>
  <c r="F37" i="65"/>
  <c r="BB166" i="1" s="1"/>
  <c r="F36" i="59"/>
  <c r="BA159" i="1" s="1"/>
  <c r="F37" i="51"/>
  <c r="BB150" i="1" s="1"/>
  <c r="F38" i="50"/>
  <c r="BC149" i="1" s="1"/>
  <c r="F37" i="44"/>
  <c r="BB142" i="1" s="1"/>
  <c r="F39" i="35"/>
  <c r="BD132" i="1" s="1"/>
  <c r="F37" i="34"/>
  <c r="BB131" i="1" s="1"/>
  <c r="F39" i="25"/>
  <c r="BD121" i="1" s="1"/>
  <c r="F39" i="24"/>
  <c r="BD120" i="1" s="1"/>
  <c r="F38" i="15"/>
  <c r="BC110" i="1" s="1"/>
  <c r="F39" i="14"/>
  <c r="BD109" i="1" s="1"/>
  <c r="F37" i="5"/>
  <c r="BB99" i="1" s="1"/>
  <c r="F36" i="4"/>
  <c r="BA98" i="1" s="1"/>
  <c r="T148" i="42" l="1"/>
  <c r="T278" i="58"/>
  <c r="R283" i="13"/>
  <c r="P140" i="2"/>
  <c r="P132"/>
  <c r="P131" s="1"/>
  <c r="P130" s="1"/>
  <c r="AU96" i="1" s="1"/>
  <c r="R154" i="2"/>
  <c r="R153" s="1"/>
  <c r="R196"/>
  <c r="P140" i="3"/>
  <c r="P132"/>
  <c r="P131" s="1"/>
  <c r="P130" s="1"/>
  <c r="AU97" i="1" s="1"/>
  <c r="BK155" i="3"/>
  <c r="P192"/>
  <c r="T120" i="6"/>
  <c r="P120" i="7"/>
  <c r="AU101" i="1"/>
  <c r="P120" i="8"/>
  <c r="AU102" i="1" s="1"/>
  <c r="T120" i="9"/>
  <c r="P134" i="10"/>
  <c r="P149"/>
  <c r="P158"/>
  <c r="P165"/>
  <c r="R190"/>
  <c r="R184" s="1"/>
  <c r="T165" i="11"/>
  <c r="T126"/>
  <c r="T125"/>
  <c r="T124" s="1"/>
  <c r="R140" i="12"/>
  <c r="R132"/>
  <c r="R131"/>
  <c r="R130" s="1"/>
  <c r="T151"/>
  <c r="P185"/>
  <c r="BK157" i="13"/>
  <c r="J157" s="1"/>
  <c r="J102" s="1"/>
  <c r="T157"/>
  <c r="R166"/>
  <c r="P181"/>
  <c r="T192"/>
  <c r="P201"/>
  <c r="BK216"/>
  <c r="J216" s="1"/>
  <c r="J108" s="1"/>
  <c r="T216"/>
  <c r="T229"/>
  <c r="P239"/>
  <c r="P238"/>
  <c r="BK253"/>
  <c r="P264"/>
  <c r="BK276"/>
  <c r="BK275"/>
  <c r="J275"/>
  <c r="J117"/>
  <c r="BK290"/>
  <c r="R313"/>
  <c r="BK120" i="16"/>
  <c r="J120" s="1"/>
  <c r="J98" s="1"/>
  <c r="P120" i="17"/>
  <c r="AU112" i="1"/>
  <c r="BK120" i="18"/>
  <c r="J120" s="1"/>
  <c r="J98" s="1"/>
  <c r="BK120" i="19"/>
  <c r="J120" s="1"/>
  <c r="J98" s="1"/>
  <c r="T134" i="20"/>
  <c r="BK147"/>
  <c r="J147" s="1"/>
  <c r="J103" s="1"/>
  <c r="R147"/>
  <c r="R156"/>
  <c r="P165"/>
  <c r="T182"/>
  <c r="T178"/>
  <c r="T163" i="21"/>
  <c r="T125"/>
  <c r="T124" s="1"/>
  <c r="T123" s="1"/>
  <c r="BK152" i="22"/>
  <c r="J152"/>
  <c r="J101" s="1"/>
  <c r="T152"/>
  <c r="P161"/>
  <c r="T168"/>
  <c r="P183"/>
  <c r="P192"/>
  <c r="P201"/>
  <c r="T213"/>
  <c r="R226"/>
  <c r="R236"/>
  <c r="R235"/>
  <c r="BK258"/>
  <c r="BK257" s="1"/>
  <c r="J257" s="1"/>
  <c r="J114" s="1"/>
  <c r="BK273"/>
  <c r="J273" s="1"/>
  <c r="J116" s="1"/>
  <c r="BK285"/>
  <c r="BK284"/>
  <c r="J284" s="1"/>
  <c r="J117" s="1"/>
  <c r="R293"/>
  <c r="R292"/>
  <c r="P309"/>
  <c r="P308" s="1"/>
  <c r="P333"/>
  <c r="T140" i="23"/>
  <c r="T132" s="1"/>
  <c r="T131" s="1"/>
  <c r="T130" s="1"/>
  <c r="R151"/>
  <c r="P185"/>
  <c r="R120" i="26"/>
  <c r="T120" i="27"/>
  <c r="BK120" i="28"/>
  <c r="J120" s="1"/>
  <c r="J98" s="1"/>
  <c r="P120" i="29"/>
  <c r="AU125" i="1"/>
  <c r="P134" i="30"/>
  <c r="R147"/>
  <c r="T154"/>
  <c r="R159"/>
  <c r="BK174"/>
  <c r="J174" s="1"/>
  <c r="J108" s="1"/>
  <c r="BK163" i="31"/>
  <c r="J163" s="1"/>
  <c r="J101" s="1"/>
  <c r="BK140" i="32"/>
  <c r="J140"/>
  <c r="J103" s="1"/>
  <c r="P151"/>
  <c r="P185"/>
  <c r="P150" s="1"/>
  <c r="R140" i="33"/>
  <c r="R132"/>
  <c r="R131"/>
  <c r="R151"/>
  <c r="R150" s="1"/>
  <c r="R130" s="1"/>
  <c r="R188"/>
  <c r="P120" i="36"/>
  <c r="AU133" i="1" s="1"/>
  <c r="R120" i="37"/>
  <c r="T120" i="38"/>
  <c r="BK120" i="39"/>
  <c r="J120" s="1"/>
  <c r="P134" i="40"/>
  <c r="P149"/>
  <c r="R158"/>
  <c r="T165"/>
  <c r="R179"/>
  <c r="T179"/>
  <c r="BK186"/>
  <c r="J186" s="1"/>
  <c r="J108" s="1"/>
  <c r="T186"/>
  <c r="R163" i="41"/>
  <c r="R125" s="1"/>
  <c r="R124" s="1"/>
  <c r="R123" s="1"/>
  <c r="T141" i="42"/>
  <c r="T133" s="1"/>
  <c r="T132" s="1"/>
  <c r="P155"/>
  <c r="R200"/>
  <c r="P134" i="43"/>
  <c r="T147"/>
  <c r="T156"/>
  <c r="T165"/>
  <c r="R180"/>
  <c r="R176" s="1"/>
  <c r="R120" i="45"/>
  <c r="BK120" i="46"/>
  <c r="J120" s="1"/>
  <c r="P163" i="47"/>
  <c r="P125"/>
  <c r="P124" s="1"/>
  <c r="P123" s="1"/>
  <c r="AU145" i="1" s="1"/>
  <c r="BK140" i="48"/>
  <c r="J140" s="1"/>
  <c r="J103" s="1"/>
  <c r="T151"/>
  <c r="P196"/>
  <c r="T140" i="49"/>
  <c r="T132" s="1"/>
  <c r="T131" s="1"/>
  <c r="T130" s="1"/>
  <c r="P151"/>
  <c r="R188"/>
  <c r="BK120" i="52"/>
  <c r="J120"/>
  <c r="R120" i="53"/>
  <c r="R120" i="54"/>
  <c r="BK120" i="55"/>
  <c r="J120"/>
  <c r="BK134" i="56"/>
  <c r="T134"/>
  <c r="T149"/>
  <c r="T158"/>
  <c r="R165"/>
  <c r="R188"/>
  <c r="R182" s="1"/>
  <c r="BK165" i="57"/>
  <c r="J165"/>
  <c r="J101" s="1"/>
  <c r="BK158" i="58"/>
  <c r="J158"/>
  <c r="J102"/>
  <c r="P158"/>
  <c r="P166"/>
  <c r="P181"/>
  <c r="P190"/>
  <c r="T197"/>
  <c r="R222"/>
  <c r="T232"/>
  <c r="T231"/>
  <c r="T246"/>
  <c r="T259"/>
  <c r="T271"/>
  <c r="T270"/>
  <c r="P285"/>
  <c r="P284" s="1"/>
  <c r="P308"/>
  <c r="P120" i="60"/>
  <c r="AU160" i="1" s="1"/>
  <c r="P120" i="61"/>
  <c r="AU161" i="1"/>
  <c r="BK124" i="62"/>
  <c r="BK123" s="1"/>
  <c r="BK122" s="1"/>
  <c r="J122" s="1"/>
  <c r="R151" i="63"/>
  <c r="R150" s="1"/>
  <c r="R196"/>
  <c r="BK134" i="64"/>
  <c r="R147"/>
  <c r="P156"/>
  <c r="T163"/>
  <c r="BK174"/>
  <c r="J174"/>
  <c r="J108" s="1"/>
  <c r="R120" i="66"/>
  <c r="BK120" i="67"/>
  <c r="J120"/>
  <c r="J98" s="1"/>
  <c r="BK163" i="68"/>
  <c r="J163"/>
  <c r="J101"/>
  <c r="BK140" i="69"/>
  <c r="J140"/>
  <c r="J103"/>
  <c r="R151"/>
  <c r="R150" s="1"/>
  <c r="R185"/>
  <c r="T140" i="70"/>
  <c r="T132"/>
  <c r="T131" s="1"/>
  <c r="T130" s="1"/>
  <c r="R151"/>
  <c r="P185"/>
  <c r="BK120" i="73"/>
  <c r="J120" s="1"/>
  <c r="J32" s="1"/>
  <c r="AG175" i="1" s="1"/>
  <c r="P120" i="74"/>
  <c r="AU176" i="1"/>
  <c r="BK120" i="75"/>
  <c r="J120" s="1"/>
  <c r="J98" s="1"/>
  <c r="R120" i="76"/>
  <c r="R149" i="77"/>
  <c r="R158"/>
  <c r="T163"/>
  <c r="P177"/>
  <c r="P176" s="1"/>
  <c r="P190"/>
  <c r="P165" i="78"/>
  <c r="P125"/>
  <c r="P124" s="1"/>
  <c r="P123" s="1"/>
  <c r="AU180" i="1" s="1"/>
  <c r="R140" i="79"/>
  <c r="R132" s="1"/>
  <c r="R131" s="1"/>
  <c r="R151"/>
  <c r="P185"/>
  <c r="T140" i="80"/>
  <c r="T132" s="1"/>
  <c r="T131" s="1"/>
  <c r="P151"/>
  <c r="T185"/>
  <c r="P120" i="83"/>
  <c r="AU186" i="1"/>
  <c r="BK120" i="84"/>
  <c r="J120" s="1"/>
  <c r="P120" i="85"/>
  <c r="AU188" i="1"/>
  <c r="R120" i="86"/>
  <c r="P136" i="87"/>
  <c r="T151"/>
  <c r="T164"/>
  <c r="R175"/>
  <c r="BK191"/>
  <c r="BK206"/>
  <c r="J206"/>
  <c r="J108" s="1"/>
  <c r="T219"/>
  <c r="T218"/>
  <c r="P163" i="88"/>
  <c r="P125"/>
  <c r="P124" s="1"/>
  <c r="P123" s="1"/>
  <c r="AU191" i="1" s="1"/>
  <c r="T140" i="89"/>
  <c r="T132" s="1"/>
  <c r="T131" s="1"/>
  <c r="R151"/>
  <c r="R150" s="1"/>
  <c r="R185"/>
  <c r="R134" i="90"/>
  <c r="BK153"/>
  <c r="J153" s="1"/>
  <c r="J105" s="1"/>
  <c r="T166"/>
  <c r="T162"/>
  <c r="R120" i="92"/>
  <c r="T120" i="93"/>
  <c r="BK163" i="94"/>
  <c r="J163"/>
  <c r="J101" s="1"/>
  <c r="T140" i="2"/>
  <c r="T132"/>
  <c r="T131"/>
  <c r="T154"/>
  <c r="P196"/>
  <c r="BK140" i="3"/>
  <c r="J140"/>
  <c r="J103"/>
  <c r="T155"/>
  <c r="R192"/>
  <c r="P120" i="6"/>
  <c r="AU100" i="1" s="1"/>
  <c r="T120" i="7"/>
  <c r="R120" i="8"/>
  <c r="R120" i="9"/>
  <c r="R134" i="10"/>
  <c r="BK149"/>
  <c r="J149"/>
  <c r="J103"/>
  <c r="T149"/>
  <c r="BK165"/>
  <c r="J165" s="1"/>
  <c r="J105" s="1"/>
  <c r="P190"/>
  <c r="P184" s="1"/>
  <c r="BK165" i="11"/>
  <c r="J165"/>
  <c r="J102" s="1"/>
  <c r="BK140" i="12"/>
  <c r="J140" s="1"/>
  <c r="J103" s="1"/>
  <c r="P151"/>
  <c r="P150" s="1"/>
  <c r="R185"/>
  <c r="R149" i="13"/>
  <c r="P157"/>
  <c r="P166"/>
  <c r="R181"/>
  <c r="P192"/>
  <c r="R201"/>
  <c r="P216"/>
  <c r="BK229"/>
  <c r="J229"/>
  <c r="J111" s="1"/>
  <c r="T239"/>
  <c r="T238" s="1"/>
  <c r="T253"/>
  <c r="BK264"/>
  <c r="J264" s="1"/>
  <c r="J116" s="1"/>
  <c r="T276"/>
  <c r="T275" s="1"/>
  <c r="T290"/>
  <c r="P313"/>
  <c r="P120" i="16"/>
  <c r="AU111" i="1" s="1"/>
  <c r="BK120" i="17"/>
  <c r="J120" s="1"/>
  <c r="J98" s="1"/>
  <c r="R120" i="18"/>
  <c r="P120" i="19"/>
  <c r="AU114" i="1" s="1"/>
  <c r="P134" i="20"/>
  <c r="P147"/>
  <c r="P156"/>
  <c r="R165"/>
  <c r="P182"/>
  <c r="P178" s="1"/>
  <c r="R163" i="21"/>
  <c r="R125"/>
  <c r="R124"/>
  <c r="R123" s="1"/>
  <c r="P152" i="22"/>
  <c r="T161"/>
  <c r="P168"/>
  <c r="T183"/>
  <c r="T192"/>
  <c r="R201"/>
  <c r="R213"/>
  <c r="R212" s="1"/>
  <c r="P226"/>
  <c r="P236"/>
  <c r="P235" s="1"/>
  <c r="R258"/>
  <c r="P273"/>
  <c r="T285"/>
  <c r="T284" s="1"/>
  <c r="BK293"/>
  <c r="J293" s="1"/>
  <c r="J120" s="1"/>
  <c r="R309"/>
  <c r="R308" s="1"/>
  <c r="R333"/>
  <c r="R140" i="23"/>
  <c r="R132" s="1"/>
  <c r="R131" s="1"/>
  <c r="P151"/>
  <c r="P150" s="1"/>
  <c r="T185"/>
  <c r="P120" i="26"/>
  <c r="AU122" i="1" s="1"/>
  <c r="P120" i="27"/>
  <c r="AU123" i="1" s="1"/>
  <c r="T120" i="28"/>
  <c r="BK120" i="29"/>
  <c r="J120" s="1"/>
  <c r="J98" s="1"/>
  <c r="T134" i="30"/>
  <c r="BK147"/>
  <c r="J147" s="1"/>
  <c r="J103" s="1"/>
  <c r="T147"/>
  <c r="P154"/>
  <c r="BK159"/>
  <c r="J159" s="1"/>
  <c r="J105" s="1"/>
  <c r="P174"/>
  <c r="P170"/>
  <c r="R163" i="31"/>
  <c r="R125"/>
  <c r="R124" s="1"/>
  <c r="R123" s="1"/>
  <c r="R140" i="32"/>
  <c r="R132"/>
  <c r="R131" s="1"/>
  <c r="R130" s="1"/>
  <c r="R151"/>
  <c r="R150"/>
  <c r="R185"/>
  <c r="T140" i="33"/>
  <c r="T132" s="1"/>
  <c r="T131" s="1"/>
  <c r="P151"/>
  <c r="T188"/>
  <c r="R120" i="36"/>
  <c r="BK120" i="37"/>
  <c r="J120"/>
  <c r="J98" s="1"/>
  <c r="P120" i="38"/>
  <c r="AU135" i="1" s="1"/>
  <c r="R120" i="39"/>
  <c r="T134" i="40"/>
  <c r="BK149"/>
  <c r="J149" s="1"/>
  <c r="J103" s="1"/>
  <c r="T149"/>
  <c r="BK165"/>
  <c r="J165" s="1"/>
  <c r="J105" s="1"/>
  <c r="BK179"/>
  <c r="BK178"/>
  <c r="J178" s="1"/>
  <c r="J106" s="1"/>
  <c r="BK163" i="41"/>
  <c r="J163"/>
  <c r="J101" s="1"/>
  <c r="BK141" i="42"/>
  <c r="J141" s="1"/>
  <c r="J103" s="1"/>
  <c r="T155"/>
  <c r="P200"/>
  <c r="BK134" i="43"/>
  <c r="J134"/>
  <c r="J101" s="1"/>
  <c r="T134"/>
  <c r="T133" s="1"/>
  <c r="R147"/>
  <c r="R156"/>
  <c r="P165"/>
  <c r="BK180"/>
  <c r="J180"/>
  <c r="J108" s="1"/>
  <c r="BK120" i="45"/>
  <c r="J120" s="1"/>
  <c r="J98" s="1"/>
  <c r="R120" i="46"/>
  <c r="T163" i="47"/>
  <c r="T125" s="1"/>
  <c r="T124" s="1"/>
  <c r="T123" s="1"/>
  <c r="R140" i="48"/>
  <c r="R132" s="1"/>
  <c r="R131" s="1"/>
  <c r="P151"/>
  <c r="P150" s="1"/>
  <c r="P140" i="49"/>
  <c r="P132" s="1"/>
  <c r="P131" s="1"/>
  <c r="BK151"/>
  <c r="P188"/>
  <c r="T120" i="52"/>
  <c r="BK120" i="53"/>
  <c r="J120" s="1"/>
  <c r="T120" i="54"/>
  <c r="R120" i="55"/>
  <c r="BK149" i="56"/>
  <c r="J149" s="1"/>
  <c r="J103" s="1"/>
  <c r="BK158"/>
  <c r="J158"/>
  <c r="J104" s="1"/>
  <c r="T165"/>
  <c r="T188"/>
  <c r="T182"/>
  <c r="T165" i="57"/>
  <c r="T125"/>
  <c r="T124" s="1"/>
  <c r="T123" s="1"/>
  <c r="BK149" i="58"/>
  <c r="T149"/>
  <c r="BK166"/>
  <c r="J166"/>
  <c r="J103" s="1"/>
  <c r="BK181"/>
  <c r="J181" s="1"/>
  <c r="J104" s="1"/>
  <c r="T181"/>
  <c r="BK197"/>
  <c r="J197" s="1"/>
  <c r="J106" s="1"/>
  <c r="BK211"/>
  <c r="T211"/>
  <c r="T210" s="1"/>
  <c r="T222"/>
  <c r="P232"/>
  <c r="P231"/>
  <c r="R246"/>
  <c r="R245"/>
  <c r="R259"/>
  <c r="P271"/>
  <c r="P270" s="1"/>
  <c r="T285"/>
  <c r="T284" s="1"/>
  <c r="T308"/>
  <c r="R120" i="60"/>
  <c r="T120" i="61"/>
  <c r="P124" i="62"/>
  <c r="P123"/>
  <c r="P122" s="1"/>
  <c r="AU162" i="1" s="1"/>
  <c r="R140" i="63"/>
  <c r="R132"/>
  <c r="R131" s="1"/>
  <c r="R130" s="1"/>
  <c r="BK151"/>
  <c r="BK150"/>
  <c r="J150" s="1"/>
  <c r="J106" s="1"/>
  <c r="BK196"/>
  <c r="J196"/>
  <c r="J108" s="1"/>
  <c r="P134" i="64"/>
  <c r="T147"/>
  <c r="T156"/>
  <c r="R163"/>
  <c r="P174"/>
  <c r="P170" s="1"/>
  <c r="BK120" i="66"/>
  <c r="J120" s="1"/>
  <c r="J98" s="1"/>
  <c r="T120" i="67"/>
  <c r="T163" i="68"/>
  <c r="T125" s="1"/>
  <c r="T124" s="1"/>
  <c r="T123" s="1"/>
  <c r="P140" i="69"/>
  <c r="P132" s="1"/>
  <c r="P131" s="1"/>
  <c r="P130" s="1"/>
  <c r="AU171" i="1" s="1"/>
  <c r="P151" i="69"/>
  <c r="P150"/>
  <c r="P185"/>
  <c r="R140" i="70"/>
  <c r="R132" s="1"/>
  <c r="R131" s="1"/>
  <c r="BK151"/>
  <c r="BK150"/>
  <c r="J150" s="1"/>
  <c r="J106" s="1"/>
  <c r="BK185"/>
  <c r="J185"/>
  <c r="J108" s="1"/>
  <c r="P120" i="73"/>
  <c r="AU175" i="1" s="1"/>
  <c r="R120" i="74"/>
  <c r="R120" i="75"/>
  <c r="P120" i="76"/>
  <c r="AU178" i="1" s="1"/>
  <c r="T134" i="77"/>
  <c r="BK158"/>
  <c r="J158"/>
  <c r="J104" s="1"/>
  <c r="T158"/>
  <c r="R163"/>
  <c r="R177"/>
  <c r="R176" s="1"/>
  <c r="R190"/>
  <c r="R165" i="78"/>
  <c r="R125"/>
  <c r="R124" s="1"/>
  <c r="R123" s="1"/>
  <c r="BK140" i="79"/>
  <c r="J140"/>
  <c r="J103" s="1"/>
  <c r="P151"/>
  <c r="P150" s="1"/>
  <c r="T185"/>
  <c r="BK140" i="80"/>
  <c r="J140"/>
  <c r="J103" s="1"/>
  <c r="BK151"/>
  <c r="BK150" s="1"/>
  <c r="J150" s="1"/>
  <c r="J106" s="1"/>
  <c r="BK185"/>
  <c r="J185" s="1"/>
  <c r="J108" s="1"/>
  <c r="BK120" i="83"/>
  <c r="J120"/>
  <c r="J98" s="1"/>
  <c r="R120" i="84"/>
  <c r="R120" i="85"/>
  <c r="P120" i="86"/>
  <c r="AU189" i="1" s="1"/>
  <c r="R136" i="87"/>
  <c r="BK151"/>
  <c r="J151"/>
  <c r="J103" s="1"/>
  <c r="BK164"/>
  <c r="J164" s="1"/>
  <c r="J104" s="1"/>
  <c r="BK175"/>
  <c r="J175"/>
  <c r="J105" s="1"/>
  <c r="R191"/>
  <c r="P206"/>
  <c r="P219"/>
  <c r="P218" s="1"/>
  <c r="R163" i="88"/>
  <c r="R125" s="1"/>
  <c r="R124" s="1"/>
  <c r="R123" s="1"/>
  <c r="BK140" i="89"/>
  <c r="J140" s="1"/>
  <c r="J103" s="1"/>
  <c r="T151"/>
  <c r="P185"/>
  <c r="BK134" i="90"/>
  <c r="J134"/>
  <c r="J101" s="1"/>
  <c r="T134"/>
  <c r="P153"/>
  <c r="P166"/>
  <c r="P162" s="1"/>
  <c r="BK120" i="92"/>
  <c r="J120" s="1"/>
  <c r="BK120" i="93"/>
  <c r="J120" s="1"/>
  <c r="P163" i="94"/>
  <c r="P125" s="1"/>
  <c r="P124" s="1"/>
  <c r="P123" s="1"/>
  <c r="AU198" i="1" s="1"/>
  <c r="R140" i="2"/>
  <c r="R132"/>
  <c r="R131" s="1"/>
  <c r="R130" s="1"/>
  <c r="P154"/>
  <c r="P153"/>
  <c r="T196"/>
  <c r="R140" i="3"/>
  <c r="R132" s="1"/>
  <c r="R131" s="1"/>
  <c r="R130" s="1"/>
  <c r="R155"/>
  <c r="R154" s="1"/>
  <c r="BK192"/>
  <c r="J192" s="1"/>
  <c r="J108" s="1"/>
  <c r="BK120" i="6"/>
  <c r="J120" s="1"/>
  <c r="R120" i="7"/>
  <c r="T120" i="8"/>
  <c r="BK120" i="9"/>
  <c r="J120" s="1"/>
  <c r="BK134" i="10"/>
  <c r="J134"/>
  <c r="J101" s="1"/>
  <c r="R149"/>
  <c r="R158"/>
  <c r="T165"/>
  <c r="T190"/>
  <c r="T184" s="1"/>
  <c r="R165" i="11"/>
  <c r="R126"/>
  <c r="R125" s="1"/>
  <c r="R124" s="1"/>
  <c r="T140" i="12"/>
  <c r="T132"/>
  <c r="T131" s="1"/>
  <c r="BK151"/>
  <c r="J151" s="1"/>
  <c r="J107" s="1"/>
  <c r="BK185"/>
  <c r="J185"/>
  <c r="J108" s="1"/>
  <c r="P149" i="13"/>
  <c r="P148" s="1"/>
  <c r="BK166"/>
  <c r="J166" s="1"/>
  <c r="J103" s="1"/>
  <c r="BK181"/>
  <c r="J181"/>
  <c r="J104" s="1"/>
  <c r="BK192"/>
  <c r="J192" s="1"/>
  <c r="J105" s="1"/>
  <c r="T201"/>
  <c r="R229"/>
  <c r="R239"/>
  <c r="R238"/>
  <c r="P253"/>
  <c r="P252"/>
  <c r="T264"/>
  <c r="R276"/>
  <c r="R275" s="1"/>
  <c r="R290"/>
  <c r="R289" s="1"/>
  <c r="T313"/>
  <c r="R120" i="16"/>
  <c r="R120" i="17"/>
  <c r="P120" i="18"/>
  <c r="AU113" i="1"/>
  <c r="R120" i="19"/>
  <c r="BK134" i="20"/>
  <c r="BK156"/>
  <c r="J156"/>
  <c r="J104" s="1"/>
  <c r="BK165"/>
  <c r="J165" s="1"/>
  <c r="J105" s="1"/>
  <c r="BK182"/>
  <c r="J182"/>
  <c r="J108" s="1"/>
  <c r="P163" i="21"/>
  <c r="P125" s="1"/>
  <c r="P124" s="1"/>
  <c r="P123" s="1"/>
  <c r="AU116" i="1" s="1"/>
  <c r="BK161" i="22"/>
  <c r="J161"/>
  <c r="J102" s="1"/>
  <c r="R161"/>
  <c r="R168"/>
  <c r="BK192"/>
  <c r="J192" s="1"/>
  <c r="J105" s="1"/>
  <c r="BK201"/>
  <c r="J201"/>
  <c r="J106" s="1"/>
  <c r="BK213"/>
  <c r="J213" s="1"/>
  <c r="J108" s="1"/>
  <c r="T226"/>
  <c r="BK236"/>
  <c r="BK235" s="1"/>
  <c r="J235" s="1"/>
  <c r="J112" s="1"/>
  <c r="T258"/>
  <c r="T273"/>
  <c r="R285"/>
  <c r="R284" s="1"/>
  <c r="T293"/>
  <c r="T292" s="1"/>
  <c r="T309"/>
  <c r="T308" s="1"/>
  <c r="T333"/>
  <c r="P140" i="23"/>
  <c r="P132"/>
  <c r="P131" s="1"/>
  <c r="P130" s="1"/>
  <c r="AU119" i="1" s="1"/>
  <c r="BK151" i="23"/>
  <c r="J151" s="1"/>
  <c r="J107" s="1"/>
  <c r="BK185"/>
  <c r="J185"/>
  <c r="J108" s="1"/>
  <c r="T120" i="26"/>
  <c r="R120" i="27"/>
  <c r="R120" i="28"/>
  <c r="T120" i="29"/>
  <c r="T159" i="30"/>
  <c r="R174"/>
  <c r="R170"/>
  <c r="P163" i="31"/>
  <c r="P125"/>
  <c r="P124" s="1"/>
  <c r="P123" s="1"/>
  <c r="AU127" i="1" s="1"/>
  <c r="P140" i="32"/>
  <c r="P132" s="1"/>
  <c r="P131" s="1"/>
  <c r="P130" s="1"/>
  <c r="AU129" i="1" s="1"/>
  <c r="BK151" i="32"/>
  <c r="J151"/>
  <c r="J107" s="1"/>
  <c r="BK185"/>
  <c r="J185" s="1"/>
  <c r="J108" s="1"/>
  <c r="P140" i="33"/>
  <c r="P132"/>
  <c r="P131" s="1"/>
  <c r="T151"/>
  <c r="T150" s="1"/>
  <c r="P188"/>
  <c r="BK120" i="36"/>
  <c r="J120"/>
  <c r="T120" i="37"/>
  <c r="BK120" i="38"/>
  <c r="J120" s="1"/>
  <c r="J98" s="1"/>
  <c r="P120" i="39"/>
  <c r="AU136" i="1"/>
  <c r="BK134" i="40"/>
  <c r="J134"/>
  <c r="J101" s="1"/>
  <c r="R134"/>
  <c r="BK158"/>
  <c r="J158"/>
  <c r="J104" s="1"/>
  <c r="T158"/>
  <c r="P165"/>
  <c r="R186"/>
  <c r="P163" i="41"/>
  <c r="P125"/>
  <c r="P124" s="1"/>
  <c r="P123" s="1"/>
  <c r="AU138" i="1" s="1"/>
  <c r="R141" i="42"/>
  <c r="R133" s="1"/>
  <c r="R132" s="1"/>
  <c r="R155"/>
  <c r="R154" s="1"/>
  <c r="T200"/>
  <c r="R134" i="43"/>
  <c r="BK147"/>
  <c r="J147" s="1"/>
  <c r="J103" s="1"/>
  <c r="P147"/>
  <c r="P156"/>
  <c r="R165"/>
  <c r="T180"/>
  <c r="T176" s="1"/>
  <c r="T120" i="45"/>
  <c r="T120" i="46"/>
  <c r="BK163" i="47"/>
  <c r="J163" s="1"/>
  <c r="J101" s="1"/>
  <c r="P140" i="48"/>
  <c r="P132"/>
  <c r="P131" s="1"/>
  <c r="P130" s="1"/>
  <c r="AU147" i="1" s="1"/>
  <c r="R151" i="48"/>
  <c r="R150" s="1"/>
  <c r="R196"/>
  <c r="BK140" i="49"/>
  <c r="J140"/>
  <c r="J103" s="1"/>
  <c r="R151"/>
  <c r="R150" s="1"/>
  <c r="BK188"/>
  <c r="J188" s="1"/>
  <c r="J108" s="1"/>
  <c r="R120" i="52"/>
  <c r="T120" i="53"/>
  <c r="BK120" i="54"/>
  <c r="J120"/>
  <c r="J98" s="1"/>
  <c r="P120" i="55"/>
  <c r="AU154" i="1" s="1"/>
  <c r="P134" i="56"/>
  <c r="R149"/>
  <c r="R158"/>
  <c r="P165"/>
  <c r="P188"/>
  <c r="P182" s="1"/>
  <c r="P165" i="57"/>
  <c r="P125" s="1"/>
  <c r="P124" s="1"/>
  <c r="P123" s="1"/>
  <c r="AU156" i="1" s="1"/>
  <c r="R149" i="58"/>
  <c r="T158"/>
  <c r="R166"/>
  <c r="R181"/>
  <c r="R190"/>
  <c r="T190"/>
  <c r="R197"/>
  <c r="P211"/>
  <c r="BK222"/>
  <c r="J222"/>
  <c r="J111" s="1"/>
  <c r="R232"/>
  <c r="R231" s="1"/>
  <c r="P246"/>
  <c r="P245" s="1"/>
  <c r="P259"/>
  <c r="BK271"/>
  <c r="J271"/>
  <c r="J118" s="1"/>
  <c r="R285"/>
  <c r="R284" s="1"/>
  <c r="R308"/>
  <c r="T120" i="60"/>
  <c r="BK120" i="61"/>
  <c r="J120" s="1"/>
  <c r="R124" i="62"/>
  <c r="R123" s="1"/>
  <c r="R122" s="1"/>
  <c r="BK140" i="63"/>
  <c r="J140"/>
  <c r="J103" s="1"/>
  <c r="P140"/>
  <c r="P132" s="1"/>
  <c r="P131" s="1"/>
  <c r="P130" s="1"/>
  <c r="AU164" i="1" s="1"/>
  <c r="T151" i="63"/>
  <c r="P196"/>
  <c r="T134" i="64"/>
  <c r="T133"/>
  <c r="BK156"/>
  <c r="J156"/>
  <c r="J104" s="1"/>
  <c r="BK163"/>
  <c r="J163" s="1"/>
  <c r="J105" s="1"/>
  <c r="T174"/>
  <c r="T170"/>
  <c r="T120" i="66"/>
  <c r="P120" i="67"/>
  <c r="AU168" i="1" s="1"/>
  <c r="P163" i="68"/>
  <c r="P125" s="1"/>
  <c r="P124" s="1"/>
  <c r="P123" s="1"/>
  <c r="AU169" i="1" s="1"/>
  <c r="T140" i="69"/>
  <c r="T132"/>
  <c r="T131" s="1"/>
  <c r="T130" s="1"/>
  <c r="T151"/>
  <c r="T150"/>
  <c r="T185"/>
  <c r="BK140" i="70"/>
  <c r="J140" s="1"/>
  <c r="J103" s="1"/>
  <c r="P151"/>
  <c r="P150"/>
  <c r="R185"/>
  <c r="R120" i="73"/>
  <c r="T120" i="74"/>
  <c r="T120" i="75"/>
  <c r="BK120" i="76"/>
  <c r="J120"/>
  <c r="J98" s="1"/>
  <c r="BK134" i="77"/>
  <c r="J134" s="1"/>
  <c r="J101" s="1"/>
  <c r="P134"/>
  <c r="BK149"/>
  <c r="J149" s="1"/>
  <c r="J103" s="1"/>
  <c r="T149"/>
  <c r="P158"/>
  <c r="P163"/>
  <c r="T177"/>
  <c r="T190"/>
  <c r="BK165" i="78"/>
  <c r="J165" s="1"/>
  <c r="J101" s="1"/>
  <c r="T140" i="79"/>
  <c r="T132"/>
  <c r="T131" s="1"/>
  <c r="BK151"/>
  <c r="BK150"/>
  <c r="J150" s="1"/>
  <c r="J106" s="1"/>
  <c r="BK185"/>
  <c r="J185"/>
  <c r="J108" s="1"/>
  <c r="R140" i="80"/>
  <c r="R132" s="1"/>
  <c r="R131" s="1"/>
  <c r="R151"/>
  <c r="P185"/>
  <c r="R120" i="83"/>
  <c r="P120" i="84"/>
  <c r="AU187" i="1" s="1"/>
  <c r="BK120" i="85"/>
  <c r="J120" s="1"/>
  <c r="T120" i="86"/>
  <c r="BK136" i="87"/>
  <c r="J136"/>
  <c r="J101" s="1"/>
  <c r="R151"/>
  <c r="P164"/>
  <c r="T175"/>
  <c r="T191"/>
  <c r="T190"/>
  <c r="T206"/>
  <c r="BK219"/>
  <c r="J219" s="1"/>
  <c r="J110" s="1"/>
  <c r="BK163" i="88"/>
  <c r="J163"/>
  <c r="J101" s="1"/>
  <c r="R140" i="89"/>
  <c r="R132" s="1"/>
  <c r="R131" s="1"/>
  <c r="R130" s="1"/>
  <c r="BK151"/>
  <c r="J151" s="1"/>
  <c r="J107" s="1"/>
  <c r="BK185"/>
  <c r="J185"/>
  <c r="J108" s="1"/>
  <c r="T153" i="90"/>
  <c r="BK166"/>
  <c r="J166"/>
  <c r="J108" s="1"/>
  <c r="T120" i="92"/>
  <c r="P120" i="93"/>
  <c r="AU197" i="1"/>
  <c r="R163" i="94"/>
  <c r="R125"/>
  <c r="R124" s="1"/>
  <c r="R123" s="1"/>
  <c r="BK140" i="2"/>
  <c r="J140"/>
  <c r="J103" s="1"/>
  <c r="BK154"/>
  <c r="J154" s="1"/>
  <c r="J107" s="1"/>
  <c r="BK196"/>
  <c r="J196"/>
  <c r="J108" s="1"/>
  <c r="T140" i="3"/>
  <c r="T132" s="1"/>
  <c r="T131" s="1"/>
  <c r="P155"/>
  <c r="P154"/>
  <c r="T192"/>
  <c r="R120" i="6"/>
  <c r="BK120" i="7"/>
  <c r="J120"/>
  <c r="J98" s="1"/>
  <c r="BK120" i="8"/>
  <c r="J120" s="1"/>
  <c r="P120" i="9"/>
  <c r="AU103" i="1" s="1"/>
  <c r="T134" i="10"/>
  <c r="BK158"/>
  <c r="J158"/>
  <c r="J104" s="1"/>
  <c r="T158"/>
  <c r="R165"/>
  <c r="BK190"/>
  <c r="J190" s="1"/>
  <c r="J108" s="1"/>
  <c r="P165" i="11"/>
  <c r="P126"/>
  <c r="P125" s="1"/>
  <c r="P124" s="1"/>
  <c r="AU105" i="1" s="1"/>
  <c r="P140" i="12"/>
  <c r="P132" s="1"/>
  <c r="P131" s="1"/>
  <c r="P130" s="1"/>
  <c r="AU107" i="1" s="1"/>
  <c r="R151" i="12"/>
  <c r="R150"/>
  <c r="T185"/>
  <c r="BK149" i="13"/>
  <c r="T149"/>
  <c r="R157"/>
  <c r="T166"/>
  <c r="T181"/>
  <c r="R192"/>
  <c r="BK201"/>
  <c r="J201" s="1"/>
  <c r="J106" s="1"/>
  <c r="R216"/>
  <c r="R215"/>
  <c r="P229"/>
  <c r="BK239"/>
  <c r="J239" s="1"/>
  <c r="J113" s="1"/>
  <c r="R253"/>
  <c r="R264"/>
  <c r="P276"/>
  <c r="P275"/>
  <c r="P290"/>
  <c r="P289"/>
  <c r="BK313"/>
  <c r="J313"/>
  <c r="J124" s="1"/>
  <c r="T120" i="16"/>
  <c r="T120" i="17"/>
  <c r="T120" i="18"/>
  <c r="T120" i="19"/>
  <c r="R134" i="20"/>
  <c r="R133" s="1"/>
  <c r="T147"/>
  <c r="T156"/>
  <c r="T165"/>
  <c r="R182"/>
  <c r="R178"/>
  <c r="BK163" i="21"/>
  <c r="J163"/>
  <c r="J101" s="1"/>
  <c r="R152" i="22"/>
  <c r="BK168"/>
  <c r="J168"/>
  <c r="J103" s="1"/>
  <c r="BK183"/>
  <c r="J183" s="1"/>
  <c r="J104" s="1"/>
  <c r="R183"/>
  <c r="R192"/>
  <c r="T201"/>
  <c r="P213"/>
  <c r="P212" s="1"/>
  <c r="BK226"/>
  <c r="J226" s="1"/>
  <c r="J111" s="1"/>
  <c r="T236"/>
  <c r="T235"/>
  <c r="P258"/>
  <c r="P257"/>
  <c r="R273"/>
  <c r="P285"/>
  <c r="P284" s="1"/>
  <c r="P293"/>
  <c r="P292" s="1"/>
  <c r="BK309"/>
  <c r="J309" s="1"/>
  <c r="J126" s="1"/>
  <c r="BK333"/>
  <c r="J333"/>
  <c r="J127" s="1"/>
  <c r="BK140" i="23"/>
  <c r="J140" s="1"/>
  <c r="J103" s="1"/>
  <c r="T151"/>
  <c r="T150"/>
  <c r="R185"/>
  <c r="BK120" i="26"/>
  <c r="J120" s="1"/>
  <c r="J98" s="1"/>
  <c r="BK120" i="27"/>
  <c r="J120"/>
  <c r="P120" i="28"/>
  <c r="AU124" i="1"/>
  <c r="R120" i="29"/>
  <c r="BK134" i="30"/>
  <c r="J134" s="1"/>
  <c r="J101" s="1"/>
  <c r="R134"/>
  <c r="P147"/>
  <c r="BK154"/>
  <c r="J154"/>
  <c r="J104" s="1"/>
  <c r="R154"/>
  <c r="P159"/>
  <c r="T174"/>
  <c r="T170" s="1"/>
  <c r="T163" i="31"/>
  <c r="T125" s="1"/>
  <c r="T124" s="1"/>
  <c r="T123" s="1"/>
  <c r="T140" i="32"/>
  <c r="T132" s="1"/>
  <c r="T131" s="1"/>
  <c r="T151"/>
  <c r="T150" s="1"/>
  <c r="T185"/>
  <c r="BK140" i="33"/>
  <c r="J140"/>
  <c r="J103" s="1"/>
  <c r="BK151"/>
  <c r="J151" s="1"/>
  <c r="J107" s="1"/>
  <c r="BK188"/>
  <c r="J188"/>
  <c r="J108" s="1"/>
  <c r="T120" i="36"/>
  <c r="P120" i="37"/>
  <c r="AU134" i="1"/>
  <c r="R120" i="38"/>
  <c r="T120" i="39"/>
  <c r="R149" i="40"/>
  <c r="P158"/>
  <c r="R165"/>
  <c r="P179"/>
  <c r="P186"/>
  <c r="T163" i="41"/>
  <c r="T125" s="1"/>
  <c r="T124" s="1"/>
  <c r="T123" s="1"/>
  <c r="P141" i="42"/>
  <c r="P133" s="1"/>
  <c r="P132" s="1"/>
  <c r="BK155"/>
  <c r="J155"/>
  <c r="J108" s="1"/>
  <c r="BK200"/>
  <c r="J200" s="1"/>
  <c r="J109" s="1"/>
  <c r="BK156" i="43"/>
  <c r="J156"/>
  <c r="J104" s="1"/>
  <c r="BK165"/>
  <c r="J165" s="1"/>
  <c r="J105" s="1"/>
  <c r="P180"/>
  <c r="P176"/>
  <c r="P120" i="45"/>
  <c r="AU143" i="1"/>
  <c r="P120" i="46"/>
  <c r="AU144" i="1"/>
  <c r="R163" i="47"/>
  <c r="R125"/>
  <c r="R124" s="1"/>
  <c r="R123" s="1"/>
  <c r="T140" i="48"/>
  <c r="T132"/>
  <c r="T131" s="1"/>
  <c r="BK151"/>
  <c r="J151" s="1"/>
  <c r="J107" s="1"/>
  <c r="BK196"/>
  <c r="J196"/>
  <c r="J108" s="1"/>
  <c r="T196"/>
  <c r="R140" i="49"/>
  <c r="R132"/>
  <c r="R131" s="1"/>
  <c r="R130" s="1"/>
  <c r="T151"/>
  <c r="T150"/>
  <c r="T188"/>
  <c r="P120" i="52"/>
  <c r="AU151" i="1" s="1"/>
  <c r="P120" i="53"/>
  <c r="AU152" i="1" s="1"/>
  <c r="P120" i="54"/>
  <c r="AU153" i="1" s="1"/>
  <c r="T120" i="55"/>
  <c r="R134" i="56"/>
  <c r="R133"/>
  <c r="P149"/>
  <c r="P158"/>
  <c r="BK165"/>
  <c r="J165"/>
  <c r="J105" s="1"/>
  <c r="BK188"/>
  <c r="J188" s="1"/>
  <c r="J108" s="1"/>
  <c r="R165" i="57"/>
  <c r="R125"/>
  <c r="R124" s="1"/>
  <c r="R123" s="1"/>
  <c r="P149" i="58"/>
  <c r="R158"/>
  <c r="T166"/>
  <c r="BK190"/>
  <c r="J190" s="1"/>
  <c r="J105" s="1"/>
  <c r="P197"/>
  <c r="R211"/>
  <c r="R210" s="1"/>
  <c r="P222"/>
  <c r="BK232"/>
  <c r="J232"/>
  <c r="J113" s="1"/>
  <c r="BK246"/>
  <c r="J246" s="1"/>
  <c r="J115" s="1"/>
  <c r="BK259"/>
  <c r="J259"/>
  <c r="J116" s="1"/>
  <c r="R271"/>
  <c r="R270" s="1"/>
  <c r="BK285"/>
  <c r="J285" s="1"/>
  <c r="J123" s="1"/>
  <c r="BK308"/>
  <c r="J308"/>
  <c r="J124" s="1"/>
  <c r="BK120" i="60"/>
  <c r="J120" s="1"/>
  <c r="R120" i="61"/>
  <c r="T124" i="62"/>
  <c r="T123"/>
  <c r="T122" s="1"/>
  <c r="T140" i="63"/>
  <c r="T132" s="1"/>
  <c r="T131" s="1"/>
  <c r="P151"/>
  <c r="P150"/>
  <c r="T196"/>
  <c r="R134" i="64"/>
  <c r="BK147"/>
  <c r="J147"/>
  <c r="J103" s="1"/>
  <c r="P147"/>
  <c r="R156"/>
  <c r="P163"/>
  <c r="R174"/>
  <c r="R170"/>
  <c r="P120" i="66"/>
  <c r="AU167" i="1"/>
  <c r="R120" i="67"/>
  <c r="R163" i="68"/>
  <c r="R125" s="1"/>
  <c r="R124" s="1"/>
  <c r="R123" s="1"/>
  <c r="R140" i="69"/>
  <c r="R132" s="1"/>
  <c r="R131" s="1"/>
  <c r="R130" s="1"/>
  <c r="BK151"/>
  <c r="J151" s="1"/>
  <c r="J107" s="1"/>
  <c r="BK185"/>
  <c r="J185"/>
  <c r="J108" s="1"/>
  <c r="P140" i="70"/>
  <c r="P132" s="1"/>
  <c r="P131" s="1"/>
  <c r="P130" s="1"/>
  <c r="AU172" i="1" s="1"/>
  <c r="T151" i="70"/>
  <c r="T150"/>
  <c r="T185"/>
  <c r="T120" i="73"/>
  <c r="BK120" i="74"/>
  <c r="J120"/>
  <c r="J98" s="1"/>
  <c r="P120" i="75"/>
  <c r="AU177" i="1" s="1"/>
  <c r="T120" i="76"/>
  <c r="R134" i="77"/>
  <c r="R133"/>
  <c r="R132" s="1"/>
  <c r="R131" s="1"/>
  <c r="P149"/>
  <c r="BK163"/>
  <c r="J163" s="1"/>
  <c r="J105" s="1"/>
  <c r="BK177"/>
  <c r="J177"/>
  <c r="J107" s="1"/>
  <c r="BK190"/>
  <c r="J190" s="1"/>
  <c r="J108" s="1"/>
  <c r="T165" i="78"/>
  <c r="T125"/>
  <c r="T124" s="1"/>
  <c r="T123" s="1"/>
  <c r="P140" i="79"/>
  <c r="P132"/>
  <c r="P131" s="1"/>
  <c r="P130" s="1"/>
  <c r="AU182" i="1" s="1"/>
  <c r="T151" i="79"/>
  <c r="T150" s="1"/>
  <c r="R185"/>
  <c r="P140" i="80"/>
  <c r="P132"/>
  <c r="P131" s="1"/>
  <c r="T151"/>
  <c r="T150" s="1"/>
  <c r="R185"/>
  <c r="T120" i="83"/>
  <c r="T120" i="84"/>
  <c r="T120" i="85"/>
  <c r="BK120" i="86"/>
  <c r="J120" s="1"/>
  <c r="T136" i="87"/>
  <c r="T135" s="1"/>
  <c r="T134" s="1"/>
  <c r="T133" s="1"/>
  <c r="P151"/>
  <c r="R164"/>
  <c r="P175"/>
  <c r="P191"/>
  <c r="P190"/>
  <c r="R206"/>
  <c r="R219"/>
  <c r="R218" s="1"/>
  <c r="T163" i="88"/>
  <c r="T125" s="1"/>
  <c r="T124" s="1"/>
  <c r="T123" s="1"/>
  <c r="P140" i="89"/>
  <c r="P132" s="1"/>
  <c r="P131" s="1"/>
  <c r="P130" s="1"/>
  <c r="AU193" i="1" s="1"/>
  <c r="P151" i="89"/>
  <c r="P150"/>
  <c r="T185"/>
  <c r="P134" i="90"/>
  <c r="P133" s="1"/>
  <c r="R153"/>
  <c r="R166"/>
  <c r="R162"/>
  <c r="P120" i="92"/>
  <c r="AU196" i="1"/>
  <c r="R120" i="93"/>
  <c r="T163" i="94"/>
  <c r="T125" s="1"/>
  <c r="T124" s="1"/>
  <c r="T123" s="1"/>
  <c r="E118" i="2"/>
  <c r="F127"/>
  <c r="BE144"/>
  <c r="BE147"/>
  <c r="BE155"/>
  <c r="BE158"/>
  <c r="BE161"/>
  <c r="BE164"/>
  <c r="BE170"/>
  <c r="BE179"/>
  <c r="E85" i="3"/>
  <c r="F127"/>
  <c r="BE134"/>
  <c r="BE137"/>
  <c r="BE141"/>
  <c r="BE144"/>
  <c r="BE159"/>
  <c r="BE162"/>
  <c r="J91" i="4"/>
  <c r="E85" i="5"/>
  <c r="F94"/>
  <c r="E85" i="6"/>
  <c r="BE125"/>
  <c r="BE129"/>
  <c r="BE135"/>
  <c r="BE137"/>
  <c r="BE139"/>
  <c r="BE149"/>
  <c r="BE151"/>
  <c r="BE165"/>
  <c r="BE167"/>
  <c r="BE129" i="7"/>
  <c r="BE131"/>
  <c r="BE135"/>
  <c r="BE142"/>
  <c r="BE144"/>
  <c r="E85" i="8"/>
  <c r="BE126"/>
  <c r="BE133"/>
  <c r="BE136"/>
  <c r="BE137"/>
  <c r="F94" i="9"/>
  <c r="BE126"/>
  <c r="BE128"/>
  <c r="BE133"/>
  <c r="BE134"/>
  <c r="E85" i="10"/>
  <c r="F128"/>
  <c r="BE138"/>
  <c r="BE141"/>
  <c r="BE152"/>
  <c r="BE168"/>
  <c r="BE180"/>
  <c r="BE203"/>
  <c r="E112" i="11"/>
  <c r="F121"/>
  <c r="BE136"/>
  <c r="BE142"/>
  <c r="BE152"/>
  <c r="BE157"/>
  <c r="BE163"/>
  <c r="BE166"/>
  <c r="BE168"/>
  <c r="J91" i="12"/>
  <c r="F94"/>
  <c r="BE134"/>
  <c r="BE137"/>
  <c r="BE149"/>
  <c r="BE183"/>
  <c r="BE188"/>
  <c r="BK148"/>
  <c r="J148" s="1"/>
  <c r="J105" s="1"/>
  <c r="F94" i="13"/>
  <c r="BE160"/>
  <c r="BE164"/>
  <c r="BE175"/>
  <c r="BE193"/>
  <c r="BE197"/>
  <c r="BE202"/>
  <c r="BE207"/>
  <c r="BE209"/>
  <c r="BE232"/>
  <c r="BE248"/>
  <c r="BE250"/>
  <c r="BE254"/>
  <c r="BE258"/>
  <c r="BE297"/>
  <c r="BE308"/>
  <c r="BE314"/>
  <c r="BE322"/>
  <c r="J91" i="14"/>
  <c r="E111"/>
  <c r="BK126"/>
  <c r="BK125"/>
  <c r="J125" s="1"/>
  <c r="J100" s="1"/>
  <c r="J91" i="15"/>
  <c r="E111"/>
  <c r="BK126"/>
  <c r="BK125"/>
  <c r="BK124" s="1"/>
  <c r="BK123" s="1"/>
  <c r="J123" s="1"/>
  <c r="F94" i="16"/>
  <c r="E108"/>
  <c r="BE121"/>
  <c r="BE123"/>
  <c r="BE124"/>
  <c r="BE126"/>
  <c r="BE131"/>
  <c r="BE135"/>
  <c r="BE139"/>
  <c r="BE140"/>
  <c r="BE141"/>
  <c r="BE142"/>
  <c r="BE143"/>
  <c r="J91" i="17"/>
  <c r="J94"/>
  <c r="BE132"/>
  <c r="BE141"/>
  <c r="BE147"/>
  <c r="J94" i="18"/>
  <c r="BE126"/>
  <c r="BE127"/>
  <c r="BE128"/>
  <c r="BE129"/>
  <c r="BE133"/>
  <c r="BE137"/>
  <c r="BE140"/>
  <c r="E85" i="19"/>
  <c r="J91"/>
  <c r="F94"/>
  <c r="BE124"/>
  <c r="BE127"/>
  <c r="BE130"/>
  <c r="BE148" i="20"/>
  <c r="BE166"/>
  <c r="BE174"/>
  <c r="BE176"/>
  <c r="BE185"/>
  <c r="J117" i="21"/>
  <c r="BE132"/>
  <c r="BE135"/>
  <c r="BE138"/>
  <c r="BE162"/>
  <c r="BE164"/>
  <c r="E85" i="22"/>
  <c r="F146"/>
  <c r="BE153"/>
  <c r="BE162"/>
  <c r="BE177"/>
  <c r="BE179"/>
  <c r="BE193"/>
  <c r="BE195"/>
  <c r="BE204"/>
  <c r="BE224"/>
  <c r="BE233"/>
  <c r="BE237"/>
  <c r="BE253"/>
  <c r="BE261"/>
  <c r="BE267"/>
  <c r="BE274"/>
  <c r="BE296"/>
  <c r="BE300"/>
  <c r="BE303"/>
  <c r="BE307"/>
  <c r="BE310"/>
  <c r="BK299"/>
  <c r="J91" i="23"/>
  <c r="F94"/>
  <c r="BE137"/>
  <c r="BE141"/>
  <c r="BE143"/>
  <c r="BE145"/>
  <c r="BE161"/>
  <c r="E85" i="24"/>
  <c r="F94"/>
  <c r="J91" i="25"/>
  <c r="BE127"/>
  <c r="J93" i="26"/>
  <c r="F116"/>
  <c r="F117"/>
  <c r="BE127"/>
  <c r="BE131"/>
  <c r="BE134"/>
  <c r="BE141"/>
  <c r="BE150"/>
  <c r="F93" i="27"/>
  <c r="E108"/>
  <c r="BE125"/>
  <c r="BE128"/>
  <c r="BE129"/>
  <c r="BE131"/>
  <c r="BE133"/>
  <c r="BE135"/>
  <c r="BE138"/>
  <c r="E85" i="28"/>
  <c r="J94"/>
  <c r="J114"/>
  <c r="BE123"/>
  <c r="BE124"/>
  <c r="BE125"/>
  <c r="BE131"/>
  <c r="BE132"/>
  <c r="BE137"/>
  <c r="BE140"/>
  <c r="F94" i="29"/>
  <c r="J114"/>
  <c r="BE124"/>
  <c r="BE132"/>
  <c r="BE133"/>
  <c r="J91" i="30"/>
  <c r="J94"/>
  <c r="BE145"/>
  <c r="BE164"/>
  <c r="BE175"/>
  <c r="BE179"/>
  <c r="BK144"/>
  <c r="J144" s="1"/>
  <c r="J102" s="1"/>
  <c r="BK182"/>
  <c r="J182"/>
  <c r="J109" s="1"/>
  <c r="F94" i="31"/>
  <c r="J117"/>
  <c r="J120"/>
  <c r="BE129"/>
  <c r="BE141"/>
  <c r="BE146"/>
  <c r="BE148"/>
  <c r="BE156"/>
  <c r="BE166"/>
  <c r="BE143" i="32"/>
  <c r="BE180"/>
  <c r="BE190"/>
  <c r="BK133"/>
  <c r="J133" s="1"/>
  <c r="J101" s="1"/>
  <c r="E85" i="33"/>
  <c r="BE143"/>
  <c r="BE149"/>
  <c r="BE159"/>
  <c r="BE170"/>
  <c r="BE173"/>
  <c r="BE183"/>
  <c r="BE189"/>
  <c r="BE191"/>
  <c r="BK136"/>
  <c r="J136" s="1"/>
  <c r="J102" s="1"/>
  <c r="BK148"/>
  <c r="BK147"/>
  <c r="J147" s="1"/>
  <c r="J104" s="1"/>
  <c r="J91" i="34"/>
  <c r="E85" i="35"/>
  <c r="J91"/>
  <c r="BK126"/>
  <c r="BK125" s="1"/>
  <c r="J125" s="1"/>
  <c r="J100" s="1"/>
  <c r="E108" i="36"/>
  <c r="BE124"/>
  <c r="BE125"/>
  <c r="BE126"/>
  <c r="BE127"/>
  <c r="BE128"/>
  <c r="BE129"/>
  <c r="BE131"/>
  <c r="BE132"/>
  <c r="BE141"/>
  <c r="BE145"/>
  <c r="BE152"/>
  <c r="J91" i="37"/>
  <c r="E108"/>
  <c r="BE128"/>
  <c r="BE131"/>
  <c r="BE132"/>
  <c r="BE143"/>
  <c r="BE145"/>
  <c r="BE146"/>
  <c r="BE147"/>
  <c r="E85" i="38"/>
  <c r="F117"/>
  <c r="BE129"/>
  <c r="BE130"/>
  <c r="BE134"/>
  <c r="BE135"/>
  <c r="BE138"/>
  <c r="BE139"/>
  <c r="E85" i="39"/>
  <c r="J91"/>
  <c r="BE133"/>
  <c r="BE134"/>
  <c r="BE135"/>
  <c r="J91" i="40"/>
  <c r="F128"/>
  <c r="BE135"/>
  <c r="BE152"/>
  <c r="BE156"/>
  <c r="BE174"/>
  <c r="BE182"/>
  <c r="E85" i="41"/>
  <c r="J91"/>
  <c r="BE126"/>
  <c r="BE144"/>
  <c r="BE156"/>
  <c r="J91" i="42"/>
  <c r="BE142"/>
  <c r="BE146"/>
  <c r="BE171"/>
  <c r="BE174"/>
  <c r="BK152"/>
  <c r="J152"/>
  <c r="J106" s="1"/>
  <c r="F94" i="43"/>
  <c r="BE157"/>
  <c r="BE172"/>
  <c r="BE189"/>
  <c r="F94" i="44"/>
  <c r="J117"/>
  <c r="J93" i="45"/>
  <c r="E108"/>
  <c r="F117"/>
  <c r="BE124"/>
  <c r="BE125"/>
  <c r="BE126"/>
  <c r="BE133"/>
  <c r="BE136"/>
  <c r="BE139"/>
  <c r="BE140"/>
  <c r="BE142"/>
  <c r="BE146"/>
  <c r="BE147"/>
  <c r="BE148"/>
  <c r="J94" i="46"/>
  <c r="J114"/>
  <c r="BE124"/>
  <c r="BE131"/>
  <c r="BE134"/>
  <c r="BE135"/>
  <c r="BE135" i="47"/>
  <c r="BE141"/>
  <c r="BE144"/>
  <c r="BE153"/>
  <c r="BE156"/>
  <c r="BE160"/>
  <c r="BE162"/>
  <c r="BE164"/>
  <c r="BE168"/>
  <c r="J91" i="48"/>
  <c r="F127"/>
  <c r="BE159"/>
  <c r="BE164"/>
  <c r="BE182"/>
  <c r="BE195"/>
  <c r="BE201"/>
  <c r="BE203"/>
  <c r="F127" i="49"/>
  <c r="BE141"/>
  <c r="BE155"/>
  <c r="BE161"/>
  <c r="BE183"/>
  <c r="BK136"/>
  <c r="J136" s="1"/>
  <c r="J102" s="1"/>
  <c r="BK148"/>
  <c r="BK147"/>
  <c r="J147" s="1"/>
  <c r="J104" s="1"/>
  <c r="J91" i="50"/>
  <c r="J91" i="51"/>
  <c r="F120"/>
  <c r="BE127"/>
  <c r="J91" i="52"/>
  <c r="F94"/>
  <c r="J116"/>
  <c r="BE129"/>
  <c r="BE131"/>
  <c r="BE142"/>
  <c r="E85" i="53"/>
  <c r="F117"/>
  <c r="BE124"/>
  <c r="BE125"/>
  <c r="BE134"/>
  <c r="BE142"/>
  <c r="BE147"/>
  <c r="J93" i="54"/>
  <c r="E108"/>
  <c r="F116"/>
  <c r="J94" i="55"/>
  <c r="BE123"/>
  <c r="BE124"/>
  <c r="BE126"/>
  <c r="BE128"/>
  <c r="BE131"/>
  <c r="BE133"/>
  <c r="BE134"/>
  <c r="J91" i="56"/>
  <c r="BE154"/>
  <c r="BE166"/>
  <c r="BE168"/>
  <c r="BE170"/>
  <c r="BE176"/>
  <c r="BE195"/>
  <c r="BE201"/>
  <c r="BE126" i="57"/>
  <c r="BE129"/>
  <c r="BE156"/>
  <c r="BE159"/>
  <c r="J91" i="58"/>
  <c r="E134"/>
  <c r="BE153"/>
  <c r="BE155"/>
  <c r="BE169"/>
  <c r="BE175"/>
  <c r="BE188"/>
  <c r="BE191"/>
  <c r="BE195"/>
  <c r="BE206"/>
  <c r="BE208"/>
  <c r="BE214"/>
  <c r="BE216"/>
  <c r="BE219"/>
  <c r="BE225"/>
  <c r="BE239"/>
  <c r="BE265"/>
  <c r="BE274"/>
  <c r="BE289"/>
  <c r="BE292"/>
  <c r="BE295"/>
  <c r="BE298"/>
  <c r="BE303"/>
  <c r="BK218"/>
  <c r="J218" s="1"/>
  <c r="J109" s="1"/>
  <c r="F120" i="59"/>
  <c r="E85" i="60"/>
  <c r="J93"/>
  <c r="F117"/>
  <c r="BE124"/>
  <c r="BE128"/>
  <c r="BE129"/>
  <c r="BE130"/>
  <c r="BE138"/>
  <c r="BE139"/>
  <c r="BE146"/>
  <c r="BE147"/>
  <c r="J93" i="61"/>
  <c r="E108"/>
  <c r="J114"/>
  <c r="J117"/>
  <c r="BE123"/>
  <c r="BE124"/>
  <c r="BE125"/>
  <c r="BE139"/>
  <c r="J91" i="62"/>
  <c r="J118"/>
  <c r="BE125"/>
  <c r="BE145"/>
  <c r="F127" i="63"/>
  <c r="BE137"/>
  <c r="BE161"/>
  <c r="BE167"/>
  <c r="BE194"/>
  <c r="BE197"/>
  <c r="BK133"/>
  <c r="J133"/>
  <c r="J101" s="1"/>
  <c r="BK148"/>
  <c r="BK147" s="1"/>
  <c r="J147" s="1"/>
  <c r="J104" s="1"/>
  <c r="E119" i="64"/>
  <c r="BE138"/>
  <c r="BE164"/>
  <c r="BE168"/>
  <c r="BE177"/>
  <c r="BK144"/>
  <c r="J144"/>
  <c r="J102" s="1"/>
  <c r="BK182"/>
  <c r="J182" s="1"/>
  <c r="J109" s="1"/>
  <c r="E111" i="65"/>
  <c r="F120"/>
  <c r="BE127"/>
  <c r="E85" i="66"/>
  <c r="F94"/>
  <c r="F116"/>
  <c r="BE121"/>
  <c r="BE127"/>
  <c r="BE128"/>
  <c r="BE130"/>
  <c r="BE139"/>
  <c r="BE140"/>
  <c r="BE145"/>
  <c r="BE146"/>
  <c r="F93" i="67"/>
  <c r="J116"/>
  <c r="BE125"/>
  <c r="BE133"/>
  <c r="BE136"/>
  <c r="E85" i="68"/>
  <c r="J94"/>
  <c r="J119"/>
  <c r="BE126"/>
  <c r="BE129"/>
  <c r="BE144"/>
  <c r="BE148"/>
  <c r="BE159"/>
  <c r="BE160"/>
  <c r="BE164"/>
  <c r="E118" i="69"/>
  <c r="F127"/>
  <c r="BE137"/>
  <c r="BE141"/>
  <c r="BE152"/>
  <c r="BE155"/>
  <c r="BE157"/>
  <c r="BE170"/>
  <c r="BE173"/>
  <c r="BE190"/>
  <c r="BK133"/>
  <c r="BK132" s="1"/>
  <c r="J132" s="1"/>
  <c r="J100" s="1"/>
  <c r="BK136"/>
  <c r="J136" s="1"/>
  <c r="J102" s="1"/>
  <c r="BK148"/>
  <c r="BK147"/>
  <c r="J147" s="1"/>
  <c r="J104" s="1"/>
  <c r="J91" i="70"/>
  <c r="E118"/>
  <c r="BE134"/>
  <c r="BE137"/>
  <c r="BE145"/>
  <c r="BE152"/>
  <c r="BE159"/>
  <c r="BE184"/>
  <c r="BE186"/>
  <c r="BE188"/>
  <c r="BK136"/>
  <c r="J136"/>
  <c r="J102" s="1"/>
  <c r="E111" i="71"/>
  <c r="J117"/>
  <c r="F120"/>
  <c r="BE127"/>
  <c r="F94" i="72"/>
  <c r="E85" i="73"/>
  <c r="F94"/>
  <c r="F116"/>
  <c r="BE128"/>
  <c r="BE137"/>
  <c r="BE140"/>
  <c r="BE141"/>
  <c r="BE148"/>
  <c r="F93" i="74"/>
  <c r="J94"/>
  <c r="J114"/>
  <c r="BE126"/>
  <c r="BE130"/>
  <c r="BE142"/>
  <c r="BE143"/>
  <c r="BE144"/>
  <c r="BE146"/>
  <c r="BE148"/>
  <c r="F93" i="75"/>
  <c r="BE121"/>
  <c r="BE124"/>
  <c r="BE127"/>
  <c r="BE136"/>
  <c r="BE138"/>
  <c r="BE139"/>
  <c r="BE140"/>
  <c r="J91" i="76"/>
  <c r="F116"/>
  <c r="J117"/>
  <c r="BE135"/>
  <c r="BE138"/>
  <c r="BE141"/>
  <c r="F93" i="77"/>
  <c r="J94"/>
  <c r="BE135"/>
  <c r="BE138"/>
  <c r="BE145"/>
  <c r="BE150"/>
  <c r="BE154"/>
  <c r="BK144"/>
  <c r="J144" s="1"/>
  <c r="J102" s="1"/>
  <c r="BK198"/>
  <c r="J198"/>
  <c r="J109" s="1"/>
  <c r="F94" i="78"/>
  <c r="J120"/>
  <c r="BE132"/>
  <c r="BE148"/>
  <c r="BE156"/>
  <c r="BE159"/>
  <c r="E85" i="79"/>
  <c r="J124"/>
  <c r="F127"/>
  <c r="BE141"/>
  <c r="BE157"/>
  <c r="BE173"/>
  <c r="BE190"/>
  <c r="BE192"/>
  <c r="J91" i="80"/>
  <c r="F94"/>
  <c r="BE134"/>
  <c r="BE137"/>
  <c r="BE143"/>
  <c r="BE149"/>
  <c r="BE155"/>
  <c r="BE157"/>
  <c r="BE159"/>
  <c r="BE167"/>
  <c r="BE183"/>
  <c r="BE184"/>
  <c r="BE192"/>
  <c r="BK136"/>
  <c r="J136"/>
  <c r="J102" s="1"/>
  <c r="J91" i="81"/>
  <c r="E111"/>
  <c r="BE127"/>
  <c r="E111" i="82"/>
  <c r="F120"/>
  <c r="BE127"/>
  <c r="BK126"/>
  <c r="BK125" s="1"/>
  <c r="BK124" s="1"/>
  <c r="BK123" s="1"/>
  <c r="J123" s="1"/>
  <c r="J98" s="1"/>
  <c r="F93" i="83"/>
  <c r="F117"/>
  <c r="BE121"/>
  <c r="BE131"/>
  <c r="BE132"/>
  <c r="BE135"/>
  <c r="BE140"/>
  <c r="BE141"/>
  <c r="BE144"/>
  <c r="BE147"/>
  <c r="BE151"/>
  <c r="J93" i="84"/>
  <c r="F116"/>
  <c r="J117"/>
  <c r="BE121"/>
  <c r="BE124"/>
  <c r="BE128"/>
  <c r="BE132"/>
  <c r="BE134"/>
  <c r="BE135"/>
  <c r="BE139"/>
  <c r="BE141"/>
  <c r="BE142"/>
  <c r="BE144"/>
  <c r="E85" i="85"/>
  <c r="F93"/>
  <c r="J114"/>
  <c r="F117"/>
  <c r="BE133"/>
  <c r="BE135"/>
  <c r="BE136"/>
  <c r="BE137"/>
  <c r="BE138"/>
  <c r="BE139"/>
  <c r="F94" i="86"/>
  <c r="J114"/>
  <c r="BE121"/>
  <c r="BE124"/>
  <c r="BE130"/>
  <c r="BE133"/>
  <c r="BE134"/>
  <c r="E85" i="87"/>
  <c r="J93"/>
  <c r="BE158"/>
  <c r="BE165"/>
  <c r="BE167"/>
  <c r="BE173"/>
  <c r="BE180"/>
  <c r="BE184"/>
  <c r="BE192"/>
  <c r="BE220"/>
  <c r="BE222"/>
  <c r="J93" i="88"/>
  <c r="J117"/>
  <c r="F120"/>
  <c r="BE159"/>
  <c r="BE162"/>
  <c r="E85" i="89"/>
  <c r="F94"/>
  <c r="BE137"/>
  <c r="BE143"/>
  <c r="BE145"/>
  <c r="BE152"/>
  <c r="BE161"/>
  <c r="BE164"/>
  <c r="BE167"/>
  <c r="BE170"/>
  <c r="BE190"/>
  <c r="F128" i="90"/>
  <c r="BE160"/>
  <c r="F93" i="92"/>
  <c r="F94"/>
  <c r="BE131"/>
  <c r="BE136"/>
  <c r="BE137"/>
  <c r="BE140"/>
  <c r="E85" i="93"/>
  <c r="J91"/>
  <c r="J116"/>
  <c r="J117"/>
  <c r="BE121"/>
  <c r="BE124"/>
  <c r="BE131"/>
  <c r="BE132"/>
  <c r="BE137"/>
  <c r="J91" i="94"/>
  <c r="F94"/>
  <c r="J119"/>
  <c r="BE138"/>
  <c r="BE151"/>
  <c r="BE134" i="2"/>
  <c r="BE137"/>
  <c r="BE167"/>
  <c r="BE206"/>
  <c r="BK133"/>
  <c r="J133" s="1"/>
  <c r="J101" s="1"/>
  <c r="BK136"/>
  <c r="J136"/>
  <c r="J102" s="1"/>
  <c r="J91" i="3"/>
  <c r="BE147"/>
  <c r="BE168"/>
  <c r="BE171"/>
  <c r="BE196"/>
  <c r="BK151"/>
  <c r="J151"/>
  <c r="J105" s="1"/>
  <c r="E111" i="4"/>
  <c r="BE127"/>
  <c r="BK126"/>
  <c r="BK125" s="1"/>
  <c r="J125" s="1"/>
  <c r="J100" s="1"/>
  <c r="J117" i="5"/>
  <c r="J91" i="6"/>
  <c r="BE121"/>
  <c r="BE123"/>
  <c r="BE141"/>
  <c r="BE143"/>
  <c r="BE155"/>
  <c r="BE171"/>
  <c r="BE175"/>
  <c r="E85" i="7"/>
  <c r="BE121"/>
  <c r="BE127"/>
  <c r="BE128"/>
  <c r="BE130"/>
  <c r="BE133"/>
  <c r="BE134"/>
  <c r="BE137"/>
  <c r="BE139"/>
  <c r="BE141"/>
  <c r="BE143"/>
  <c r="J91" i="8"/>
  <c r="BE124"/>
  <c r="BE127"/>
  <c r="BE130"/>
  <c r="J91" i="9"/>
  <c r="BE121"/>
  <c r="BE123"/>
  <c r="BE124"/>
  <c r="BE125"/>
  <c r="BE127"/>
  <c r="BE132"/>
  <c r="BE136"/>
  <c r="BE135" i="10"/>
  <c r="BE154"/>
  <c r="BE156"/>
  <c r="BE161"/>
  <c r="BE170"/>
  <c r="BK185"/>
  <c r="J185"/>
  <c r="J107" s="1"/>
  <c r="J91" i="11"/>
  <c r="BE147"/>
  <c r="BE160"/>
  <c r="BE170"/>
  <c r="E85" i="12"/>
  <c r="BE143"/>
  <c r="BE152"/>
  <c r="BE157"/>
  <c r="BE164"/>
  <c r="BE170"/>
  <c r="BE173"/>
  <c r="BE184"/>
  <c r="BE186"/>
  <c r="BK136"/>
  <c r="J136"/>
  <c r="J102" s="1"/>
  <c r="E85" i="13"/>
  <c r="BE158"/>
  <c r="BE162"/>
  <c r="BE167"/>
  <c r="BE173"/>
  <c r="BE190"/>
  <c r="BE219"/>
  <c r="BE240"/>
  <c r="BE244"/>
  <c r="BE291"/>
  <c r="BE300"/>
  <c r="BE318"/>
  <c r="BK226"/>
  <c r="J226" s="1"/>
  <c r="J110" s="1"/>
  <c r="BK284"/>
  <c r="BE127" i="14"/>
  <c r="F94" i="15"/>
  <c r="F93" i="16"/>
  <c r="J114"/>
  <c r="BE128"/>
  <c r="BE129"/>
  <c r="BE136"/>
  <c r="BE137"/>
  <c r="BE138"/>
  <c r="BE145"/>
  <c r="F94" i="17"/>
  <c r="BE127"/>
  <c r="BE136"/>
  <c r="BE139"/>
  <c r="BE140"/>
  <c r="BE144"/>
  <c r="E85" i="18"/>
  <c r="J93"/>
  <c r="F116"/>
  <c r="F117"/>
  <c r="BE121"/>
  <c r="BE123"/>
  <c r="BE130"/>
  <c r="F93" i="19"/>
  <c r="J94"/>
  <c r="J116"/>
  <c r="BE129"/>
  <c r="BE131"/>
  <c r="J91" i="20"/>
  <c r="BE154"/>
  <c r="BE157"/>
  <c r="BE172"/>
  <c r="BE183"/>
  <c r="BE187"/>
  <c r="BE191"/>
  <c r="BK179"/>
  <c r="J179"/>
  <c r="J107" s="1"/>
  <c r="F120" i="21"/>
  <c r="BE146"/>
  <c r="BE159"/>
  <c r="BE160"/>
  <c r="BE166"/>
  <c r="BE168"/>
  <c r="BK125"/>
  <c r="J125" s="1"/>
  <c r="J100" s="1"/>
  <c r="J143" i="22"/>
  <c r="BE169"/>
  <c r="BE173"/>
  <c r="BE184"/>
  <c r="BE210"/>
  <c r="BE216"/>
  <c r="BE218"/>
  <c r="BE221"/>
  <c r="BE259"/>
  <c r="BE269"/>
  <c r="BE279"/>
  <c r="BE281"/>
  <c r="BE286"/>
  <c r="BE288"/>
  <c r="BE290"/>
  <c r="BE322"/>
  <c r="BE328"/>
  <c r="BE332"/>
  <c r="BE338"/>
  <c r="BK223"/>
  <c r="J223" s="1"/>
  <c r="J110" s="1"/>
  <c r="BE152" i="23"/>
  <c r="BE164"/>
  <c r="BE170"/>
  <c r="BE173"/>
  <c r="BE183"/>
  <c r="BE184"/>
  <c r="BE186"/>
  <c r="BE190"/>
  <c r="J117" i="24"/>
  <c r="E85" i="25"/>
  <c r="BK126"/>
  <c r="J126"/>
  <c r="J101" s="1"/>
  <c r="E108" i="26"/>
  <c r="BE123"/>
  <c r="BE128"/>
  <c r="BE130"/>
  <c r="BE139"/>
  <c r="BE144"/>
  <c r="BE145"/>
  <c r="J94" i="27"/>
  <c r="J116"/>
  <c r="BE126"/>
  <c r="BE139"/>
  <c r="BE146"/>
  <c r="BE147"/>
  <c r="F94" i="28"/>
  <c r="F116"/>
  <c r="BE127"/>
  <c r="BE134"/>
  <c r="BE136"/>
  <c r="BE138"/>
  <c r="BE139"/>
  <c r="F93" i="29"/>
  <c r="E108"/>
  <c r="J116"/>
  <c r="BE125"/>
  <c r="BE128"/>
  <c r="BE129"/>
  <c r="BE130"/>
  <c r="BE131"/>
  <c r="F93" i="30"/>
  <c r="E119"/>
  <c r="F128"/>
  <c r="BE135"/>
  <c r="BE138"/>
  <c r="BE152"/>
  <c r="BE155"/>
  <c r="BE162"/>
  <c r="BE177"/>
  <c r="BK171"/>
  <c r="BK170"/>
  <c r="J170" s="1"/>
  <c r="J106" s="1"/>
  <c r="J119" i="31"/>
  <c r="BE132"/>
  <c r="BE135"/>
  <c r="BE151"/>
  <c r="BE153"/>
  <c r="BE160"/>
  <c r="BE164"/>
  <c r="BK125"/>
  <c r="J125" s="1"/>
  <c r="J100" s="1"/>
  <c r="F94" i="32"/>
  <c r="BE137"/>
  <c r="BE141"/>
  <c r="BE145"/>
  <c r="BE164"/>
  <c r="BE170"/>
  <c r="BE183"/>
  <c r="BE188"/>
  <c r="BE192"/>
  <c r="F94" i="33"/>
  <c r="BE134"/>
  <c r="BE137"/>
  <c r="BE141"/>
  <c r="BE195"/>
  <c r="E111" i="34"/>
  <c r="BK126"/>
  <c r="J126" s="1"/>
  <c r="J101" s="1"/>
  <c r="BE127" i="35"/>
  <c r="J114" i="36"/>
  <c r="F117"/>
  <c r="BE121"/>
  <c r="BE134"/>
  <c r="BE143"/>
  <c r="BE147"/>
  <c r="BE149"/>
  <c r="BE153"/>
  <c r="BE154"/>
  <c r="BE124" i="37"/>
  <c r="BE135"/>
  <c r="BE136"/>
  <c r="BE137"/>
  <c r="BE149"/>
  <c r="J91" i="38"/>
  <c r="BE123"/>
  <c r="BE125"/>
  <c r="BE128"/>
  <c r="BE136"/>
  <c r="BE140"/>
  <c r="F94" i="39"/>
  <c r="BE124"/>
  <c r="BE136"/>
  <c r="BE138" i="40"/>
  <c r="BE159"/>
  <c r="BE161"/>
  <c r="BE163"/>
  <c r="BE166"/>
  <c r="BE172"/>
  <c r="BE176"/>
  <c r="BE191"/>
  <c r="BE195"/>
  <c r="BE129" i="41"/>
  <c r="BE132"/>
  <c r="BE138"/>
  <c r="BE159"/>
  <c r="BE162"/>
  <c r="BE164"/>
  <c r="BE167"/>
  <c r="BE170"/>
  <c r="BE172"/>
  <c r="F128" i="42"/>
  <c r="BE144"/>
  <c r="BE159"/>
  <c r="BE177"/>
  <c r="BE180"/>
  <c r="BE198"/>
  <c r="BE207"/>
  <c r="BK149"/>
  <c r="BK148" s="1"/>
  <c r="J148" s="1"/>
  <c r="J104" s="1"/>
  <c r="E85" i="43"/>
  <c r="BE141"/>
  <c r="BE145"/>
  <c r="BE148"/>
  <c r="BE150"/>
  <c r="BE154"/>
  <c r="BE159"/>
  <c r="BE161"/>
  <c r="BE166"/>
  <c r="BE178"/>
  <c r="BK177"/>
  <c r="BK176" s="1"/>
  <c r="J176" s="1"/>
  <c r="J106" s="1"/>
  <c r="BE127" i="44"/>
  <c r="F93" i="45"/>
  <c r="J117"/>
  <c r="BE121"/>
  <c r="BE134"/>
  <c r="BE141"/>
  <c r="BE143"/>
  <c r="F94" i="46"/>
  <c r="F116"/>
  <c r="BE121"/>
  <c r="BE128"/>
  <c r="BE132"/>
  <c r="BE139"/>
  <c r="J91" i="47"/>
  <c r="BE126"/>
  <c r="BE129"/>
  <c r="BE148"/>
  <c r="BE170"/>
  <c r="BE134" i="48"/>
  <c r="BE145"/>
  <c r="BE167"/>
  <c r="BE170"/>
  <c r="BE173"/>
  <c r="BE185"/>
  <c r="BE197"/>
  <c r="BE199"/>
  <c r="E118" i="49"/>
  <c r="BE137"/>
  <c r="BE149"/>
  <c r="BE159"/>
  <c r="BE187"/>
  <c r="BE189"/>
  <c r="BE191"/>
  <c r="BE195"/>
  <c r="E111" i="50"/>
  <c r="E85" i="51"/>
  <c r="J94" i="52"/>
  <c r="BE121"/>
  <c r="BE126"/>
  <c r="BE130"/>
  <c r="BE137"/>
  <c r="BE138"/>
  <c r="BE144"/>
  <c r="BE147"/>
  <c r="J91" i="53"/>
  <c r="F116"/>
  <c r="J117"/>
  <c r="BE126"/>
  <c r="BE128"/>
  <c r="BE129"/>
  <c r="BE130"/>
  <c r="BE135"/>
  <c r="BE136"/>
  <c r="BE138"/>
  <c r="BE140"/>
  <c r="BE144"/>
  <c r="BE145"/>
  <c r="F94" i="54"/>
  <c r="BE121"/>
  <c r="BE128"/>
  <c r="BE130"/>
  <c r="BE134"/>
  <c r="BE135"/>
  <c r="BE136"/>
  <c r="BE137"/>
  <c r="F93" i="55"/>
  <c r="E108"/>
  <c r="J114"/>
  <c r="J116"/>
  <c r="BE121"/>
  <c r="BE127"/>
  <c r="BE129"/>
  <c r="BE135"/>
  <c r="BE136"/>
  <c r="E85" i="56"/>
  <c r="F94"/>
  <c r="BE135"/>
  <c r="BE189"/>
  <c r="BK144"/>
  <c r="J144" s="1"/>
  <c r="J102" s="1"/>
  <c r="J91" i="57"/>
  <c r="F94"/>
  <c r="BE132"/>
  <c r="BE138"/>
  <c r="BE141"/>
  <c r="BE146"/>
  <c r="BE170"/>
  <c r="BE150" i="58"/>
  <c r="BE179"/>
  <c r="BE182"/>
  <c r="BE202"/>
  <c r="BE212"/>
  <c r="BE227"/>
  <c r="BE233"/>
  <c r="BE247"/>
  <c r="BE251"/>
  <c r="BE255"/>
  <c r="BE257"/>
  <c r="BE267"/>
  <c r="BE276"/>
  <c r="BE280"/>
  <c r="BE286"/>
  <c r="BE309"/>
  <c r="BE313"/>
  <c r="BE317"/>
  <c r="BK279"/>
  <c r="J279" s="1"/>
  <c r="J120" s="1"/>
  <c r="E85" i="59"/>
  <c r="J91"/>
  <c r="BE127"/>
  <c r="J91" i="60"/>
  <c r="J117"/>
  <c r="BE121"/>
  <c r="BE131"/>
  <c r="BE142"/>
  <c r="BE143"/>
  <c r="BE144"/>
  <c r="BE145"/>
  <c r="F94" i="61"/>
  <c r="BE121"/>
  <c r="BE126"/>
  <c r="BE129"/>
  <c r="BE132"/>
  <c r="BE134"/>
  <c r="BE135"/>
  <c r="BE136"/>
  <c r="BE137"/>
  <c r="BE138"/>
  <c r="E85" i="62"/>
  <c r="F94"/>
  <c r="BE150"/>
  <c r="BE159"/>
  <c r="BE161"/>
  <c r="J91" i="63"/>
  <c r="BE141"/>
  <c r="BE143"/>
  <c r="BE145"/>
  <c r="BE152"/>
  <c r="BE164"/>
  <c r="BE173"/>
  <c r="BE185"/>
  <c r="BE195"/>
  <c r="F94" i="64"/>
  <c r="BE154"/>
  <c r="BE159"/>
  <c r="BE166"/>
  <c r="BE179"/>
  <c r="BK171"/>
  <c r="BK170"/>
  <c r="J170" s="1"/>
  <c r="J106" s="1"/>
  <c r="J91" i="65"/>
  <c r="J117" i="66"/>
  <c r="BE123"/>
  <c r="BE125"/>
  <c r="BE126"/>
  <c r="BE136"/>
  <c r="BE144"/>
  <c r="E85" i="67"/>
  <c r="J91"/>
  <c r="J117"/>
  <c r="BE123"/>
  <c r="BE128"/>
  <c r="BE129"/>
  <c r="BE130"/>
  <c r="BE132"/>
  <c r="BE138"/>
  <c r="F93" i="68"/>
  <c r="BE132"/>
  <c r="BE135"/>
  <c r="BE138"/>
  <c r="BE141"/>
  <c r="BE146"/>
  <c r="BE153"/>
  <c r="BE156"/>
  <c r="BE162"/>
  <c r="BE166"/>
  <c r="BE168"/>
  <c r="BE134" i="69"/>
  <c r="BE180"/>
  <c r="BE184"/>
  <c r="BE186"/>
  <c r="F127" i="70"/>
  <c r="BE149"/>
  <c r="BE157"/>
  <c r="BE164"/>
  <c r="BE173"/>
  <c r="BE190"/>
  <c r="BE192"/>
  <c r="BE127" i="72"/>
  <c r="J94" i="73"/>
  <c r="J114"/>
  <c r="BE127"/>
  <c r="BE129"/>
  <c r="BE130"/>
  <c r="BE133"/>
  <c r="BE134"/>
  <c r="BE138"/>
  <c r="E85" i="74"/>
  <c r="J93"/>
  <c r="F117"/>
  <c r="BE138"/>
  <c r="E85" i="75"/>
  <c r="J91"/>
  <c r="J94"/>
  <c r="BE135"/>
  <c r="F94" i="76"/>
  <c r="J116"/>
  <c r="BE123"/>
  <c r="BE130"/>
  <c r="BE133"/>
  <c r="BE134"/>
  <c r="BE139"/>
  <c r="J93" i="77"/>
  <c r="J125"/>
  <c r="F128"/>
  <c r="BE141"/>
  <c r="BE178"/>
  <c r="BE186"/>
  <c r="BE188"/>
  <c r="BE195"/>
  <c r="BE199"/>
  <c r="J91" i="78"/>
  <c r="J93"/>
  <c r="F119"/>
  <c r="BE129"/>
  <c r="BE146"/>
  <c r="BE151"/>
  <c r="BE162"/>
  <c r="BE163"/>
  <c r="BE143" i="79"/>
  <c r="BE145"/>
  <c r="BE149"/>
  <c r="BE184"/>
  <c r="BE186"/>
  <c r="BK136"/>
  <c r="J136"/>
  <c r="J102" s="1"/>
  <c r="BK148"/>
  <c r="J148" s="1"/>
  <c r="J105" s="1"/>
  <c r="E85" i="80"/>
  <c r="BE141"/>
  <c r="BE164"/>
  <c r="BE190"/>
  <c r="BK133"/>
  <c r="BK132"/>
  <c r="F120" i="81"/>
  <c r="E85" i="83"/>
  <c r="J91"/>
  <c r="J116"/>
  <c r="J117"/>
  <c r="BE123"/>
  <c r="BE125"/>
  <c r="BE126"/>
  <c r="BE127"/>
  <c r="BE133"/>
  <c r="BE134"/>
  <c r="BE137"/>
  <c r="BE145"/>
  <c r="BE146"/>
  <c r="BE150"/>
  <c r="E85" i="84"/>
  <c r="J91"/>
  <c r="F117"/>
  <c r="BE123"/>
  <c r="BE130"/>
  <c r="BE131"/>
  <c r="BE140"/>
  <c r="BE145"/>
  <c r="BE146"/>
  <c r="BE129" i="85"/>
  <c r="BE132"/>
  <c r="BE134"/>
  <c r="J93" i="86"/>
  <c r="BE123"/>
  <c r="BE128"/>
  <c r="BE135"/>
  <c r="F93" i="87"/>
  <c r="J127"/>
  <c r="J130"/>
  <c r="BE154"/>
  <c r="BE176"/>
  <c r="BE194"/>
  <c r="BE204"/>
  <c r="BE211"/>
  <c r="BE213"/>
  <c r="BE225"/>
  <c r="BK224"/>
  <c r="J224" s="1"/>
  <c r="J111" s="1"/>
  <c r="F93" i="88"/>
  <c r="J94"/>
  <c r="BE135"/>
  <c r="BE153"/>
  <c r="BE156"/>
  <c r="BE160"/>
  <c r="J91" i="89"/>
  <c r="BE134"/>
  <c r="BE141"/>
  <c r="BE157"/>
  <c r="BK136"/>
  <c r="J136"/>
  <c r="J102" s="1"/>
  <c r="BK148"/>
  <c r="J148" s="1"/>
  <c r="J105" s="1"/>
  <c r="BE154" i="90"/>
  <c r="BE169"/>
  <c r="BE171"/>
  <c r="BE175"/>
  <c r="BK163"/>
  <c r="J163"/>
  <c r="J107" s="1"/>
  <c r="E85" i="91"/>
  <c r="F94"/>
  <c r="BE127"/>
  <c r="BK126"/>
  <c r="J126"/>
  <c r="J101" s="1"/>
  <c r="E85" i="92"/>
  <c r="J114"/>
  <c r="BE123"/>
  <c r="BE124"/>
  <c r="BE125"/>
  <c r="BE126"/>
  <c r="BE129"/>
  <c r="BE133"/>
  <c r="BE138"/>
  <c r="BE144"/>
  <c r="BE148"/>
  <c r="F93" i="93"/>
  <c r="BE126"/>
  <c r="BE129"/>
  <c r="BE133"/>
  <c r="BE138"/>
  <c r="J120" i="94"/>
  <c r="BE153"/>
  <c r="BE156"/>
  <c r="BE159"/>
  <c r="BE160"/>
  <c r="BE162"/>
  <c r="BE166"/>
  <c r="J91" i="2"/>
  <c r="BE141"/>
  <c r="BE152"/>
  <c r="BE173"/>
  <c r="BE185"/>
  <c r="BE191"/>
  <c r="BE195"/>
  <c r="BE197"/>
  <c r="BE200"/>
  <c r="BE203"/>
  <c r="BK151"/>
  <c r="J151"/>
  <c r="J105" s="1"/>
  <c r="BE156" i="3"/>
  <c r="BE165"/>
  <c r="BE174"/>
  <c r="BE177"/>
  <c r="BE180"/>
  <c r="BE190"/>
  <c r="BE191"/>
  <c r="BE193"/>
  <c r="BE200"/>
  <c r="BK136"/>
  <c r="J136"/>
  <c r="J102" s="1"/>
  <c r="F120" i="4"/>
  <c r="BE127" i="5"/>
  <c r="F117" i="6"/>
  <c r="BE127"/>
  <c r="BE131"/>
  <c r="BE133"/>
  <c r="BE145"/>
  <c r="BE147"/>
  <c r="BE153"/>
  <c r="BE163"/>
  <c r="J91" i="7"/>
  <c r="F94"/>
  <c r="BE124"/>
  <c r="BE136"/>
  <c r="BE138"/>
  <c r="BE145"/>
  <c r="BE123" i="8"/>
  <c r="BE128"/>
  <c r="BE131"/>
  <c r="BE132"/>
  <c r="BE139"/>
  <c r="E85" i="9"/>
  <c r="BE131"/>
  <c r="J91" i="10"/>
  <c r="BE145"/>
  <c r="BE150"/>
  <c r="BE166"/>
  <c r="BE197"/>
  <c r="BK144"/>
  <c r="J144" s="1"/>
  <c r="J102" s="1"/>
  <c r="BE127" i="11"/>
  <c r="BE133"/>
  <c r="BE145"/>
  <c r="BE154"/>
  <c r="BE172"/>
  <c r="BK126"/>
  <c r="BK125" s="1"/>
  <c r="J125" s="1"/>
  <c r="J99" s="1"/>
  <c r="BE155" i="12"/>
  <c r="BE159"/>
  <c r="BE167"/>
  <c r="J91" i="13"/>
  <c r="BE177"/>
  <c r="BE184"/>
  <c r="BE186"/>
  <c r="BE221"/>
  <c r="BE224"/>
  <c r="BE230"/>
  <c r="BE234"/>
  <c r="BE246"/>
  <c r="BE285"/>
  <c r="BE294"/>
  <c r="BE312"/>
  <c r="BK223"/>
  <c r="J223"/>
  <c r="J109" s="1"/>
  <c r="BK287"/>
  <c r="J287" s="1"/>
  <c r="J121" s="1"/>
  <c r="J93" i="16"/>
  <c r="BE130"/>
  <c r="BE132"/>
  <c r="BE134"/>
  <c r="BE144"/>
  <c r="BE146"/>
  <c r="J93" i="17"/>
  <c r="BE121"/>
  <c r="BE123"/>
  <c r="BE124"/>
  <c r="BE125"/>
  <c r="BE126"/>
  <c r="BE130"/>
  <c r="BE131"/>
  <c r="BE133"/>
  <c r="BE134"/>
  <c r="BE135"/>
  <c r="BE137"/>
  <c r="BE138"/>
  <c r="J91" i="18"/>
  <c r="BE124"/>
  <c r="BE131"/>
  <c r="BE132"/>
  <c r="BE134"/>
  <c r="BE138"/>
  <c r="BE139"/>
  <c r="BE121" i="19"/>
  <c r="BE123"/>
  <c r="F94" i="20"/>
  <c r="BE135"/>
  <c r="BE141"/>
  <c r="BE145"/>
  <c r="BE150"/>
  <c r="BE159"/>
  <c r="BE161"/>
  <c r="BK144"/>
  <c r="J144" s="1"/>
  <c r="J102" s="1"/>
  <c r="BK190"/>
  <c r="J190"/>
  <c r="J109" s="1"/>
  <c r="E85" i="21"/>
  <c r="BE141"/>
  <c r="BE144"/>
  <c r="BE148"/>
  <c r="BE153"/>
  <c r="BE170"/>
  <c r="BE156" i="22"/>
  <c r="BE158"/>
  <c r="BE164"/>
  <c r="BE166"/>
  <c r="BE188"/>
  <c r="BE197"/>
  <c r="BE202"/>
  <c r="BE206"/>
  <c r="BE229"/>
  <c r="BE231"/>
  <c r="BE243"/>
  <c r="BE247"/>
  <c r="BE263"/>
  <c r="BE265"/>
  <c r="BE271"/>
  <c r="BE294"/>
  <c r="BE313"/>
  <c r="BE319"/>
  <c r="BE331"/>
  <c r="BK220"/>
  <c r="J220"/>
  <c r="J109" s="1"/>
  <c r="BK302"/>
  <c r="J302" s="1"/>
  <c r="J123" s="1"/>
  <c r="BK306"/>
  <c r="J306"/>
  <c r="J124" s="1"/>
  <c r="E85" i="23"/>
  <c r="BE149"/>
  <c r="BE155"/>
  <c r="BE157"/>
  <c r="BE180"/>
  <c r="BE192"/>
  <c r="BK148"/>
  <c r="BK147" s="1"/>
  <c r="J147" s="1"/>
  <c r="J104" s="1"/>
  <c r="BE127" i="24"/>
  <c r="J117" i="26"/>
  <c r="BE124"/>
  <c r="BE125"/>
  <c r="BE126"/>
  <c r="BE136"/>
  <c r="BE142"/>
  <c r="BE143"/>
  <c r="BE148"/>
  <c r="F117" i="27"/>
  <c r="BE132"/>
  <c r="BE137"/>
  <c r="BE140"/>
  <c r="BE141"/>
  <c r="BE142"/>
  <c r="BE143"/>
  <c r="BE144"/>
  <c r="J93" i="28"/>
  <c r="BE128"/>
  <c r="BE129"/>
  <c r="BE141"/>
  <c r="BE134" i="29"/>
  <c r="BE135"/>
  <c r="J93" i="30"/>
  <c r="BE157"/>
  <c r="BE166"/>
  <c r="BE172"/>
  <c r="BE183"/>
  <c r="E85" i="31"/>
  <c r="BE159"/>
  <c r="BE162"/>
  <c r="BE168"/>
  <c r="BE170"/>
  <c r="J91" i="32"/>
  <c r="BE155"/>
  <c r="BE161"/>
  <c r="BK136"/>
  <c r="J136" s="1"/>
  <c r="J102" s="1"/>
  <c r="BK148"/>
  <c r="J148"/>
  <c r="J105" s="1"/>
  <c r="BE145" i="33"/>
  <c r="BE164"/>
  <c r="BE186"/>
  <c r="BE187"/>
  <c r="F94" i="34"/>
  <c r="F94" i="35"/>
  <c r="BE123" i="36"/>
  <c r="BE130"/>
  <c r="BE133"/>
  <c r="BE144"/>
  <c r="BE148"/>
  <c r="BE150"/>
  <c r="F117" i="37"/>
  <c r="BE121"/>
  <c r="BE123"/>
  <c r="BE133"/>
  <c r="BE134"/>
  <c r="BE138"/>
  <c r="BE139"/>
  <c r="BE140"/>
  <c r="BE141"/>
  <c r="BE144"/>
  <c r="BE148"/>
  <c r="BE121" i="38"/>
  <c r="BE126"/>
  <c r="BE127"/>
  <c r="BE132"/>
  <c r="BE121" i="39"/>
  <c r="BE123"/>
  <c r="BE126"/>
  <c r="BE128"/>
  <c r="E85" i="40"/>
  <c r="BE145"/>
  <c r="BE150"/>
  <c r="BE170"/>
  <c r="BE180"/>
  <c r="BE184"/>
  <c r="BE187"/>
  <c r="F94" i="41"/>
  <c r="BE135"/>
  <c r="BE141"/>
  <c r="BE146"/>
  <c r="BE148"/>
  <c r="BE151"/>
  <c r="BE153"/>
  <c r="BE160"/>
  <c r="E119" i="42"/>
  <c r="BE135"/>
  <c r="BE138"/>
  <c r="BE150"/>
  <c r="BE153"/>
  <c r="BE161"/>
  <c r="BE163"/>
  <c r="BE183"/>
  <c r="BE186"/>
  <c r="BE203"/>
  <c r="BE205"/>
  <c r="J91" i="43"/>
  <c r="BE135"/>
  <c r="BE138"/>
  <c r="BE170"/>
  <c r="BE174"/>
  <c r="BE181"/>
  <c r="BE185"/>
  <c r="E111" i="44"/>
  <c r="J114" i="45"/>
  <c r="BE123"/>
  <c r="BE128"/>
  <c r="BE129"/>
  <c r="BE131"/>
  <c r="BE135"/>
  <c r="BE137"/>
  <c r="BE138"/>
  <c r="BE144"/>
  <c r="E85" i="46"/>
  <c r="J93"/>
  <c r="BE126"/>
  <c r="BE127"/>
  <c r="BE137"/>
  <c r="BE141"/>
  <c r="BE142"/>
  <c r="E111" i="47"/>
  <c r="BE146"/>
  <c r="BE151"/>
  <c r="BK125"/>
  <c r="J125"/>
  <c r="J100" s="1"/>
  <c r="E118" i="48"/>
  <c r="BE149"/>
  <c r="BE161"/>
  <c r="BE176"/>
  <c r="BE179"/>
  <c r="BE191"/>
  <c r="BK133"/>
  <c r="J133" s="1"/>
  <c r="J101" s="1"/>
  <c r="BK148"/>
  <c r="J148"/>
  <c r="J105" s="1"/>
  <c r="J124" i="49"/>
  <c r="BE143"/>
  <c r="BE152"/>
  <c r="BE164"/>
  <c r="BE186"/>
  <c r="BE193"/>
  <c r="BK133"/>
  <c r="BK132" s="1"/>
  <c r="BK131" s="1"/>
  <c r="BK126" i="50"/>
  <c r="BK125" s="1"/>
  <c r="BK124" s="1"/>
  <c r="J124" s="1"/>
  <c r="J99" s="1"/>
  <c r="BK126" i="51"/>
  <c r="J126" s="1"/>
  <c r="J101" s="1"/>
  <c r="E108" i="52"/>
  <c r="BE123"/>
  <c r="BE128"/>
  <c r="BE143"/>
  <c r="BE145"/>
  <c r="BE146"/>
  <c r="J116" i="53"/>
  <c r="BE127"/>
  <c r="BE131"/>
  <c r="BE139"/>
  <c r="BE143"/>
  <c r="BE146"/>
  <c r="J114" i="54"/>
  <c r="BE126"/>
  <c r="BE131"/>
  <c r="BE132"/>
  <c r="BE139"/>
  <c r="F94" i="55"/>
  <c r="BE125"/>
  <c r="BE138" i="56"/>
  <c r="BE152"/>
  <c r="BE156"/>
  <c r="BE159"/>
  <c r="BE172"/>
  <c r="BE184"/>
  <c r="BE193"/>
  <c r="BK200"/>
  <c r="J200" s="1"/>
  <c r="J109" s="1"/>
  <c r="E111" i="57"/>
  <c r="BE144"/>
  <c r="BE153"/>
  <c r="BE160"/>
  <c r="BE164"/>
  <c r="BE168"/>
  <c r="BE172"/>
  <c r="F143" i="58"/>
  <c r="BE167"/>
  <c r="BE171"/>
  <c r="BE173"/>
  <c r="BE184"/>
  <c r="BE193"/>
  <c r="BE198"/>
  <c r="BE223"/>
  <c r="BE241"/>
  <c r="BE243"/>
  <c r="BE260"/>
  <c r="BE272"/>
  <c r="BE307"/>
  <c r="BE315"/>
  <c r="BK126" i="59"/>
  <c r="J126" s="1"/>
  <c r="J101" s="1"/>
  <c r="F93" i="60"/>
  <c r="BE125"/>
  <c r="BE126"/>
  <c r="BE134"/>
  <c r="BE137"/>
  <c r="F93" i="61"/>
  <c r="BE130"/>
  <c r="BE133"/>
  <c r="J119" i="62"/>
  <c r="BE134"/>
  <c r="BE140"/>
  <c r="BE147"/>
  <c r="BE155"/>
  <c r="BE158"/>
  <c r="E118" i="63"/>
  <c r="BE149"/>
  <c r="BE155"/>
  <c r="BE159"/>
  <c r="BE170"/>
  <c r="BE176"/>
  <c r="BE179"/>
  <c r="BE191"/>
  <c r="BK136"/>
  <c r="J136"/>
  <c r="J102"/>
  <c r="J125" i="64"/>
  <c r="BE152"/>
  <c r="BE172"/>
  <c r="BE175"/>
  <c r="BE183"/>
  <c r="J91" i="66"/>
  <c r="J93"/>
  <c r="BE124"/>
  <c r="BE131"/>
  <c r="BE132"/>
  <c r="BE133"/>
  <c r="BE137"/>
  <c r="BE141"/>
  <c r="BE143"/>
  <c r="F94" i="67"/>
  <c r="BE127"/>
  <c r="BE135"/>
  <c r="BE137"/>
  <c r="BE139"/>
  <c r="J117" i="68"/>
  <c r="F120"/>
  <c r="BE151"/>
  <c r="BE170"/>
  <c r="BK125"/>
  <c r="BK124" s="1"/>
  <c r="J124" s="1"/>
  <c r="J99" s="1"/>
  <c r="J91" i="69"/>
  <c r="BE149"/>
  <c r="BE167"/>
  <c r="BE192"/>
  <c r="BE141" i="70"/>
  <c r="BE161"/>
  <c r="BE167"/>
  <c r="BE170"/>
  <c r="BK133"/>
  <c r="J133" s="1"/>
  <c r="J101" s="1"/>
  <c r="E85" i="72"/>
  <c r="J91"/>
  <c r="J93" i="73"/>
  <c r="BE121"/>
  <c r="BE124"/>
  <c r="BE131"/>
  <c r="BE135"/>
  <c r="BE143"/>
  <c r="BE144"/>
  <c r="BE145"/>
  <c r="BE146"/>
  <c r="BE125" i="74"/>
  <c r="BE134"/>
  <c r="BE135"/>
  <c r="BE136"/>
  <c r="BE137"/>
  <c r="BE141"/>
  <c r="BE145"/>
  <c r="BE149"/>
  <c r="F94" i="75"/>
  <c r="J116"/>
  <c r="BE123"/>
  <c r="BE125"/>
  <c r="BE126"/>
  <c r="BE129"/>
  <c r="E108" i="76"/>
  <c r="BE125"/>
  <c r="BE126"/>
  <c r="BE127"/>
  <c r="BE129"/>
  <c r="BE132"/>
  <c r="BE136"/>
  <c r="E85" i="77"/>
  <c r="BE156"/>
  <c r="BE168"/>
  <c r="BE172"/>
  <c r="BE174"/>
  <c r="BE182"/>
  <c r="BE191"/>
  <c r="E111" i="78"/>
  <c r="BE126"/>
  <c r="BE144"/>
  <c r="BE153"/>
  <c r="BE160"/>
  <c r="BE166"/>
  <c r="BE168"/>
  <c r="BE155" i="79"/>
  <c r="BE161"/>
  <c r="BE167"/>
  <c r="BE180"/>
  <c r="BK133"/>
  <c r="J133" s="1"/>
  <c r="J101" s="1"/>
  <c r="BE170" i="80"/>
  <c r="BE173"/>
  <c r="BE186"/>
  <c r="BK126" i="81"/>
  <c r="J126"/>
  <c r="J101" s="1"/>
  <c r="J91" i="82"/>
  <c r="BE128" i="83"/>
  <c r="BE136"/>
  <c r="BE142"/>
  <c r="BE133" i="84"/>
  <c r="BE136"/>
  <c r="BE137"/>
  <c r="BE138"/>
  <c r="J94" i="85"/>
  <c r="BE121"/>
  <c r="BE130"/>
  <c r="J94" i="86"/>
  <c r="BE129"/>
  <c r="BE132"/>
  <c r="F94" i="87"/>
  <c r="BE137"/>
  <c r="BE140"/>
  <c r="BE143"/>
  <c r="BE152"/>
  <c r="BE160"/>
  <c r="BE178"/>
  <c r="BE182"/>
  <c r="BE188"/>
  <c r="BE199"/>
  <c r="BE207"/>
  <c r="BK146"/>
  <c r="J146"/>
  <c r="J102" s="1"/>
  <c r="BE129" i="88"/>
  <c r="BE151"/>
  <c r="BE166"/>
  <c r="BK125"/>
  <c r="J125" s="1"/>
  <c r="J100" s="1"/>
  <c r="BE173" i="89"/>
  <c r="BE180"/>
  <c r="BE192"/>
  <c r="BK133"/>
  <c r="BK132"/>
  <c r="J132" s="1"/>
  <c r="J100" s="1"/>
  <c r="J91" i="90"/>
  <c r="BE164"/>
  <c r="BK144"/>
  <c r="J144" s="1"/>
  <c r="J102" s="1"/>
  <c r="BK147"/>
  <c r="J147" s="1"/>
  <c r="J103" s="1"/>
  <c r="BK174"/>
  <c r="J174"/>
  <c r="J109" s="1"/>
  <c r="J91" i="91"/>
  <c r="J94" i="92"/>
  <c r="J116"/>
  <c r="BE122"/>
  <c r="BE127"/>
  <c r="BE128"/>
  <c r="BE132"/>
  <c r="BE134"/>
  <c r="BE141"/>
  <c r="BE143"/>
  <c r="BE145"/>
  <c r="BE123" i="93"/>
  <c r="BE128"/>
  <c r="BE130"/>
  <c r="BE134"/>
  <c r="BE135"/>
  <c r="F93" i="94"/>
  <c r="E111"/>
  <c r="BE126"/>
  <c r="BE129"/>
  <c r="BE141"/>
  <c r="BE144"/>
  <c r="BE146"/>
  <c r="BE164"/>
  <c r="BE176" i="2"/>
  <c r="BE182"/>
  <c r="BE194"/>
  <c r="BE152" i="3"/>
  <c r="BE187"/>
  <c r="BE198"/>
  <c r="BK133"/>
  <c r="J133" s="1"/>
  <c r="J101" s="1"/>
  <c r="BK126" i="5"/>
  <c r="J126"/>
  <c r="J101" s="1"/>
  <c r="BE157" i="6"/>
  <c r="BE159"/>
  <c r="BE161"/>
  <c r="BE169"/>
  <c r="BE173"/>
  <c r="BE123" i="7"/>
  <c r="BE125"/>
  <c r="BE126"/>
  <c r="BE132"/>
  <c r="BE140"/>
  <c r="BE146"/>
  <c r="BE147"/>
  <c r="BE148"/>
  <c r="F94" i="8"/>
  <c r="BE121"/>
  <c r="BE125"/>
  <c r="BE129"/>
  <c r="BE134"/>
  <c r="BE135"/>
  <c r="BE138"/>
  <c r="BE129" i="9"/>
  <c r="BE130"/>
  <c r="BE135"/>
  <c r="BE159" i="10"/>
  <c r="BE163"/>
  <c r="BE172"/>
  <c r="BE176"/>
  <c r="BE186"/>
  <c r="BE191"/>
  <c r="BE195"/>
  <c r="BK202"/>
  <c r="J202" s="1"/>
  <c r="J109" s="1"/>
  <c r="BE130" i="11"/>
  <c r="BE139"/>
  <c r="BE149"/>
  <c r="BE161"/>
  <c r="BE141" i="12"/>
  <c r="BE145"/>
  <c r="BE161"/>
  <c r="BE180"/>
  <c r="BE190"/>
  <c r="BE192"/>
  <c r="BK133"/>
  <c r="BK132" s="1"/>
  <c r="BE150" i="13"/>
  <c r="BE152"/>
  <c r="BE154"/>
  <c r="BE169"/>
  <c r="BE171"/>
  <c r="BE179"/>
  <c r="BE182"/>
  <c r="BE188"/>
  <c r="BE199"/>
  <c r="BE211"/>
  <c r="BE213"/>
  <c r="BE217"/>
  <c r="BE227"/>
  <c r="BE236"/>
  <c r="BE262"/>
  <c r="BE265"/>
  <c r="BE270"/>
  <c r="BE272"/>
  <c r="BE277"/>
  <c r="BE279"/>
  <c r="BE281"/>
  <c r="BE288"/>
  <c r="BE303"/>
  <c r="BE311"/>
  <c r="BE320"/>
  <c r="F94" i="14"/>
  <c r="BE127" i="15"/>
  <c r="J94" i="16"/>
  <c r="BE125"/>
  <c r="BE127"/>
  <c r="BE133"/>
  <c r="BE147"/>
  <c r="BE148"/>
  <c r="E85" i="17"/>
  <c r="F93"/>
  <c r="BE128"/>
  <c r="BE129"/>
  <c r="BE142"/>
  <c r="BE143"/>
  <c r="BE145"/>
  <c r="BE146"/>
  <c r="BE125" i="18"/>
  <c r="BE135"/>
  <c r="BE136"/>
  <c r="BE125" i="19"/>
  <c r="BE126"/>
  <c r="BE128"/>
  <c r="BE132"/>
  <c r="BE133"/>
  <c r="E85" i="20"/>
  <c r="BE138"/>
  <c r="BE152"/>
  <c r="BE168"/>
  <c r="BE170"/>
  <c r="BE180"/>
  <c r="BE126" i="21"/>
  <c r="BE129"/>
  <c r="BE151"/>
  <c r="BE156"/>
  <c r="BE171" i="22"/>
  <c r="BE175"/>
  <c r="BE181"/>
  <c r="BE186"/>
  <c r="BE190"/>
  <c r="BE208"/>
  <c r="BE214"/>
  <c r="BE227"/>
  <c r="BE249"/>
  <c r="BE316"/>
  <c r="BE334"/>
  <c r="BE340"/>
  <c r="BE342"/>
  <c r="BE134" i="23"/>
  <c r="BE159"/>
  <c r="BE167"/>
  <c r="BE188"/>
  <c r="BK133"/>
  <c r="J133"/>
  <c r="J101" s="1"/>
  <c r="BK136"/>
  <c r="J136"/>
  <c r="J102"/>
  <c r="BK126" i="24"/>
  <c r="J126" s="1"/>
  <c r="J101" s="1"/>
  <c r="F94" i="25"/>
  <c r="J91" i="26"/>
  <c r="BE121"/>
  <c r="BE129"/>
  <c r="BE132"/>
  <c r="BE133"/>
  <c r="BE135"/>
  <c r="BE137"/>
  <c r="BE138"/>
  <c r="BE140"/>
  <c r="BE146"/>
  <c r="BE147"/>
  <c r="BE149"/>
  <c r="J91" i="27"/>
  <c r="BE121"/>
  <c r="BE123"/>
  <c r="BE124"/>
  <c r="BE127"/>
  <c r="BE130"/>
  <c r="BE134"/>
  <c r="BE136"/>
  <c r="BE145"/>
  <c r="BE121" i="28"/>
  <c r="BE126"/>
  <c r="BE130"/>
  <c r="BE133"/>
  <c r="BE135"/>
  <c r="BE142"/>
  <c r="J94" i="29"/>
  <c r="BE121"/>
  <c r="BE123"/>
  <c r="BE126"/>
  <c r="BE127"/>
  <c r="BE136"/>
  <c r="BE141" i="30"/>
  <c r="BE148"/>
  <c r="BE150"/>
  <c r="BE160"/>
  <c r="BE168"/>
  <c r="F93" i="31"/>
  <c r="BE126"/>
  <c r="BE138"/>
  <c r="BE144"/>
  <c r="E85" i="32"/>
  <c r="BE134"/>
  <c r="BE149"/>
  <c r="BE152"/>
  <c r="BE157"/>
  <c r="BE159"/>
  <c r="BE167"/>
  <c r="BE173"/>
  <c r="BE184"/>
  <c r="BE186"/>
  <c r="J91" i="33"/>
  <c r="BE152"/>
  <c r="BE155"/>
  <c r="BE157"/>
  <c r="BE161"/>
  <c r="BE167"/>
  <c r="BE176"/>
  <c r="BE193"/>
  <c r="BK133"/>
  <c r="BK132" s="1"/>
  <c r="J132" s="1"/>
  <c r="J100" s="1"/>
  <c r="BE127" i="34"/>
  <c r="BE135" i="36"/>
  <c r="BE136"/>
  <c r="BE137"/>
  <c r="BE138"/>
  <c r="BE139"/>
  <c r="BE140"/>
  <c r="BE142"/>
  <c r="BE146"/>
  <c r="BE151"/>
  <c r="BE125" i="37"/>
  <c r="BE126"/>
  <c r="BE127"/>
  <c r="BE129"/>
  <c r="BE130"/>
  <c r="BE142"/>
  <c r="BE124" i="38"/>
  <c r="BE131"/>
  <c r="BE133"/>
  <c r="BE137"/>
  <c r="BE125" i="39"/>
  <c r="BE127"/>
  <c r="BE129"/>
  <c r="BE130"/>
  <c r="BE131"/>
  <c r="BE132"/>
  <c r="BE141" i="40"/>
  <c r="BE154"/>
  <c r="BE168"/>
  <c r="BE189"/>
  <c r="BK144"/>
  <c r="J144"/>
  <c r="J102" s="1"/>
  <c r="BK194"/>
  <c r="J194"/>
  <c r="J109"/>
  <c r="BK125" i="41"/>
  <c r="BK124" s="1"/>
  <c r="BK123" s="1"/>
  <c r="J123" s="1"/>
  <c r="BE156" i="42"/>
  <c r="BE165"/>
  <c r="BE168"/>
  <c r="BE189"/>
  <c r="BE195"/>
  <c r="BE199"/>
  <c r="BE201"/>
  <c r="BK134"/>
  <c r="J134" s="1"/>
  <c r="J101" s="1"/>
  <c r="BK137"/>
  <c r="J137"/>
  <c r="J102" s="1"/>
  <c r="BE152" i="43"/>
  <c r="BE168"/>
  <c r="BE183"/>
  <c r="BK144"/>
  <c r="J144" s="1"/>
  <c r="J102" s="1"/>
  <c r="BK188"/>
  <c r="J188" s="1"/>
  <c r="J109" s="1"/>
  <c r="BK126" i="44"/>
  <c r="J126"/>
  <c r="J101" s="1"/>
  <c r="BE127" i="45"/>
  <c r="BE130"/>
  <c r="BE132"/>
  <c r="BE145"/>
  <c r="BE149"/>
  <c r="BE123" i="46"/>
  <c r="BE125"/>
  <c r="BE129"/>
  <c r="BE130"/>
  <c r="BE133"/>
  <c r="BE136"/>
  <c r="BE138"/>
  <c r="BE140"/>
  <c r="F94" i="47"/>
  <c r="BE132"/>
  <c r="BE138"/>
  <c r="BE159"/>
  <c r="BE166"/>
  <c r="BE137" i="48"/>
  <c r="BE141"/>
  <c r="BE143"/>
  <c r="BE152"/>
  <c r="BE155"/>
  <c r="BE157"/>
  <c r="BE194"/>
  <c r="BK136"/>
  <c r="J136"/>
  <c r="J102" s="1"/>
  <c r="BE134" i="49"/>
  <c r="BE145"/>
  <c r="BE157"/>
  <c r="BE167"/>
  <c r="BE170"/>
  <c r="BE173"/>
  <c r="BE176"/>
  <c r="F94" i="50"/>
  <c r="BE127"/>
  <c r="F93" i="52"/>
  <c r="BE124"/>
  <c r="BE125"/>
  <c r="BE127"/>
  <c r="BE132"/>
  <c r="BE133"/>
  <c r="BE134"/>
  <c r="BE135"/>
  <c r="BE136"/>
  <c r="BE139"/>
  <c r="BE140"/>
  <c r="BE141"/>
  <c r="BE148"/>
  <c r="BE149"/>
  <c r="BE150"/>
  <c r="BE151"/>
  <c r="BE121" i="53"/>
  <c r="BE123"/>
  <c r="BE132"/>
  <c r="BE133"/>
  <c r="BE137"/>
  <c r="BE141"/>
  <c r="J94" i="54"/>
  <c r="BE123"/>
  <c r="BE124"/>
  <c r="BE125"/>
  <c r="BE127"/>
  <c r="BE129"/>
  <c r="BE133"/>
  <c r="BE138"/>
  <c r="BE130" i="55"/>
  <c r="BE132"/>
  <c r="BE141" i="56"/>
  <c r="BE145"/>
  <c r="BE150"/>
  <c r="BE161"/>
  <c r="BE163"/>
  <c r="BE180"/>
  <c r="BK183"/>
  <c r="J183"/>
  <c r="J107" s="1"/>
  <c r="BE135" i="57"/>
  <c r="BE148"/>
  <c r="BE151"/>
  <c r="BE162"/>
  <c r="BE166"/>
  <c r="BK125"/>
  <c r="J125"/>
  <c r="J100" s="1"/>
  <c r="BE159" i="58"/>
  <c r="BE162"/>
  <c r="BE164"/>
  <c r="BE177"/>
  <c r="BE186"/>
  <c r="BE204"/>
  <c r="BE229"/>
  <c r="BE237"/>
  <c r="BE283"/>
  <c r="BE306"/>
  <c r="BK282"/>
  <c r="J282" s="1"/>
  <c r="J121" s="1"/>
  <c r="BE123" i="60"/>
  <c r="BE127"/>
  <c r="BE132"/>
  <c r="BE133"/>
  <c r="BE135"/>
  <c r="BE136"/>
  <c r="BE140"/>
  <c r="BE141"/>
  <c r="BE127" i="61"/>
  <c r="BE128"/>
  <c r="BE131"/>
  <c r="F93" i="62"/>
  <c r="BE128"/>
  <c r="BE131"/>
  <c r="BE137"/>
  <c r="BE143"/>
  <c r="BE152"/>
  <c r="BE134" i="63"/>
  <c r="BE157"/>
  <c r="BE182"/>
  <c r="BE199"/>
  <c r="BE201"/>
  <c r="BE203"/>
  <c r="BE135" i="64"/>
  <c r="BE141"/>
  <c r="BE145"/>
  <c r="BE148"/>
  <c r="BE150"/>
  <c r="BE157"/>
  <c r="BK126" i="65"/>
  <c r="J126" s="1"/>
  <c r="J101" s="1"/>
  <c r="BE129" i="66"/>
  <c r="BE134"/>
  <c r="BE135"/>
  <c r="BE138"/>
  <c r="BE142"/>
  <c r="BE147"/>
  <c r="BE148"/>
  <c r="BE121" i="67"/>
  <c r="BE124"/>
  <c r="BE126"/>
  <c r="BE131"/>
  <c r="BE134"/>
  <c r="BE143" i="69"/>
  <c r="BE145"/>
  <c r="BE159"/>
  <c r="BE161"/>
  <c r="BE164"/>
  <c r="BE183"/>
  <c r="BE188"/>
  <c r="BE143" i="70"/>
  <c r="BE155"/>
  <c r="BE180"/>
  <c r="BE183"/>
  <c r="BK148"/>
  <c r="BK147" s="1"/>
  <c r="J147" s="1"/>
  <c r="J104" s="1"/>
  <c r="BK126" i="71"/>
  <c r="J126" s="1"/>
  <c r="J101" s="1"/>
  <c r="BK126" i="72"/>
  <c r="J126"/>
  <c r="J101" s="1"/>
  <c r="BE123" i="73"/>
  <c r="BE125"/>
  <c r="BE126"/>
  <c r="BE132"/>
  <c r="BE136"/>
  <c r="BE139"/>
  <c r="BE142"/>
  <c r="BE147"/>
  <c r="BE149"/>
  <c r="BE121" i="74"/>
  <c r="BE123"/>
  <c r="BE124"/>
  <c r="BE127"/>
  <c r="BE128"/>
  <c r="BE129"/>
  <c r="BE131"/>
  <c r="BE132"/>
  <c r="BE133"/>
  <c r="BE139"/>
  <c r="BE140"/>
  <c r="BE147"/>
  <c r="BE128" i="75"/>
  <c r="BE130"/>
  <c r="BE131"/>
  <c r="BE132"/>
  <c r="BE133"/>
  <c r="BE134"/>
  <c r="BE137"/>
  <c r="BE121" i="76"/>
  <c r="BE124"/>
  <c r="BE128"/>
  <c r="BE131"/>
  <c r="BE137"/>
  <c r="BE140"/>
  <c r="BE152" i="77"/>
  <c r="BE159"/>
  <c r="BE161"/>
  <c r="BE164"/>
  <c r="BE166"/>
  <c r="BE170"/>
  <c r="BE193"/>
  <c r="BE135" i="78"/>
  <c r="BE138"/>
  <c r="BE141"/>
  <c r="BE170"/>
  <c r="BE172"/>
  <c r="BK125"/>
  <c r="BK124" s="1"/>
  <c r="J124" s="1"/>
  <c r="J99" s="1"/>
  <c r="BE134" i="79"/>
  <c r="BE137"/>
  <c r="BE152"/>
  <c r="BE159"/>
  <c r="BE164"/>
  <c r="BE170"/>
  <c r="BE183"/>
  <c r="BE188"/>
  <c r="BE145" i="80"/>
  <c r="BE152"/>
  <c r="BE161"/>
  <c r="BE180"/>
  <c r="BE188"/>
  <c r="BK148"/>
  <c r="J148"/>
  <c r="J105" s="1"/>
  <c r="BE124" i="83"/>
  <c r="BE129"/>
  <c r="BE130"/>
  <c r="BE138"/>
  <c r="BE139"/>
  <c r="BE143"/>
  <c r="BE148"/>
  <c r="BE149"/>
  <c r="BE125" i="84"/>
  <c r="BE126"/>
  <c r="BE127"/>
  <c r="BE129"/>
  <c r="BE143"/>
  <c r="BE147"/>
  <c r="J93" i="85"/>
  <c r="BE123"/>
  <c r="BE124"/>
  <c r="BE125"/>
  <c r="BE126"/>
  <c r="BE127"/>
  <c r="BE128"/>
  <c r="BE131"/>
  <c r="E85" i="86"/>
  <c r="F93"/>
  <c r="BE125"/>
  <c r="BE126"/>
  <c r="BE127"/>
  <c r="BE131"/>
  <c r="BE136"/>
  <c r="BE147" i="87"/>
  <c r="BE169"/>
  <c r="E85" i="88"/>
  <c r="BE126"/>
  <c r="BE132"/>
  <c r="BE138"/>
  <c r="BE141"/>
  <c r="BE144"/>
  <c r="BE146"/>
  <c r="BE148"/>
  <c r="BE164"/>
  <c r="BE168"/>
  <c r="BE170"/>
  <c r="BE149" i="89"/>
  <c r="BE155"/>
  <c r="BE159"/>
  <c r="BE183"/>
  <c r="BE184"/>
  <c r="BE186"/>
  <c r="BE188"/>
  <c r="E85" i="90"/>
  <c r="BE135"/>
  <c r="BE138"/>
  <c r="BE141"/>
  <c r="BE145"/>
  <c r="BE148"/>
  <c r="BE151"/>
  <c r="BE156"/>
  <c r="BE158"/>
  <c r="BE167"/>
  <c r="BK150"/>
  <c r="J150"/>
  <c r="J104" s="1"/>
  <c r="BE121" i="92"/>
  <c r="BE130"/>
  <c r="BE135"/>
  <c r="BE139"/>
  <c r="BE142"/>
  <c r="BE146"/>
  <c r="BE147"/>
  <c r="F94" i="93"/>
  <c r="BE122"/>
  <c r="BE125"/>
  <c r="BE127"/>
  <c r="BE136"/>
  <c r="BE139"/>
  <c r="BE132" i="94"/>
  <c r="BE135"/>
  <c r="BE148"/>
  <c r="BE168"/>
  <c r="BE170"/>
  <c r="BK125"/>
  <c r="J125" s="1"/>
  <c r="J100" s="1"/>
  <c r="J36" i="3"/>
  <c r="AW97" i="1"/>
  <c r="F37" i="12"/>
  <c r="BB107" i="1"/>
  <c r="F38" i="16"/>
  <c r="BC111" i="1"/>
  <c r="F39" i="18"/>
  <c r="BD113" i="1"/>
  <c r="J36" i="23"/>
  <c r="AW119" i="1"/>
  <c r="F39" i="29"/>
  <c r="BD125" i="1"/>
  <c r="F36" i="32"/>
  <c r="BA129" i="1"/>
  <c r="F39" i="33"/>
  <c r="BD130" i="1"/>
  <c r="F39" i="37"/>
  <c r="BD134" i="1" s="1"/>
  <c r="J36" i="38"/>
  <c r="AW135" i="1"/>
  <c r="J36" i="41"/>
  <c r="AW138" i="1" s="1"/>
  <c r="F37" i="46"/>
  <c r="BB144" i="1" s="1"/>
  <c r="F37" i="49"/>
  <c r="BB148" i="1" s="1"/>
  <c r="F39" i="57"/>
  <c r="BD156" i="1" s="1"/>
  <c r="F39" i="63"/>
  <c r="BD164" i="1" s="1"/>
  <c r="F37" i="68"/>
  <c r="BB169" i="1" s="1"/>
  <c r="F39" i="70"/>
  <c r="BD172" i="1" s="1"/>
  <c r="F37" i="77"/>
  <c r="BB179" i="1" s="1"/>
  <c r="F38" i="85"/>
  <c r="BC188" i="1" s="1"/>
  <c r="F37" i="90"/>
  <c r="BB194" i="1" s="1"/>
  <c r="F36" i="93"/>
  <c r="BA197" i="1" s="1"/>
  <c r="F37" i="94"/>
  <c r="BB198" i="1" s="1"/>
  <c r="F38" i="3"/>
  <c r="BC97" i="1" s="1"/>
  <c r="F36" i="7"/>
  <c r="BA101" i="1" s="1"/>
  <c r="F38" i="8"/>
  <c r="BC102" i="1" s="1"/>
  <c r="J36" i="21"/>
  <c r="AW116" i="1" s="1"/>
  <c r="F36" i="23"/>
  <c r="BA119" i="1" s="1"/>
  <c r="F36" i="27"/>
  <c r="BA123" i="1" s="1"/>
  <c r="J36" i="36"/>
  <c r="AW133" i="1" s="1"/>
  <c r="F38" i="38"/>
  <c r="BC135" i="1" s="1"/>
  <c r="F38" i="43"/>
  <c r="BC141" i="1" s="1"/>
  <c r="J36" i="49"/>
  <c r="AW148" i="1" s="1"/>
  <c r="F39" i="53"/>
  <c r="BD152" i="1" s="1"/>
  <c r="F36" i="55"/>
  <c r="BA154" i="1" s="1"/>
  <c r="J36" i="57"/>
  <c r="AW156" i="1" s="1"/>
  <c r="J36" i="60"/>
  <c r="AW160" i="1" s="1"/>
  <c r="F38" i="61"/>
  <c r="BC161" i="1" s="1"/>
  <c r="J36" i="63"/>
  <c r="AW164" i="1" s="1"/>
  <c r="F37" i="66"/>
  <c r="BB167" i="1" s="1"/>
  <c r="F38" i="69"/>
  <c r="BC171" i="1" s="1"/>
  <c r="F37" i="86"/>
  <c r="BB189" i="1" s="1"/>
  <c r="F38" i="92"/>
  <c r="BC196" i="1" s="1"/>
  <c r="F39" i="94"/>
  <c r="BD198" i="1" s="1"/>
  <c r="F37" i="3"/>
  <c r="BB97" i="1" s="1"/>
  <c r="F36" i="9"/>
  <c r="BA103" i="1" s="1"/>
  <c r="J32" i="9"/>
  <c r="AG103" i="1" s="1"/>
  <c r="F38" i="13"/>
  <c r="BC108" i="1" s="1"/>
  <c r="F36" i="26"/>
  <c r="BA122" i="1" s="1"/>
  <c r="F39" i="28"/>
  <c r="BD124" i="1"/>
  <c r="J36" i="30"/>
  <c r="AW126" i="1"/>
  <c r="J36" i="32"/>
  <c r="AW129" i="1"/>
  <c r="F37" i="33"/>
  <c r="BB130" i="1"/>
  <c r="F36" i="43"/>
  <c r="BA141" i="1"/>
  <c r="F37" i="47"/>
  <c r="BB145" i="1"/>
  <c r="F39" i="49"/>
  <c r="BD148" i="1"/>
  <c r="F37" i="53"/>
  <c r="BB152" i="1"/>
  <c r="F36" i="57"/>
  <c r="BA156" i="1"/>
  <c r="F38" i="58"/>
  <c r="BC158" i="1" s="1"/>
  <c r="F36" i="67"/>
  <c r="BA168" i="1"/>
  <c r="F38" i="73"/>
  <c r="BC175" i="1" s="1"/>
  <c r="F39" i="77"/>
  <c r="BD179" i="1"/>
  <c r="J32" i="85"/>
  <c r="AG188" i="1" s="1"/>
  <c r="J36" i="88"/>
  <c r="AW191" i="1"/>
  <c r="F39" i="6"/>
  <c r="BD100" i="1" s="1"/>
  <c r="F38" i="9"/>
  <c r="BC103" i="1"/>
  <c r="F37" i="13"/>
  <c r="BB108" i="1" s="1"/>
  <c r="F37" i="20"/>
  <c r="BB115" i="1"/>
  <c r="F37" i="22"/>
  <c r="BB118" i="1" s="1"/>
  <c r="F38" i="29"/>
  <c r="BC125" i="1"/>
  <c r="F38" i="33"/>
  <c r="BC130" i="1" s="1"/>
  <c r="F37" i="40"/>
  <c r="BB137" i="1" s="1"/>
  <c r="F36" i="52"/>
  <c r="BA151" i="1" s="1"/>
  <c r="F37" i="60"/>
  <c r="BB160" i="1" s="1"/>
  <c r="J36" i="62"/>
  <c r="AW162" i="1" s="1"/>
  <c r="F36" i="66"/>
  <c r="BA167" i="1" s="1"/>
  <c r="F39" i="68"/>
  <c r="BD169" i="1" s="1"/>
  <c r="F38" i="70"/>
  <c r="BC172" i="1" s="1"/>
  <c r="F36" i="75"/>
  <c r="BA177" i="1" s="1"/>
  <c r="J36" i="78"/>
  <c r="AW180" i="1" s="1"/>
  <c r="F39" i="87"/>
  <c r="BD190" i="1" s="1"/>
  <c r="J32" i="15"/>
  <c r="AG110" i="1" s="1"/>
  <c r="J35" i="25"/>
  <c r="AV121" i="1" s="1"/>
  <c r="J35" i="71"/>
  <c r="AV173" i="1" s="1"/>
  <c r="AT173" s="1"/>
  <c r="J35" i="82"/>
  <c r="AV185" i="1"/>
  <c r="AS94"/>
  <c r="J36" i="4"/>
  <c r="AW98" i="1" s="1"/>
  <c r="F36" i="5"/>
  <c r="BA99" i="1" s="1"/>
  <c r="J35" i="72"/>
  <c r="AV174" i="1" s="1"/>
  <c r="AT174" s="1"/>
  <c r="J35" i="5"/>
  <c r="AV99" i="1"/>
  <c r="AT99" s="1"/>
  <c r="F36" i="24"/>
  <c r="BA120" i="1" s="1"/>
  <c r="F37" i="9"/>
  <c r="BB103" i="1" s="1"/>
  <c r="F36" i="12"/>
  <c r="BA107" i="1" s="1"/>
  <c r="F36" i="18"/>
  <c r="BA113" i="1" s="1"/>
  <c r="F36" i="19"/>
  <c r="BA114" i="1" s="1"/>
  <c r="F38" i="22"/>
  <c r="BC118" i="1" s="1"/>
  <c r="F37" i="27"/>
  <c r="BB123" i="1" s="1"/>
  <c r="F37" i="28"/>
  <c r="BB124" i="1" s="1"/>
  <c r="F39" i="32"/>
  <c r="BD129" i="1" s="1"/>
  <c r="F36" i="33"/>
  <c r="BA130" i="1" s="1"/>
  <c r="F36" i="37"/>
  <c r="BA134" i="1" s="1"/>
  <c r="F38" i="39"/>
  <c r="BC136" i="1" s="1"/>
  <c r="J36" i="42"/>
  <c r="AW140" i="1" s="1"/>
  <c r="J36" i="47"/>
  <c r="AW145" i="1" s="1"/>
  <c r="J36" i="53"/>
  <c r="AW152" i="1" s="1"/>
  <c r="J36" i="55"/>
  <c r="AW154" i="1" s="1"/>
  <c r="F36" i="58"/>
  <c r="BA158" i="1" s="1"/>
  <c r="F37" i="61"/>
  <c r="BB161" i="1" s="1"/>
  <c r="J32" i="62"/>
  <c r="AG162" i="1" s="1"/>
  <c r="F38" i="64"/>
  <c r="BC165" i="1" s="1"/>
  <c r="F36" i="70"/>
  <c r="BA172" i="1" s="1"/>
  <c r="F39" i="73"/>
  <c r="BD175" i="1" s="1"/>
  <c r="F38" i="75"/>
  <c r="BC177" i="1" s="1"/>
  <c r="F39" i="79"/>
  <c r="BD182" i="1" s="1"/>
  <c r="F39" i="83"/>
  <c r="BD186" i="1" s="1"/>
  <c r="J32" i="84"/>
  <c r="AG187" i="1" s="1"/>
  <c r="F39" i="86"/>
  <c r="BD189" i="1" s="1"/>
  <c r="F37" i="88"/>
  <c r="BB191" i="1" s="1"/>
  <c r="F36" i="92"/>
  <c r="BA196" i="1" s="1"/>
  <c r="J36" i="11"/>
  <c r="AW105" i="1" s="1"/>
  <c r="F39" i="13"/>
  <c r="BD108" i="1" s="1"/>
  <c r="F36" i="17"/>
  <c r="BA112" i="1" s="1"/>
  <c r="F37" i="18"/>
  <c r="BB113" i="1" s="1"/>
  <c r="J36" i="19"/>
  <c r="AW114" i="1" s="1"/>
  <c r="F39" i="22"/>
  <c r="BD118" i="1" s="1"/>
  <c r="F37" i="31"/>
  <c r="BB127" i="1" s="1"/>
  <c r="F39" i="39"/>
  <c r="BD136" i="1" s="1"/>
  <c r="F37" i="41"/>
  <c r="BB138" i="1" s="1"/>
  <c r="J36" i="46"/>
  <c r="AW144" i="1" s="1"/>
  <c r="F38" i="48"/>
  <c r="BC147" i="1" s="1"/>
  <c r="F39" i="62"/>
  <c r="BD162" i="1" s="1"/>
  <c r="J36" i="70"/>
  <c r="AW172" i="1" s="1"/>
  <c r="F37" i="78"/>
  <c r="BB180" i="1" s="1"/>
  <c r="F39" i="88"/>
  <c r="BD191" i="1" s="1"/>
  <c r="F39" i="90"/>
  <c r="BD194" i="1" s="1"/>
  <c r="J32" i="92"/>
  <c r="AG196" i="1" s="1"/>
  <c r="F38" i="7"/>
  <c r="BC101" i="1" s="1"/>
  <c r="F39" i="9"/>
  <c r="BD103" i="1" s="1"/>
  <c r="F39" i="12"/>
  <c r="BD107" i="1" s="1"/>
  <c r="F37" i="16"/>
  <c r="BB111" i="1" s="1"/>
  <c r="J36" i="18"/>
  <c r="AW113" i="1" s="1"/>
  <c r="F37" i="19"/>
  <c r="BB114" i="1" s="1"/>
  <c r="F36" i="22"/>
  <c r="BA118" i="1" s="1"/>
  <c r="F38" i="27"/>
  <c r="BC123" i="1" s="1"/>
  <c r="F37" i="29"/>
  <c r="BB125" i="1" s="1"/>
  <c r="F38" i="36"/>
  <c r="BC133" i="1" s="1"/>
  <c r="F39" i="38"/>
  <c r="BD135" i="1" s="1"/>
  <c r="F37" i="45"/>
  <c r="BB143" i="1" s="1"/>
  <c r="F36" i="49"/>
  <c r="BA148" i="1" s="1"/>
  <c r="J36" i="52"/>
  <c r="AW151" i="1" s="1"/>
  <c r="F39" i="56"/>
  <c r="BD155" i="1" s="1"/>
  <c r="J36" i="61"/>
  <c r="AW161" i="1" s="1"/>
  <c r="F36" i="63"/>
  <c r="BA164" i="1" s="1"/>
  <c r="F38" i="67"/>
  <c r="BC168" i="1" s="1"/>
  <c r="J36" i="68"/>
  <c r="AW169" i="1" s="1"/>
  <c r="J36" i="76"/>
  <c r="AW178" i="1" s="1"/>
  <c r="F36" i="77"/>
  <c r="BA179" i="1" s="1"/>
  <c r="F36" i="78"/>
  <c r="BA180" i="1" s="1"/>
  <c r="F38" i="84"/>
  <c r="BC187" i="1" s="1"/>
  <c r="F38" i="87"/>
  <c r="BC190" i="1" s="1"/>
  <c r="F37" i="89"/>
  <c r="BB193" i="1" s="1"/>
  <c r="F38" i="93"/>
  <c r="BC197" i="1" s="1"/>
  <c r="F36" i="2"/>
  <c r="BA96" i="1" s="1"/>
  <c r="F38" i="10"/>
  <c r="BC104" i="1" s="1"/>
  <c r="J36" i="12"/>
  <c r="AW107" i="1" s="1"/>
  <c r="F36" i="13"/>
  <c r="BA108" i="1" s="1"/>
  <c r="F39" i="19"/>
  <c r="BD114" i="1" s="1"/>
  <c r="F37" i="21"/>
  <c r="BB116" i="1" s="1"/>
  <c r="F37" i="26"/>
  <c r="BB122" i="1" s="1"/>
  <c r="F37" i="32"/>
  <c r="BB129" i="1" s="1"/>
  <c r="F36" i="36"/>
  <c r="BA133" i="1" s="1"/>
  <c r="F37" i="39"/>
  <c r="BB136" i="1" s="1"/>
  <c r="F39" i="42"/>
  <c r="BD140" i="1" s="1"/>
  <c r="F39" i="45"/>
  <c r="BD143" i="1" s="1"/>
  <c r="F36" i="47"/>
  <c r="BA145" i="1" s="1"/>
  <c r="F38" i="53"/>
  <c r="BC152" i="1" s="1"/>
  <c r="F37" i="55"/>
  <c r="BB154" i="1" s="1"/>
  <c r="J36" i="58"/>
  <c r="AW158" i="1" s="1"/>
  <c r="F39" i="61"/>
  <c r="BD161" i="1" s="1"/>
  <c r="F38" i="63"/>
  <c r="BC164" i="1" s="1"/>
  <c r="F36" i="69"/>
  <c r="BA171" i="1" s="1"/>
  <c r="F39" i="74"/>
  <c r="BD176" i="1" s="1"/>
  <c r="F38" i="76"/>
  <c r="BC178" i="1" s="1"/>
  <c r="F38" i="79"/>
  <c r="BC182" i="1" s="1"/>
  <c r="J36" i="83"/>
  <c r="AW186" i="1" s="1"/>
  <c r="F37" i="84"/>
  <c r="BB187" i="1" s="1"/>
  <c r="F36" i="87"/>
  <c r="BA190" i="1" s="1"/>
  <c r="F39" i="89"/>
  <c r="BD193" i="1" s="1"/>
  <c r="F37" i="93"/>
  <c r="BB197" i="1" s="1"/>
  <c r="J36" i="44"/>
  <c r="AW142" i="1" s="1"/>
  <c r="F36" i="51"/>
  <c r="BA150" i="1" s="1"/>
  <c r="F36" i="72"/>
  <c r="BA174" i="1" s="1"/>
  <c r="J36" i="81"/>
  <c r="AW184" i="1" s="1"/>
  <c r="F36" i="14"/>
  <c r="BA109" i="1" s="1"/>
  <c r="F36" i="71"/>
  <c r="BA173" i="1" s="1"/>
  <c r="J35" i="91"/>
  <c r="AV195" i="1" s="1"/>
  <c r="J35" i="24"/>
  <c r="AV120" i="1" s="1"/>
  <c r="AT120" s="1"/>
  <c r="J36" i="59"/>
  <c r="AW159" i="1"/>
  <c r="F36" i="3"/>
  <c r="BA97" i="1"/>
  <c r="F37" i="6"/>
  <c r="BB100" i="1"/>
  <c r="J36" i="10"/>
  <c r="AW104" i="1"/>
  <c r="J36" i="17"/>
  <c r="AW112" i="1"/>
  <c r="F36" i="20"/>
  <c r="BA115" i="1"/>
  <c r="F36" i="30"/>
  <c r="BA126" i="1"/>
  <c r="F36" i="31"/>
  <c r="BA127" i="1"/>
  <c r="F38" i="40"/>
  <c r="BC137" i="1"/>
  <c r="F36" i="42"/>
  <c r="BA140" i="1"/>
  <c r="J36" i="45"/>
  <c r="AW143" i="1"/>
  <c r="J36" i="48"/>
  <c r="AW147" i="1"/>
  <c r="F38" i="52"/>
  <c r="BC151" i="1"/>
  <c r="F36" i="54"/>
  <c r="BA153" i="1"/>
  <c r="F37" i="56"/>
  <c r="BB155" i="1"/>
  <c r="F39" i="58"/>
  <c r="BD158" i="1"/>
  <c r="F39" i="60"/>
  <c r="BD160" i="1"/>
  <c r="F37" i="62"/>
  <c r="BB162" i="1"/>
  <c r="F38" i="66"/>
  <c r="BC167" i="1"/>
  <c r="F36" i="73"/>
  <c r="BA175" i="1"/>
  <c r="F39" i="76"/>
  <c r="BD178" i="1"/>
  <c r="F38" i="78"/>
  <c r="BC180" i="1"/>
  <c r="F36" i="83"/>
  <c r="BA186" i="1"/>
  <c r="F39" i="84"/>
  <c r="BD187" i="1"/>
  <c r="F36" i="86"/>
  <c r="BA189" i="1"/>
  <c r="F37" i="87"/>
  <c r="BB190" i="1"/>
  <c r="F39" i="92"/>
  <c r="BD196" i="1"/>
  <c r="F39" i="93"/>
  <c r="BD197" i="1"/>
  <c r="F39" i="7"/>
  <c r="BD101" i="1"/>
  <c r="F36" i="8"/>
  <c r="BA102" i="1"/>
  <c r="F37" i="10"/>
  <c r="BB104" i="1"/>
  <c r="F38" i="12"/>
  <c r="BC107" i="1"/>
  <c r="F36" i="16"/>
  <c r="BA111" i="1"/>
  <c r="F39" i="20"/>
  <c r="BD115" i="1"/>
  <c r="F38" i="23"/>
  <c r="BC119" i="1"/>
  <c r="F39" i="27"/>
  <c r="BD123" i="1"/>
  <c r="J36" i="29"/>
  <c r="AW125" i="1"/>
  <c r="F38" i="30"/>
  <c r="BC126" i="1"/>
  <c r="F38" i="32"/>
  <c r="BC129" i="1"/>
  <c r="F36" i="38"/>
  <c r="BA135" i="1"/>
  <c r="F36" i="39"/>
  <c r="BA136" i="1"/>
  <c r="F39" i="40"/>
  <c r="BD137" i="1"/>
  <c r="F37" i="42"/>
  <c r="BB140" i="1"/>
  <c r="F36" i="45"/>
  <c r="BA143" i="1"/>
  <c r="F38" i="47"/>
  <c r="BC145" i="1"/>
  <c r="J32" i="53"/>
  <c r="AG152" i="1"/>
  <c r="J36" i="56"/>
  <c r="AW155" i="1"/>
  <c r="F37" i="64"/>
  <c r="BB165" i="1"/>
  <c r="F38" i="68"/>
  <c r="BC169" i="1"/>
  <c r="J36" i="74"/>
  <c r="AW176" i="1"/>
  <c r="F37" i="76"/>
  <c r="BB178" i="1"/>
  <c r="F37" i="79"/>
  <c r="BB182" i="1"/>
  <c r="F38" i="83"/>
  <c r="BC186" i="1"/>
  <c r="F36" i="85"/>
  <c r="BA188" i="1"/>
  <c r="F38" i="89"/>
  <c r="BC193" i="1"/>
  <c r="J36" i="93"/>
  <c r="AW197" i="1"/>
  <c r="F36" i="94"/>
  <c r="BA198" i="1"/>
  <c r="J32" i="6"/>
  <c r="AG100" i="1"/>
  <c r="F39" i="10"/>
  <c r="BD104" i="1"/>
  <c r="F38" i="17"/>
  <c r="BC112" i="1"/>
  <c r="F39" i="21"/>
  <c r="BD116" i="1"/>
  <c r="F37" i="23"/>
  <c r="BB119" i="1"/>
  <c r="J32" i="36"/>
  <c r="AG133" i="1"/>
  <c r="F38" i="41"/>
  <c r="BC138" i="1"/>
  <c r="F39" i="43"/>
  <c r="BD141" i="1"/>
  <c r="F39" i="46"/>
  <c r="BD144" i="1"/>
  <c r="F36" i="48"/>
  <c r="BA147" i="1"/>
  <c r="F37" i="54"/>
  <c r="BB153" i="1"/>
  <c r="F36" i="56"/>
  <c r="BA155" i="1"/>
  <c r="F37" i="57"/>
  <c r="BB156" i="1"/>
  <c r="J32" i="61"/>
  <c r="AG161" i="1"/>
  <c r="F37" i="63"/>
  <c r="BB164" i="1"/>
  <c r="F37" i="70"/>
  <c r="BB172" i="1"/>
  <c r="F37" i="74"/>
  <c r="BB176" i="1"/>
  <c r="J36" i="79"/>
  <c r="AW182" i="1"/>
  <c r="F37" i="83"/>
  <c r="BB186" i="1"/>
  <c r="J36" i="85"/>
  <c r="AW188" i="1"/>
  <c r="J36" i="86"/>
  <c r="AW189" i="1"/>
  <c r="F36" i="88"/>
  <c r="BA191" i="1"/>
  <c r="J36" i="90"/>
  <c r="AW194" i="1"/>
  <c r="F39" i="3"/>
  <c r="BD97" i="1"/>
  <c r="J36" i="7"/>
  <c r="AW101" i="1"/>
  <c r="J36" i="8"/>
  <c r="AW102" i="1"/>
  <c r="J32" i="8"/>
  <c r="AG102" i="1"/>
  <c r="F38" i="11"/>
  <c r="BC105" i="1"/>
  <c r="J36" i="16"/>
  <c r="AW111" i="1"/>
  <c r="F37" i="17"/>
  <c r="BB112" i="1"/>
  <c r="J32" i="27"/>
  <c r="AG123" i="1"/>
  <c r="F37" i="30"/>
  <c r="BB126" i="1"/>
  <c r="F37" i="36"/>
  <c r="BB133" i="1"/>
  <c r="F38" i="46"/>
  <c r="BC144" i="1"/>
  <c r="F39" i="47"/>
  <c r="BD145" i="1"/>
  <c r="F38" i="49"/>
  <c r="BC148" i="1"/>
  <c r="F36" i="53"/>
  <c r="BA152" i="1"/>
  <c r="F38" i="54"/>
  <c r="BC153" i="1"/>
  <c r="F38" i="57"/>
  <c r="BC156" i="1"/>
  <c r="F36" i="61"/>
  <c r="BA161" i="1"/>
  <c r="F36" i="64"/>
  <c r="BA165" i="1"/>
  <c r="F39" i="64"/>
  <c r="BD165" i="1"/>
  <c r="F39" i="66"/>
  <c r="BD167" i="1"/>
  <c r="F39" i="69"/>
  <c r="BD171" i="1"/>
  <c r="J36" i="73"/>
  <c r="AW175" i="1"/>
  <c r="F36" i="74"/>
  <c r="BA176" i="1"/>
  <c r="F36" i="79"/>
  <c r="BA182" i="1"/>
  <c r="F39" i="80"/>
  <c r="BD183" i="1"/>
  <c r="J32" i="86"/>
  <c r="AG189" i="1"/>
  <c r="F36" i="89"/>
  <c r="BA193" i="1" s="1"/>
  <c r="J36" i="92"/>
  <c r="AW196" i="1"/>
  <c r="J36" i="94"/>
  <c r="AW198" i="1" s="1"/>
  <c r="F38" i="94"/>
  <c r="BC198" i="1"/>
  <c r="J36" i="25"/>
  <c r="AW121" i="1" s="1"/>
  <c r="F36" i="35"/>
  <c r="BA132" i="1"/>
  <c r="J35" i="65"/>
  <c r="AV166" i="1" s="1"/>
  <c r="AT166" s="1"/>
  <c r="J36" i="82"/>
  <c r="AW185" i="1" s="1"/>
  <c r="F35" i="14"/>
  <c r="AZ109" i="1" s="1"/>
  <c r="J36" i="91"/>
  <c r="AW195" i="1" s="1"/>
  <c r="F35" i="34"/>
  <c r="AZ131" i="1" s="1"/>
  <c r="F35" i="50"/>
  <c r="AZ149" i="1" s="1"/>
  <c r="F39" i="2"/>
  <c r="BD96" i="1" s="1"/>
  <c r="F37" i="7"/>
  <c r="BB101" i="1" s="1"/>
  <c r="F39" i="8"/>
  <c r="BD102" i="1" s="1"/>
  <c r="F37" i="11"/>
  <c r="BB105" i="1" s="1"/>
  <c r="J36" i="13"/>
  <c r="AW108" i="1" s="1"/>
  <c r="F38" i="19"/>
  <c r="BC114" i="1" s="1"/>
  <c r="J36" i="20"/>
  <c r="AW115" i="1" s="1"/>
  <c r="F38" i="21"/>
  <c r="BC116" i="1" s="1"/>
  <c r="F38" i="26"/>
  <c r="BC122" i="1" s="1"/>
  <c r="F36" i="28"/>
  <c r="BA124" i="1" s="1"/>
  <c r="F36" i="29"/>
  <c r="BA125" i="1" s="1"/>
  <c r="F39" i="30"/>
  <c r="BD126" i="1" s="1"/>
  <c r="J36" i="31"/>
  <c r="AW127" i="1" s="1"/>
  <c r="F39" i="36"/>
  <c r="BD133" i="1" s="1"/>
  <c r="J32" i="39"/>
  <c r="AG136" i="1" s="1"/>
  <c r="F36" i="41"/>
  <c r="BA138" i="1" s="1"/>
  <c r="J36" i="43"/>
  <c r="AW141" i="1" s="1"/>
  <c r="J32" i="46"/>
  <c r="AG144" i="1" s="1"/>
  <c r="J32" i="52"/>
  <c r="AG151" i="1" s="1"/>
  <c r="F39" i="54"/>
  <c r="BD153" i="1" s="1"/>
  <c r="J32" i="55"/>
  <c r="AG154" i="1" s="1"/>
  <c r="F36" i="60"/>
  <c r="BA160" i="1" s="1"/>
  <c r="F37" i="67"/>
  <c r="BB168" i="1" s="1"/>
  <c r="F37" i="69"/>
  <c r="BB171" i="1" s="1"/>
  <c r="F38" i="74"/>
  <c r="BC176" i="1" s="1"/>
  <c r="F36" i="76"/>
  <c r="BA178" i="1" s="1"/>
  <c r="J36" i="80"/>
  <c r="AW183" i="1" s="1"/>
  <c r="F36" i="84"/>
  <c r="BA187" i="1" s="1"/>
  <c r="J36" i="89"/>
  <c r="AW193" i="1" s="1"/>
  <c r="J36" i="2"/>
  <c r="AW96" i="1" s="1"/>
  <c r="F38" i="6"/>
  <c r="BC100" i="1" s="1"/>
  <c r="J36" i="9"/>
  <c r="AW103" i="1" s="1"/>
  <c r="F36" i="11"/>
  <c r="BA105" i="1" s="1"/>
  <c r="F39" i="16"/>
  <c r="BD111" i="1" s="1"/>
  <c r="F39" i="17"/>
  <c r="BD112" i="1" s="1"/>
  <c r="J36" i="26"/>
  <c r="AW122" i="1" s="1"/>
  <c r="J36" i="33"/>
  <c r="AW130" i="1" s="1"/>
  <c r="F38" i="37"/>
  <c r="BC134" i="1" s="1"/>
  <c r="F36" i="40"/>
  <c r="BA137" i="1" s="1"/>
  <c r="F38" i="45"/>
  <c r="BC143" i="1" s="1"/>
  <c r="F37" i="52"/>
  <c r="BB151" i="1" s="1"/>
  <c r="J36" i="54"/>
  <c r="AW153" i="1" s="1"/>
  <c r="F39" i="55"/>
  <c r="BD154" i="1" s="1"/>
  <c r="F37" i="58"/>
  <c r="BB158" i="1" s="1"/>
  <c r="F36" i="62"/>
  <c r="BA162" i="1" s="1"/>
  <c r="J36" i="67"/>
  <c r="AW168" i="1" s="1"/>
  <c r="F37" i="73"/>
  <c r="BB175" i="1" s="1"/>
  <c r="F37" i="75"/>
  <c r="BB177" i="1" s="1"/>
  <c r="F38" i="77"/>
  <c r="BC179" i="1" s="1"/>
  <c r="F37" i="80"/>
  <c r="BB183" i="1" s="1"/>
  <c r="J36" i="84"/>
  <c r="AW187" i="1" s="1"/>
  <c r="F39" i="85"/>
  <c r="BD188" i="1" s="1"/>
  <c r="J36" i="87"/>
  <c r="AW190" i="1" s="1"/>
  <c r="F36" i="90"/>
  <c r="BA194" i="1" s="1"/>
  <c r="J32" i="93"/>
  <c r="AG197" i="1" s="1"/>
  <c r="F37" i="2"/>
  <c r="BB96" i="1" s="1"/>
  <c r="J36" i="6"/>
  <c r="AW100" i="1" s="1"/>
  <c r="F37" i="8"/>
  <c r="BB102" i="1" s="1"/>
  <c r="F36" i="10"/>
  <c r="BA104" i="1" s="1"/>
  <c r="F39" i="11"/>
  <c r="BD105" i="1" s="1"/>
  <c r="F38" i="20"/>
  <c r="BC115" i="1" s="1"/>
  <c r="J36" i="22"/>
  <c r="AW118" i="1" s="1"/>
  <c r="F39" i="26"/>
  <c r="BD122" i="1" s="1"/>
  <c r="J36" i="28"/>
  <c r="AW124" i="1" s="1"/>
  <c r="F38" i="31"/>
  <c r="BC127" i="1" s="1"/>
  <c r="F37" i="37"/>
  <c r="BB134" i="1" s="1"/>
  <c r="J36" i="39"/>
  <c r="AW136" i="1" s="1"/>
  <c r="J36" i="40"/>
  <c r="AW137" i="1" s="1"/>
  <c r="F38" i="42"/>
  <c r="BC140" i="1" s="1"/>
  <c r="F36" i="46"/>
  <c r="BA144" i="1" s="1"/>
  <c r="F39" i="48"/>
  <c r="BD147" i="1" s="1"/>
  <c r="F38" i="55"/>
  <c r="BC154" i="1" s="1"/>
  <c r="F38" i="60"/>
  <c r="BC160" i="1" s="1"/>
  <c r="F38" i="62"/>
  <c r="BC162" i="1" s="1"/>
  <c r="J36" i="64"/>
  <c r="AW165" i="1" s="1"/>
  <c r="J36" i="66"/>
  <c r="AW167" i="1" s="1"/>
  <c r="J36" i="69"/>
  <c r="AW171" i="1" s="1"/>
  <c r="J36" i="75"/>
  <c r="AW177" i="1" s="1"/>
  <c r="F39" i="78"/>
  <c r="BD180" i="1" s="1"/>
  <c r="F38" i="80"/>
  <c r="BC183" i="1" s="1"/>
  <c r="F37" i="92"/>
  <c r="BB196" i="1" s="1"/>
  <c r="F38" i="2"/>
  <c r="BC96" i="1" s="1"/>
  <c r="F36" i="6"/>
  <c r="BA100" i="1" s="1"/>
  <c r="F38" i="18"/>
  <c r="BC113" i="1" s="1"/>
  <c r="F36" i="21"/>
  <c r="BA116" i="1" s="1"/>
  <c r="F39" i="23"/>
  <c r="BD119" i="1" s="1"/>
  <c r="J36" i="27"/>
  <c r="AW123" i="1" s="1"/>
  <c r="F38" i="28"/>
  <c r="BC124" i="1" s="1"/>
  <c r="F39" i="31"/>
  <c r="BD127" i="1" s="1"/>
  <c r="J36" i="37"/>
  <c r="AW134" i="1" s="1"/>
  <c r="F37" i="38"/>
  <c r="BB135" i="1" s="1"/>
  <c r="F39" i="41"/>
  <c r="BD138" i="1" s="1"/>
  <c r="F37" i="43"/>
  <c r="BB141" i="1" s="1"/>
  <c r="F37" i="48"/>
  <c r="BB147" i="1" s="1"/>
  <c r="F39" i="52"/>
  <c r="BD151" i="1" s="1"/>
  <c r="F38" i="56"/>
  <c r="BC155" i="1" s="1"/>
  <c r="J32" i="60"/>
  <c r="AG160" i="1" s="1"/>
  <c r="F39" i="67"/>
  <c r="BD168" i="1" s="1"/>
  <c r="F36" i="68"/>
  <c r="BA169" i="1" s="1"/>
  <c r="F39" i="75"/>
  <c r="BD177" i="1" s="1"/>
  <c r="J36" i="77"/>
  <c r="AW179" i="1" s="1"/>
  <c r="F36" i="80"/>
  <c r="BA183" i="1" s="1"/>
  <c r="F37" i="85"/>
  <c r="BB188" i="1" s="1"/>
  <c r="F38" i="86"/>
  <c r="BC189" i="1" s="1"/>
  <c r="F38" i="88"/>
  <c r="BC191" i="1" s="1"/>
  <c r="F38" i="90"/>
  <c r="BC194" i="1" s="1"/>
  <c r="F36" i="34"/>
  <c r="BA131" i="1" s="1"/>
  <c r="J35" i="51"/>
  <c r="AV150" i="1" s="1"/>
  <c r="AT150" s="1"/>
  <c r="F36" i="65"/>
  <c r="BA166" i="1"/>
  <c r="J35" i="81"/>
  <c r="AV184" i="1"/>
  <c r="J35" i="4"/>
  <c r="AV98" i="1"/>
  <c r="F36" i="15"/>
  <c r="BA110" i="1"/>
  <c r="J35" i="35"/>
  <c r="AV132" i="1"/>
  <c r="AT132" s="1"/>
  <c r="J35" i="44"/>
  <c r="AV142" i="1" s="1"/>
  <c r="F36" i="50"/>
  <c r="BA149" i="1" s="1"/>
  <c r="F35" i="59"/>
  <c r="AZ159" i="1" s="1"/>
  <c r="F35" i="15"/>
  <c r="AZ110" i="1" s="1"/>
  <c r="J32" i="41"/>
  <c r="AG138" i="1" s="1"/>
  <c r="T130" i="79" l="1"/>
  <c r="T130" i="33"/>
  <c r="T130" i="80"/>
  <c r="T130" i="32"/>
  <c r="R131" i="42"/>
  <c r="R130" i="48"/>
  <c r="BK283" i="13"/>
  <c r="J283" s="1"/>
  <c r="J119" s="1"/>
  <c r="BK298" i="22"/>
  <c r="J298" s="1"/>
  <c r="J121" s="1"/>
  <c r="R133" i="64"/>
  <c r="R132" s="1"/>
  <c r="R131" s="1"/>
  <c r="R151" i="22"/>
  <c r="R132" i="20"/>
  <c r="R131" s="1"/>
  <c r="T176" i="77"/>
  <c r="R148" i="58"/>
  <c r="R147"/>
  <c r="R146" s="1"/>
  <c r="T154" i="42"/>
  <c r="T131" s="1"/>
  <c r="T133" i="30"/>
  <c r="T132" s="1"/>
  <c r="T131" s="1"/>
  <c r="P151" i="22"/>
  <c r="P150"/>
  <c r="P149" s="1"/>
  <c r="AU118" i="1" s="1"/>
  <c r="P135" i="87"/>
  <c r="P134"/>
  <c r="P133" s="1"/>
  <c r="AU190" i="1" s="1"/>
  <c r="R150" i="70"/>
  <c r="R130"/>
  <c r="T150" i="48"/>
  <c r="T130" s="1"/>
  <c r="T212" i="22"/>
  <c r="P133" i="10"/>
  <c r="P132" s="1"/>
  <c r="P131" s="1"/>
  <c r="AU104" i="1" s="1"/>
  <c r="AU95" s="1"/>
  <c r="P132" i="90"/>
  <c r="P131" s="1"/>
  <c r="AU194" i="1" s="1"/>
  <c r="AU192" s="1"/>
  <c r="R132" i="56"/>
  <c r="R131"/>
  <c r="P178" i="40"/>
  <c r="BK148" i="13"/>
  <c r="P133" i="77"/>
  <c r="P132"/>
  <c r="P131" s="1"/>
  <c r="AU179" i="1" s="1"/>
  <c r="AU170" s="1"/>
  <c r="P210" i="58"/>
  <c r="P133" i="56"/>
  <c r="P132" s="1"/>
  <c r="P131" s="1"/>
  <c r="AU155" i="1" s="1"/>
  <c r="R133" i="40"/>
  <c r="T133" i="90"/>
  <c r="T132"/>
  <c r="T131" s="1"/>
  <c r="T148" i="58"/>
  <c r="BK150" i="49"/>
  <c r="J150" s="1"/>
  <c r="J106" s="1"/>
  <c r="T154" i="3"/>
  <c r="T130" s="1"/>
  <c r="BK133" i="64"/>
  <c r="J133" s="1"/>
  <c r="J100" s="1"/>
  <c r="P133" i="43"/>
  <c r="P132" s="1"/>
  <c r="P131" s="1"/>
  <c r="AU141" i="1" s="1"/>
  <c r="R150" i="23"/>
  <c r="R130" s="1"/>
  <c r="T151" i="22"/>
  <c r="BK289" i="13"/>
  <c r="J289" s="1"/>
  <c r="J122" s="1"/>
  <c r="T150" i="12"/>
  <c r="T130"/>
  <c r="BK130" i="49"/>
  <c r="J130"/>
  <c r="J98"/>
  <c r="R252" i="13"/>
  <c r="T148"/>
  <c r="R150" i="80"/>
  <c r="R130"/>
  <c r="T132" i="64"/>
  <c r="T131" s="1"/>
  <c r="BK133" i="20"/>
  <c r="R135" i="87"/>
  <c r="P133" i="64"/>
  <c r="P132" s="1"/>
  <c r="P131" s="1"/>
  <c r="AU165" i="1" s="1"/>
  <c r="AU163" s="1"/>
  <c r="BK210" i="58"/>
  <c r="J210" s="1"/>
  <c r="J107" s="1"/>
  <c r="BK148"/>
  <c r="J148"/>
  <c r="J100" s="1"/>
  <c r="T132" i="43"/>
  <c r="T131"/>
  <c r="T133" i="40"/>
  <c r="P150" i="33"/>
  <c r="P130"/>
  <c r="AU130" i="1"/>
  <c r="T153" i="2"/>
  <c r="T130" s="1"/>
  <c r="R133" i="90"/>
  <c r="R132"/>
  <c r="R131"/>
  <c r="BK190" i="87"/>
  <c r="J190" s="1"/>
  <c r="J106" s="1"/>
  <c r="T133" i="56"/>
  <c r="T132" s="1"/>
  <c r="T131" s="1"/>
  <c r="P150" i="49"/>
  <c r="P130"/>
  <c r="AU148" i="1" s="1"/>
  <c r="R178" i="40"/>
  <c r="P133"/>
  <c r="P132"/>
  <c r="P131" s="1"/>
  <c r="AU137" i="1" s="1"/>
  <c r="T133" i="20"/>
  <c r="T132"/>
  <c r="T131" s="1"/>
  <c r="BK252" i="13"/>
  <c r="J252"/>
  <c r="J114"/>
  <c r="T215"/>
  <c r="BK154" i="3"/>
  <c r="J154"/>
  <c r="J106"/>
  <c r="P148" i="58"/>
  <c r="P147" s="1"/>
  <c r="P146" s="1"/>
  <c r="AU158" i="1" s="1"/>
  <c r="AU157" s="1"/>
  <c r="R133" i="30"/>
  <c r="R132" s="1"/>
  <c r="R131" s="1"/>
  <c r="T133" i="10"/>
  <c r="T132" s="1"/>
  <c r="T131" s="1"/>
  <c r="T150" i="63"/>
  <c r="T130"/>
  <c r="R133" i="43"/>
  <c r="R132" s="1"/>
  <c r="R131" s="1"/>
  <c r="T257" i="22"/>
  <c r="T150" i="89"/>
  <c r="T130" s="1"/>
  <c r="R190" i="87"/>
  <c r="T133" i="77"/>
  <c r="T132" s="1"/>
  <c r="T131" s="1"/>
  <c r="R257" i="22"/>
  <c r="P133" i="20"/>
  <c r="P132" s="1"/>
  <c r="P131" s="1"/>
  <c r="AU115" i="1" s="1"/>
  <c r="T289" i="13"/>
  <c r="T252"/>
  <c r="P215"/>
  <c r="P147"/>
  <c r="P146"/>
  <c r="AU108" i="1" s="1"/>
  <c r="R148" i="13"/>
  <c r="R147"/>
  <c r="R146"/>
  <c r="R133" i="10"/>
  <c r="R132" s="1"/>
  <c r="R131" s="1"/>
  <c r="P150" i="80"/>
  <c r="P130" s="1"/>
  <c r="AU183" i="1" s="1"/>
  <c r="R150" i="79"/>
  <c r="R130"/>
  <c r="T245" i="58"/>
  <c r="BK133" i="56"/>
  <c r="J133"/>
  <c r="J100"/>
  <c r="P154" i="42"/>
  <c r="P131" s="1"/>
  <c r="AU140" i="1" s="1"/>
  <c r="T178" i="40"/>
  <c r="P133" i="30"/>
  <c r="P132" s="1"/>
  <c r="P131" s="1"/>
  <c r="AU126" i="1" s="1"/>
  <c r="BK150" i="2"/>
  <c r="J150" s="1"/>
  <c r="J104" s="1"/>
  <c r="BK153"/>
  <c r="J153" s="1"/>
  <c r="J106" s="1"/>
  <c r="BK150" i="3"/>
  <c r="J150"/>
  <c r="J104" s="1"/>
  <c r="J155"/>
  <c r="J107"/>
  <c r="BK124" i="4"/>
  <c r="J124" s="1"/>
  <c r="J99" s="1"/>
  <c r="BK125" i="5"/>
  <c r="J125"/>
  <c r="J100" s="1"/>
  <c r="J98" i="6"/>
  <c r="J98" i="8"/>
  <c r="J98" i="9"/>
  <c r="BK133" i="10"/>
  <c r="J133" s="1"/>
  <c r="J100" s="1"/>
  <c r="BK124" i="11"/>
  <c r="J124" s="1"/>
  <c r="J98" s="1"/>
  <c r="J126"/>
  <c r="J100"/>
  <c r="J132" i="12"/>
  <c r="J100"/>
  <c r="J149" i="13"/>
  <c r="J101"/>
  <c r="J253"/>
  <c r="J115"/>
  <c r="J276"/>
  <c r="J118"/>
  <c r="J290"/>
  <c r="J123"/>
  <c r="J126" i="14"/>
  <c r="J101"/>
  <c r="J98" i="15"/>
  <c r="J124"/>
  <c r="J99"/>
  <c r="J125"/>
  <c r="J100" s="1"/>
  <c r="J126"/>
  <c r="J101"/>
  <c r="BK178" i="20"/>
  <c r="J178" s="1"/>
  <c r="J106" s="1"/>
  <c r="J258" i="22"/>
  <c r="J115"/>
  <c r="J285"/>
  <c r="J118" s="1"/>
  <c r="BK292"/>
  <c r="J292"/>
  <c r="J119" s="1"/>
  <c r="J299"/>
  <c r="J122"/>
  <c r="J148" i="23"/>
  <c r="J105" s="1"/>
  <c r="BK125" i="25"/>
  <c r="BK124"/>
  <c r="J124"/>
  <c r="J99" s="1"/>
  <c r="J98" i="27"/>
  <c r="J171" i="30"/>
  <c r="J107"/>
  <c r="BK147" i="32"/>
  <c r="J147" s="1"/>
  <c r="J104" s="1"/>
  <c r="BK131" i="33"/>
  <c r="J133"/>
  <c r="J101" s="1"/>
  <c r="J126" i="35"/>
  <c r="J101"/>
  <c r="J98" i="39"/>
  <c r="BK133" i="40"/>
  <c r="J133"/>
  <c r="J100"/>
  <c r="J98" i="41"/>
  <c r="J124"/>
  <c r="J99"/>
  <c r="J125"/>
  <c r="J100" s="1"/>
  <c r="BK133" i="42"/>
  <c r="BK132"/>
  <c r="J132"/>
  <c r="J99" s="1"/>
  <c r="BK133" i="43"/>
  <c r="J133"/>
  <c r="J100"/>
  <c r="BK125" i="44"/>
  <c r="J125"/>
  <c r="J100"/>
  <c r="J98" i="46"/>
  <c r="BK132" i="48"/>
  <c r="J132"/>
  <c r="J100"/>
  <c r="BK147"/>
  <c r="J147" s="1"/>
  <c r="J104" s="1"/>
  <c r="BK150"/>
  <c r="J150"/>
  <c r="J106" s="1"/>
  <c r="J131" i="49"/>
  <c r="J99"/>
  <c r="J133"/>
  <c r="J101" s="1"/>
  <c r="J125" i="50"/>
  <c r="J100"/>
  <c r="BK125" i="51"/>
  <c r="BK124" s="1"/>
  <c r="BK123" s="1"/>
  <c r="J123" s="1"/>
  <c r="J32" s="1"/>
  <c r="AG150" i="1" s="1"/>
  <c r="AN150" s="1"/>
  <c r="J98" i="55"/>
  <c r="J149" i="58"/>
  <c r="J101"/>
  <c r="J211"/>
  <c r="J108"/>
  <c r="J98" i="61"/>
  <c r="J123" i="62"/>
  <c r="J99"/>
  <c r="J124"/>
  <c r="J100" s="1"/>
  <c r="J134" i="64"/>
  <c r="J101"/>
  <c r="J171"/>
  <c r="J107" s="1"/>
  <c r="J125" i="68"/>
  <c r="J100"/>
  <c r="BK131" i="69"/>
  <c r="J131" s="1"/>
  <c r="J99" s="1"/>
  <c r="BK150"/>
  <c r="J150"/>
  <c r="J106" s="1"/>
  <c r="BK132" i="70"/>
  <c r="J132"/>
  <c r="J100"/>
  <c r="BK123" i="78"/>
  <c r="J123"/>
  <c r="J125"/>
  <c r="J100" s="1"/>
  <c r="BK132" i="79"/>
  <c r="J132" s="1"/>
  <c r="J100" s="1"/>
  <c r="J132" i="80"/>
  <c r="J100" s="1"/>
  <c r="J133"/>
  <c r="J101"/>
  <c r="J124" i="82"/>
  <c r="J99" s="1"/>
  <c r="J126"/>
  <c r="J101"/>
  <c r="J98" i="85"/>
  <c r="J191" i="87"/>
  <c r="J107" s="1"/>
  <c r="J133" i="89"/>
  <c r="J101"/>
  <c r="BK133" i="90"/>
  <c r="BK132" s="1"/>
  <c r="J132" s="1"/>
  <c r="J99" s="1"/>
  <c r="BK162"/>
  <c r="J162" s="1"/>
  <c r="J106" s="1"/>
  <c r="BK132" i="3"/>
  <c r="BK131" s="1"/>
  <c r="J131" s="1"/>
  <c r="J99" s="1"/>
  <c r="J126" i="4"/>
  <c r="J101" s="1"/>
  <c r="BK184" i="10"/>
  <c r="J184"/>
  <c r="J106"/>
  <c r="J133" i="12"/>
  <c r="J101" s="1"/>
  <c r="BK215" i="13"/>
  <c r="J215" s="1"/>
  <c r="J107" s="1"/>
  <c r="J284"/>
  <c r="J120"/>
  <c r="BK124" i="14"/>
  <c r="J124" s="1"/>
  <c r="J99" s="1"/>
  <c r="BK151" i="22"/>
  <c r="J151" s="1"/>
  <c r="J100" s="1"/>
  <c r="BK212"/>
  <c r="J212"/>
  <c r="J107" s="1"/>
  <c r="BK308"/>
  <c r="J308"/>
  <c r="J125"/>
  <c r="BK132" i="23"/>
  <c r="J132" s="1"/>
  <c r="J100" s="1"/>
  <c r="BK150"/>
  <c r="J150" s="1"/>
  <c r="J106" s="1"/>
  <c r="BK125" i="24"/>
  <c r="J125"/>
  <c r="J100"/>
  <c r="BK133" i="30"/>
  <c r="BK132" s="1"/>
  <c r="BK131" s="1"/>
  <c r="J131" s="1"/>
  <c r="J98" s="1"/>
  <c r="BK150" i="32"/>
  <c r="J150"/>
  <c r="J106" s="1"/>
  <c r="J148" i="33"/>
  <c r="J105" s="1"/>
  <c r="BK150"/>
  <c r="J150" s="1"/>
  <c r="J106" s="1"/>
  <c r="BK125" i="34"/>
  <c r="BK124"/>
  <c r="J124" s="1"/>
  <c r="J99" s="1"/>
  <c r="BK124" i="35"/>
  <c r="BK123"/>
  <c r="J123" s="1"/>
  <c r="J98" s="1"/>
  <c r="J98" i="36"/>
  <c r="J179" i="40"/>
  <c r="J107" s="1"/>
  <c r="J149" i="42"/>
  <c r="J105" s="1"/>
  <c r="J177" i="43"/>
  <c r="J107" s="1"/>
  <c r="BK124" i="47"/>
  <c r="J124" s="1"/>
  <c r="J99" s="1"/>
  <c r="J132" i="49"/>
  <c r="J100" s="1"/>
  <c r="J148"/>
  <c r="J105"/>
  <c r="J151"/>
  <c r="J107" s="1"/>
  <c r="BK123" i="50"/>
  <c r="J123"/>
  <c r="J98"/>
  <c r="J98" i="52"/>
  <c r="J134" i="56"/>
  <c r="J101"/>
  <c r="BK124" i="57"/>
  <c r="BK123" s="1"/>
  <c r="J123" s="1"/>
  <c r="J32" s="1"/>
  <c r="AG156" i="1" s="1"/>
  <c r="BK245" i="58"/>
  <c r="J245" s="1"/>
  <c r="J114" s="1"/>
  <c r="BK270"/>
  <c r="J270"/>
  <c r="J117" s="1"/>
  <c r="BK125" i="59"/>
  <c r="J125" s="1"/>
  <c r="J100" s="1"/>
  <c r="J98" i="62"/>
  <c r="J148" i="63"/>
  <c r="J105" s="1"/>
  <c r="J151"/>
  <c r="J107"/>
  <c r="BK123" i="68"/>
  <c r="J123" s="1"/>
  <c r="J32" s="1"/>
  <c r="AG169" i="1" s="1"/>
  <c r="J133" i="69"/>
  <c r="J101" s="1"/>
  <c r="J151" i="70"/>
  <c r="J107" s="1"/>
  <c r="BK125" i="72"/>
  <c r="J125"/>
  <c r="J100" s="1"/>
  <c r="J98" i="73"/>
  <c r="BK133" i="77"/>
  <c r="J133" s="1"/>
  <c r="J100" s="1"/>
  <c r="BK176"/>
  <c r="J176"/>
  <c r="J106" s="1"/>
  <c r="BK147" i="79"/>
  <c r="J147" s="1"/>
  <c r="J104" s="1"/>
  <c r="BK147" i="80"/>
  <c r="J147" s="1"/>
  <c r="J104" s="1"/>
  <c r="J151"/>
  <c r="J107" s="1"/>
  <c r="BK125" i="81"/>
  <c r="J125" s="1"/>
  <c r="J100" s="1"/>
  <c r="J125" i="82"/>
  <c r="J100" s="1"/>
  <c r="J98" i="84"/>
  <c r="BK135" i="87"/>
  <c r="J135" s="1"/>
  <c r="J100" s="1"/>
  <c r="BK218"/>
  <c r="J218"/>
  <c r="J109" s="1"/>
  <c r="BK147" i="89"/>
  <c r="J147" s="1"/>
  <c r="J104" s="1"/>
  <c r="BK150"/>
  <c r="J150" s="1"/>
  <c r="J106" s="1"/>
  <c r="BK125" i="91"/>
  <c r="J125" s="1"/>
  <c r="J100" s="1"/>
  <c r="J98" i="93"/>
  <c r="BK132" i="2"/>
  <c r="J132" s="1"/>
  <c r="J100" s="1"/>
  <c r="BK147" i="12"/>
  <c r="J147"/>
  <c r="J104" s="1"/>
  <c r="BK150"/>
  <c r="J150" s="1"/>
  <c r="J106" s="1"/>
  <c r="BK238" i="13"/>
  <c r="J238" s="1"/>
  <c r="J112" s="1"/>
  <c r="J134" i="20"/>
  <c r="J101" s="1"/>
  <c r="BK124" i="21"/>
  <c r="BK123" s="1"/>
  <c r="J123" s="1"/>
  <c r="J98" s="1"/>
  <c r="J236" i="22"/>
  <c r="J113" s="1"/>
  <c r="BK124" i="31"/>
  <c r="J124" s="1"/>
  <c r="J99" s="1"/>
  <c r="J126" i="50"/>
  <c r="J101"/>
  <c r="J98" i="53"/>
  <c r="BK182" i="56"/>
  <c r="J182" s="1"/>
  <c r="J106" s="1"/>
  <c r="BK231" i="58"/>
  <c r="J231" s="1"/>
  <c r="J112" s="1"/>
  <c r="BK284"/>
  <c r="J284" s="1"/>
  <c r="J122" s="1"/>
  <c r="J98" i="60"/>
  <c r="BK125" i="65"/>
  <c r="BK124" s="1"/>
  <c r="J124" s="1"/>
  <c r="J99" s="1"/>
  <c r="J148" i="69"/>
  <c r="J105" s="1"/>
  <c r="J148" i="70"/>
  <c r="J105" s="1"/>
  <c r="BK125" i="71"/>
  <c r="BK124" s="1"/>
  <c r="BK123" s="1"/>
  <c r="J123" s="1"/>
  <c r="J32" s="1"/>
  <c r="AG173" i="1" s="1"/>
  <c r="AN173" s="1"/>
  <c r="J151" i="79"/>
  <c r="J107" s="1"/>
  <c r="J98" i="86"/>
  <c r="BK124" i="88"/>
  <c r="BK123"/>
  <c r="J123" s="1"/>
  <c r="J98" s="1"/>
  <c r="J98" i="92"/>
  <c r="BK132" i="32"/>
  <c r="BK131" s="1"/>
  <c r="J131" s="1"/>
  <c r="J99" s="1"/>
  <c r="BK154" i="42"/>
  <c r="J154" s="1"/>
  <c r="J107" s="1"/>
  <c r="BK278" i="58"/>
  <c r="J278"/>
  <c r="J119" s="1"/>
  <c r="BK132" i="63"/>
  <c r="J132" s="1"/>
  <c r="J100" s="1"/>
  <c r="BK124" i="94"/>
  <c r="J124" s="1"/>
  <c r="J99" s="1"/>
  <c r="J32" i="7"/>
  <c r="AG101" i="1"/>
  <c r="J35" i="15"/>
  <c r="AV110" i="1" s="1"/>
  <c r="AT110" s="1"/>
  <c r="J32" i="82"/>
  <c r="AG185" i="1"/>
  <c r="F35" i="91"/>
  <c r="AZ195" i="1" s="1"/>
  <c r="J32" i="18"/>
  <c r="AG113" i="1"/>
  <c r="J32" i="29"/>
  <c r="AG125" i="1" s="1"/>
  <c r="F35" i="44"/>
  <c r="AZ142" i="1"/>
  <c r="F35" i="51"/>
  <c r="AZ150" i="1" s="1"/>
  <c r="F35" i="72"/>
  <c r="AZ174" i="1"/>
  <c r="J32" i="83"/>
  <c r="AG186" i="1" s="1"/>
  <c r="BA117"/>
  <c r="AW117" s="1"/>
  <c r="BC157"/>
  <c r="AY157" s="1"/>
  <c r="BC181"/>
  <c r="AY181" s="1"/>
  <c r="J35" i="7"/>
  <c r="AV101" i="1" s="1"/>
  <c r="AT101" s="1"/>
  <c r="J35" i="11"/>
  <c r="AV105" i="1" s="1"/>
  <c r="AT105" s="1"/>
  <c r="F35" i="23"/>
  <c r="AZ119" i="1" s="1"/>
  <c r="J35" i="39"/>
  <c r="AV136" i="1" s="1"/>
  <c r="AT136" s="1"/>
  <c r="F35" i="46"/>
  <c r="AZ144" i="1"/>
  <c r="F35" i="61"/>
  <c r="AZ161" i="1"/>
  <c r="J35" i="64"/>
  <c r="AV165" i="1" s="1"/>
  <c r="AT165" s="1"/>
  <c r="F35" i="68"/>
  <c r="AZ169" i="1"/>
  <c r="J35" i="78"/>
  <c r="AV180" i="1" s="1"/>
  <c r="AT180" s="1"/>
  <c r="J35" i="88"/>
  <c r="AV191" i="1" s="1"/>
  <c r="AT191" s="1"/>
  <c r="F35" i="94"/>
  <c r="AZ198" i="1"/>
  <c r="BB106"/>
  <c r="AX106" s="1"/>
  <c r="BA128"/>
  <c r="AW128" s="1"/>
  <c r="BD163"/>
  <c r="BB181"/>
  <c r="AX181"/>
  <c r="J35" i="12"/>
  <c r="AV107" i="1" s="1"/>
  <c r="AT107" s="1"/>
  <c r="J35" i="13"/>
  <c r="AV108" i="1" s="1"/>
  <c r="AT108" s="1"/>
  <c r="J35" i="52"/>
  <c r="AV151" i="1"/>
  <c r="AT151" s="1"/>
  <c r="J35" i="61"/>
  <c r="AV161" i="1" s="1"/>
  <c r="AT161" s="1"/>
  <c r="F35" i="63"/>
  <c r="AZ164" i="1" s="1"/>
  <c r="F35" i="66"/>
  <c r="AZ167" i="1"/>
  <c r="F35" i="74"/>
  <c r="AZ176" i="1" s="1"/>
  <c r="F35" i="78"/>
  <c r="AZ180" i="1"/>
  <c r="F35" i="80"/>
  <c r="AZ183" i="1" s="1"/>
  <c r="BC95"/>
  <c r="AY95" s="1"/>
  <c r="BC146"/>
  <c r="AY146" s="1"/>
  <c r="BA181"/>
  <c r="AW181" s="1"/>
  <c r="F35" i="12"/>
  <c r="AZ107" i="1" s="1"/>
  <c r="F35" i="17"/>
  <c r="AZ112" i="1"/>
  <c r="F35" i="33"/>
  <c r="AZ130" i="1" s="1"/>
  <c r="J35" i="45"/>
  <c r="AV143" i="1"/>
  <c r="AT143"/>
  <c r="F35" i="52"/>
  <c r="AZ151" i="1"/>
  <c r="J35" i="55"/>
  <c r="AV154" i="1" s="1"/>
  <c r="AT154" s="1"/>
  <c r="J35" i="70"/>
  <c r="AV172" i="1"/>
  <c r="AT172" s="1"/>
  <c r="J35" i="87"/>
  <c r="AV190" i="1"/>
  <c r="AT190"/>
  <c r="F35" i="90"/>
  <c r="AZ194" i="1" s="1"/>
  <c r="BD95"/>
  <c r="BD128"/>
  <c r="BB192"/>
  <c r="AX192" s="1"/>
  <c r="J35" i="9"/>
  <c r="AV103" i="1"/>
  <c r="AT103"/>
  <c r="F35" i="11"/>
  <c r="AZ105" i="1"/>
  <c r="J35" i="23"/>
  <c r="AV119" i="1" s="1"/>
  <c r="AT119" s="1"/>
  <c r="F35" i="31"/>
  <c r="AZ127" i="1"/>
  <c r="F35" i="39"/>
  <c r="AZ136" i="1" s="1"/>
  <c r="F35" i="43"/>
  <c r="AZ141" i="1" s="1"/>
  <c r="J35" i="49"/>
  <c r="AV148" i="1" s="1"/>
  <c r="AT148" s="1"/>
  <c r="J35" i="56"/>
  <c r="AV155" i="1" s="1"/>
  <c r="AT155" s="1"/>
  <c r="J35" i="67"/>
  <c r="AV168" i="1" s="1"/>
  <c r="AT168" s="1"/>
  <c r="J35" i="85"/>
  <c r="AV188" i="1"/>
  <c r="AT188" s="1"/>
  <c r="J35" i="93"/>
  <c r="AV197" i="1" s="1"/>
  <c r="AT197" s="1"/>
  <c r="F35" i="5"/>
  <c r="AZ99" i="1" s="1"/>
  <c r="J35" i="14"/>
  <c r="AV109" i="1" s="1"/>
  <c r="AT109" s="1"/>
  <c r="J32" i="37"/>
  <c r="AG134" i="1"/>
  <c r="J32" i="45"/>
  <c r="AG143" i="1" s="1"/>
  <c r="AN143" s="1"/>
  <c r="J35" i="59"/>
  <c r="AV159" i="1" s="1"/>
  <c r="AT159" s="1"/>
  <c r="J32" i="78"/>
  <c r="AG180" i="1"/>
  <c r="AN180" s="1"/>
  <c r="F35" i="4"/>
  <c r="AZ98" i="1" s="1"/>
  <c r="F35" i="25"/>
  <c r="AZ121" i="1" s="1"/>
  <c r="J35" i="34"/>
  <c r="AV131" i="1" s="1"/>
  <c r="AT131" s="1"/>
  <c r="J32" i="16"/>
  <c r="AG111" i="1"/>
  <c r="J32" i="28"/>
  <c r="AG124" i="1" s="1"/>
  <c r="J32" i="54"/>
  <c r="AG153" i="1" s="1"/>
  <c r="BC106"/>
  <c r="AY106" s="1"/>
  <c r="BB146"/>
  <c r="AX146" s="1"/>
  <c r="BA192"/>
  <c r="AW192" s="1"/>
  <c r="J35" i="8"/>
  <c r="AV102" i="1" s="1"/>
  <c r="AT102" s="1"/>
  <c r="F35" i="9"/>
  <c r="AZ103" i="1" s="1"/>
  <c r="J35" i="21"/>
  <c r="AV116" i="1"/>
  <c r="AT116" s="1"/>
  <c r="J35" i="36"/>
  <c r="AV133" i="1" s="1"/>
  <c r="AT133" s="1"/>
  <c r="J35" i="40"/>
  <c r="AV137" i="1" s="1"/>
  <c r="AT137" s="1"/>
  <c r="F35" i="49"/>
  <c r="AZ148" i="1"/>
  <c r="F35" i="67"/>
  <c r="AZ168" i="1" s="1"/>
  <c r="J35" i="69"/>
  <c r="AV171" i="1" s="1"/>
  <c r="AT171" s="1"/>
  <c r="F35" i="87"/>
  <c r="AZ190" i="1"/>
  <c r="J35" i="94"/>
  <c r="AV198" i="1" s="1"/>
  <c r="AT198" s="1"/>
  <c r="BC117"/>
  <c r="AY117" s="1"/>
  <c r="BD146"/>
  <c r="BD192"/>
  <c r="J35" i="10"/>
  <c r="AV104" i="1" s="1"/>
  <c r="AT104" s="1"/>
  <c r="F35" i="19"/>
  <c r="AZ114" i="1"/>
  <c r="F35" i="22"/>
  <c r="AZ118" i="1" s="1"/>
  <c r="F35" i="30"/>
  <c r="AZ126" i="1"/>
  <c r="F35" i="48"/>
  <c r="AZ147" i="1" s="1"/>
  <c r="J35" i="57"/>
  <c r="AV156" i="1"/>
  <c r="AT156"/>
  <c r="J35" i="68"/>
  <c r="AV169" i="1"/>
  <c r="AT169" s="1"/>
  <c r="J35" i="75"/>
  <c r="AV177" i="1" s="1"/>
  <c r="AT177" s="1"/>
  <c r="F35" i="83"/>
  <c r="AZ186" i="1"/>
  <c r="BB117"/>
  <c r="AX117"/>
  <c r="BB157"/>
  <c r="AX157"/>
  <c r="BC192"/>
  <c r="AY192"/>
  <c r="F35" i="6"/>
  <c r="AZ100" i="1"/>
  <c r="F35" i="13"/>
  <c r="AZ108" i="1" s="1"/>
  <c r="F35" i="28"/>
  <c r="AZ124" i="1"/>
  <c r="F35" i="36"/>
  <c r="AZ133" i="1" s="1"/>
  <c r="J35" i="37"/>
  <c r="AV134" i="1" s="1"/>
  <c r="AT134" s="1"/>
  <c r="F35" i="47"/>
  <c r="AZ145" i="1"/>
  <c r="J35" i="53"/>
  <c r="AV152" i="1" s="1"/>
  <c r="AT152" s="1"/>
  <c r="F35" i="58"/>
  <c r="AZ158" i="1" s="1"/>
  <c r="BA95"/>
  <c r="AW95" s="1"/>
  <c r="BA139"/>
  <c r="AW139" s="1"/>
  <c r="BA163"/>
  <c r="AW163" s="1"/>
  <c r="F35" i="3"/>
  <c r="AZ97" i="1" s="1"/>
  <c r="J35" i="17"/>
  <c r="AV112" i="1" s="1"/>
  <c r="AT112" s="1"/>
  <c r="J35" i="26"/>
  <c r="AV122" i="1" s="1"/>
  <c r="AT122" s="1"/>
  <c r="J35" i="33"/>
  <c r="AV130" i="1" s="1"/>
  <c r="AT130" s="1"/>
  <c r="F35" i="41"/>
  <c r="AZ138" i="1"/>
  <c r="J35" i="48"/>
  <c r="AV147" i="1" s="1"/>
  <c r="AT147" s="1"/>
  <c r="F35" i="57"/>
  <c r="AZ156" i="1" s="1"/>
  <c r="F35" i="70"/>
  <c r="AZ172" i="1" s="1"/>
  <c r="J35" i="86"/>
  <c r="AV189" i="1" s="1"/>
  <c r="AT189" s="1"/>
  <c r="J32" i="19"/>
  <c r="AG114" i="1"/>
  <c r="J35" i="50"/>
  <c r="AV149" i="1" s="1"/>
  <c r="AT149" s="1"/>
  <c r="J32" i="67"/>
  <c r="AG168" i="1" s="1"/>
  <c r="AN168" s="1"/>
  <c r="F35" i="82"/>
  <c r="AZ185" i="1"/>
  <c r="J32" i="75"/>
  <c r="AG177" i="1" s="1"/>
  <c r="AN177" s="1"/>
  <c r="F35" i="35"/>
  <c r="AZ132" i="1" s="1"/>
  <c r="F35" i="65"/>
  <c r="AZ166" i="1" s="1"/>
  <c r="F35" i="71"/>
  <c r="AZ173" i="1" s="1"/>
  <c r="AT98"/>
  <c r="BB128"/>
  <c r="AX128" s="1"/>
  <c r="BA170"/>
  <c r="AW170" s="1"/>
  <c r="J35" i="6"/>
  <c r="AV100" i="1"/>
  <c r="AT100" s="1"/>
  <c r="J35" i="22"/>
  <c r="AV118" i="1" s="1"/>
  <c r="AT118" s="1"/>
  <c r="J35" i="47"/>
  <c r="AV145" i="1" s="1"/>
  <c r="AT145" s="1"/>
  <c r="J35" i="63"/>
  <c r="AV164" i="1" s="1"/>
  <c r="AT164" s="1"/>
  <c r="J35" i="74"/>
  <c r="AV176" i="1"/>
  <c r="AT176" s="1"/>
  <c r="F35" i="29"/>
  <c r="AZ125" i="1" s="1"/>
  <c r="J35" i="31"/>
  <c r="AV127" i="1" s="1"/>
  <c r="AT127" s="1"/>
  <c r="F35" i="53"/>
  <c r="AZ152" i="1"/>
  <c r="F35" i="60"/>
  <c r="AZ160" i="1" s="1"/>
  <c r="J35" i="73"/>
  <c r="AV175" i="1"/>
  <c r="AT175" s="1"/>
  <c r="F35" i="88"/>
  <c r="AZ191" i="1" s="1"/>
  <c r="J35" i="89"/>
  <c r="AV193" i="1" s="1"/>
  <c r="AT193" s="1"/>
  <c r="AT195"/>
  <c r="BC128"/>
  <c r="AY128" s="1"/>
  <c r="BB163"/>
  <c r="AX163" s="1"/>
  <c r="F35" i="2"/>
  <c r="AZ96" i="1" s="1"/>
  <c r="F35" i="18"/>
  <c r="AZ113" i="1" s="1"/>
  <c r="F35" i="20"/>
  <c r="AZ115" i="1" s="1"/>
  <c r="J35" i="38"/>
  <c r="AV135" i="1" s="1"/>
  <c r="AT135" s="1"/>
  <c r="J35" i="41"/>
  <c r="AV138" i="1" s="1"/>
  <c r="AT138" s="1"/>
  <c r="J35" i="54"/>
  <c r="AV153" i="1" s="1"/>
  <c r="AT153" s="1"/>
  <c r="F35" i="73"/>
  <c r="AZ175" i="1"/>
  <c r="J35" i="79"/>
  <c r="AV182" i="1" s="1"/>
  <c r="AT182" s="1"/>
  <c r="J35" i="83"/>
  <c r="AV186" i="1" s="1"/>
  <c r="AT186" s="1"/>
  <c r="F35" i="86"/>
  <c r="AZ189" i="1"/>
  <c r="F35" i="93"/>
  <c r="AZ197" i="1" s="1"/>
  <c r="AT185"/>
  <c r="BD117"/>
  <c r="BD157"/>
  <c r="BD170"/>
  <c r="F35" i="8"/>
  <c r="AZ102" i="1"/>
  <c r="J35" i="20"/>
  <c r="AV115" i="1" s="1"/>
  <c r="AT115" s="1"/>
  <c r="J35" i="30"/>
  <c r="AV126" i="1" s="1"/>
  <c r="AT126" s="1"/>
  <c r="F35" i="37"/>
  <c r="AZ134" i="1"/>
  <c r="J35" i="42"/>
  <c r="AV140" i="1" s="1"/>
  <c r="AT140" s="1"/>
  <c r="F35" i="55"/>
  <c r="AZ154" i="1" s="1"/>
  <c r="J35" i="60"/>
  <c r="AV160" i="1" s="1"/>
  <c r="AT160" s="1"/>
  <c r="F35" i="77"/>
  <c r="AZ179" i="1" s="1"/>
  <c r="J35" i="92"/>
  <c r="AV196" i="1"/>
  <c r="AT196" s="1"/>
  <c r="J32" i="17"/>
  <c r="AG112" i="1"/>
  <c r="AN112" s="1"/>
  <c r="F35" i="24"/>
  <c r="AZ120" i="1"/>
  <c r="J32" i="38"/>
  <c r="AG135" i="1" s="1"/>
  <c r="AN135" s="1"/>
  <c r="J32" i="66"/>
  <c r="AG167" i="1"/>
  <c r="F35" i="81"/>
  <c r="AZ184" i="1" s="1"/>
  <c r="J32" i="26"/>
  <c r="AG122" i="1"/>
  <c r="AN122" s="1"/>
  <c r="J32" i="74"/>
  <c r="AG176" i="1" s="1"/>
  <c r="AN176" s="1"/>
  <c r="J32" i="76"/>
  <c r="AG178" i="1" s="1"/>
  <c r="AT121"/>
  <c r="BD139"/>
  <c r="BC163"/>
  <c r="AY163" s="1"/>
  <c r="J35" i="2"/>
  <c r="AV96" i="1" s="1"/>
  <c r="AT96" s="1"/>
  <c r="F35" i="16"/>
  <c r="AZ111" i="1" s="1"/>
  <c r="F35" i="27"/>
  <c r="AZ123" i="1"/>
  <c r="F35" i="38"/>
  <c r="AZ135" i="1" s="1"/>
  <c r="F35" i="45"/>
  <c r="AZ143" i="1"/>
  <c r="J35" i="62"/>
  <c r="AV162" i="1" s="1"/>
  <c r="AT162" s="1"/>
  <c r="J35" i="66"/>
  <c r="AV167" i="1" s="1"/>
  <c r="AT167" s="1"/>
  <c r="J35" i="77"/>
  <c r="AV179" i="1"/>
  <c r="AT179" s="1"/>
  <c r="F35" i="79"/>
  <c r="AZ182" i="1"/>
  <c r="F35" i="89"/>
  <c r="AZ193" i="1" s="1"/>
  <c r="AT142"/>
  <c r="AT184"/>
  <c r="BB95"/>
  <c r="AX95" s="1"/>
  <c r="BB139"/>
  <c r="AX139"/>
  <c r="BA157"/>
  <c r="AW157" s="1"/>
  <c r="BB170"/>
  <c r="AX170" s="1"/>
  <c r="J35" i="3"/>
  <c r="AV97" i="1" s="1"/>
  <c r="AT97" s="1"/>
  <c r="J35" i="18"/>
  <c r="AV113" i="1"/>
  <c r="AT113" s="1"/>
  <c r="F35" i="21"/>
  <c r="AZ116" i="1"/>
  <c r="F35" i="26"/>
  <c r="AZ122" i="1" s="1"/>
  <c r="J35" i="43"/>
  <c r="AV141" i="1" s="1"/>
  <c r="AT141" s="1"/>
  <c r="F35" i="56"/>
  <c r="AZ155" i="1" s="1"/>
  <c r="F35" i="64"/>
  <c r="AZ165" i="1"/>
  <c r="F35" i="69"/>
  <c r="AZ171" i="1" s="1"/>
  <c r="F35" i="76"/>
  <c r="AZ178" i="1"/>
  <c r="F35" i="84"/>
  <c r="AZ187" i="1" s="1"/>
  <c r="BA106"/>
  <c r="AW106" s="1"/>
  <c r="BC139"/>
  <c r="AY139" s="1"/>
  <c r="BC170"/>
  <c r="AY170"/>
  <c r="F35" i="7"/>
  <c r="AZ101" i="1" s="1"/>
  <c r="J35" i="16"/>
  <c r="AV111" i="1"/>
  <c r="AT111" s="1"/>
  <c r="J35" i="27"/>
  <c r="AV123" i="1"/>
  <c r="AT123"/>
  <c r="J35" i="29"/>
  <c r="AV125" i="1" s="1"/>
  <c r="AT125" s="1"/>
  <c r="F35" i="32"/>
  <c r="AZ129" i="1" s="1"/>
  <c r="F35" i="42"/>
  <c r="AZ140" i="1"/>
  <c r="F35" i="62"/>
  <c r="AZ162" i="1" s="1"/>
  <c r="F35" i="75"/>
  <c r="AZ177" i="1"/>
  <c r="J35" i="80"/>
  <c r="AV183" i="1" s="1"/>
  <c r="AT183" s="1"/>
  <c r="J35" i="84"/>
  <c r="AV187" i="1"/>
  <c r="AT187" s="1"/>
  <c r="F35" i="85"/>
  <c r="AZ188" i="1"/>
  <c r="F35" i="92"/>
  <c r="AZ196" i="1" s="1"/>
  <c r="BD106"/>
  <c r="BA146"/>
  <c r="AW146"/>
  <c r="BD181"/>
  <c r="F35" i="10"/>
  <c r="AZ104" i="1" s="1"/>
  <c r="J35" i="19"/>
  <c r="AV114" i="1" s="1"/>
  <c r="AT114" s="1"/>
  <c r="J35" i="28"/>
  <c r="AV124" i="1"/>
  <c r="AT124" s="1"/>
  <c r="J35" i="32"/>
  <c r="AV129" i="1" s="1"/>
  <c r="AT129" s="1"/>
  <c r="F35" i="40"/>
  <c r="AZ137" i="1" s="1"/>
  <c r="J35" i="46"/>
  <c r="AV144" i="1"/>
  <c r="AT144" s="1"/>
  <c r="F35" i="54"/>
  <c r="AZ153" i="1" s="1"/>
  <c r="J35" i="58"/>
  <c r="AV158" i="1" s="1"/>
  <c r="AT158" s="1"/>
  <c r="J35" i="76"/>
  <c r="AV178" i="1"/>
  <c r="AT178" s="1"/>
  <c r="J35" i="90"/>
  <c r="AV194" i="1" s="1"/>
  <c r="AT194" s="1"/>
  <c r="AN169" l="1"/>
  <c r="T132" i="40"/>
  <c r="T131" s="1"/>
  <c r="BK132" i="20"/>
  <c r="J132" s="1"/>
  <c r="J99" s="1"/>
  <c r="R134" i="87"/>
  <c r="R133" s="1"/>
  <c r="BK130" i="33"/>
  <c r="J130"/>
  <c r="J98" s="1"/>
  <c r="T147" i="13"/>
  <c r="T146" s="1"/>
  <c r="T150" i="22"/>
  <c r="T149" s="1"/>
  <c r="T147" i="58"/>
  <c r="T146" s="1"/>
  <c r="R132" i="40"/>
  <c r="R131" s="1"/>
  <c r="BK147" i="13"/>
  <c r="BK146" s="1"/>
  <c r="J146" s="1"/>
  <c r="J98" s="1"/>
  <c r="R150" i="22"/>
  <c r="R149" s="1"/>
  <c r="J41" i="17"/>
  <c r="J41" i="29"/>
  <c r="J41" i="78"/>
  <c r="J41" i="16"/>
  <c r="J41" i="26"/>
  <c r="J41" i="38"/>
  <c r="J41" i="7"/>
  <c r="J41" i="19"/>
  <c r="J41" i="37"/>
  <c r="J41" i="45"/>
  <c r="J41" i="54"/>
  <c r="J41" i="57"/>
  <c r="J41" i="66"/>
  <c r="J41" i="68"/>
  <c r="J41" i="74"/>
  <c r="J41" i="75"/>
  <c r="J41" i="76"/>
  <c r="J41" i="83"/>
  <c r="J41" i="18"/>
  <c r="J41" i="28"/>
  <c r="J41" i="67"/>
  <c r="BK131" i="80"/>
  <c r="BK130"/>
  <c r="J130" s="1"/>
  <c r="J98" s="1"/>
  <c r="BK131" i="89"/>
  <c r="J131"/>
  <c r="J99" s="1"/>
  <c r="BK131" i="12"/>
  <c r="J131" s="1"/>
  <c r="J99" s="1"/>
  <c r="J132" i="3"/>
  <c r="J100"/>
  <c r="BK132" i="10"/>
  <c r="J132"/>
  <c r="J99" s="1"/>
  <c r="BK123" i="14"/>
  <c r="J123" s="1"/>
  <c r="J98" s="1"/>
  <c r="J133" i="20"/>
  <c r="J100"/>
  <c r="J124" i="21"/>
  <c r="J99"/>
  <c r="BK124" i="24"/>
  <c r="J124"/>
  <c r="J99" s="1"/>
  <c r="J41" i="27"/>
  <c r="J132" i="30"/>
  <c r="J99"/>
  <c r="J133"/>
  <c r="J100"/>
  <c r="BK130" i="32"/>
  <c r="J130"/>
  <c r="J98" s="1"/>
  <c r="BK123" i="34"/>
  <c r="J123" s="1"/>
  <c r="J32" s="1"/>
  <c r="AG131" i="1" s="1"/>
  <c r="AN131" s="1"/>
  <c r="J125" i="34"/>
  <c r="J100" s="1"/>
  <c r="J124" i="35"/>
  <c r="J99" s="1"/>
  <c r="J41" i="36"/>
  <c r="BK132" i="40"/>
  <c r="J132"/>
  <c r="J99" s="1"/>
  <c r="BK131" i="42"/>
  <c r="J131" s="1"/>
  <c r="J98" s="1"/>
  <c r="BK132" i="43"/>
  <c r="J132"/>
  <c r="J99" s="1"/>
  <c r="BK124" i="44"/>
  <c r="J124" s="1"/>
  <c r="J99" s="1"/>
  <c r="J41" i="46"/>
  <c r="J41" i="51"/>
  <c r="J124"/>
  <c r="J99"/>
  <c r="BK132" i="56"/>
  <c r="J132"/>
  <c r="J99" s="1"/>
  <c r="J98" i="57"/>
  <c r="J124"/>
  <c r="J99"/>
  <c r="BK147" i="58"/>
  <c r="J147"/>
  <c r="J99" s="1"/>
  <c r="J41" i="62"/>
  <c r="J125" i="65"/>
  <c r="J100"/>
  <c r="BK130" i="69"/>
  <c r="J130"/>
  <c r="J98" s="1"/>
  <c r="J41" i="71"/>
  <c r="J98"/>
  <c r="BK124" i="81"/>
  <c r="J124" s="1"/>
  <c r="J99" s="1"/>
  <c r="J41" i="84"/>
  <c r="J41" i="86"/>
  <c r="BK134" i="87"/>
  <c r="BK133"/>
  <c r="J133" s="1"/>
  <c r="J32" s="1"/>
  <c r="AG190" i="1" s="1"/>
  <c r="AN190" s="1"/>
  <c r="J124" i="88"/>
  <c r="J99" s="1"/>
  <c r="BK131" i="2"/>
  <c r="J131" s="1"/>
  <c r="J99" s="1"/>
  <c r="BK130" i="3"/>
  <c r="J130"/>
  <c r="BK123" i="4"/>
  <c r="J123"/>
  <c r="J98" s="1"/>
  <c r="J41" i="15"/>
  <c r="BK150" i="22"/>
  <c r="J150"/>
  <c r="J99" s="1"/>
  <c r="J125" i="25"/>
  <c r="J100" s="1"/>
  <c r="BK123" i="31"/>
  <c r="J123" s="1"/>
  <c r="J98" s="1"/>
  <c r="J132" i="32"/>
  <c r="J100"/>
  <c r="J131" i="33"/>
  <c r="J99"/>
  <c r="J41" i="39"/>
  <c r="J41" i="41"/>
  <c r="BK123" i="47"/>
  <c r="J123"/>
  <c r="J98" s="1"/>
  <c r="J98" i="51"/>
  <c r="J125"/>
  <c r="J100"/>
  <c r="J41" i="52"/>
  <c r="J41" i="53"/>
  <c r="BK132" i="64"/>
  <c r="J132"/>
  <c r="J99" s="1"/>
  <c r="BK123" i="65"/>
  <c r="J123" s="1"/>
  <c r="J32" s="1"/>
  <c r="AG166" i="1" s="1"/>
  <c r="AN166" s="1"/>
  <c r="J98" i="68"/>
  <c r="J124" i="71"/>
  <c r="J99"/>
  <c r="J125"/>
  <c r="J100"/>
  <c r="J98" i="78"/>
  <c r="BK124" i="5"/>
  <c r="J124" s="1"/>
  <c r="J99" s="1"/>
  <c r="J148" i="13"/>
  <c r="J100"/>
  <c r="BK131" i="23"/>
  <c r="J131"/>
  <c r="J99" s="1"/>
  <c r="J133" i="42"/>
  <c r="J100" s="1"/>
  <c r="J41" i="55"/>
  <c r="BK131" i="63"/>
  <c r="BK130"/>
  <c r="J130" s="1"/>
  <c r="J32" s="1"/>
  <c r="AG164" i="1" s="1"/>
  <c r="AN164" s="1"/>
  <c r="BK131" i="70"/>
  <c r="BK130" s="1"/>
  <c r="J130" s="1"/>
  <c r="J32" s="1"/>
  <c r="AG172" i="1" s="1"/>
  <c r="AN172" s="1"/>
  <c r="BK124" i="72"/>
  <c r="J124"/>
  <c r="J99" s="1"/>
  <c r="J41" i="73"/>
  <c r="BK132" i="77"/>
  <c r="J132"/>
  <c r="J99" s="1"/>
  <c r="BK131" i="79"/>
  <c r="J131" s="1"/>
  <c r="J99" s="1"/>
  <c r="J41" i="82"/>
  <c r="J41" i="85"/>
  <c r="BK131" i="90"/>
  <c r="J131"/>
  <c r="J133"/>
  <c r="J100"/>
  <c r="BK124" i="91"/>
  <c r="J124"/>
  <c r="J99" s="1"/>
  <c r="J41" i="92"/>
  <c r="J41" i="93"/>
  <c r="J41" i="6"/>
  <c r="J41" i="8"/>
  <c r="J41" i="9"/>
  <c r="BK123" i="25"/>
  <c r="J123"/>
  <c r="J98" s="1"/>
  <c r="BK131" i="48"/>
  <c r="BK130" s="1"/>
  <c r="J130" s="1"/>
  <c r="J32" s="1"/>
  <c r="AG147" i="1" s="1"/>
  <c r="AN147" s="1"/>
  <c r="BK124" i="59"/>
  <c r="BK123"/>
  <c r="J123" s="1"/>
  <c r="J98" s="1"/>
  <c r="J41" i="60"/>
  <c r="J41" i="61"/>
  <c r="BK123" i="94"/>
  <c r="J123"/>
  <c r="J98" s="1"/>
  <c r="AN175" i="1"/>
  <c r="AN103"/>
  <c r="AN188"/>
  <c r="AN110"/>
  <c r="AN162"/>
  <c r="AN187"/>
  <c r="AN196"/>
  <c r="AN152"/>
  <c r="AN100"/>
  <c r="AN133"/>
  <c r="AN161"/>
  <c r="AN102"/>
  <c r="AN123"/>
  <c r="AN189"/>
  <c r="AN136"/>
  <c r="AN144"/>
  <c r="AN151"/>
  <c r="AN154"/>
  <c r="AN197"/>
  <c r="AN160"/>
  <c r="AN138"/>
  <c r="AN101"/>
  <c r="AN185"/>
  <c r="AN113"/>
  <c r="AN125"/>
  <c r="AN186"/>
  <c r="BD94"/>
  <c r="W33" s="1"/>
  <c r="AN134"/>
  <c r="AN156"/>
  <c r="AN111"/>
  <c r="AN124"/>
  <c r="AN153"/>
  <c r="AN114"/>
  <c r="AN167"/>
  <c r="AN178"/>
  <c r="AU117"/>
  <c r="AZ95"/>
  <c r="AV95"/>
  <c r="AT95" s="1"/>
  <c r="AU181"/>
  <c r="AU106"/>
  <c r="AZ192"/>
  <c r="AV192" s="1"/>
  <c r="AT192" s="1"/>
  <c r="J32" i="50"/>
  <c r="AG149" i="1"/>
  <c r="AN149" s="1"/>
  <c r="J32" i="90"/>
  <c r="AG194" i="1"/>
  <c r="AN194" s="1"/>
  <c r="AZ139"/>
  <c r="AV139"/>
  <c r="AT139" s="1"/>
  <c r="AZ181"/>
  <c r="AV181" s="1"/>
  <c r="AT181" s="1"/>
  <c r="AU128"/>
  <c r="AZ146"/>
  <c r="AV146" s="1"/>
  <c r="AT146" s="1"/>
  <c r="J32" i="49"/>
  <c r="AG148" i="1" s="1"/>
  <c r="AN148" s="1"/>
  <c r="BB94"/>
  <c r="W31" s="1"/>
  <c r="J32" i="35"/>
  <c r="AG132" i="1"/>
  <c r="AN132" s="1"/>
  <c r="AZ106"/>
  <c r="AV106" s="1"/>
  <c r="AT106" s="1"/>
  <c r="AZ117"/>
  <c r="AV117"/>
  <c r="AT117" s="1"/>
  <c r="AU146"/>
  <c r="AZ170"/>
  <c r="AV170" s="1"/>
  <c r="AT170" s="1"/>
  <c r="J32" i="11"/>
  <c r="AG105" i="1" s="1"/>
  <c r="AN105" s="1"/>
  <c r="J32" i="21"/>
  <c r="AG116" i="1"/>
  <c r="AN116" s="1"/>
  <c r="J32" i="3"/>
  <c r="AG97" i="1" s="1"/>
  <c r="AN97" s="1"/>
  <c r="J32" i="30"/>
  <c r="AG126" i="1"/>
  <c r="AN126" s="1"/>
  <c r="BA94"/>
  <c r="W30" s="1"/>
  <c r="AZ157"/>
  <c r="AV157" s="1"/>
  <c r="AT157" s="1"/>
  <c r="AU139"/>
  <c r="AZ163"/>
  <c r="AV163" s="1"/>
  <c r="AT163" s="1"/>
  <c r="AZ128"/>
  <c r="AV128" s="1"/>
  <c r="AT128" s="1"/>
  <c r="J32" i="88"/>
  <c r="AG191" i="1" s="1"/>
  <c r="AN191" s="1"/>
  <c r="BC94"/>
  <c r="AY94" s="1"/>
  <c r="BK130" i="2" l="1"/>
  <c r="J130" s="1"/>
  <c r="J98" s="1"/>
  <c r="J41" i="11"/>
  <c r="BK130" i="12"/>
  <c r="J130" s="1"/>
  <c r="J32" s="1"/>
  <c r="AG107" i="1" s="1"/>
  <c r="AN107" s="1"/>
  <c r="J147" i="13"/>
  <c r="J99" s="1"/>
  <c r="BK130" i="23"/>
  <c r="J130" s="1"/>
  <c r="J98" s="1"/>
  <c r="BK123" i="24"/>
  <c r="J123"/>
  <c r="BK131" i="40"/>
  <c r="J131" s="1"/>
  <c r="J98" s="1"/>
  <c r="BK131" i="43"/>
  <c r="J131" s="1"/>
  <c r="J32" s="1"/>
  <c r="AG141" i="1" s="1"/>
  <c r="AN141" s="1"/>
  <c r="J131" i="48"/>
  <c r="J99" s="1"/>
  <c r="BK146" i="58"/>
  <c r="J146" s="1"/>
  <c r="J98" s="1"/>
  <c r="J41" i="63"/>
  <c r="J131"/>
  <c r="J99" s="1"/>
  <c r="BK131" i="64"/>
  <c r="J131" s="1"/>
  <c r="J98" s="1"/>
  <c r="J98" i="65"/>
  <c r="BK131" i="77"/>
  <c r="J131" s="1"/>
  <c r="J98" s="1"/>
  <c r="J131" i="80"/>
  <c r="J99" s="1"/>
  <c r="BK123" i="81"/>
  <c r="J123"/>
  <c r="J98" i="87"/>
  <c r="J41" i="88"/>
  <c r="BK123" i="91"/>
  <c r="J123"/>
  <c r="J98" s="1"/>
  <c r="BK123" i="5"/>
  <c r="J123" s="1"/>
  <c r="J98" s="1"/>
  <c r="BK131" i="20"/>
  <c r="J131" s="1"/>
  <c r="J98" s="1"/>
  <c r="J41" i="21"/>
  <c r="J41" i="30"/>
  <c r="J98" i="34"/>
  <c r="J41" i="35"/>
  <c r="BK123" i="44"/>
  <c r="J123" s="1"/>
  <c r="J98" s="1"/>
  <c r="J98" i="48"/>
  <c r="J41" i="49"/>
  <c r="J41" i="50"/>
  <c r="BK131" i="56"/>
  <c r="J131" s="1"/>
  <c r="J32" s="1"/>
  <c r="AG155" i="1" s="1"/>
  <c r="AN155" s="1"/>
  <c r="J41" i="65"/>
  <c r="J131" i="70"/>
  <c r="J99" s="1"/>
  <c r="BK123" i="72"/>
  <c r="J123"/>
  <c r="J134" i="87"/>
  <c r="J99" s="1"/>
  <c r="BK130" i="89"/>
  <c r="J130"/>
  <c r="J98" s="1"/>
  <c r="J98" i="3"/>
  <c r="BK131" i="10"/>
  <c r="J131"/>
  <c r="BK149" i="22"/>
  <c r="J149" s="1"/>
  <c r="J98" s="1"/>
  <c r="J41" i="34"/>
  <c r="J41" i="48"/>
  <c r="J124" i="59"/>
  <c r="J99" s="1"/>
  <c r="J98" i="63"/>
  <c r="J98" i="70"/>
  <c r="J41" i="90"/>
  <c r="J98"/>
  <c r="J41" i="3"/>
  <c r="J41" i="70"/>
  <c r="BK130" i="79"/>
  <c r="J130" s="1"/>
  <c r="J32" s="1"/>
  <c r="AG182" i="1" s="1"/>
  <c r="AN182" s="1"/>
  <c r="J41" i="87"/>
  <c r="AU94" i="1"/>
  <c r="J32" i="14"/>
  <c r="AG109" i="1" s="1"/>
  <c r="AN109" s="1"/>
  <c r="J32" i="31"/>
  <c r="AG127" i="1" s="1"/>
  <c r="AN127" s="1"/>
  <c r="J32" i="25"/>
  <c r="AG121" i="1"/>
  <c r="AN121" s="1"/>
  <c r="W32"/>
  <c r="AW94"/>
  <c r="AK30" s="1"/>
  <c r="J32" i="59"/>
  <c r="AG159" i="1"/>
  <c r="AN159" s="1"/>
  <c r="J32" i="69"/>
  <c r="AG171" i="1" s="1"/>
  <c r="AN171" s="1"/>
  <c r="J32" i="72"/>
  <c r="AG174" i="1" s="1"/>
  <c r="AN174" s="1"/>
  <c r="J32" i="10"/>
  <c r="AG104" i="1" s="1"/>
  <c r="AN104" s="1"/>
  <c r="J32" i="94"/>
  <c r="AG198" i="1"/>
  <c r="AN198" s="1"/>
  <c r="J32" i="24"/>
  <c r="AG120" i="1" s="1"/>
  <c r="AN120" s="1"/>
  <c r="J32" i="81"/>
  <c r="AG184" i="1" s="1"/>
  <c r="AN184" s="1"/>
  <c r="J32" i="33"/>
  <c r="AG130" i="1" s="1"/>
  <c r="AN130" s="1"/>
  <c r="AZ94"/>
  <c r="W29" s="1"/>
  <c r="J32" i="42"/>
  <c r="AG140" i="1" s="1"/>
  <c r="AN140" s="1"/>
  <c r="AX94"/>
  <c r="J32" i="4"/>
  <c r="AG98" i="1"/>
  <c r="AN98" s="1"/>
  <c r="J32" i="13"/>
  <c r="AG108" i="1"/>
  <c r="AN108" s="1"/>
  <c r="J32" i="32"/>
  <c r="AG129" i="1" s="1"/>
  <c r="AN129" s="1"/>
  <c r="J32" i="47"/>
  <c r="AG145" i="1" s="1"/>
  <c r="AN145" s="1"/>
  <c r="J32" i="80"/>
  <c r="AG183" i="1" s="1"/>
  <c r="AN183" s="1"/>
  <c r="J98" i="10" l="1"/>
  <c r="J98" i="12"/>
  <c r="J98" i="24"/>
  <c r="J98" i="43"/>
  <c r="J41" i="47"/>
  <c r="J41" i="59"/>
  <c r="J41" i="69"/>
  <c r="J98" i="72"/>
  <c r="J41" i="80"/>
  <c r="J41" i="94"/>
  <c r="J41" i="4"/>
  <c r="J41" i="32"/>
  <c r="J41" i="42"/>
  <c r="J98" i="79"/>
  <c r="J41" i="81"/>
  <c r="J98"/>
  <c r="J41" i="10"/>
  <c r="J41" i="13"/>
  <c r="J41" i="24"/>
  <c r="J41" i="33"/>
  <c r="J41" i="56"/>
  <c r="J98"/>
  <c r="J41" i="79"/>
  <c r="J41" i="12"/>
  <c r="J41" i="14"/>
  <c r="J41" i="25"/>
  <c r="J41" i="31"/>
  <c r="J41" i="43"/>
  <c r="J41" i="72"/>
  <c r="AG181" i="1"/>
  <c r="AN181" s="1"/>
  <c r="J32" i="64"/>
  <c r="AG165" i="1"/>
  <c r="AN165" s="1"/>
  <c r="J32" i="23"/>
  <c r="AG119" i="1" s="1"/>
  <c r="AN119" s="1"/>
  <c r="J32" i="20"/>
  <c r="AG115" i="1" s="1"/>
  <c r="AN115" s="1"/>
  <c r="J32" i="44"/>
  <c r="AG142" i="1" s="1"/>
  <c r="AN142" s="1"/>
  <c r="J32" i="2"/>
  <c r="AG96" i="1"/>
  <c r="AN96" s="1"/>
  <c r="J32" i="40"/>
  <c r="AG137" i="1"/>
  <c r="AN137" s="1"/>
  <c r="AV94"/>
  <c r="AK29" s="1"/>
  <c r="J32" i="89"/>
  <c r="AG193" i="1"/>
  <c r="AN193" s="1"/>
  <c r="J32" i="22"/>
  <c r="AG118" i="1"/>
  <c r="AN118" s="1"/>
  <c r="J32" i="5"/>
  <c r="AG99" i="1" s="1"/>
  <c r="AN99" s="1"/>
  <c r="J32" i="91"/>
  <c r="AG195" i="1" s="1"/>
  <c r="AN195" s="1"/>
  <c r="J32" i="77"/>
  <c r="AG179" i="1"/>
  <c r="AN179" s="1"/>
  <c r="J32" i="58"/>
  <c r="AG158" i="1"/>
  <c r="AN158"/>
  <c r="AG146"/>
  <c r="AN146" s="1"/>
  <c r="J41" i="2" l="1"/>
  <c r="J41" i="58"/>
  <c r="J41" i="20"/>
  <c r="J41" i="40"/>
  <c r="J41" i="64"/>
  <c r="J41" i="44"/>
  <c r="J41" i="89"/>
  <c r="J41" i="5"/>
  <c r="J41" i="22"/>
  <c r="J41" i="23"/>
  <c r="J41" i="77"/>
  <c r="J41" i="91"/>
  <c r="AG106" i="1"/>
  <c r="AN106" s="1"/>
  <c r="AG163"/>
  <c r="AN163" s="1"/>
  <c r="AG170"/>
  <c r="AN170" s="1"/>
  <c r="AG139"/>
  <c r="AN139" s="1"/>
  <c r="AG95"/>
  <c r="AG128"/>
  <c r="AN128"/>
  <c r="AG117"/>
  <c r="AN117"/>
  <c r="AT94"/>
  <c r="AG157"/>
  <c r="AN157" s="1"/>
  <c r="AG192"/>
  <c r="AN192" s="1"/>
  <c r="AN95" l="1"/>
  <c r="AG94"/>
  <c r="AN94" s="1"/>
  <c r="AK26" l="1"/>
  <c r="AK35" s="1"/>
</calcChain>
</file>

<file path=xl/sharedStrings.xml><?xml version="1.0" encoding="utf-8"?>
<sst xmlns="http://schemas.openxmlformats.org/spreadsheetml/2006/main" count="50675" uniqueCount="2751">
  <si>
    <t>Export Komplet</t>
  </si>
  <si>
    <t/>
  </si>
  <si>
    <t>2.0</t>
  </si>
  <si>
    <t>False</t>
  </si>
  <si>
    <t>{54dcf1c7-b8d7-46fa-813b-307bf6cf0d29}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</si>
  <si>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</si>
  <si>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</si>
  <si>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</si>
  <si>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</si>
  <si>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</si>
  <si>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</si>
  <si>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</si>
  <si>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</si>
  <si>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</si>
  <si>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014-36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</si>
  <si>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</si>
  <si>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</si>
  <si>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rejd Baťova kanálu</t>
  </si>
  <si>
    <t>KSO:</t>
  </si>
  <si>
    <t>CC-CZ:</t>
  </si>
  <si>
    <t>Místo:</t>
  </si>
  <si>
    <t xml:space="preserve"> </t>
  </si>
  <si>
    <t>Datum:</t>
  </si>
  <si>
    <t>1. 4. 2020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</si>
  <si>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</si>
  <si>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</si>
  <si>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</si>
  <si>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</si>
  <si>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</si>
  <si>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</si>
  <si>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</si>
  <si>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VH atelier, spol. s 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</si>
  <si>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</si>
  <si>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</si>
  <si>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</si>
  <si>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</si>
  <si>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</si>
  <si>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</si>
  <si>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</si>
  <si>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</si>
  <si>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</si>
  <si>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</si>
  <si>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</si>
  <si>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</si>
  <si>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</si>
  <si>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</si>
  <si>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</si>
  <si>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</si>
  <si>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</si>
  <si>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</si>
  <si>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</si>
  <si>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</si>
  <si>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</si>
  <si>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</si>
  <si>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</si>
  <si>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</si>
  <si>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</si>
  <si>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</si>
  <si>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</si>
  <si>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</si>
  <si>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</si>
  <si>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</si>
  <si>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</si>
  <si>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</si>
  <si>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</si>
  <si>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</si>
  <si>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</si>
  <si>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</si>
  <si>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</si>
  <si>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</si>
  <si>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</si>
  <si>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</si>
  <si>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</si>
  <si>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</si>
  <si>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</si>
  <si>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</si>
  <si>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</si>
  <si>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</si>
  <si>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</si>
  <si>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014-36-01</t>
  </si>
  <si>
    <t>PK Petrov - modernizace rejd</t>
  </si>
  <si>
    <t>STA</t>
  </si>
  <si>
    <t>1</t>
  </si>
  <si>
    <t>{17ba815e-3c6a-4996-bd52-857b61d99269}</t>
  </si>
  <si>
    <t>2</t>
  </si>
  <si>
    <t>/</t>
  </si>
  <si>
    <t>014-36-01-1</t>
  </si>
  <si>
    <t>SO-01 PK Petrov - čekací stání dolní rejda</t>
  </si>
  <si>
    <t>Soupis</t>
  </si>
  <si>
    <t>{ff457867-8e7f-47da-ac64-00ea9ad05069}</t>
  </si>
  <si>
    <t>014-36-01-2</t>
  </si>
  <si>
    <t>SO-02 PK Petrov - čekací stání horní rejda</t>
  </si>
  <si>
    <t>{c9aa3558-590e-43aa-bcca-f37af527f4d6}</t>
  </si>
  <si>
    <t>014-36-01-3</t>
  </si>
  <si>
    <t>PS-01 PK Petrov - plavební znaky dolní rejda</t>
  </si>
  <si>
    <t>{0f3d7905-20f0-4d02-b49a-dcea96b507aa}</t>
  </si>
  <si>
    <t>014-36-01-4</t>
  </si>
  <si>
    <t>PS-02 PK Petrov - plavební znaky horní rejda</t>
  </si>
  <si>
    <t>{05f50949-3f3a-447b-8d9d-b7300ba6448e}</t>
  </si>
  <si>
    <t>014-36-01-5</t>
  </si>
  <si>
    <t>SO-03 Rozvody NN - dolní rejda</t>
  </si>
  <si>
    <t>{80750d28-372e-4579-b631-29c027184fb4}</t>
  </si>
  <si>
    <t>014-36-01-6</t>
  </si>
  <si>
    <t>SO-04 Rozvody NN - horní rejda</t>
  </si>
  <si>
    <t>{e58ef47f-fc3b-43f0-a9c3-5be5ae4041af}</t>
  </si>
  <si>
    <t>014-36-01-7</t>
  </si>
  <si>
    <t>PS-03 Elektroobjekty - dolní rejda</t>
  </si>
  <si>
    <t>{5a3255eb-2065-4bac-96c0-8a6d561609d3}</t>
  </si>
  <si>
    <t>014-36-01-8</t>
  </si>
  <si>
    <t>PS-04 Elektroobkjekty - horní rejda</t>
  </si>
  <si>
    <t>{cd9b4b8a-604d-4f1a-9627-462bcde9073e}</t>
  </si>
  <si>
    <t>014-36-01-9</t>
  </si>
  <si>
    <t>SO-05 Úprava hráze</t>
  </si>
  <si>
    <t>{e166dc7f-987b-4f0d-92a8-797047073fe9}</t>
  </si>
  <si>
    <t>014-36-01-00</t>
  </si>
  <si>
    <t>Vedlejší a ostatní náklady</t>
  </si>
  <si>
    <t>{6c95163c-aab5-4ff0-bf1d-725815ec6d3b}</t>
  </si>
  <si>
    <t>014-36-02</t>
  </si>
  <si>
    <t>PK Vnorovy II - modernizace rejd</t>
  </si>
  <si>
    <t>{bb006243-52ee-4a03-a9bc-17a334001a21}</t>
  </si>
  <si>
    <t>014-36-02-1</t>
  </si>
  <si>
    <t>SO-01 PK Vnorovy II - čekací stání dolní rejda</t>
  </si>
  <si>
    <t>{9c8659ff-2b86-4489-8069-53c3076525b1}</t>
  </si>
  <si>
    <t>014-36-02-2</t>
  </si>
  <si>
    <t>SO-02 PK Vnorovy II - čekací stání horní rejda</t>
  </si>
  <si>
    <t>{db00964a-dab4-4a66-8514-f370cbe9ddb7}</t>
  </si>
  <si>
    <t>014-36-02-3</t>
  </si>
  <si>
    <t>PS-01 PK Vnorovy II - plavební znaky dolní rejda</t>
  </si>
  <si>
    <t>{eb200841-d093-4c49-abaa-2d11be58e540}</t>
  </si>
  <si>
    <t>014-36-02-4</t>
  </si>
  <si>
    <t>PS-02 PK Vnorovy II - plavební znaky horní rejda</t>
  </si>
  <si>
    <t>{cc2797e3-727b-45bd-a36f-706b943a831a}</t>
  </si>
  <si>
    <t>014-36-02-5</t>
  </si>
  <si>
    <t>SO-03 PK Vnorovy II - rozvody NN dolní rejda</t>
  </si>
  <si>
    <t>{46c1b9dc-606e-4958-9ccd-fd37cb50f1c6}</t>
  </si>
  <si>
    <t>014-36-02-6</t>
  </si>
  <si>
    <t>SO-04 PK Vnorovy II - rozvody NN horní rejda</t>
  </si>
  <si>
    <t>{f461cdc3-be98-487d-a675-020419eaf7bf}</t>
  </si>
  <si>
    <t>014-36-02-7</t>
  </si>
  <si>
    <t>PS-03 PK Vnorovy II - elektroobjekty dolní rejda</t>
  </si>
  <si>
    <t>{01223c7c-1074-4706-ada8-7cf4b213b738}</t>
  </si>
  <si>
    <t>014-36-02-8</t>
  </si>
  <si>
    <t>PS-04 PK Vnorovy II - elektroobjekty horní rejda</t>
  </si>
  <si>
    <t>{1d965964-4684-43dc-a085-729b1a26883b}</t>
  </si>
  <si>
    <t>014-36-02-9</t>
  </si>
  <si>
    <t>SO-05 PK Vnorovy II - úprava hráze</t>
  </si>
  <si>
    <t>{1d23ccac-402a-4cb2-91a8-bbb1859beb26}</t>
  </si>
  <si>
    <t>014-36-02-00</t>
  </si>
  <si>
    <t>PK Vnorovy II -Vedlejší a ostatní náklady</t>
  </si>
  <si>
    <t>{fcc50012-9b2b-4563-bd8b-503eefb2499d}</t>
  </si>
  <si>
    <t>014-36-03</t>
  </si>
  <si>
    <t>PK Vnorovy I - modernizace rejd</t>
  </si>
  <si>
    <t>{95d33e85-3fc7-485f-bf9b-401067dd7151}</t>
  </si>
  <si>
    <t>014-36-03-1</t>
  </si>
  <si>
    <t>SO-01 PK Vnorovy I - čekací stání - dolní rejda</t>
  </si>
  <si>
    <t>{2e22ed36-5368-4a50-8a5e-52f98bbe21c9}</t>
  </si>
  <si>
    <t>014-36-03-2</t>
  </si>
  <si>
    <t>SO-02 PK Vnorovy I - čekací stání - horní rejda</t>
  </si>
  <si>
    <t>{0fdbda4a-f6a8-48ae-9869-fb6891c76c7f}</t>
  </si>
  <si>
    <t>014-36-03-3</t>
  </si>
  <si>
    <t>PS-01 PK Vnorovy I - plavební znaky dolní rejda</t>
  </si>
  <si>
    <t>{898caaa4-48c9-40be-81a4-8c77b0cde159}</t>
  </si>
  <si>
    <t>014-36-03-4</t>
  </si>
  <si>
    <t>PS-02 PK Vnorovy I - plavební znaky horní rejda</t>
  </si>
  <si>
    <t>{69587776-e529-473a-a629-8fb0340e472c}</t>
  </si>
  <si>
    <t>014-36-03-5</t>
  </si>
  <si>
    <t>SO-03 PK Vnorovy I - rozvody NN - dolní rejda</t>
  </si>
  <si>
    <t>{1c914aeb-3c3f-43f6-bd90-ee58aabc2861}</t>
  </si>
  <si>
    <t>014-36-03-6</t>
  </si>
  <si>
    <t>SO-04 PK Vnorovy I - rozvody NN - horní rejda</t>
  </si>
  <si>
    <t>{2839f544-c8a1-4c11-b28f-ac887dcec3ec}</t>
  </si>
  <si>
    <t>014-36-03-7</t>
  </si>
  <si>
    <t>PS-03 PK Vnorovy I - elektroobjekty - dolní rejda</t>
  </si>
  <si>
    <t>{42da9bf9-1ef3-45a0-b067-4cdb3d394c7f}</t>
  </si>
  <si>
    <t>014-36-03-8</t>
  </si>
  <si>
    <t>PS-04 PK Vnorovy I - elektroobjekty - horní rejda</t>
  </si>
  <si>
    <t>{ccff017e-3692-47b7-b984-ee7a6995f323}</t>
  </si>
  <si>
    <t>014-36-03-9</t>
  </si>
  <si>
    <t>SO-05 PK Vnorovy I - úpravy koryta</t>
  </si>
  <si>
    <t>{056f36a1-4718-4d9c-825c-80e9aff4ffd0}</t>
  </si>
  <si>
    <t>014-36-03-00</t>
  </si>
  <si>
    <t>PK Vnorovy I - Vedlejší a ostatní náklady</t>
  </si>
  <si>
    <t>{d0f38d65-b5ca-44d3-a148-6721405283ac}</t>
  </si>
  <si>
    <t>014-36-04</t>
  </si>
  <si>
    <t>PK Veselí - modernizace rejd</t>
  </si>
  <si>
    <t>{ca15e410-41db-4dda-bf2f-e1cc97e301d2}</t>
  </si>
  <si>
    <t>014-36-04-1</t>
  </si>
  <si>
    <t>SO-01 PK Veselí - čekací stání - dolní rejda</t>
  </si>
  <si>
    <t>{aca454ab-bfb8-40b5-8be8-4a11ac3f0ebc}</t>
  </si>
  <si>
    <t>014-36-04-2</t>
  </si>
  <si>
    <t>SO-02 PK Veselí - čekací stání - horní rejda</t>
  </si>
  <si>
    <t>{6cf55c24-aaed-44a8-b3db-2407d7d0b242}</t>
  </si>
  <si>
    <t>014-36-04-3</t>
  </si>
  <si>
    <t>PS-01 PK Veselí - plavební znaky - dolní rejda</t>
  </si>
  <si>
    <t>{0016d0ad-f403-4fde-a707-f5d78b366e48}</t>
  </si>
  <si>
    <t>014-36-04-4</t>
  </si>
  <si>
    <t>PS-02 PK Veselí - plavební znaky - horní rejda</t>
  </si>
  <si>
    <t>{7a59b470-cbfe-4a9f-80d1-2a392ca49026}</t>
  </si>
  <si>
    <t>014-36-04-5</t>
  </si>
  <si>
    <t>SO-03 PK Veselí - rozvody NN - dolní rejda</t>
  </si>
  <si>
    <t>{493f02d0-f29e-402b-a357-b2006a43dfb2}</t>
  </si>
  <si>
    <t>014-36-04-6</t>
  </si>
  <si>
    <t>SO-04 PK Veselí - rozvody NN - horní rejda</t>
  </si>
  <si>
    <t>{215ead6d-0d0e-4b53-a6c8-5efa817ccd61}</t>
  </si>
  <si>
    <t>014-36-04-7</t>
  </si>
  <si>
    <t>PS-03 PK Veselí - elektroobjekty - dolní rejda</t>
  </si>
  <si>
    <t>{4435a180-14cf-4fbc-953c-c34cb10c9b96}</t>
  </si>
  <si>
    <t>014-36-04-8</t>
  </si>
  <si>
    <t>PS-04 PK Veselí - elektroobjekty - horní rejda</t>
  </si>
  <si>
    <t>{aa4fda58-59bf-44ae-a850-d7b956b75980}</t>
  </si>
  <si>
    <t>014-36-04-9</t>
  </si>
  <si>
    <t>SO-05 PK Veselí - úprava koryta</t>
  </si>
  <si>
    <t>{dd72dca0-983a-4c9b-ac80-f7e491088e3e}</t>
  </si>
  <si>
    <t>014-36-04-00</t>
  </si>
  <si>
    <t>{0e74439a-39b6-4847-a347-2529191bad6e}</t>
  </si>
  <si>
    <t>014-36-05</t>
  </si>
  <si>
    <t>PK Uherský Ostroh</t>
  </si>
  <si>
    <t>{49a5277e-2dca-458e-aa72-907d1bbc8089}</t>
  </si>
  <si>
    <t>014-36-05-1</t>
  </si>
  <si>
    <t>SO-01 PK Uherský Ostroh - čekací stání horní rejda</t>
  </si>
  <si>
    <t>{8aaeb735-3111-46f7-977a-d10696dcc2a3}</t>
  </si>
  <si>
    <t>014-36-05-1-1</t>
  </si>
  <si>
    <t>SO-01-1 PK Uherský Ostroh - čekací stání - úprava koryta</t>
  </si>
  <si>
    <t>{60c3d80e-5fdf-4900-9887-07c1c339d45d}</t>
  </si>
  <si>
    <t>014-36-05-2</t>
  </si>
  <si>
    <t>PS-01 PK Uherský Ostroh - plavební znaky horní rejda</t>
  </si>
  <si>
    <t>{93f5ffb8-532a-4a87-9873-ef64954534bb}</t>
  </si>
  <si>
    <t>014-36-05-3</t>
  </si>
  <si>
    <t>SO-02 PK Uherský Ostroh - rozvody NN - horní rejda</t>
  </si>
  <si>
    <t>{5d9ae21c-3bb4-429c-9947-1bf02d169adf}</t>
  </si>
  <si>
    <t>014-36-05-4</t>
  </si>
  <si>
    <t>PS 02 PK Uherský Ostroh - elektroobjekty - horní rejda</t>
  </si>
  <si>
    <t>{58152acc-7c76-4ee2-ab90-3835a3357216}</t>
  </si>
  <si>
    <t>014-36-05-00</t>
  </si>
  <si>
    <t>PK Uherský Ostroh - vedlejší a ostatní náklady</t>
  </si>
  <si>
    <t>{cfcb4909-6941-45fb-b396-a992bb33a1a7}</t>
  </si>
  <si>
    <t>014-36-06</t>
  </si>
  <si>
    <t>PK Nedakonice</t>
  </si>
  <si>
    <t>{d5ad275f-603c-4d9f-b247-3e6679661d90}</t>
  </si>
  <si>
    <t>014-36-06-1</t>
  </si>
  <si>
    <t>SO-01 PK Nedakonice - čekací stání - dolní rejda</t>
  </si>
  <si>
    <t>{48d7677a-e493-45f5-b87e-6f204960f44b}</t>
  </si>
  <si>
    <t>014-36-06-2</t>
  </si>
  <si>
    <t>SO-02 PK Nedakonice - čekací stání - horní rejda</t>
  </si>
  <si>
    <t>{172a5201-bf08-4b1f-9693-1fb5617bb461}</t>
  </si>
  <si>
    <t>014-36-06-3</t>
  </si>
  <si>
    <t>PS-01 PK Nedakonice - plavební značení - dolní rejda</t>
  </si>
  <si>
    <t>{90fc7332-da3b-41a2-af40-88a1be5c6708}</t>
  </si>
  <si>
    <t>014-36-06-4</t>
  </si>
  <si>
    <t>PS-02 PK Nedakonice - plavební značení - horní rejda</t>
  </si>
  <si>
    <t>{da9b4236-7332-482b-9b16-4145203417dd}</t>
  </si>
  <si>
    <t>014-36-06-5</t>
  </si>
  <si>
    <t>SO-03 PK Nedakonice - rozvod NN - dolní rejda</t>
  </si>
  <si>
    <t>{ad65463a-741d-4576-b16d-e4ef491e72ee}</t>
  </si>
  <si>
    <t>014-36-06-6</t>
  </si>
  <si>
    <t>SO-04 PK Nedakonice - rozvody NN - horní rejda</t>
  </si>
  <si>
    <t>{0091930a-2a75-48bc-99b6-0103a2096031}</t>
  </si>
  <si>
    <t>014-36-06-7</t>
  </si>
  <si>
    <t>PS-03 PK Nedakonice - elektroobjekty - dolní rejda</t>
  </si>
  <si>
    <t>{138bbd2a-c1bb-4bbe-b51b-5586b005286e}</t>
  </si>
  <si>
    <t>014-36-06-8</t>
  </si>
  <si>
    <t>PS-04 PK Nedakonice - elektroobjekty - horní rejda</t>
  </si>
  <si>
    <t>{f67c85aa-7e3a-466b-99d7-f6b726828336}</t>
  </si>
  <si>
    <t>014-36-06-9</t>
  </si>
  <si>
    <t>SO-05 PK Nedakonice - úprava koryta</t>
  </si>
  <si>
    <t>{83de9a29-c36b-42a7-83c2-57f4754f63f2}</t>
  </si>
  <si>
    <t>014-36-06-00</t>
  </si>
  <si>
    <t>{53e3222a-84ae-4cc0-8b66-f5666d4c3d14}</t>
  </si>
  <si>
    <t>014-36-07</t>
  </si>
  <si>
    <t>PK Kunovský les</t>
  </si>
  <si>
    <t>{f2307423-9688-40ab-b346-0878adceeb5b}</t>
  </si>
  <si>
    <t>014-36-07-1</t>
  </si>
  <si>
    <t>SO-01 PK Kunovský les - čekací stání-dolní rejda</t>
  </si>
  <si>
    <t>{e93668ab-2e96-47a9-b3d3-5719596c6a9e}</t>
  </si>
  <si>
    <t>014-36-07-2</t>
  </si>
  <si>
    <t>PS-01 PK Kunovský les - plavební znaky - dolní rejda</t>
  </si>
  <si>
    <t>{75783f9b-64c4-42a5-81db-4dc105b95672}</t>
  </si>
  <si>
    <t>014-36-07-3</t>
  </si>
  <si>
    <t>SO-02 PK Kunovský les - rozvody NN - dolní rejda</t>
  </si>
  <si>
    <t>{d3673041-f96a-459e-8769-d409190fe23e}</t>
  </si>
  <si>
    <t>014-36-07-4</t>
  </si>
  <si>
    <t>PS-02 PK Kunovský les - elektroobjekty - dolní rejda</t>
  </si>
  <si>
    <t>{327dbd6c-6e15-4aff-9fe7-8c70f0cb2c55}</t>
  </si>
  <si>
    <t>014-36-07-00</t>
  </si>
  <si>
    <t>{5d0fe082-336d-4174-97ab-1ba8e3ecb0a5}</t>
  </si>
  <si>
    <t>014-36-08</t>
  </si>
  <si>
    <t>PK Staré Město</t>
  </si>
  <si>
    <t>{aecff69f-5ebf-4d11-aa9c-281b0691386f}</t>
  </si>
  <si>
    <t>014-36-08-1</t>
  </si>
  <si>
    <t>SO-01 PK Staré Město - čekací stání - dolní rejda</t>
  </si>
  <si>
    <t>{5cd2f9aa-7fca-4cdc-903c-7e5e6bf6f143}</t>
  </si>
  <si>
    <t>014-36-08-1-1</t>
  </si>
  <si>
    <t>SO-01-1 PK Staré Město - čekací stání - úpravy koryta</t>
  </si>
  <si>
    <t>{4fb8632e-e90f-48e6-9724-5d32277f120c}</t>
  </si>
  <si>
    <t>014-36-08-2</t>
  </si>
  <si>
    <t>PS-01 PK Staré Město - plavební značení - dolní rejda</t>
  </si>
  <si>
    <t>{5093cce7-4891-4dba-b955-ecce5c1a2d51}</t>
  </si>
  <si>
    <t>014-36-08-3</t>
  </si>
  <si>
    <t>SO-02 PK Staré Město - rozvody NN - dolní rejda</t>
  </si>
  <si>
    <t>{8daccc04-f43a-46c3-a719-23752f93de86}</t>
  </si>
  <si>
    <t>014-36-08-4</t>
  </si>
  <si>
    <t>PS-02 PK Staré Město - elektroobjekty - dolní rejda</t>
  </si>
  <si>
    <t>{433b5e4b-9091-41d8-8630-fd0e8178e459}</t>
  </si>
  <si>
    <t>014-36-08-00</t>
  </si>
  <si>
    <t>{b67326ca-9911-4412-bf28-1ee82051de98}</t>
  </si>
  <si>
    <t>014-36-09</t>
  </si>
  <si>
    <t>PK Huštěnovice</t>
  </si>
  <si>
    <t>{7f913c6f-1c66-400b-b806-2d94c2f9147a}</t>
  </si>
  <si>
    <t>014-36-09-1</t>
  </si>
  <si>
    <t>SO-01 PK Huštěnovice - čekací stání - dolní rejda</t>
  </si>
  <si>
    <t>{ba6abb63-27ca-4313-9bcb-44038f346ba5}</t>
  </si>
  <si>
    <t>014-36-09-2</t>
  </si>
  <si>
    <t>SO-02 PK Huštěnovice - čekací stání - horní rejda</t>
  </si>
  <si>
    <t>{d0082fda-ca2b-4add-b190-86d8ce0dd62d}</t>
  </si>
  <si>
    <t>014-36-09-3</t>
  </si>
  <si>
    <t>PS-01 PK Huštěnovice - plavební značení - dolní rejda</t>
  </si>
  <si>
    <t>{021a762f-70eb-4503-8ac0-cbe634262ef3}</t>
  </si>
  <si>
    <t>014-36-09-4</t>
  </si>
  <si>
    <t>PS-02 PK Huštěnovice - plavební značení - horní rejda</t>
  </si>
  <si>
    <t>{04257492-7f47-4432-ac94-227ec5c77376}</t>
  </si>
  <si>
    <t>014-36-09-5</t>
  </si>
  <si>
    <t>SO-03 PK Huštěnovice - rozvody NN - dolní rejda</t>
  </si>
  <si>
    <t>{b3a30926-05a4-4046-b800-ca85a7719210}</t>
  </si>
  <si>
    <t>014-36-09-6</t>
  </si>
  <si>
    <t>SO-04 PK Huštěnovice - rozvody NN - horní rejda</t>
  </si>
  <si>
    <t>{19e8bca0-9944-44d9-8ad5-7248c2998b7f}</t>
  </si>
  <si>
    <t>014-36-09-7</t>
  </si>
  <si>
    <t>PS-03 PK Huštěnovice - elektroobjekty - dolní rejda</t>
  </si>
  <si>
    <t>{39325448-2471-4fb7-bb3b-14ac7509c787}</t>
  </si>
  <si>
    <t>014-36-09-8</t>
  </si>
  <si>
    <t>PS-04 PK Huštěnovice - elektroobjekty - horní rejda</t>
  </si>
  <si>
    <t>{d5403ba2-6071-4e5e-a7d5-c5811d6e2e0f}</t>
  </si>
  <si>
    <t>014-36-09-9</t>
  </si>
  <si>
    <t>SO-05 PK Huštěnovice - úprava hráze</t>
  </si>
  <si>
    <t>{a577bc60-fcaa-409b-ada6-99113494f6a5}</t>
  </si>
  <si>
    <t>014-36-09-00</t>
  </si>
  <si>
    <t>PK Huštěnovice - vedlejší a ostatní náklady</t>
  </si>
  <si>
    <t>{d75ac831-6b95-40e4-bce1-330eb225d842}</t>
  </si>
  <si>
    <t>014-36-10</t>
  </si>
  <si>
    <t>PK Babice</t>
  </si>
  <si>
    <t>{a92278e2-516f-41fb-8462-feefa9e28a08}</t>
  </si>
  <si>
    <t>014-36-10-1</t>
  </si>
  <si>
    <t>SO-01 PK Babice - čekací stání - dolní rejda</t>
  </si>
  <si>
    <t>{563a8d8e-752e-4b78-b94b-caf9357c4cd5}</t>
  </si>
  <si>
    <t>014-36-10-2</t>
  </si>
  <si>
    <t>SO-02 PK Babice - čekací stání - horní rejda</t>
  </si>
  <si>
    <t>{c106ce3c-5e92-4463-9d59-d35418f7cb90}</t>
  </si>
  <si>
    <t>014-36-10-3</t>
  </si>
  <si>
    <t>PS-01 PK Babice - plavební značení - dolní rejda</t>
  </si>
  <si>
    <t>{aa07b132-dcd7-4efa-98b7-911912168c3d}</t>
  </si>
  <si>
    <t>014-36-10-4</t>
  </si>
  <si>
    <t>PS-02 PK Babice - plavební značení - horní rejda</t>
  </si>
  <si>
    <t>{6d425b59-712c-4dae-bfbe-a64e0a9ba453}</t>
  </si>
  <si>
    <t>014-36-10-5</t>
  </si>
  <si>
    <t>SO-03 PK Babice - rozvody NN - DR</t>
  </si>
  <si>
    <t>{0d607f0b-335b-4269-a0b0-9da117d223e5}</t>
  </si>
  <si>
    <t>014-36-10-6</t>
  </si>
  <si>
    <t>SO-04 PK Babice - rozvody NN - HR</t>
  </si>
  <si>
    <t>{9d84b3ac-e89a-44f2-81ac-a8ff03e20100}</t>
  </si>
  <si>
    <t>014-36-10-7</t>
  </si>
  <si>
    <t>PS-03 PK Babice - elektroobjekty - DR</t>
  </si>
  <si>
    <t>{493a5cd5-d548-45e8-a513-03a8f55a367d}</t>
  </si>
  <si>
    <t>014-36-10-8</t>
  </si>
  <si>
    <t>PS-04 PK Babice - elektroobjekty - HR</t>
  </si>
  <si>
    <t>{ecdeee7c-59a2-46f5-806e-c3f5d373dd4e}</t>
  </si>
  <si>
    <t>014-36-10-9</t>
  </si>
  <si>
    <t>SO-05 PK Babice - úprava hráze</t>
  </si>
  <si>
    <t>{6371ea4b-ebb7-4eec-82dd-ac7d7796b379}</t>
  </si>
  <si>
    <t>014-36-10-00</t>
  </si>
  <si>
    <t>PK Babice - vedlejší a ostatní náklady</t>
  </si>
  <si>
    <t>{9b5724b3-2852-45bb-ad5a-5155d7a36537}</t>
  </si>
  <si>
    <t>014-36-11</t>
  </si>
  <si>
    <t>PK Spytihněv</t>
  </si>
  <si>
    <t>{da98ce5f-7a42-4c43-8c58-b08450cb9be1}</t>
  </si>
  <si>
    <t>014-36-11-1</t>
  </si>
  <si>
    <t>SO-01 PK Spytihněv - čekací stání - dolní rejda</t>
  </si>
  <si>
    <t>{8c8cc153-4922-40f0-92f5-b7686a3066eb}</t>
  </si>
  <si>
    <t>014-36-11-1-1</t>
  </si>
  <si>
    <t>SO-01-1 PK Spytihněv - čekací stání - úprava hráze</t>
  </si>
  <si>
    <t>{5aa78a42-5247-493f-ba94-5625f6829633}</t>
  </si>
  <si>
    <t>014-36-11-2</t>
  </si>
  <si>
    <t>PS-01 PK Spytihněv - plavební značení - dolní rejda</t>
  </si>
  <si>
    <t>{754574db-e122-40e5-83f4-dfc200b64a10}</t>
  </si>
  <si>
    <t>014-36-11-3</t>
  </si>
  <si>
    <t>SO-02 PK Spytihněv - rozvody NN - dolní rejda</t>
  </si>
  <si>
    <t>{942702d0-b659-45be-9473-ffa255ba9fe8}</t>
  </si>
  <si>
    <t>014-36-11-4</t>
  </si>
  <si>
    <t>PS-02 PK Spytihněv - elektroobjekty - dolní rejda</t>
  </si>
  <si>
    <t>{4a97a745-3318-45c5-b226-68d82743965a}</t>
  </si>
  <si>
    <t>014-36-11-00</t>
  </si>
  <si>
    <t>PK Spytihněv - vedlejší a ostatní náklady</t>
  </si>
  <si>
    <t>{da3e8b5e-59e7-4197-9047-5837a4a2609e}</t>
  </si>
  <si>
    <t>KRYCÍ LIST SOUPISU PRACÍ</t>
  </si>
  <si>
    <t>Objekt:</t>
  </si>
  <si>
    <t>014-36-01 - PK Petrov - modernizace rejd</t>
  </si>
  <si>
    <t>Soupis:</t>
  </si>
  <si>
    <t>014-36-01-1 - SO-01 PK Petrov - čekací stání dolní rejda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</si>
  <si>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</si>
  <si>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</si>
  <si>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</si>
  <si>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</si>
  <si>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</si>
  <si>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</si>
  <si>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</si>
  <si>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</si>
  <si>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</si>
  <si>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15 - Zemní práce - zajištění výkopu, násypu a svahu</t>
  </si>
  <si>
    <t xml:space="preserve">    9 - Ostatní konstrukce a práce, bourání</t>
  </si>
  <si>
    <t xml:space="preserve">      99 - Přesuny hmot a sutí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</si>
  <si>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</si>
  <si>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</si>
  <si>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</si>
  <si>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</si>
  <si>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</si>
  <si>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</si>
  <si>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</si>
  <si>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</si>
  <si>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</si>
  <si>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</si>
  <si>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</si>
  <si>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</si>
  <si>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</si>
  <si>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</si>
  <si>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</si>
  <si>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</si>
  <si>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</si>
  <si>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</si>
  <si>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</si>
  <si>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</si>
  <si>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</si>
  <si>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</si>
  <si>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</si>
  <si>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R11001</t>
  </si>
  <si>
    <t>Rozebrání a vybourání stávajících úvazných prvků a jiných konstrukcí z koryta toku v místě stavby</t>
  </si>
  <si>
    <t>kpl</t>
  </si>
  <si>
    <t>4</t>
  </si>
  <si>
    <t>3</t>
  </si>
  <si>
    <t>-1207755174</t>
  </si>
  <si>
    <t>P</t>
  </si>
  <si>
    <t>Poznámka k položce:_x000D_
položka obsahuje kompletní práce, manipulaci, dopravu, pomocný materiál_x000D_
_x000D_
včetně naložení, odvozu a likvidace na skládce odpadů_x000D_
včetně poplatku za likvidaci dle zák.</t>
  </si>
  <si>
    <t>12</t>
  </si>
  <si>
    <t>Zemní práce - odkopávky a prokopávky</t>
  </si>
  <si>
    <t>346951121-R</t>
  </si>
  <si>
    <t>Dubové oděrky _ dodávka a montáž</t>
  </si>
  <si>
    <t>m</t>
  </si>
  <si>
    <t>-881934684</t>
  </si>
  <si>
    <t>Poznámka k položce:_x000D_
položka zahrnuje kompletní práce a dodávku materiálu pro instalaci dubových oděrek předepsaných profilů na ocelovou konstrukci_x000D_
včetně úpravy jednotlivých dřevěných prvků_x000D_
včetně přípravy pro uchycení jednotlivých dřevěných prvků_x000D_
včetně předepsané impregnace dřevěných prvků_x000D_
včetně pomocného amontážního materiálu_x000D_
vč. závit.tyčí upevněných na ocel.kci_x000D_
_x000D_
napojení na PD: přílohy C a D daného objektu stavby</t>
  </si>
  <si>
    <t>VV</t>
  </si>
  <si>
    <t>"oděrné trámce _ dubové fošny opracované_profily 240/50, 280/50, 200/50, 140/50" 4*35</t>
  </si>
  <si>
    <t>Zemní práce - zajištění výkopu, násypu a svahu</t>
  </si>
  <si>
    <t>232211113</t>
  </si>
  <si>
    <t>Úprava ocelových jehel, pilot nebo zápor pro zaražení nebo zaberanění  z válcovaných tyčí o hmotnosti přes 70 kg/m</t>
  </si>
  <si>
    <t>t</t>
  </si>
  <si>
    <t>693062324</t>
  </si>
  <si>
    <t>Poznámka k položce:_x000D_
napojení na PD: přílohy C a D daného objektu stavby</t>
  </si>
  <si>
    <t>"nosný sloup ocel 273/12 dl.8,245"8*8,245*80*0,001</t>
  </si>
  <si>
    <t>232221134</t>
  </si>
  <si>
    <t>Zaražení nebo nastražení a zaberanění ocelových jehel, pilot nebo zápor  z válcovaných tyčí nebo kolejnic, s případným zarovnáním volných konců svislých, o hmotnosti přes 70 kg/m, na délku od 0 do 9m</t>
  </si>
  <si>
    <t>2014645685</t>
  </si>
  <si>
    <t>"nosný sloup ocel 273/12 dl.8,245"8*8,245</t>
  </si>
  <si>
    <t>5</t>
  </si>
  <si>
    <t>M</t>
  </si>
  <si>
    <t>130R100</t>
  </si>
  <si>
    <t>Trubka bezešvá konstrukční EN 10-210/2  273/12,5 mm</t>
  </si>
  <si>
    <t>8</t>
  </si>
  <si>
    <t>-43481298</t>
  </si>
  <si>
    <t>"nosný sloup "8*8,245</t>
  </si>
  <si>
    <t>9</t>
  </si>
  <si>
    <t>Ostatní konstrukce a práce, bourání</t>
  </si>
  <si>
    <t>99</t>
  </si>
  <si>
    <t>Přesuny hmot a sutí</t>
  </si>
  <si>
    <t>6</t>
  </si>
  <si>
    <t>998323011</t>
  </si>
  <si>
    <t>Přesun hmot pro jezy a stupně  dopravní vzdálenost do 500 m</t>
  </si>
  <si>
    <t>1487960386</t>
  </si>
  <si>
    <t>PSV</t>
  </si>
  <si>
    <t>Práce a dodávky PSV</t>
  </si>
  <si>
    <t>767</t>
  </si>
  <si>
    <t>Konstrukce zámečnické</t>
  </si>
  <si>
    <t>7</t>
  </si>
  <si>
    <t>R767002</t>
  </si>
  <si>
    <t xml:space="preserve">Úvazný prvek-rohatinka _ dodávka+montáž </t>
  </si>
  <si>
    <t>kus</t>
  </si>
  <si>
    <t>32</t>
  </si>
  <si>
    <t>16</t>
  </si>
  <si>
    <t>-1448124491</t>
  </si>
  <si>
    <t>Poznámka k položce:_x000D_
_ úvazný prvek dle požadavku a podkladu Povodí Moravy_x000D_
_x000D_
kompletní práce pro ukotvení a dodávka úvazného prvku_x000D_
položka zahrnuje dále:_x000D_
pomocný a kotevní materiál,_x000D_
PKO předepsaná pro daný úvazný prvek dle dokumentace_x000D_
_x000D_
napojení na PD: přílohy C a D daného objektu stavby</t>
  </si>
  <si>
    <t>14</t>
  </si>
  <si>
    <t>767591002</t>
  </si>
  <si>
    <t>Montáž výrobků z kompozitů podlah nebo podest z pochůzných litých roštů hmotnosti přes 15 do 30 kg/m2</t>
  </si>
  <si>
    <t>m2</t>
  </si>
  <si>
    <t>2072122773</t>
  </si>
  <si>
    <t>"pochůzná plocha"35*0,5</t>
  </si>
  <si>
    <t>63126002</t>
  </si>
  <si>
    <t>rošt kompozitní pochůzný litý 30x30/30mm A15</t>
  </si>
  <si>
    <t>-2003351618</t>
  </si>
  <si>
    <t>35*0,5*1,1</t>
  </si>
  <si>
    <t>10</t>
  </si>
  <si>
    <t>767591021</t>
  </si>
  <si>
    <t>Montáž výrobků z kompozitů podlah nebo podest Příplatek k cenám za zkrácení a úpravu roštu</t>
  </si>
  <si>
    <t>-734574107</t>
  </si>
  <si>
    <t>(35+0,5)</t>
  </si>
  <si>
    <t>13010406</t>
  </si>
  <si>
    <t>úhelník ocelový rovnostranný jakost 11 375 30x30x4mm</t>
  </si>
  <si>
    <t>-1526696857</t>
  </si>
  <si>
    <t>Poznámka k položce:_x000D_
Hmotnost: 3,77 kg/m_x000D_
napojení na PD: přílohy C a D daného objektu stavby</t>
  </si>
  <si>
    <t>"rám pro uložení pochozí plochy"(35*2+0,5*2)*3,77*0,001*1,1</t>
  </si>
  <si>
    <t>13010826</t>
  </si>
  <si>
    <t>ocel profilová UPN 200 jakost 11 375</t>
  </si>
  <si>
    <t>520957256</t>
  </si>
  <si>
    <t>Poznámka k položce:_x000D_
Hmotnost: 18,40 kg/m_x000D_
napojení na PD: přílohy C a D daného objektu stavby</t>
  </si>
  <si>
    <t>"vázací trámec a uzavření svařence"(2*35+2*0,5)*25,3*0,001*1,1</t>
  </si>
  <si>
    <t>13</t>
  </si>
  <si>
    <t>13010246</t>
  </si>
  <si>
    <t>tyč ocelová plochá jakost 11 375 60x10mm</t>
  </si>
  <si>
    <t>-996578957</t>
  </si>
  <si>
    <t>Poznámka k položce:_x000D_
Hmotnost: 4,71 kg/m_x000D_
napojení na PD: přílohy C a D daného objektu stavby</t>
  </si>
  <si>
    <t>"pásovina k uchycení oděrek u nosných sloupů"0,655*4*8*4,71*0,001</t>
  </si>
  <si>
    <t>13010722</t>
  </si>
  <si>
    <t>ocel profilová IPN 200 jakost 11 375</t>
  </si>
  <si>
    <t>266766276</t>
  </si>
  <si>
    <t>Poznámka k položce:_x000D_
Hmotnost: 26,30 kg/m_x000D_
napojení na PD: přílohy C a D daného objektu stavby</t>
  </si>
  <si>
    <t>"příčné výztuhy konstrukce"0,5*8*26,3*0,001*1,1</t>
  </si>
  <si>
    <t>13010436-R</t>
  </si>
  <si>
    <t>úhelník ocelový rovnostranný jakost 11 375 90x90x10mm</t>
  </si>
  <si>
    <t>1080766674</t>
  </si>
  <si>
    <t>Poznámka k položce:_x000D_
Hmotnost: 13,43 kg/m_x000D_
napojení na PD: přílohy C a D daného objektu stavby</t>
  </si>
  <si>
    <t>"navařeno mezi UPE180 a vázací trámec - okraj"2*0,655*13*0,001*1,1</t>
  </si>
  <si>
    <t>13010936</t>
  </si>
  <si>
    <t>ocel profilová UPE 180 jakost 11 375</t>
  </si>
  <si>
    <t>-1693897255</t>
  </si>
  <si>
    <t>Poznámka k položce:_x000D_
Hmotnost: 20,20 kg/m_x000D_
_x000D_
napojení na PD: přílohy C a D daného objektu stavby</t>
  </si>
  <si>
    <t>"konstrukce pro oděrné desky"(35+0,655*14)*19,70*0,001*1,1</t>
  </si>
  <si>
    <t>17</t>
  </si>
  <si>
    <t>13611228</t>
  </si>
  <si>
    <t>plech ocelový hladký jakost S235JR tl 10mm tabule</t>
  </si>
  <si>
    <t>1861363180</t>
  </si>
  <si>
    <t>Poznámka k položce:_x000D_
Hmotnost 160 kg/kus_x000D_
_x000D_
napojení na PD: přílohy C a D-1 daného objektu stavby</t>
  </si>
  <si>
    <t>"nosná konzole"(0,227*0,111+0,3*0,1)*8*0,08*1,1</t>
  </si>
  <si>
    <t>"kotevní plech-rohatinka"(0,45*0,105)*14*0,08*1,1</t>
  </si>
  <si>
    <t>"kotevní plech-plavební znaky"(0,35*0,2)*2*0,08*1,1</t>
  </si>
  <si>
    <t>Součet</t>
  </si>
  <si>
    <t>18</t>
  </si>
  <si>
    <t>767995112-R</t>
  </si>
  <si>
    <t xml:space="preserve">Montáž a svařování ocelové konstrukce čekacího stání </t>
  </si>
  <si>
    <t>kg</t>
  </si>
  <si>
    <t>-1351534874</t>
  </si>
  <si>
    <t>Poznámka k položce:_x000D_
položka zahrnuje kompletní práce (svařování, montáž) spojené s realizací ocelové konstrukce z předepsaných materiálů a komponent čekacího stání uchyceného na zaberaněné nosné sloupy_x000D_
včetně pomocného a kotevního materiálu_x000D_
včetně lešení, podpěr konstrukcí_x000D_
včetně dočasného zajištění konstrukcí_x000D_
_x000D_
napojení na PD: přílohy C a D-1 daného objektu stavby</t>
  </si>
  <si>
    <t>(0,294+1,976+0,099+0,116+0,019+0,957+0,109)*1000</t>
  </si>
  <si>
    <t>19</t>
  </si>
  <si>
    <t>998767101</t>
  </si>
  <si>
    <t>Přesun hmot pro zámečnické konstrukce  stanovený z hmotnosti přesunovaného materiálu vodorovná dopravní vzdálenost do 50 m v objektech výšky do 6 m</t>
  </si>
  <si>
    <t>1521865001</t>
  </si>
  <si>
    <t>20</t>
  </si>
  <si>
    <t>998767193</t>
  </si>
  <si>
    <t>Přesun hmot pro zámečnické konstrukce  stanovený z hmotnosti přesunovaného materiálu Příplatek k cenám za zvětšený přesun přes vymezenou největší dopravní vzdálenost do 500 m</t>
  </si>
  <si>
    <t>603169342</t>
  </si>
  <si>
    <t>789</t>
  </si>
  <si>
    <t>Povrchové úpravy ocelových konstrukcí a technologických zařízení</t>
  </si>
  <si>
    <t>789325211-R</t>
  </si>
  <si>
    <t>Nátěr ocelových konstrukcí třídy I dvousložkový epoxidový základní, tloušťky do 80 μm</t>
  </si>
  <si>
    <t>34027583</t>
  </si>
  <si>
    <t>Poznámka k položce:_x000D_
napojení na PD: přílohy C a D-1 daného objektu stavby</t>
  </si>
  <si>
    <t>"PKO celé ocel.kce"8*(3,14*0,273)*8,245+35*0,5*2+35*0,25*2*2+35*0,7*2+30</t>
  </si>
  <si>
    <t>22</t>
  </si>
  <si>
    <t>789325216</t>
  </si>
  <si>
    <t>Nátěr ocelových konstrukcí třídy I dvousložkový epoxidový mezivrstva, tloušťky do 80 μm</t>
  </si>
  <si>
    <t>24081808</t>
  </si>
  <si>
    <t>"PKO celé ocel.kce_2xmezivrstva"(8*(3,14*0,273)*8,245+35*0,5*2+35*0,25*2*2+35*0,7*2+30)*2</t>
  </si>
  <si>
    <t>23</t>
  </si>
  <si>
    <t>789325221</t>
  </si>
  <si>
    <t>Nátěr ocelových konstrukcí třídy I dvousložkový epoxidový krycí (vrchní), tloušťky do 80 μm</t>
  </si>
  <si>
    <t>-2058949044</t>
  </si>
  <si>
    <t>"PKO celé ocel.kce_1xvrchní nátěr"8*(3,14*0,273)*8,245+35*0,5*2+35*0,25*2*2+35*0,7*2+30</t>
  </si>
  <si>
    <t>24</t>
  </si>
  <si>
    <t>789421531</t>
  </si>
  <si>
    <t>Žárové stříkání ocelových konstrukcí slitinou zinacor ZnAl, tloušťky 100 μm, třídy I</t>
  </si>
  <si>
    <t>-819928552</t>
  </si>
  <si>
    <t>014-36-01-2 - SO-02 PK Petrov - čekací stání horní rejda</t>
  </si>
  <si>
    <t>1184452536</t>
  </si>
  <si>
    <t>974809239</t>
  </si>
  <si>
    <t>Poznámka k položce:_x000D_
položka zahrnuje kompletní práce a dodávku materiálu pro instalaci dubových oděrek předepsaných profilů na ocelovou konstrukci_x000D_
včetně úpravy jednotlivých dřevěných prvků_x000D_
včetně přípravy pro uchycení jednotlivých dřevěných prvků_x000D_
včetně předepsané impregnace dřevěných prvků_x000D_
včetně pomocného amontážního materiálu_x000D_
vč. závit.tyčí upevněných na ocel.kci_x000D_
_x000D_
napojení na PD: přílohy C a D-1 daného objektu stavby</t>
  </si>
  <si>
    <t>"oděrné trámce _ dubové fošny opracované_profily 240/50, 280/50, 200/50, 140/50" 2*35</t>
  </si>
  <si>
    <t>-610270305</t>
  </si>
  <si>
    <t>"nosný sloup ocel 273/12 dl.8,375"7*8,375*80*0,001</t>
  </si>
  <si>
    <t>-621346710</t>
  </si>
  <si>
    <t>"nosný sloup ocel 273/12 dl.8,375"7*8,375</t>
  </si>
  <si>
    <t>1548700315</t>
  </si>
  <si>
    <t>"nosný sloup "7*8,375</t>
  </si>
  <si>
    <t>998325011</t>
  </si>
  <si>
    <t>Přesun hmot pro objekty plavební  dopravní vzdálenost do 500 m</t>
  </si>
  <si>
    <t>2062735058</t>
  </si>
  <si>
    <t>311336413</t>
  </si>
  <si>
    <t>Poznámka k položce:_x000D_
_ úvazný prvek dle požadavku a podkladu Povodí Moravy_x000D_
_x000D_
kompletní práce pro ukotvení a dodávka úvazného prvku_x000D_
položka zahrnuje dále:_x000D_
pomocný a kotevní materiál,_x000D_
PKO předepsaná pro daný úvazný prvek dle dokumentace_x000D_
_x000D_
napojení na PD: přílohy C a D-1 daného objektu stavby</t>
  </si>
  <si>
    <t>970529812</t>
  </si>
  <si>
    <t>-832500994</t>
  </si>
  <si>
    <t>207213888</t>
  </si>
  <si>
    <t>-1777621177</t>
  </si>
  <si>
    <t>Poznámka k položce:_x000D_
Hmotnost: 3,77 kg/m_x000D_
_x000D_
napojení na PD: přílohy C a D-1 daného objektu stavby</t>
  </si>
  <si>
    <t>344487851</t>
  </si>
  <si>
    <t>Poznámka k položce:_x000D_
Hmotnost: 18,40 kg/m_x000D_
_x000D_
napojení na PD: přílohy C a D-1 daného objektu stavby</t>
  </si>
  <si>
    <t>-584889508</t>
  </si>
  <si>
    <t>Poznámka k položce:_x000D_
Hmotnost: 26,30 kg/m_x000D_
_x000D_
napojení na PD: přílohy C a D-1 daného objektu stavby</t>
  </si>
  <si>
    <t>"příčné výztuhy konstrukce"0,5*7*26,3*0,001*1,1</t>
  </si>
  <si>
    <t>-733070395</t>
  </si>
  <si>
    <t>Poznámka k položce:_x000D_
Hmotnost: 13,43 kg/m_x000D_
_x000D_
napojení na PD: přílohy C a D-1 daného objektu stavby</t>
  </si>
  <si>
    <t>"pro uchycení oděrek"36*0,155*13*0,001*1,1</t>
  </si>
  <si>
    <t>-1541916530</t>
  </si>
  <si>
    <t>"plech 70*100mm pro uchycení oděrek"34*2*(0,07*0,1)*0,08*1,1</t>
  </si>
  <si>
    <t>"nosná konzole"(0,227*0,111+0,3*0,1)*7*0,08*1,1</t>
  </si>
  <si>
    <t>-335260906</t>
  </si>
  <si>
    <t xml:space="preserve">Poznámka k položce:_x000D_
položka zahrnuje kompletní práce (svařování, montáž) spojené s realizací ocelové konstrukce z předepsaných materiálů a komponent čekacího stání uchyceného na zaberaněné nosné sloupy_x000D_
včetně pomocného a kotevního materiálu_x000D_
včetně lešení, podpěr konstrukcí_x000D_
včetně dočasného zajištění konstrukcí_x000D_
_x000D_
napojení na PD: přílohy C a D-1 daného objektu stavby_x000D_
</t>
  </si>
  <si>
    <t>(0,294+1,976+0,101+0,080+0,146)*1000</t>
  </si>
  <si>
    <t>-97633317</t>
  </si>
  <si>
    <t>615794891</t>
  </si>
  <si>
    <t>1635886555</t>
  </si>
  <si>
    <t>"PKO celé ocel.kce"7*(3,14*0,273)*8,375+35*0,5*2+35*0,25*2*2+35*0,15*2+15</t>
  </si>
  <si>
    <t>-1207544524</t>
  </si>
  <si>
    <t>"PKO celé ocel.kce_2xmezivrstva"145,755*2</t>
  </si>
  <si>
    <t>368457366</t>
  </si>
  <si>
    <t>"PKO celé ocel.kce_1xvrchní nátěr"7*(3,14*0,273)*8,375+35*0,5*2+35*0,25*2*2+35*0,15*2+15</t>
  </si>
  <si>
    <t>-128560901</t>
  </si>
  <si>
    <t>014-36-01-3 - PS-01 PK Petrov - plavební znaky dolní rejda</t>
  </si>
  <si>
    <t xml:space="preserve">      93 - Různé dokončovací konstrukce a práce inženýrských staveb</t>
  </si>
  <si>
    <t>93</t>
  </si>
  <si>
    <t>Různé dokončovací konstrukce a práce inženýrských staveb</t>
  </si>
  <si>
    <t>R-93001</t>
  </si>
  <si>
    <t xml:space="preserve">Plavební znak </t>
  </si>
  <si>
    <t>330678325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</si>
  <si>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napojení na PD: přílohy C a D-1-2-8 daného objektu stavby</t>
  </si>
  <si>
    <t>014-36-01-4 - PS-02 PK Petrov - plavební znaky horní rejda</t>
  </si>
  <si>
    <t>-1294266533</t>
  </si>
  <si>
    <t>014-36-01-5 - SO-03 Rozvody NN - dolní rejda</t>
  </si>
  <si>
    <t>210101(R)</t>
  </si>
  <si>
    <t>DM: Kabel CYKY-J 3x2,5mm2</t>
  </si>
  <si>
    <t>1517226496</t>
  </si>
  <si>
    <t>Poznámka k položce:_x000D_
napojení na PD: přílohy C a D-2 daného objektu stavby</t>
  </si>
  <si>
    <t>210102(R)</t>
  </si>
  <si>
    <t>DM: Kabel UTP cat.6 venkovní, stíněný</t>
  </si>
  <si>
    <t>1932564156</t>
  </si>
  <si>
    <t>210103(R)</t>
  </si>
  <si>
    <t>DM: Štítek popisovací</t>
  </si>
  <si>
    <t>958556520</t>
  </si>
  <si>
    <t>210104(R)</t>
  </si>
  <si>
    <t>DM: Žlab pozinkovaný 125/50 vč. víka, nosníků a příslušenství</t>
  </si>
  <si>
    <t>-946656494</t>
  </si>
  <si>
    <t>210105(R)</t>
  </si>
  <si>
    <t>DM: Zemnící pásek FeZn 30/4mm (0,95kg/m)</t>
  </si>
  <si>
    <t>380698260</t>
  </si>
  <si>
    <t>210106(R)</t>
  </si>
  <si>
    <t>DM: Zemnící drát nerezový 10mm</t>
  </si>
  <si>
    <t>-1970259731</t>
  </si>
  <si>
    <t>210107(R)</t>
  </si>
  <si>
    <t>DM: Svorka univerzální SU, nerez</t>
  </si>
  <si>
    <t>-399211755</t>
  </si>
  <si>
    <t>210108(R)</t>
  </si>
  <si>
    <t>DM: Svorka pro spojení pásek – drát SR02</t>
  </si>
  <si>
    <t>1074852041</t>
  </si>
  <si>
    <t>210109(R)</t>
  </si>
  <si>
    <t>DM: Drobný montážní materiál</t>
  </si>
  <si>
    <t>1965722380</t>
  </si>
  <si>
    <t>210201(R)</t>
  </si>
  <si>
    <t>DM: Vytyčení kabelové trati</t>
  </si>
  <si>
    <t>1571612170</t>
  </si>
  <si>
    <t>210202(R)</t>
  </si>
  <si>
    <t>DM: Kabelová rýha do 50/120 cm</t>
  </si>
  <si>
    <t>561809586</t>
  </si>
  <si>
    <t>210203(R)</t>
  </si>
  <si>
    <t>DM: Pískové lože 10 + 10cm</t>
  </si>
  <si>
    <t>1648810425</t>
  </si>
  <si>
    <t>210204(R)</t>
  </si>
  <si>
    <t>DM: Úprava povrchu do původního stavu</t>
  </si>
  <si>
    <t>-851601628</t>
  </si>
  <si>
    <t>210205(R)</t>
  </si>
  <si>
    <t>DM: Výkop jámy pro základ stožáru</t>
  </si>
  <si>
    <t>m3</t>
  </si>
  <si>
    <t>-2002087565</t>
  </si>
  <si>
    <t>210206(R)</t>
  </si>
  <si>
    <t>DM: Uložení sypaniny na skládky nebo meziskládky</t>
  </si>
  <si>
    <t>-324416530</t>
  </si>
  <si>
    <t>210207(R)</t>
  </si>
  <si>
    <t>DM: Nakládání výkopku z hor.1-3 v množství do 100m3</t>
  </si>
  <si>
    <t>-1627068164</t>
  </si>
  <si>
    <t>210208(R)</t>
  </si>
  <si>
    <t>DM: Vodorovné přemístění výkopku z hor.1-4 do 10.000m</t>
  </si>
  <si>
    <t>367879956</t>
  </si>
  <si>
    <t>210209(R)</t>
  </si>
  <si>
    <t>DM: Zásyp jam, šachet rýh nebo kolem objektů sypaninou se zhutněním</t>
  </si>
  <si>
    <t>-150072404</t>
  </si>
  <si>
    <t>210210(R)</t>
  </si>
  <si>
    <t>DM: Plastová trubka DN 200</t>
  </si>
  <si>
    <t>432992293</t>
  </si>
  <si>
    <t>210211(R)</t>
  </si>
  <si>
    <t>DM: Betonový základ pro osvětlovací stožár</t>
  </si>
  <si>
    <t>ks</t>
  </si>
  <si>
    <t>162175397</t>
  </si>
  <si>
    <t>210212(R)</t>
  </si>
  <si>
    <t>DM: Plastová chránička korugovaná fí 40mm – ohebná</t>
  </si>
  <si>
    <t>61106339</t>
  </si>
  <si>
    <t>210213(R)</t>
  </si>
  <si>
    <t>DM: Betonová chránička 100x17x140cm vč. víka</t>
  </si>
  <si>
    <t>2094391262</t>
  </si>
  <si>
    <t>210214(R)</t>
  </si>
  <si>
    <t>DM: Výstražná folie červená 33cm</t>
  </si>
  <si>
    <t>-1584069208</t>
  </si>
  <si>
    <t>210301(R)</t>
  </si>
  <si>
    <t>DM: Výchozí revize včetně revizní zprávy</t>
  </si>
  <si>
    <t>hod</t>
  </si>
  <si>
    <t>1874603688</t>
  </si>
  <si>
    <t>25</t>
  </si>
  <si>
    <t>210302(R)</t>
  </si>
  <si>
    <t>DM: Komplexní vyzkoušení, předání</t>
  </si>
  <si>
    <t>-1112366610</t>
  </si>
  <si>
    <t>26</t>
  </si>
  <si>
    <t>210303(R)</t>
  </si>
  <si>
    <t>DM: Dopravné, stravné, ubytování</t>
  </si>
  <si>
    <t>1792357759</t>
  </si>
  <si>
    <t>27</t>
  </si>
  <si>
    <t>210304(R)</t>
  </si>
  <si>
    <t>DM: Realizační projektová dokumentace</t>
  </si>
  <si>
    <t>-1291868428</t>
  </si>
  <si>
    <t>28</t>
  </si>
  <si>
    <t>210305(R)</t>
  </si>
  <si>
    <t>DM: Projekt skutečného provedení</t>
  </si>
  <si>
    <t>987123594</t>
  </si>
  <si>
    <t>014-36-01-6 - SO-04 Rozvody NN - horní rejda</t>
  </si>
  <si>
    <t>-1494502298</t>
  </si>
  <si>
    <t>Poznámka k položce:_x000D_
napojení na PD: přílohy C a D-2 daného objektu stavby_x000D_
pozn.: platí pro všechny položky tohoto listu</t>
  </si>
  <si>
    <t>-1447452091</t>
  </si>
  <si>
    <t>-1384875171</t>
  </si>
  <si>
    <t>-808843676</t>
  </si>
  <si>
    <t>-863004259</t>
  </si>
  <si>
    <t>-1390651630</t>
  </si>
  <si>
    <t>943398223</t>
  </si>
  <si>
    <t>-1909378533</t>
  </si>
  <si>
    <t>197677736</t>
  </si>
  <si>
    <t>1646963251</t>
  </si>
  <si>
    <t>378781263</t>
  </si>
  <si>
    <t>-1138336619</t>
  </si>
  <si>
    <t>-486044778</t>
  </si>
  <si>
    <t>-1622917894</t>
  </si>
  <si>
    <t>-378284190</t>
  </si>
  <si>
    <t>1360616923</t>
  </si>
  <si>
    <t>-1967981273</t>
  </si>
  <si>
    <t>-124279963</t>
  </si>
  <si>
    <t>1748605544</t>
  </si>
  <si>
    <t>1877882515</t>
  </si>
  <si>
    <t>1577169923</t>
  </si>
  <si>
    <t>-2123503579</t>
  </si>
  <si>
    <t>-938417544</t>
  </si>
  <si>
    <t>872692047</t>
  </si>
  <si>
    <t>-1951341253</t>
  </si>
  <si>
    <t>-1552328091</t>
  </si>
  <si>
    <t>146755815</t>
  </si>
  <si>
    <t>014-36-01-7 - PS-03 Elektroobjekty - dolní rejda</t>
  </si>
  <si>
    <t>-1522842321</t>
  </si>
  <si>
    <t>DM: Trubka ocelová pozinkovaná vč. příchytek a příslušenství</t>
  </si>
  <si>
    <t>-1646801049</t>
  </si>
  <si>
    <t>DM: Ocelový stožár sklápěcí 4m (kompatibilní se stávajícím sklápěcím zařízením)</t>
  </si>
  <si>
    <t>-221371666</t>
  </si>
  <si>
    <t>DM: Výložník jednoramenný do 2,5m</t>
  </si>
  <si>
    <t>409221290</t>
  </si>
  <si>
    <t>DM: Svorkovnice a příslušenství</t>
  </si>
  <si>
    <t>1016362264</t>
  </si>
  <si>
    <t>DM: LED svítidlo s kombinovanou optikou pro optimální nasvícení stání, tělesem z hliníku, plochým tvrzeným sklem, 230V, 100W, IP66, IK10, 2200K – 2700K</t>
  </si>
  <si>
    <t>1366788406</t>
  </si>
  <si>
    <t>1794961778</t>
  </si>
  <si>
    <t>DM: HD kamera s 2Mpx rozlišením, POE+ napájením a detekcí vstupu do sledovaných prostor (fixní objektiv 30-60m, 2Mpix CMOS, min. 25sn./s, IR přísvit, H.264, H.265, IP66, IK10) vč. uchycení a příslušenství</t>
  </si>
  <si>
    <t>755766148</t>
  </si>
  <si>
    <t>DM: Záznamové zařízení NVR s HDD pro záznam (rozměr cca 20x20x5cm, 4x PoE+ – IEEE802.3af/at cca 50W, H.264, H.265, vnitřní 0-40°C, vlhkost max. 90% RH nekondenzující, vč. zdroje, vzdálený přístup přes webový prohlížeč nebo firemní SW / aplikaci vč. SW)</t>
  </si>
  <si>
    <t>264811656</t>
  </si>
  <si>
    <t>DM: HDD 6 TB, cache, 6 Gb SATA</t>
  </si>
  <si>
    <t>-693174720</t>
  </si>
  <si>
    <t>DM: Výstražná samolepka CCTV, GDPR do venkovního prostředí</t>
  </si>
  <si>
    <t>-1627523153</t>
  </si>
  <si>
    <t>DM-RO: Doplnění a úpravy rozváděče (jističe, zásuvka, temperace a větrání rozváděče, svorky, vývodky, propojovací vodiče a kabeláže, atd.)</t>
  </si>
  <si>
    <t>-605438522</t>
  </si>
  <si>
    <t>1556197449</t>
  </si>
  <si>
    <t>-791338513</t>
  </si>
  <si>
    <t>DM: Propojení NVR s LTE modemem, nastavení a oživení kamerového systému vč. zaškolení obsluhy</t>
  </si>
  <si>
    <t>-1314820415</t>
  </si>
  <si>
    <t>1018142230</t>
  </si>
  <si>
    <t>1767347017</t>
  </si>
  <si>
    <t>210306(R)</t>
  </si>
  <si>
    <t>1299933338</t>
  </si>
  <si>
    <t>014-36-01-8 - PS-04 Elektroobkjekty - horní rejda</t>
  </si>
  <si>
    <t>-1642048605</t>
  </si>
  <si>
    <t>-557345967</t>
  </si>
  <si>
    <t>DM: Ocelový stožár sklápěcí 5m (kompatibilní se stávajícím sklápěcím zařízením)</t>
  </si>
  <si>
    <t>-1495103833</t>
  </si>
  <si>
    <t>-1804033182</t>
  </si>
  <si>
    <t>-1408543926</t>
  </si>
  <si>
    <t>DM: LED svítidlo s kombinovanou optikou pro optimální nasvícení stání, tělesem z hliníku, plochým tvrzeným sklem, 230V, 50W, IP66, IK10, 2200K – 2700K</t>
  </si>
  <si>
    <t>997711839</t>
  </si>
  <si>
    <t>1202157195</t>
  </si>
  <si>
    <t>DM: HD kamera s 2Mpx rozlišením, POE+ napájením a detekcí vstupu do sledovaných prostor (fixní objektiv 20-50m, 2Mpix CMOS, min. 25sn./s, IR přísvit, H.264, H.265, IP66, IK10) vč. uchycení a příslušenství</t>
  </si>
  <si>
    <t>970776150</t>
  </si>
  <si>
    <t>-1108465544</t>
  </si>
  <si>
    <t>173520000</t>
  </si>
  <si>
    <t>-448375664</t>
  </si>
  <si>
    <t>DM: Nastavení a oživení kamerového systému</t>
  </si>
  <si>
    <t>-774371433</t>
  </si>
  <si>
    <t>-1999604029</t>
  </si>
  <si>
    <t>2122974874</t>
  </si>
  <si>
    <t>1552961951</t>
  </si>
  <si>
    <t>014-36-01-9 - SO-05 Úprava hráze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</si>
  <si>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</si>
  <si>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</si>
  <si>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</si>
  <si>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4 - Vodorovné konstrukce</t>
  </si>
  <si>
    <t xml:space="preserve">      45 - Vodorovné podkladní a vedlejší konstrukce inž. staveb</t>
  </si>
  <si>
    <t xml:space="preserve">      46 - Zpevněné plochy</t>
  </si>
  <si>
    <t xml:space="preserve">    99 - Přesuny hmot a sutí</t>
  </si>
  <si>
    <t>111251203</t>
  </si>
  <si>
    <t>Odstranění křovin a stromů s odstraněním kořenů strojně průměru kmene do 100 mm v rovině nebo ve svahu sklonu terénu přes 1:5, při celkové ploše přes 500 m2</t>
  </si>
  <si>
    <t>-2040325865</t>
  </si>
  <si>
    <t>Poznámka k položce:_x000D_
napojení na PD: přílohy C a D-1 daného objektu stavby_x000D_
pozn.: platí pro všechny položky tohoto listu</t>
  </si>
  <si>
    <t>"plocha celkem"800</t>
  </si>
  <si>
    <t>R10011-1</t>
  </si>
  <si>
    <t>Zajištění likvidace dřevní hmoty dle zákona  O odpadech č. 185/2001 Sb.</t>
  </si>
  <si>
    <t>1677034781</t>
  </si>
  <si>
    <t>Poznámka k položce:_x000D_
položka zahrnuje veškeré práce spojené s převozem dřevní hmoty (křoviny, kmeny, větve, kořeny, dřevní zbytky)  a jejich likvidaci (spálení, drcení, frézování) - zajistí dodavatel stavby s odsouhlasením investorem stavby_x000D_
případné uložení na skládku s poplatkem - včetně_x000D_
v souladu se zákonem O odpadech č. 185/2001 Sb. v platném znění        _x000D_
včetně smýcených křovin a náletů</t>
  </si>
  <si>
    <t>800</t>
  </si>
  <si>
    <t>Zajištění převedení vody a čerpání vody pro stavbu dle zvolené technologie po celou dobu výstavby</t>
  </si>
  <si>
    <t>objekt</t>
  </si>
  <si>
    <t>-166208123</t>
  </si>
  <si>
    <t>Poznámka k položce:_x000D_
bude zajištěno převedení vody v rámci zájmového prostoru celé stavby v úsecích modernizace rejd_x000D_
čerpání vody bude zajištěno po celou dobu realizace stavby v rozsahu nutném pro zajištění nezavodněné základové spáry jednotlivých prvků stavby a vrozsahu nutném pro samotnou realizaci prvků stavby_x000D_
Položka zahrnuje rovněž vytvoření kynety v ose koryta pro soustředění proudění běžných průtoků uprostřed koryta toku (plav.kanálu)</t>
  </si>
  <si>
    <t>124153101</t>
  </si>
  <si>
    <t>Vykopávky pro koryta vodotečí strojně v hornině třídy těžitelnosti I skupiny 1 a 2 přes 100 do 1 000 m3</t>
  </si>
  <si>
    <t>-29310230</t>
  </si>
  <si>
    <t>"dolní rejda - výkopy v korytě a v profilu hráze koryta celkem _ dle kublistu"519</t>
  </si>
  <si>
    <t>"horní rejda - výkopy v korytě a v profilu hráze koryta celkem _ dle kublistu"161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</si>
  <si>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</si>
  <si>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</si>
  <si>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</si>
  <si>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1669934491</t>
  </si>
  <si>
    <t>"na mezideponii a zpět do násypů _ výkopy bez sedimentů"680+(271+92)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</si>
  <si>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</si>
  <si>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</si>
  <si>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1835375161</t>
  </si>
  <si>
    <t>"odvoz nepoužitelného materiálu ze dna koryta toku na skládku"248+69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</si>
  <si>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</si>
  <si>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</si>
  <si>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-1495104159</t>
  </si>
  <si>
    <t>"odvoz nepoužitelného materiálu ze dna koryta toku na skládku _ celkově do 30 km"(248+69)*20</t>
  </si>
  <si>
    <t>167151111</t>
  </si>
  <si>
    <t>Nakládání, skládání a překládání neulehlého výkopku nebo sypaniny strojně nakládání, množství přes 100 m3, z hornin třídy těžitelnosti I, skupiny 1 až 3</t>
  </si>
  <si>
    <t>1857547379</t>
  </si>
  <si>
    <t>"z mezideponie"680</t>
  </si>
  <si>
    <t>Zemní práce - konstrukce ze zemin</t>
  </si>
  <si>
    <t>171103211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</si>
  <si>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</si>
  <si>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1274049197</t>
  </si>
  <si>
    <t>"násypy zemin do hráze v rámci stavby - dle kub listu_částečně dovoz výk. zeminy z jiných staveb akce"(248+314)*1,3</t>
  </si>
  <si>
    <t>171201221</t>
  </si>
  <si>
    <t>Poplatek za uložení stavebního odpadu na skládce (skládkovné) zeminy a kamení zatříděného do Katalogu odpadů pod kódem 17 05 04</t>
  </si>
  <si>
    <t>-132009743</t>
  </si>
  <si>
    <t>"uložení nepoužitelného materiálu ze dna koryta toku na skládku_kubatura dle kub.listu"(248+69)*1,7</t>
  </si>
  <si>
    <t>171251201</t>
  </si>
  <si>
    <t>Uložení sypaniny na skládky nebo meziskládky bez hutnění s upravením uložené sypaniny do předepsaného tvaru</t>
  </si>
  <si>
    <t>884224909</t>
  </si>
  <si>
    <t>"mezideponie a uložení nepoužitelného materiálu ze dna koryta toku na skládku"680+(248+69)</t>
  </si>
  <si>
    <t>Zemní práce - povrchové úpravy terénu</t>
  </si>
  <si>
    <t>181006121</t>
  </si>
  <si>
    <t>Rozprostření zemin schopných zúrodnění  ve sklonu přes 1:5, tloušťka vrstvy do 0,10 m</t>
  </si>
  <si>
    <t>1546650546</t>
  </si>
  <si>
    <t>"hráz nad opevněním, příkopy_se započítáním zeminy do násypů"890+820</t>
  </si>
  <si>
    <t>181451122</t>
  </si>
  <si>
    <t>Založení trávníku na půdě předem připravené plochy přes 1000 m2 výsevem včetně utažení lučního na svahu přes 1:5 do 1:2</t>
  </si>
  <si>
    <t>1223735861</t>
  </si>
  <si>
    <t>1710</t>
  </si>
  <si>
    <t>00572474</t>
  </si>
  <si>
    <t>osivo směs travní krajinná-svahová</t>
  </si>
  <si>
    <t>1428881484</t>
  </si>
  <si>
    <t>1710*0,025</t>
  </si>
  <si>
    <t>181951112</t>
  </si>
  <si>
    <t>Úprava pláně vyrovnáním výškových rozdílů strojně v hornině třídy těžitelnosti I, skupiny 1 až 3 se zhutněním</t>
  </si>
  <si>
    <t>-1519930316</t>
  </si>
  <si>
    <t>"koruna hráze, napojení terénu, úpravy terénu v rámci staveniště_DR"1000</t>
  </si>
  <si>
    <t>"koruna hráze, napojení terénu, úpravy terénu v rámci staveniště_DR"800</t>
  </si>
  <si>
    <t>182151111</t>
  </si>
  <si>
    <t>Svahování trvalých svahů do projektovaných profilů strojně s potřebným přemístěním výkopku při svahování v zářezech v hornině třídy těžitelnosti I, skupiny 1 až 3</t>
  </si>
  <si>
    <t>1667176213</t>
  </si>
  <si>
    <t>"svahy koryta, příkop_DR"40*6+76*3,0</t>
  </si>
  <si>
    <t>"svahy koryta, příkop_HR"40*6+65*3,0</t>
  </si>
  <si>
    <t>182201101</t>
  </si>
  <si>
    <t>Svahování trvalých svahů do projektovaných profilů strojně s potřebným přemístěním výkopku při svahování násypů v jakékoliv hornině</t>
  </si>
  <si>
    <t>-710087559</t>
  </si>
  <si>
    <t>"ochranná hráz-tvarování, násypy_DR"60*3,0</t>
  </si>
  <si>
    <t>"ochranná hráz-tvarování, násypy_HR"65*5,0</t>
  </si>
  <si>
    <t>Vodorovné konstrukce</t>
  </si>
  <si>
    <t>45</t>
  </si>
  <si>
    <t>Vodorovné podkladní a vedlejší konstrukce inž. staveb</t>
  </si>
  <si>
    <t>457542111</t>
  </si>
  <si>
    <t>Filtrační vrstvy jakékoliv tloušťky a sklonu  ze štěrkodrti se zhutněním do 10 pojezdů/m3, frakce od 0-22 do 0-63 mm</t>
  </si>
  <si>
    <t>1055364607</t>
  </si>
  <si>
    <t>"separační vrstva-filtr_dol.rejda (DR)_dle kub listu"12</t>
  </si>
  <si>
    <t>"separační vrstva-filtr_hor.rejda (HR)_dle kub listu"5</t>
  </si>
  <si>
    <t>46</t>
  </si>
  <si>
    <t>Zpevněné plochy</t>
  </si>
  <si>
    <t>462512161</t>
  </si>
  <si>
    <t>Zához z lomového kamene neupraveného provedený ze břehu nebo z lešení, do sucha nebo do vody záhozového, hmotnost jednotlivých kamenů do 200 kg bez výplně mezer</t>
  </si>
  <si>
    <t>-226960550</t>
  </si>
  <si>
    <t>"patka opevnění koryta toku_DR"37,1*0,65</t>
  </si>
  <si>
    <t>"patka opevnění koryta toku_HR"37*0,65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</si>
  <si>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</si>
  <si>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</si>
  <si>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1129238358</t>
  </si>
  <si>
    <t>(37,1+37)*1,0</t>
  </si>
  <si>
    <t>463212111</t>
  </si>
  <si>
    <t>Rovnanina z lomového kamene upraveného, tříděného  jakékoliv tloušťky rovnaniny s vyklínováním spár a dutin úlomky kamene</t>
  </si>
  <si>
    <t>-1296755437</t>
  </si>
  <si>
    <t>Poznámka k položce:_x000D_
kámen d=125-200mm</t>
  </si>
  <si>
    <t>"opevnění svahu koryta BK _ DR"37,1*5,0*0,3</t>
  </si>
  <si>
    <t>"opevnění svahu koryta BK _ HR"37*4,8*0,3</t>
  </si>
  <si>
    <t>-900511497</t>
  </si>
  <si>
    <t>014-36-01-00 - Vedlejší a ostatní náklady</t>
  </si>
  <si>
    <t>HSV - HSV</t>
  </si>
  <si>
    <t xml:space="preserve">    11 - Přípravné a přidružené práce</t>
  </si>
  <si>
    <t xml:space="preserve">      2 - Zakládání</t>
  </si>
  <si>
    <t xml:space="preserve">      29 - Zakládání - pomocné konstrukce pro zakládání</t>
  </si>
  <si>
    <t>Přípravné a přidružené práce</t>
  </si>
  <si>
    <t>Zkouška zhutnění násypů zemin</t>
  </si>
  <si>
    <t>soubor</t>
  </si>
  <si>
    <t>1024</t>
  </si>
  <si>
    <t>860309131</t>
  </si>
  <si>
    <t>Poznámka k položce:_x000D_
násypy zemní homogenní hráze_x000D_
místa odběrů určí TDS_x000D_
zajištění přítomnosti geologa (geotechnika) na stavbě</t>
  </si>
  <si>
    <t>R11003</t>
  </si>
  <si>
    <t>Vytyčení stavby</t>
  </si>
  <si>
    <t>315175832</t>
  </si>
  <si>
    <t>Poznámka k položce:_x000D_
(případně pozemků nebo provedení jiných geodetických prací) odborně způsobilou osobou v oboru zeměměřičství_x000D_
v rámci navržených objektů, konstrukcí a oprav v rámci stavby budou vytýčeny (umístění) všechny navrhované a opravované  objekty. Dále budou vytýčeny hranice dotčených pozemků ._x000D_
Vytýčení bude provedeno geodetickou firmou na základě předané digitální formy situace stavby v JTSK a BPV._x000D_
Detailní vytýčení jednotlivých prvků stavebních objektů bude provedeno na základě předané projektové dokumentace k provádění stavby (rozměry prvků, výškové osazení).</t>
  </si>
  <si>
    <t>R11004-1</t>
  </si>
  <si>
    <t>Vytýčení inženýrských sítí</t>
  </si>
  <si>
    <t>2002807956</t>
  </si>
  <si>
    <t>Poznámka k položce:_x000D_
před zahájením stavby bude provedeno vytýčení veškerých inž.sítí a zařízení nacházejících se v zájmovém prostoru stavby,_x000D_
k vytýčení budou vyzváni správci jednotlivých IS</t>
  </si>
  <si>
    <t>R11005</t>
  </si>
  <si>
    <t>Zajištění umístění štítku o povolení stavby</t>
  </si>
  <si>
    <t>-467898546</t>
  </si>
  <si>
    <t xml:space="preserve">Poznámka k položce:_x000D_
a stejnopisu oznámení o zahájení prací oblastnímu inspektorátu práce na viditelném místě u vstupu na staveniště_x000D_
</t>
  </si>
  <si>
    <t>R11006</t>
  </si>
  <si>
    <t>Vyhotovení povodňového a havarijního plánu</t>
  </si>
  <si>
    <t>262144</t>
  </si>
  <si>
    <t>1072179321</t>
  </si>
  <si>
    <t>Poznámka k položce:_x000D_
včetně aktualizace Povodňového a havarijního plánu a zajištění povinností a opatření z něj vyplývajících</t>
  </si>
  <si>
    <t>R11007</t>
  </si>
  <si>
    <t>Vyhotovení pasportu příjezdových komunikací, čištění komunikací</t>
  </si>
  <si>
    <t>1574591485</t>
  </si>
  <si>
    <t xml:space="preserve">Poznámka k položce:_x000D_
před započetím stavby bude proveden zhotovitelem pasport příjezdových komunikací_x000D_
komunikace budou v průběhu stavby průběžně čištěny_x000D_
</t>
  </si>
  <si>
    <t>R11010</t>
  </si>
  <si>
    <t>Protokolární předání stavbou dotčených pozemků</t>
  </si>
  <si>
    <t>-1260116350</t>
  </si>
  <si>
    <t xml:space="preserve">Poznámka k položce:_x000D_
a komunikací, uvedených do původního stavu, zpět jejich vlastníkům_x000D_
Dodavatelem bude pořízena fotodokumentace stavu pozemků s popisem a datováním._x000D_
</t>
  </si>
  <si>
    <t>R11011</t>
  </si>
  <si>
    <t>Zpracování a předání dokumentace</t>
  </si>
  <si>
    <t>-1018342158</t>
  </si>
  <si>
    <t>Poznámka k položce:_x000D_
skutečného provedení stavby (3paré + 1 v elektronické formě) objednateli a zaměření skutečného provedení stavby - geodetická část dokumentace (3 paré + 1 v elektronické formě) v rozsahu odpovídajícím příslušným právním předpisům, pořízení fotodokumentace stavby</t>
  </si>
  <si>
    <t>R11012</t>
  </si>
  <si>
    <t>Dopravní značení</t>
  </si>
  <si>
    <t>-239367717</t>
  </si>
  <si>
    <t>Poznámka k položce:_x000D_
projednání a zajištění osazení dopravního značení pro stavbu a v rámci příjezdů</t>
  </si>
  <si>
    <t>R11014</t>
  </si>
  <si>
    <t>Zařízení staveniště - zřízení, provoz, odstranění</t>
  </si>
  <si>
    <t>1470986555</t>
  </si>
  <si>
    <t>Poznámka k položce:_x000D_
zřízení, provoz a likvidace zařízení staveniště, včetně případných přípojek, přístupů, deponií apod._x000D_
plocha ze silničních ŽB panelů bude sloužit rovněž jako prostor pro skládku lom. kamene a kameniva</t>
  </si>
  <si>
    <t>R11015</t>
  </si>
  <si>
    <t>Příjezdové komunikace, zpevněné plochy pro realizaci stavby</t>
  </si>
  <si>
    <t>523157862</t>
  </si>
  <si>
    <t xml:space="preserve"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stavbě_x000D_
_x000D_
ochrana stávajícího obelisku při stavbě_x000D_
ochrana budov a zařízení v blízkosti (PK, související stavby a zařízení)_x000D_
</t>
  </si>
  <si>
    <t>"DR+HR"2</t>
  </si>
  <si>
    <t>R11019</t>
  </si>
  <si>
    <t>Zajištění plnění povinností dle zákona č. 309/2006 Sb. (BOZP)</t>
  </si>
  <si>
    <t>386973831</t>
  </si>
  <si>
    <t>Poznámka k položce:_x000D_
včetně aktualizace plánu BOZP</t>
  </si>
  <si>
    <t>R11021</t>
  </si>
  <si>
    <t>Informační tabule SFDI - vyhotovení, osazení</t>
  </si>
  <si>
    <t>27323341</t>
  </si>
  <si>
    <t>R11022</t>
  </si>
  <si>
    <t>Ochrana vzrostlých stromů před poškozením</t>
  </si>
  <si>
    <t>1455326008</t>
  </si>
  <si>
    <t xml:space="preserve">Poznámka k položce:_x000D_
zajištění ochrany vzrostlých dřevin před poškozením v místě stavby i v trasách příjezdových komunikací_x000D_
položka zahrnuje zřízení ochrany stromů (např.obedněním), udržovaní ochrany stromů a odstranění ochrany stromů po stavbě_x000D_
</t>
  </si>
  <si>
    <t>R11050</t>
  </si>
  <si>
    <t>Dílenská_realizační_dokumentace ocelových konstrukcí, technologické postupy _ ocelové konstrukce</t>
  </si>
  <si>
    <t>1208356944</t>
  </si>
  <si>
    <t>Zakládání</t>
  </si>
  <si>
    <t>29</t>
  </si>
  <si>
    <t>Zakládání - pomocné konstrukce pro zakládání</t>
  </si>
  <si>
    <t>291111113</t>
  </si>
  <si>
    <t>Podklad pro zpevněné plochy  s rozprostřením a s hutněním ze štěrku zpevněného cementovou maltou ŠCM</t>
  </si>
  <si>
    <t>-1339781571</t>
  </si>
  <si>
    <t>"plochy pro přístup a zřízení staveniště k realizaci prvků ček.stání-mechanizace, jeřáb, zarážení"250*0,3</t>
  </si>
  <si>
    <t>291211111</t>
  </si>
  <si>
    <t>Zřízení zpevněné plochy ze silničních panelů  osazených do lože tl. 50 mm z kameniva</t>
  </si>
  <si>
    <t>-1539380402</t>
  </si>
  <si>
    <t>"plochy pro realizaci a přístupy"250</t>
  </si>
  <si>
    <t>292121111</t>
  </si>
  <si>
    <t>Pomocná konstrukce pro zvláštní zakládání staveb  ocelová z lodi zřízení</t>
  </si>
  <si>
    <t>-1064553071</t>
  </si>
  <si>
    <t>"pro realizaci štět.stěn a kotvení"5</t>
  </si>
  <si>
    <t>292121112</t>
  </si>
  <si>
    <t>Pomocná konstrukce pro zvláštní zakládání staveb  ocelová z lodi odstranění</t>
  </si>
  <si>
    <t>714893960</t>
  </si>
  <si>
    <t>014-36-02 - PK Vnorovy II - modernizace rejd</t>
  </si>
  <si>
    <t>014-36-02-1 - SO-01 PK Vnorovy II - čekací stání dolní rejda</t>
  </si>
  <si>
    <t>Vnorovy</t>
  </si>
  <si>
    <t>-24817222</t>
  </si>
  <si>
    <t>-925865267</t>
  </si>
  <si>
    <t xml:space="preserve">Poznámka k položce:_x000D_
položka zahrnuje kompletní práce a dodávku materiálu pro instalaci dubových oděrek předepsaných profilů na ocelovou konstrukci_x000D_
včetně úpravy jednotlivých dřevěných prvků_x000D_
včetně přípravy pro uchycení jednotlivých dřevěných prvků_x000D_
včetně předepsané impregnace dřevěných prvků_x000D_
včetně pomocného amontážního materiálu_x000D_
vč. závit.tyčí upevněných na ocel.kci_x000D_
_x000D_
_x000D_
napojení na přílohy PD:  C, D-1_x000D_
pozn.: platí pro položky v tomto listu_x000D_
</t>
  </si>
  <si>
    <t>907224354</t>
  </si>
  <si>
    <t>"nosný sloup ocel 273/12 dl.8,375"8*7,675*80*0,001</t>
  </si>
  <si>
    <t>-1977715476</t>
  </si>
  <si>
    <t>"nosný sloup ocel 273/12 dl.8,375"8*7,675</t>
  </si>
  <si>
    <t>131759993</t>
  </si>
  <si>
    <t>"nosný sloup "8*7,675</t>
  </si>
  <si>
    <t>-1360799526</t>
  </si>
  <si>
    <t>185243630</t>
  </si>
  <si>
    <t xml:space="preserve">Poznámka k položce:_x000D_
_ úvazný prvek dle požadavku a podkladu Povodí Moravy_x000D_
_x000D_
kompletní práce pro ukotvení a dodávka úvazného prvku_x000D_
položka zahrnuje dále:_x000D_
pomocný a kotevní materiál,_x000D_
PKO předepsaná pro daný úvazný prvek dle dokumentace_x000D_
</t>
  </si>
  <si>
    <t>-1037345821</t>
  </si>
  <si>
    <t>463989463</t>
  </si>
  <si>
    <t>-922309775</t>
  </si>
  <si>
    <t>1281127188</t>
  </si>
  <si>
    <t>Poznámka k položce:_x000D_
Hmotnost: 3,77 kg/m</t>
  </si>
  <si>
    <t>505814326</t>
  </si>
  <si>
    <t>Poznámka k položce:_x000D_
Hmotnost: 18,40 kg/m</t>
  </si>
  <si>
    <t>781383613</t>
  </si>
  <si>
    <t>Poznámka k položce:_x000D_
Hmotnost: 26,30 kg/m</t>
  </si>
  <si>
    <t>-254065951</t>
  </si>
  <si>
    <t>Poznámka k položce:_x000D_
Hmotnost: 13,43 kg/m</t>
  </si>
  <si>
    <t>-1472458910</t>
  </si>
  <si>
    <t>Poznámka k položce:_x000D_
Hmotnost 160 kg/kus</t>
  </si>
  <si>
    <t>1066628890</t>
  </si>
  <si>
    <t xml:space="preserve">Poznámka k položce:_x000D_
položka zahrnuje kompletní práce (svařování, montáž) spojené s realizací ocelové konstrukce z předepsaných materiálů a komponent čekacího stání uchyceného na zaberaněné nosné sloupy_x000D_
včetně pomocného a kotevního materiálu_x000D_
včetně lešení, podpěr konstrukcí_x000D_
včetně dočasného zajištění konstrukcí_x000D_
</t>
  </si>
  <si>
    <t>(0,294+1,976+0,116+0,080+0,151)*1000</t>
  </si>
  <si>
    <t>-558237656</t>
  </si>
  <si>
    <t>461937661</t>
  </si>
  <si>
    <t>-1340046476</t>
  </si>
  <si>
    <t>"PKO celé ocel.kce"8*(3,14*0,273)*7,675+35*0,5*2+35*0,25*2*2+35*0,15*2+15</t>
  </si>
  <si>
    <t>347851772</t>
  </si>
  <si>
    <t>"PKO celé ocel.kce_2xmezivrstva"148,133*2</t>
  </si>
  <si>
    <t>198315529</t>
  </si>
  <si>
    <t>-208998851</t>
  </si>
  <si>
    <t>014-36-02-2 - SO-02 PK Vnorovy II - čekací stání horní rejda</t>
  </si>
  <si>
    <t xml:space="preserve">    2 - Zakládání</t>
  </si>
  <si>
    <t xml:space="preserve">      21 - Zakládání - úprava podloží a základové spáry, zlepšování vlastností hornin</t>
  </si>
  <si>
    <t xml:space="preserve">      22 - Zakládání - vrty</t>
  </si>
  <si>
    <t xml:space="preserve">      28 - Zakládání - zpevňování hornin - injektáže a mikropiloty</t>
  </si>
  <si>
    <t xml:space="preserve">    3 - Svislé a kompletní konstrukce</t>
  </si>
  <si>
    <t xml:space="preserve">      32 - Konstrukce přehrad a opěrné zdi</t>
  </si>
  <si>
    <t xml:space="preserve">    5 - Komunikace pozemní</t>
  </si>
  <si>
    <t xml:space="preserve">      56 - Podkladní vrstvy komunikací, letišť a ploch</t>
  </si>
  <si>
    <t>115101204</t>
  </si>
  <si>
    <t>Čerpání vody na dopravní výšku do 10 m s uvažovaným průměrným přítokem přes 2 000 do 4 000 l/min</t>
  </si>
  <si>
    <t>-1527274142</t>
  </si>
  <si>
    <t>300</t>
  </si>
  <si>
    <t>115101304</t>
  </si>
  <si>
    <t>Pohotovost záložní čerpací soupravy pro dopravní výšku do 10 m s uvažovaným průměrným přítokem přes 2 000 do 4 000 l/min</t>
  </si>
  <si>
    <t>den</t>
  </si>
  <si>
    <t>-645655948</t>
  </si>
  <si>
    <t>Rozebrání a vybourání stávajících dřevěných mol a zaberaněných piliot z paty líce hráze, rozebrání pův.opevnění</t>
  </si>
  <si>
    <t>-259290944</t>
  </si>
  <si>
    <t>Poznámka k položce:_x000D_
včetně naložení, odvozu a likvidace na skládce odpadů</t>
  </si>
  <si>
    <t>40</t>
  </si>
  <si>
    <t>122151103</t>
  </si>
  <si>
    <t>Odkopávky a prokopávky nezapažené strojně v hornině třídy těžitelnosti I skupiny 1 a 2 přes 50 do 100 m3</t>
  </si>
  <si>
    <t>1714080232</t>
  </si>
  <si>
    <t>"pro sjezd_dle kub.listu"48</t>
  </si>
  <si>
    <t>-1460257212</t>
  </si>
  <si>
    <t>"dle bilance zemin včetně sedimentu"195</t>
  </si>
  <si>
    <t>124153109</t>
  </si>
  <si>
    <t>Vykopávky pro koryta vodotečí strojně Příplatek k cenám za vykopávky pro koryta vodotečí v tekoucí vodě při LTM v hornině třídy těžitelnosti I skupiny 1 a 2</t>
  </si>
  <si>
    <t>639745826</t>
  </si>
  <si>
    <t>195*0,5</t>
  </si>
  <si>
    <t>346951121</t>
  </si>
  <si>
    <t>Opeření svodidel z měkkého dřeva, ocelových štětovnic  z hranolů, průřezu do 250x250 mm</t>
  </si>
  <si>
    <t>972347452</t>
  </si>
  <si>
    <t>35,2+44*1,01</t>
  </si>
  <si>
    <t>153111114</t>
  </si>
  <si>
    <t>Úprava ocelových štětovnic pro štětové stěny  řezání z terénu, štětovnic zaberaněných příčné</t>
  </si>
  <si>
    <t>-733605263</t>
  </si>
  <si>
    <t>(35,2+3,8+3,8)/0,4</t>
  </si>
  <si>
    <t>153112215</t>
  </si>
  <si>
    <t>Zřízení beraněných stěn z ocelových štětovnic  z lodi nastražení štětovnic ve stísněných podmínkách, délky do 10 m</t>
  </si>
  <si>
    <t>-2145823306</t>
  </si>
  <si>
    <t>(35,2+3,8+3,8)*6</t>
  </si>
  <si>
    <t>153112232</t>
  </si>
  <si>
    <t>Zřízení beraněných stěn z ocelových štětovnic  z lodi zaberanění ve stísněných podmínkách, délky do 8 m</t>
  </si>
  <si>
    <t>-182800035</t>
  </si>
  <si>
    <t>štětovnice IIIn-dodávka</t>
  </si>
  <si>
    <t>-1300794585</t>
  </si>
  <si>
    <t>256,8*155*1,1*0,001</t>
  </si>
  <si>
    <t>153821114</t>
  </si>
  <si>
    <t>Osazení kotev kabelových z popouštěných pramenců nebo drátů  pro nosnost přes 0,47 do 0,62 MN</t>
  </si>
  <si>
    <t>409698471</t>
  </si>
  <si>
    <t>"14 ks"14*9,0</t>
  </si>
  <si>
    <t>153821192</t>
  </si>
  <si>
    <t>Osazení kotev kabelových z popouštěných pramenců nebo drátů  Příplatek k ceně za úpravu trvalých kotev pro únosnost od 0,47 do 0,93 MN</t>
  </si>
  <si>
    <t>-562609700</t>
  </si>
  <si>
    <t>14*9</t>
  </si>
  <si>
    <t>153822114</t>
  </si>
  <si>
    <t>Napnutí kabelových kotev  při únosnosti kotvy přes 0,47 do 0,62 MN</t>
  </si>
  <si>
    <t>-1812968617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</si>
  <si>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</si>
  <si>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</si>
  <si>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1721340318</t>
  </si>
  <si>
    <t>"zeminy pro sjezd - na mezideponii a zpět (zbytek do násypů dovoz z jiné lokality)"2*48</t>
  </si>
  <si>
    <t>886527860</t>
  </si>
  <si>
    <t>"na mezideponii a zpět do násypů - využitelná zemina z odkopávek_dle požadavku násypů"195+60</t>
  </si>
  <si>
    <t>-240634484</t>
  </si>
  <si>
    <t>"odvoz nepoužitelné zeminy na skládku"195-60</t>
  </si>
  <si>
    <t>-434418833</t>
  </si>
  <si>
    <t>135*20</t>
  </si>
  <si>
    <t>830918207</t>
  </si>
  <si>
    <t>"z mezideponie"195</t>
  </si>
  <si>
    <t>746755278</t>
  </si>
  <si>
    <t>"násypy pro sjezd_dle samost.kub.listu"54</t>
  </si>
  <si>
    <t>"násypy zeminy pro dotvarování objektu, přístupy - včetně dovezené zeminy z jiných lokalit, staveb"93*1,3</t>
  </si>
  <si>
    <t>1683552807</t>
  </si>
  <si>
    <t>135*1,7</t>
  </si>
  <si>
    <t>-2040880050</t>
  </si>
  <si>
    <t>"na mezideponii a trvalou deponii na skládce"195+135</t>
  </si>
  <si>
    <t>-1533577395</t>
  </si>
  <si>
    <t>34,2*3,8</t>
  </si>
  <si>
    <t>"sjezd"350</t>
  </si>
  <si>
    <t>"okolí"250</t>
  </si>
  <si>
    <t>00572100</t>
  </si>
  <si>
    <t>osivo jetelotráva intenzivní víceletá</t>
  </si>
  <si>
    <t>-1921296077</t>
  </si>
  <si>
    <t>730*0,025</t>
  </si>
  <si>
    <t>181951102</t>
  </si>
  <si>
    <t>Úprava pláně vyrovnáním výškových rozdílů  v hornině tř. 1 až 4 se zhutněním</t>
  </si>
  <si>
    <t>-1828314652</t>
  </si>
  <si>
    <t>40*5,0</t>
  </si>
  <si>
    <t>182101101</t>
  </si>
  <si>
    <t>Svahování trvalých svahů do projektovaných profilů  s potřebným přemístěním výkopku při svahování v zářezech v hornině tř. 1 až 4</t>
  </si>
  <si>
    <t>1300238709</t>
  </si>
  <si>
    <t>40*5+35*10</t>
  </si>
  <si>
    <t>1471688531</t>
  </si>
  <si>
    <t>"úpravy v okolí čekacího stání"350</t>
  </si>
  <si>
    <t>Zakládání - úprava podloží a základové spáry, zlepšování vlastností hornin</t>
  </si>
  <si>
    <t>213131111</t>
  </si>
  <si>
    <t>Stabilizace základové spáry zřízením vrstvy z geobuněk  z polyetylenu</t>
  </si>
  <si>
    <t>111261227</t>
  </si>
  <si>
    <t>"zpevněné plochy - stání a sjezd"221</t>
  </si>
  <si>
    <t>213131712</t>
  </si>
  <si>
    <t>Stabilizace základové spáry zřízením vrstvy z geobuněk  provedení zásypu geobuněk včetně krycí vrstvy tl. 100 mm celková tl. vrstvy přes 200 mm</t>
  </si>
  <si>
    <t>2033569088</t>
  </si>
  <si>
    <t>221</t>
  </si>
  <si>
    <t>30</t>
  </si>
  <si>
    <t>69321050</t>
  </si>
  <si>
    <t>geobuňky z perforovaných pásů HDPE počet buněk 31-40/m2 v 200mm</t>
  </si>
  <si>
    <t>1790564436</t>
  </si>
  <si>
    <t>221*1,1</t>
  </si>
  <si>
    <t>Zakládání - vrty</t>
  </si>
  <si>
    <t>31</t>
  </si>
  <si>
    <t>224311112</t>
  </si>
  <si>
    <t>Maloprofilové vrty průběžným sacím vrtáním průměru přes 93 do 156 mm do úklonu 45° v hl 0 až 25 m v hornině tř. I a II</t>
  </si>
  <si>
    <t>-1983053945</t>
  </si>
  <si>
    <t>14*9,0</t>
  </si>
  <si>
    <t>Zakládání - zpevňování hornin - injektáže a mikropiloty</t>
  </si>
  <si>
    <t>282603111</t>
  </si>
  <si>
    <t>Injektování vysokotlaké s dvojitým obturátorem  vzestupné nebo sestupné, tlakem do 8,0 MPa</t>
  </si>
  <si>
    <t>-1970520644</t>
  </si>
  <si>
    <t>14*2</t>
  </si>
  <si>
    <t>33</t>
  </si>
  <si>
    <t>410846974</t>
  </si>
  <si>
    <t>"plochy pro přístup a zřízení staveniště k realizaci prvků ček.stání"250*0,5</t>
  </si>
  <si>
    <t>34</t>
  </si>
  <si>
    <t>2049729048</t>
  </si>
  <si>
    <t>35</t>
  </si>
  <si>
    <t>1730311474</t>
  </si>
  <si>
    <t>"pro realizaci štět.stěn a kotvení"12</t>
  </si>
  <si>
    <t>36</t>
  </si>
  <si>
    <t>1283409086</t>
  </si>
  <si>
    <t>Svislé a kompletní konstrukce</t>
  </si>
  <si>
    <t>Konstrukce přehrad a opěrné zdi</t>
  </si>
  <si>
    <t>37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</si>
  <si>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</si>
  <si>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</si>
  <si>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575978701</t>
  </si>
  <si>
    <t>"podklad"34,2*0,99*0,1</t>
  </si>
  <si>
    <t>(34,2+2*3,8)*(0,7+0,79)/2*0,9+3,1</t>
  </si>
  <si>
    <t>38</t>
  </si>
  <si>
    <t>321351010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</si>
  <si>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</si>
  <si>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128711602</t>
  </si>
  <si>
    <t>34,2*1,0*2+2*3,8*1,0*2+16</t>
  </si>
  <si>
    <t>39</t>
  </si>
  <si>
    <t>321352010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</si>
  <si>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</si>
  <si>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31746922</t>
  </si>
  <si>
    <t>99,6</t>
  </si>
  <si>
    <t>321366111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</si>
  <si>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</si>
  <si>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526808752</t>
  </si>
  <si>
    <t>(386,7+24,4)*0,001*1,1</t>
  </si>
  <si>
    <t>41</t>
  </si>
  <si>
    <t>321366112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</si>
  <si>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</si>
  <si>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-1481123329</t>
  </si>
  <si>
    <t>(971,7+439,2)*0,001*1,1</t>
  </si>
  <si>
    <t>42</t>
  </si>
  <si>
    <t>457542112</t>
  </si>
  <si>
    <t>Filtrační vrstvy jakékoliv tloušťky a sklonu  ze štěrkodrti se zhutněním do 10 pojezdů/m3, frakce od 0-120 do 0-125 mm</t>
  </si>
  <si>
    <t>1982912354</t>
  </si>
  <si>
    <t>"filtr pod opevněním svahu"(8,0+9,3)*6,0*0,15</t>
  </si>
  <si>
    <t>"zásyp za konstrukcí čekacího stání"35*0,71</t>
  </si>
  <si>
    <t>43</t>
  </si>
  <si>
    <t>457971122</t>
  </si>
  <si>
    <t>Zřízení vrstvy z geotextilie s přesahem  bez připevnění k podkladu, s potřebným dočasným zatěžováním včetně zakotvení okraje o sklonu přes 10° do 35°, šířky geotextilie přes 3 do 7,5 m</t>
  </si>
  <si>
    <t>1343898691</t>
  </si>
  <si>
    <t>"stání plavidel"35*5,0</t>
  </si>
  <si>
    <t>"sjezd"33*5,0</t>
  </si>
  <si>
    <t>44</t>
  </si>
  <si>
    <t>69311270</t>
  </si>
  <si>
    <t>geotextilie netkaná separační, ochranná, filtrační, drenážní PES 400g/m2</t>
  </si>
  <si>
    <t>2008564294</t>
  </si>
  <si>
    <t>340*1,1</t>
  </si>
  <si>
    <t>-1746053016</t>
  </si>
  <si>
    <t>"ve dně"35,2*2,0*0,4</t>
  </si>
  <si>
    <t>"patky opevnění"(8,0+9,3)*0,65</t>
  </si>
  <si>
    <t>462512169.1</t>
  </si>
  <si>
    <t>-1432041007</t>
  </si>
  <si>
    <t>35,2*2,0+(8,0+9,3)*1,0</t>
  </si>
  <si>
    <t>47</t>
  </si>
  <si>
    <t>932169688</t>
  </si>
  <si>
    <t>"opevnění na bocích ček.stání"(8,0+9,3)*6,0*0,3</t>
  </si>
  <si>
    <t>Komunikace pozemní</t>
  </si>
  <si>
    <t>56</t>
  </si>
  <si>
    <t>Podkladní vrstvy komunikací, letišť a ploch</t>
  </si>
  <si>
    <t>48</t>
  </si>
  <si>
    <t>564831111</t>
  </si>
  <si>
    <t>Podklad ze štěrkodrti ŠD  s rozprostřením a zhutněním, po zhutnění tl. 100 mm</t>
  </si>
  <si>
    <t>833939014</t>
  </si>
  <si>
    <t>"plochy stání a sjezdu"221</t>
  </si>
  <si>
    <t>49</t>
  </si>
  <si>
    <t>564861111</t>
  </si>
  <si>
    <t>Podklad ze štěrkodrti ŠD  s rozprostřením a zhutněním, po zhutnění tl. 200 mm</t>
  </si>
  <si>
    <t>-412062631</t>
  </si>
  <si>
    <t>50</t>
  </si>
  <si>
    <t>564871116</t>
  </si>
  <si>
    <t>Podklad ze štěrkodrti ŠD  s rozprostřením a zhutněním, po zhutnění tl. 300 mm</t>
  </si>
  <si>
    <t>2141215211</t>
  </si>
  <si>
    <t>51</t>
  </si>
  <si>
    <t>931991211</t>
  </si>
  <si>
    <t>Výplň dilatačních spár  z lehčených plastů, tl. 20 mm</t>
  </si>
  <si>
    <t>-2099343750</t>
  </si>
  <si>
    <t>3*0,7</t>
  </si>
  <si>
    <t>52</t>
  </si>
  <si>
    <t>-970047475</t>
  </si>
  <si>
    <t>53</t>
  </si>
  <si>
    <t>-472818382</t>
  </si>
  <si>
    <t>54</t>
  </si>
  <si>
    <t>13011072-R</t>
  </si>
  <si>
    <t>úhelník ocelový rovnostranný jakost 11 375 200x200x16mm</t>
  </si>
  <si>
    <t>1290587873</t>
  </si>
  <si>
    <t>"možno nahradit svařenou pásovinou, plechem o daných rozměrech Lprofilu"35,2*0,04*1,1</t>
  </si>
  <si>
    <t>55</t>
  </si>
  <si>
    <t>13010820</t>
  </si>
  <si>
    <t>ocel profilová UPN 140 jakost 11 375</t>
  </si>
  <si>
    <t>1369610387</t>
  </si>
  <si>
    <t>44*0,45*0,016*1,1</t>
  </si>
  <si>
    <t>14011054</t>
  </si>
  <si>
    <t>trubka ocelová bezešvá hladká jakost 11 353 82,5x3,6mm</t>
  </si>
  <si>
    <t>253406009</t>
  </si>
  <si>
    <t>Poznámka k položce:_x000D_
Hmotnost: 61,70 kg/m</t>
  </si>
  <si>
    <t>"úvazná tyč"8*0,86</t>
  </si>
  <si>
    <t>57</t>
  </si>
  <si>
    <t>-1922813088</t>
  </si>
  <si>
    <t>"vystrojení pro úvaznou tyč"8*1,2*0,08*1,1</t>
  </si>
  <si>
    <t>"krycí plech"35,2*0,4*0,08*1,1</t>
  </si>
  <si>
    <t>58</t>
  </si>
  <si>
    <t>582087615</t>
  </si>
  <si>
    <t>(1,549+0,348+6,8*0,02+2,084)*1000</t>
  </si>
  <si>
    <t>59</t>
  </si>
  <si>
    <t>-1925796908</t>
  </si>
  <si>
    <t>60</t>
  </si>
  <si>
    <t>777922948</t>
  </si>
  <si>
    <t>61</t>
  </si>
  <si>
    <t>249097880</t>
  </si>
  <si>
    <t>35,2*2,5*2</t>
  </si>
  <si>
    <t>35,2*1,0</t>
  </si>
  <si>
    <t>62</t>
  </si>
  <si>
    <t>-31065791</t>
  </si>
  <si>
    <t>2*211,2</t>
  </si>
  <si>
    <t>63</t>
  </si>
  <si>
    <t>105784791</t>
  </si>
  <si>
    <t>211,2</t>
  </si>
  <si>
    <t>64</t>
  </si>
  <si>
    <t>-636955833</t>
  </si>
  <si>
    <t>014-36-02-3 - PS-01 PK Vnorovy II - plavební znaky dolní rejda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</si>
  <si>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_x000D_
viz. příloha PD D-1-2-10</t>
  </si>
  <si>
    <t>014-36-02-4 - PS-02 PK Vnorovy II - plavební znaky horní rejda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</si>
  <si>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viz. příloha PD D-1-2-10</t>
  </si>
  <si>
    <t>014-36-02-5 - SO-03 PK Vnorovy II - rozvody NN dolní rejda</t>
  </si>
  <si>
    <t>DM: Kabel CYKY-J 3x4mm2</t>
  </si>
  <si>
    <t>Poznámka k položce:_x000D_
viz. příloha PD C a D-2_x000D_
pro celý SO, PS</t>
  </si>
  <si>
    <t>DM: Výkop jámy pro základ pilíře nového modulu RS</t>
  </si>
  <si>
    <t>014-36-02-6 - SO-04 PK Vnorovy II - rozvody NN horní rejda</t>
  </si>
  <si>
    <t>014-36-02-7 - PS-03 PK Vnorovy II - elektroobjekty dolní rejda</t>
  </si>
  <si>
    <t>DM: HD kamera s 2Mpx rozlišením, POE+ napájením a detekcí vstupu do sledovaných prostor (fixní objektiv 55-75m, 2Mpix CMOS, min. 25sn./s, IR přísvit, H.264, H.265, IP66, IK10) vč. uchycení a příslušenství</t>
  </si>
  <si>
    <t>DM: Modul plastové rozvodné skříně kompatibilní se stávající RS, vč. pilíře, montážní desky, zámku a dalšího příslušenství</t>
  </si>
  <si>
    <t>014-36-02-8 - PS-04 PK Vnorovy II - elektroobjekty horní rejda</t>
  </si>
  <si>
    <t>DM-RO: Doplnění a úpravy rozváděče (jističe, svorky, vývodky, propojovací vodiče a kabeláže, atd.)</t>
  </si>
  <si>
    <t>2103065R)</t>
  </si>
  <si>
    <t>014-36-02-9 - SO-05 PK Vnorovy II - úprava hráze</t>
  </si>
  <si>
    <t>111251201</t>
  </si>
  <si>
    <t>Odstranění křovin a stromů s odstraněním kořenů strojně průměru kmene do 100 mm v rovině nebo ve svahu sklonu terénu přes 1:5, při celkové ploše do 100 m2</t>
  </si>
  <si>
    <t>-514746952</t>
  </si>
  <si>
    <t>Poznámka k položce:_x000D_
viz. přílohy projektové dokumentace C a D-1_x000D_
platí pro celý SO / PS</t>
  </si>
  <si>
    <t>"plocha celkem"50</t>
  </si>
  <si>
    <t>-1317922014</t>
  </si>
  <si>
    <t>-674468957</t>
  </si>
  <si>
    <t>-640562144</t>
  </si>
  <si>
    <t>"dolní rejda - výkopy v korytě a v profilu hráze koryta celkem _ dle kublistu"89</t>
  </si>
  <si>
    <t>1290660507</t>
  </si>
  <si>
    <t>"na mezideponii a zpět do násypů -výkopek bez sedimentů"89+(89-43)</t>
  </si>
  <si>
    <t>2133107787</t>
  </si>
  <si>
    <t>"odvoz nepoužitelné zeminy na skládku"43</t>
  </si>
  <si>
    <t>2146091799</t>
  </si>
  <si>
    <t>"odvoz nepoužitelné zeminy na skládku - do 30 km"43*20</t>
  </si>
  <si>
    <t>167151101</t>
  </si>
  <si>
    <t>Nakládání, skládání a překládání neulehlého výkopku nebo sypaniny strojně nakládání, množství do 100 m3, z horniny třídy těžitelnosti I, skupiny 1 až 3</t>
  </si>
  <si>
    <t>-91723522</t>
  </si>
  <si>
    <t>"z mezideponie k odvozu"89</t>
  </si>
  <si>
    <t>366537986</t>
  </si>
  <si>
    <t>"násypy zemin do hráze v rámci stavby, úprava terénu v rámci staveniště, úprava příjezdových cest v rámci stavby a v rámci koryta BK"90*1,3</t>
  </si>
  <si>
    <t>-271553502</t>
  </si>
  <si>
    <t>"nepoužitelná zemina"43*1,7</t>
  </si>
  <si>
    <t>567044407</t>
  </si>
  <si>
    <t>"mezideponie"89</t>
  </si>
  <si>
    <t>"uložení na skládku"43</t>
  </si>
  <si>
    <t>1612395890</t>
  </si>
  <si>
    <t>"hráz nad opevněním, příkopy_se započítáním zeminy do násypů"37*1,5</t>
  </si>
  <si>
    <t>352721504</t>
  </si>
  <si>
    <t>-1986034212</t>
  </si>
  <si>
    <t>55*0,025</t>
  </si>
  <si>
    <t>447167897</t>
  </si>
  <si>
    <t>"koruna hráze, napojení terénu, úpravy terénu v rámci staveniště_DR"50*5,0</t>
  </si>
  <si>
    <t>-661017659</t>
  </si>
  <si>
    <t>"svahy koryta,_DR"40*4,4</t>
  </si>
  <si>
    <t>672412830</t>
  </si>
  <si>
    <t>"ochranná hráz-tvarování, násypy_DR"40*4,5</t>
  </si>
  <si>
    <t>-1361535030</t>
  </si>
  <si>
    <t>"separační vrstva-filtr_dol.rejda (DR)"37*1,5*0,15</t>
  </si>
  <si>
    <t>1469076793</t>
  </si>
  <si>
    <t>"patka opevnění koryta toku_DR"37*0,65</t>
  </si>
  <si>
    <t>2027670933</t>
  </si>
  <si>
    <t>37*1,0</t>
  </si>
  <si>
    <t>652204681</t>
  </si>
  <si>
    <t>"opevnění svahu koryta BK _ DR"37*4,4*0,3</t>
  </si>
  <si>
    <t>685162206</t>
  </si>
  <si>
    <t>014-36-02-00 - PK Vnorovy II -Vedlejší a ostatní náklady</t>
  </si>
  <si>
    <t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stavbě_x000D_
_x000D_
- položka zahrnuje pro čekací stání pro horní rejdu zejména nutnost vytvoření pontonové plochy pro realizaci čekacího stání z koryta toku. Veškeré náklady spojené s dovozem, sestavením, dopravou, ukotvěním, odvozem, rozebráním a uvedením do pův.stavu, zajištěním příjezdu</t>
  </si>
  <si>
    <t>R11050-1</t>
  </si>
  <si>
    <t>Dílenská_realizační_dokumentace ocelových konstrukcí, technologické postupy _ ocelové konstrukce, štětové stěny</t>
  </si>
  <si>
    <t>1547956295</t>
  </si>
  <si>
    <t>-21742074</t>
  </si>
  <si>
    <t>"plochy pro přístup a zřízení staveniště k realizaci prvků ček.stání-mechanizace, jeřáb, zarážení"300*0,3</t>
  </si>
  <si>
    <t>-894255634</t>
  </si>
  <si>
    <t>"plochy pro realizaci a přístupy"350</t>
  </si>
  <si>
    <t>-877776526</t>
  </si>
  <si>
    <t>-1100645512</t>
  </si>
  <si>
    <t>014-36-03 - PK Vnorovy I - modernizace rejd</t>
  </si>
  <si>
    <t>014-36-03-1 - SO-01 PK Vnorovy I - čekací stání - dolní rejda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</si>
  <si>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</si>
  <si>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</si>
  <si>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</si>
  <si>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  95 - Různé dokončovací konstrukce a práce pozemních staveb</t>
  </si>
  <si>
    <t>2118978656</t>
  </si>
  <si>
    <t>Poznámka k položce:_x000D_
návaznost na PD:_x000D_
všechny přílohy C a D-1 daného SO_x000D_
_x000D_
platí pro všechny položky tohoto SO</t>
  </si>
  <si>
    <t>1907243996</t>
  </si>
  <si>
    <t>80</t>
  </si>
  <si>
    <t>R11001-11</t>
  </si>
  <si>
    <t xml:space="preserve">Rozebrání a vybourání stávajících dřevěných mol a zaberaněných piliot z paty líce hráze </t>
  </si>
  <si>
    <t>1230868172</t>
  </si>
  <si>
    <t xml:space="preserve">Poznámka k položce:_x000D_
včetně naložení, odvozu a likvidace na skládce odpadů_x000D_
_x000D_
včetně rozebrání a odvozu konstrukce lanovky do 10 km na místo určené Povodím Moravy, s.p._x000D_
včetně odstranění betonového základu této lanovky </t>
  </si>
  <si>
    <t>850156388</t>
  </si>
  <si>
    <t>"dle kub listu_celkové výkopy"1301</t>
  </si>
  <si>
    <t>-1781631221</t>
  </si>
  <si>
    <t>1301*0,5</t>
  </si>
  <si>
    <t>-701701950</t>
  </si>
  <si>
    <t>57+64*1,8</t>
  </si>
  <si>
    <t>-1963893540</t>
  </si>
  <si>
    <t>57/0,4</t>
  </si>
  <si>
    <t>153112216</t>
  </si>
  <si>
    <t>Zřízení beraněných stěn z ocelových štětovnic  z lodi nastražení štětovnic ve stísněných podmínkách, délky přes 10 m</t>
  </si>
  <si>
    <t>1843851445</t>
  </si>
  <si>
    <t>57*8,0</t>
  </si>
  <si>
    <t>153112233</t>
  </si>
  <si>
    <t>Zřízení beraněných stěn z ocelových štětovnic  z lodi zaberanění ve stísněných podmínkách, délky do 12 m</t>
  </si>
  <si>
    <t>1808401581</t>
  </si>
  <si>
    <t>57*8</t>
  </si>
  <si>
    <t>1695034369</t>
  </si>
  <si>
    <t>456*155*1,1*0,001</t>
  </si>
  <si>
    <t>153821115</t>
  </si>
  <si>
    <t>Osazení kotev kabelových z popouštěných pramenců nebo drátů  pro nosnost přes 0,62 do 0,93 MN</t>
  </si>
  <si>
    <t>1386486614</t>
  </si>
  <si>
    <t>6*12+12*11</t>
  </si>
  <si>
    <t>1858970542</t>
  </si>
  <si>
    <t>204</t>
  </si>
  <si>
    <t>153822115</t>
  </si>
  <si>
    <t>Napnutí kabelových kotev  při únosnosti kotvy přes 0,62 do 0,93 MN</t>
  </si>
  <si>
    <t>-1595481541</t>
  </si>
  <si>
    <t>1800481276</t>
  </si>
  <si>
    <t>"na mezideponii a zpět do zpětných násypů v rámci stavby_dle kublistu"1301+157,3</t>
  </si>
  <si>
    <t>-1828957211</t>
  </si>
  <si>
    <t>"odvoz na jiné lokality a nepoužitelnou zeminu na skládku"1301-157,3</t>
  </si>
  <si>
    <t>-898198691</t>
  </si>
  <si>
    <t>(1301-157,3)*20</t>
  </si>
  <si>
    <t>-1496242874</t>
  </si>
  <si>
    <t>1301</t>
  </si>
  <si>
    <t>1432572145</t>
  </si>
  <si>
    <t>"do zpětných násypů v rámci stavby_dle kublistu"157,3</t>
  </si>
  <si>
    <t>289127458</t>
  </si>
  <si>
    <t>"nepoužitelná zemina-sediment"228*1,7</t>
  </si>
  <si>
    <t>-1935597493</t>
  </si>
  <si>
    <t>"mezideponie"1301</t>
  </si>
  <si>
    <t>"na skládku - na jiných stavbách a na skládce odpadů"1301-157,3</t>
  </si>
  <si>
    <t>1711864786</t>
  </si>
  <si>
    <t>600+500</t>
  </si>
  <si>
    <t>-528097304</t>
  </si>
  <si>
    <t>149003233</t>
  </si>
  <si>
    <t>1100*0,025</t>
  </si>
  <si>
    <t>2071973601</t>
  </si>
  <si>
    <t>500</t>
  </si>
  <si>
    <t>2002400025</t>
  </si>
  <si>
    <t>600</t>
  </si>
  <si>
    <t>1412537887</t>
  </si>
  <si>
    <t>"přístup od PK - stabilizovaná plocha"235</t>
  </si>
  <si>
    <t>1729492697</t>
  </si>
  <si>
    <t>235</t>
  </si>
  <si>
    <t>1077505492</t>
  </si>
  <si>
    <t>-1064881319</t>
  </si>
  <si>
    <t>282605111</t>
  </si>
  <si>
    <t>Injektování povrchové vysokotlaké pryskyřicemi neředitelnými vodou  bez obturátoru, tlakem do 30,0 MPa</t>
  </si>
  <si>
    <t>918520437</t>
  </si>
  <si>
    <t>18*3</t>
  </si>
  <si>
    <t>-1198160866</t>
  </si>
  <si>
    <t>847130325</t>
  </si>
  <si>
    <t>"plochy pro realizaci a přístupy"500</t>
  </si>
  <si>
    <t>-1685410325</t>
  </si>
  <si>
    <t>"pro realizaci štět.stěn a kotvení"57*0,5</t>
  </si>
  <si>
    <t>1322187511</t>
  </si>
  <si>
    <t>28,5</t>
  </si>
  <si>
    <t>1160311293</t>
  </si>
  <si>
    <t>"podklad"21,5*1,25*0,1+(57-18,5)*0,9*0,1</t>
  </si>
  <si>
    <t>"část se stěnou"21,5*1,4</t>
  </si>
  <si>
    <t>"čekací stání"(57-18,5)*0,8</t>
  </si>
  <si>
    <t>-1947083447</t>
  </si>
  <si>
    <t>21,5*(1,9+0,8)*2+15</t>
  </si>
  <si>
    <t>(57-18,5)*1,2*2+12</t>
  </si>
  <si>
    <t>1186001298</t>
  </si>
  <si>
    <t>235,5</t>
  </si>
  <si>
    <t>-678571676</t>
  </si>
  <si>
    <t>(518,9+217,1)*0,001*1,1</t>
  </si>
  <si>
    <t>(504,6+28,3)*0,001*1,1</t>
  </si>
  <si>
    <t>146177813</t>
  </si>
  <si>
    <t>(595,2+553,2)*0,001*1,1</t>
  </si>
  <si>
    <t>(832,3+387,8)*0,001*1,1</t>
  </si>
  <si>
    <t>Podkladní a vedlejší konstrukce kromě vozovek a železničního svršku</t>
  </si>
  <si>
    <t>457532111</t>
  </si>
  <si>
    <t>Filtrační vrstvy jakékoliv tloušťky a sklonu  z hrubého drceného kameniva se zhutněním do 10 pojezdů/m3, frakce od 4-8 do 22-32 mm</t>
  </si>
  <si>
    <t>-1050427946</t>
  </si>
  <si>
    <t>"filtrační vrstvy a zásypy za kcí stání - dle kublistu"32</t>
  </si>
  <si>
    <t>1925593521</t>
  </si>
  <si>
    <t>"filtrační vrstvy a zásypy za kcí stání - dle kublistu"86</t>
  </si>
  <si>
    <t>-1417521809</t>
  </si>
  <si>
    <t>"filtrační vrstvy a zásypy za kcí stání - dle kublistu"125</t>
  </si>
  <si>
    <t>457572111</t>
  </si>
  <si>
    <t>Filtrační vrstvy jakékoliv tloušťky a sklonu  ze štěrkopísků se zhutněním do 10 pojezdů/m3, frakce od 0-8 do 0-32 mm</t>
  </si>
  <si>
    <t>62725035</t>
  </si>
  <si>
    <t>"obsyp drénu+podsyp"20*0,5</t>
  </si>
  <si>
    <t>457572311</t>
  </si>
  <si>
    <t>Filtrační vrstvy jakékoliv tloušťky a sklonu  z drobného těženého kameniva se zhutněním do 10 pojezdů/m3, frakce od 0-1 do 2-4 mm</t>
  </si>
  <si>
    <t>-434689469</t>
  </si>
  <si>
    <t>"obsyp drénu"20*0,3</t>
  </si>
  <si>
    <t>-1381961204</t>
  </si>
  <si>
    <t>"separace pod stabilizovanou plochou přístupu"300</t>
  </si>
  <si>
    <t>1203825418</t>
  </si>
  <si>
    <t>300*1,1</t>
  </si>
  <si>
    <t>162475459</t>
  </si>
  <si>
    <t>"ve dně"52*2,0*0,4</t>
  </si>
  <si>
    <t>"patky opevnění"11*0,65</t>
  </si>
  <si>
    <t>358800764</t>
  </si>
  <si>
    <t>52*2,0+11*1,0</t>
  </si>
  <si>
    <t>1008481930</t>
  </si>
  <si>
    <t>"opevnění na bocích ček.stání"36*1,1*0,4</t>
  </si>
  <si>
    <t>469680782</t>
  </si>
  <si>
    <t>"stabilizovaná plocha přístupu"235</t>
  </si>
  <si>
    <t>1400013067</t>
  </si>
  <si>
    <t>-232871417</t>
  </si>
  <si>
    <t>Trubní vedení</t>
  </si>
  <si>
    <t>87</t>
  </si>
  <si>
    <t>Potrubí z trub plastických a skleněných</t>
  </si>
  <si>
    <t>871228111</t>
  </si>
  <si>
    <t>Kladení drenážního potrubí z plastických hmot  do připravené rýhy z tvrdého PVC, průměru přes 90 do 150 mm</t>
  </si>
  <si>
    <t>-1187486375</t>
  </si>
  <si>
    <t>28611223</t>
  </si>
  <si>
    <t>trubka drenážní flexibilní celoperforovaná PVC-U SN 4 DN 100 pro meliorace, dočasné nebo odlehčovací drenáže</t>
  </si>
  <si>
    <t>1042738475</t>
  </si>
  <si>
    <t>20*1,1</t>
  </si>
  <si>
    <t>1545215040</t>
  </si>
  <si>
    <t>6*1,0</t>
  </si>
  <si>
    <t>95</t>
  </si>
  <si>
    <t>Různé dokončovací konstrukce a práce pozemních staveb</t>
  </si>
  <si>
    <t>348942132-R</t>
  </si>
  <si>
    <t>Zábradlí ocelové osazené do bloků z betonu z vodor trubek, rám jekl - dle PD</t>
  </si>
  <si>
    <t>-1830671396</t>
  </si>
  <si>
    <t xml:space="preserve">Poznámka k položce:_x000D_
položka obsahuje kompl. náklady na dodání a montáž zábradlí (část odnímatelná, část stálá - dle požadavků investora)_x000D_
specifikace zábradlí - viz. příloha PD_x000D_
včetně kotevních prvků osazených do bet.kce_x000D_
včetně PKO, nátěrů_x000D_
</t>
  </si>
  <si>
    <t>-582635612</t>
  </si>
  <si>
    <t>479942729</t>
  </si>
  <si>
    <t>-775998933</t>
  </si>
  <si>
    <t>"možno nahradit svařenou pásovinou, plechem o daných rozměrech Lprofilu"57*0,04*1,1</t>
  </si>
  <si>
    <t>-887428376</t>
  </si>
  <si>
    <t>64*1,0*0,016*1,1</t>
  </si>
  <si>
    <t>1015450554</t>
  </si>
  <si>
    <t>"úvazná tyč"6*1,78</t>
  </si>
  <si>
    <t>-845869749</t>
  </si>
  <si>
    <t>"vystrojení pro úvaznou tyč - kastl"6*1,5*0,08*1,1</t>
  </si>
  <si>
    <t>"krycí plech"57*0,4*0,08*1,1</t>
  </si>
  <si>
    <t>0,5</t>
  </si>
  <si>
    <t>-331559236</t>
  </si>
  <si>
    <t>(2,508+1,126+10,68*0,02+3,298)*1000</t>
  </si>
  <si>
    <t>1747896434</t>
  </si>
  <si>
    <t>65</t>
  </si>
  <si>
    <t>539689472</t>
  </si>
  <si>
    <t>66</t>
  </si>
  <si>
    <t>2141735874</t>
  </si>
  <si>
    <t>57*2,5*2</t>
  </si>
  <si>
    <t>57*1,0</t>
  </si>
  <si>
    <t>67</t>
  </si>
  <si>
    <t>1160546473</t>
  </si>
  <si>
    <t>2*342</t>
  </si>
  <si>
    <t>68</t>
  </si>
  <si>
    <t>1481082149</t>
  </si>
  <si>
    <t>342</t>
  </si>
  <si>
    <t>69</t>
  </si>
  <si>
    <t>-2095180785</t>
  </si>
  <si>
    <t>014-36-03-2 - SO-02 PK Vnorovy I - čekací stání - horní rejda</t>
  </si>
  <si>
    <t>165534044</t>
  </si>
  <si>
    <t>-1752452436</t>
  </si>
  <si>
    <t xml:space="preserve">Poznámka k položce:_x000D_
položka zahrnuje kompletní práce a dodávku materiálu pro instalaci dubových oděrek předepsaných profilů na ocelovou konstrukci_x000D_
včetně úpravy jednotlivých dřevěných prvků_x000D_
včetně přípravy pro uchycení jednotlivých dřevěných prvků_x000D_
včetně předepsané impregnace dřevěných prvků_x000D_
včetně pomocného amontážního materiálu_x000D_
vč. závit.tyčí upevněných na ocel.kci_x000D_
_x000D_
</t>
  </si>
  <si>
    <t>534742040</t>
  </si>
  <si>
    <t>"nosný sloup ocel 273/12 dl.8,375"7*8,075*80*0,001</t>
  </si>
  <si>
    <t>-523867630</t>
  </si>
  <si>
    <t>"nosný sloup ocel 273/12 dl.8,375"7*8,075</t>
  </si>
  <si>
    <t>467284436</t>
  </si>
  <si>
    <t>"nosný sloup "7*8,075</t>
  </si>
  <si>
    <t>-41138085</t>
  </si>
  <si>
    <t>-233394024</t>
  </si>
  <si>
    <t>-331178632</t>
  </si>
  <si>
    <t>-72213957</t>
  </si>
  <si>
    <t>1906737350</t>
  </si>
  <si>
    <t>-52219907</t>
  </si>
  <si>
    <t>-677575445</t>
  </si>
  <si>
    <t>-633500423</t>
  </si>
  <si>
    <t>-79748211</t>
  </si>
  <si>
    <t>-676696742</t>
  </si>
  <si>
    <t>-1851654445</t>
  </si>
  <si>
    <t>1604522204</t>
  </si>
  <si>
    <t>446359434</t>
  </si>
  <si>
    <t>-2028878902</t>
  </si>
  <si>
    <t>"PKO celé ocel.kce"7*(3,14*0,273)*8,075+35*0,5*2+35*0,25*2*2+35*0,15*2+15</t>
  </si>
  <si>
    <t>2524786</t>
  </si>
  <si>
    <t>"PKO celé ocel.kce_2xmezivrstva"143,954*2</t>
  </si>
  <si>
    <t>-383387421</t>
  </si>
  <si>
    <t>"PKO celé ocel.kce_1xvrchní nátěr"7*(3,14*0,273)*8,075+35*0,5*2+35*0,25*2*2+35*0,15*2+15</t>
  </si>
  <si>
    <t>871814487</t>
  </si>
  <si>
    <t>014-36-03-3 - PS-01 PK Vnorovy I - plavební znaky dolní rejda</t>
  </si>
  <si>
    <t>-1908996589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</si>
  <si>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přílohy PD:_x000D_
C_x000D_
a D-1-2-1 až-3 a D-1-2-13</t>
  </si>
  <si>
    <t>014-36-03-4 - PS-02 PK Vnorovy I - plavební znaky horní rejda</t>
  </si>
  <si>
    <t>-210999695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</si>
  <si>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_x000D_
návaznost na přílohy PD:_x000D_
C_x000D_
a D-1-2-1 až-3 a D-1-2-13</t>
  </si>
  <si>
    <t>014-36-03-5 - SO-03 PK Vnorovy I - rozvody NN - dolní rejda</t>
  </si>
  <si>
    <t xml:space="preserve">Poznámka k položce:_x000D_
_x000D_
návaznost na přílohy PD:_x000D_
C, D-2_x000D_
_x000D_
platí pro všechny položky daného SO/PS_x000D_
</t>
  </si>
  <si>
    <t>DM: Kabel CYKY-J 5x6mm3</t>
  </si>
  <si>
    <t>210110(R)</t>
  </si>
  <si>
    <t>DM: Plastová chránička korugovaná fí 50mm – ohebná</t>
  </si>
  <si>
    <t>014-36-03-6 - SO-04 PK Vnorovy I - rozvody NN - horní rejda</t>
  </si>
  <si>
    <t>Poznámka k položce:_x000D_
_x000D_
návaznost na přílohy PD:_x000D_
C, D-2_x000D_
_x000D_
platí pro všechny položky daného SO/PS</t>
  </si>
  <si>
    <t>014-36-03-7 - PS-03 PK Vnorovy I - elektroobjekty - dolní rejda</t>
  </si>
  <si>
    <t>DM: HD kamera s 2Mpx rozlišením, POE+ napájením a detekcí vstupu do sledovaných prostor (fixní objektiv 50-70m, 2Mpix CMOS, min. 25sn./s, IR přísvit, H.264, H.265, IP66, IK10) vč. uchycení a příslušenství</t>
  </si>
  <si>
    <t>DM: Plastová skříň 400x300x230, IP66, se svorkami, vývodkami, zámkem a dalším příslušenstvím</t>
  </si>
  <si>
    <t>DM: Úhelník, pásek pozinkovaný na nosné konstrukce</t>
  </si>
  <si>
    <t>DM-RO: Doplnění a úpravy rozváděče (jističe, stykač zásuvka, temperace a větrání rozváděče, svorky, vývodky, propojovací vodiče a kabeláže, atd.)</t>
  </si>
  <si>
    <t>014-36-03-8 - PS-04 PK Vnorovy I - elektroobjekty - horní rejda</t>
  </si>
  <si>
    <t>014-36-03-9 - SO-05 PK Vnorovy I - úpravy koryta</t>
  </si>
  <si>
    <t>-728438284</t>
  </si>
  <si>
    <t xml:space="preserve">Poznámka k položce:_x000D_
_x000D_
návaznost na přílohy PD:_x000D_
_x000D_
přílohy C a D-1 daného SO_x000D_
_x000D_
platí pro všechny položky daného SO </t>
  </si>
  <si>
    <t>735540149</t>
  </si>
  <si>
    <t>1549916712</t>
  </si>
  <si>
    <t>347140430</t>
  </si>
  <si>
    <t>"dolní rejda - výkopy v korytě a v profilu hráze koryta celkem _ dle kublistu"121</t>
  </si>
  <si>
    <t>-2059600162</t>
  </si>
  <si>
    <t>"odvoz zeminy na skládku a na ostatní stavby"121</t>
  </si>
  <si>
    <t>1518459986</t>
  </si>
  <si>
    <t>121*20</t>
  </si>
  <si>
    <t>361956398</t>
  </si>
  <si>
    <t>"z mezideponie"121</t>
  </si>
  <si>
    <t>632853306</t>
  </si>
  <si>
    <t>"nevhodná zemina do násypů - uložení na skládku odpadů"90*1,7</t>
  </si>
  <si>
    <t>-997582818</t>
  </si>
  <si>
    <t>"mezideponie a trvalá deponie zeminy-skládka"121+90</t>
  </si>
  <si>
    <t>907434882</t>
  </si>
  <si>
    <t>"hráz nad opevněním, příkopy_se započítáním zeminy do násypů"37*2,0</t>
  </si>
  <si>
    <t>-258587840</t>
  </si>
  <si>
    <t>74</t>
  </si>
  <si>
    <t>1563963667</t>
  </si>
  <si>
    <t>74*0,025</t>
  </si>
  <si>
    <t>1326455420</t>
  </si>
  <si>
    <t>-1705837888</t>
  </si>
  <si>
    <t>"svahy koryta,_HR"40*5,0</t>
  </si>
  <si>
    <t>-2067841203</t>
  </si>
  <si>
    <t>573273683</t>
  </si>
  <si>
    <t>-1483280386</t>
  </si>
  <si>
    <t>4223253</t>
  </si>
  <si>
    <t>"opevnění svahu koryta BK _ DR"37*4,8*0,3</t>
  </si>
  <si>
    <t>-1547186302</t>
  </si>
  <si>
    <t>014-36-03-00 - PK Vnorovy I - Vedlejší a ostatní náklady</t>
  </si>
  <si>
    <t>1467232447</t>
  </si>
  <si>
    <t>114122239</t>
  </si>
  <si>
    <t>-1457704184</t>
  </si>
  <si>
    <t>-3799365</t>
  </si>
  <si>
    <t>-1342442862</t>
  </si>
  <si>
    <t>457235239</t>
  </si>
  <si>
    <t>-445754018</t>
  </si>
  <si>
    <t>-1025827523</t>
  </si>
  <si>
    <t>2070048778</t>
  </si>
  <si>
    <t>-1786398573</t>
  </si>
  <si>
    <t>-1310207008</t>
  </si>
  <si>
    <t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stavbě_x000D_
_x000D_
- položka zahrnuje pročekací stání pro dolní rejdu zejména nutnost vytvoření pontonové plochy pro realizaci čekacího stání z koryta toku. Veškeré náklady spojené s dovozem, sestavením, dopravou, ukotvením, odvozem, rozebráním a uvedením do pův.stavu, zajištěním příjezdu</t>
  </si>
  <si>
    <t>-254992785</t>
  </si>
  <si>
    <t>-1045931490</t>
  </si>
  <si>
    <t>174868758</t>
  </si>
  <si>
    <t>-1662380350</t>
  </si>
  <si>
    <t>-926540812</t>
  </si>
  <si>
    <t>"plochy pro přístup a zřízení staveniště k realizaci prvků ček.stání-mechanizace, jeřáb, zarážení"200*0,3</t>
  </si>
  <si>
    <t>1255040778</t>
  </si>
  <si>
    <t>-1979469625</t>
  </si>
  <si>
    <t>"pro realizaci štět.stěn a kotvení"3</t>
  </si>
  <si>
    <t>-1148283581</t>
  </si>
  <si>
    <t>014-36-04 - PK Veselí - modernizace rejd</t>
  </si>
  <si>
    <t>014-36-04-1 - SO-01 PK Veselí - čekací stání - dolní rejda</t>
  </si>
  <si>
    <t>Veselí n. M.</t>
  </si>
  <si>
    <t>-586458058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</si>
  <si>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projektovou dokumentaci:_x000D_
přílohy PD C a D-1_x000D_
_x000D_
platnost pro všechny položk daného SO/PS</t>
  </si>
  <si>
    <t>-1771464429</t>
  </si>
  <si>
    <t>290744933</t>
  </si>
  <si>
    <t>"nosný sloup ocel 273/12 dl. 7,765"7*7,675*80*0,001</t>
  </si>
  <si>
    <t>-947936996</t>
  </si>
  <si>
    <t>"nosný sloup ocel 273/12 dl.7,675"7*7,675</t>
  </si>
  <si>
    <t>-1504620743</t>
  </si>
  <si>
    <t>"nosný sloup "7*7,675</t>
  </si>
  <si>
    <t>1289393950</t>
  </si>
  <si>
    <t>1043945056</t>
  </si>
  <si>
    <t>660038634</t>
  </si>
  <si>
    <t>1389068999</t>
  </si>
  <si>
    <t>41084113</t>
  </si>
  <si>
    <t>1768679676</t>
  </si>
  <si>
    <t>-2040423942</t>
  </si>
  <si>
    <t>2072718452</t>
  </si>
  <si>
    <t>551182057</t>
  </si>
  <si>
    <t>-937177219</t>
  </si>
  <si>
    <t>858675266</t>
  </si>
  <si>
    <t>1234808856</t>
  </si>
  <si>
    <t>-689703725</t>
  </si>
  <si>
    <t>-56449063</t>
  </si>
  <si>
    <t>"PKO celé ocel.kce"7*(3,14*0,273)*7,675+35*0,5*2+35*0,25*2*2+35*0,15*2+15</t>
  </si>
  <si>
    <t>11351739</t>
  </si>
  <si>
    <t>"PKO celé ocel.kce_2xmezivrstva"141,554*2</t>
  </si>
  <si>
    <t>-2068433885</t>
  </si>
  <si>
    <t>"PKO celé ocel.kce_1xvrchní nátěr"7*(3,14*0,273)*7,675+35*0,5*2+35*0,25*2*2+35*0,15*2+15</t>
  </si>
  <si>
    <t>25673961</t>
  </si>
  <si>
    <t>014-36-04-2 - SO-02 PK Veselí - čekací stání - horní rejda</t>
  </si>
  <si>
    <t>1318216750</t>
  </si>
  <si>
    <t>-1822474118</t>
  </si>
  <si>
    <t>"oděrné trámce _ dubové fošny opracované_profily 200/50, 130/50" 3*35</t>
  </si>
  <si>
    <t>-1019251333</t>
  </si>
  <si>
    <t>1926804513</t>
  </si>
  <si>
    <t>-1560356406</t>
  </si>
  <si>
    <t>-880119263</t>
  </si>
  <si>
    <t>-1197958344</t>
  </si>
  <si>
    <t>-1494562823</t>
  </si>
  <si>
    <t>-89037832</t>
  </si>
  <si>
    <t>1433279405</t>
  </si>
  <si>
    <t>-593516795</t>
  </si>
  <si>
    <t>805333021</t>
  </si>
  <si>
    <t>-1710188018</t>
  </si>
  <si>
    <t>13011027</t>
  </si>
  <si>
    <t>ocel profilová UPE 100 jakost 11 375</t>
  </si>
  <si>
    <t>-1866222076</t>
  </si>
  <si>
    <t>Poznámka k položce:_x000D_
Hmotnost: 20,20 kg/m</t>
  </si>
  <si>
    <t>"konstrukce pro oděrné desky"35*9,9*0,001*1,1</t>
  </si>
  <si>
    <t>1096419587</t>
  </si>
  <si>
    <t>1792828630</t>
  </si>
  <si>
    <t>-1169219849</t>
  </si>
  <si>
    <t>(0,294+1,976+0,101+0,381+0,080+0,146)*1000</t>
  </si>
  <si>
    <t>-2094425566</t>
  </si>
  <si>
    <t>-838529732</t>
  </si>
  <si>
    <t>1730022033</t>
  </si>
  <si>
    <t>"PKO celé ocel.kce"7*(3,14*0,273)*7,675+35*0,5*2+35*0,25*2*2+35*0,15*2+20</t>
  </si>
  <si>
    <t>-1219906833</t>
  </si>
  <si>
    <t>"PKO celé ocel.kce_2xmezivrstva"146,554*2</t>
  </si>
  <si>
    <t>-342985622</t>
  </si>
  <si>
    <t>"PKO celé ocel.kce_1xvrchní nátěr"7*(3,14*0,273)*7,675+35*0,5*2+35*0,25*2*2+35*0,15*2+20</t>
  </si>
  <si>
    <t>-1551736540</t>
  </si>
  <si>
    <t>014-36-04-3 - PS-01 PK Veselí - plavební znaky - dolní rejda</t>
  </si>
  <si>
    <t>178600759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</si>
  <si>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projektovou dokumentaci:_x000D_
přílohy PD C a D-1 (přímo: 4-D-1-2-8)_x000D_
_x000D_
platnost pro všechny položk daného SO/PS</t>
  </si>
  <si>
    <t>014-36-04-4 - PS-02 PK Veselí - plavební znaky - horní rejda</t>
  </si>
  <si>
    <t>2079212102</t>
  </si>
  <si>
    <t xml:space="preserve"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_x000D_
návaznost na projektovou dokumentaci:_x000D_
přílohy PD C a D-1 (přímo: 4-D-1-2-8)_x000D_
_x000D_
platnost pro všechny položk daného SO/PS_x000D_
</t>
  </si>
  <si>
    <t>014-36-04-5 - SO-03 PK Veselí - rozvody NN - dolní rejda</t>
  </si>
  <si>
    <t>113152112</t>
  </si>
  <si>
    <t>Odstranění podkladů zpevněných ploch  s přemístěním na skládku na vzdálenost do 20 m nebo s naložením na dopravní prostředek z kameniva drceného</t>
  </si>
  <si>
    <t>244760668</t>
  </si>
  <si>
    <t>Poznámka k položce:_x000D_
návaznost na projektovou dokumentaci:_x000D_
přílohy PD C a D-2_x000D_
_x000D_
platnost pro všechny položk daného SO/PS</t>
  </si>
  <si>
    <t>113154123</t>
  </si>
  <si>
    <t>Frézování živičného podkladu nebo krytu  s naložením na dopravní prostředek plochy do 500 m2 bez překážek v trase pruhu šířky přes 0,5 m do 1 m, tloušťky vrstvy 50 mm</t>
  </si>
  <si>
    <t>1461702142</t>
  </si>
  <si>
    <t>132154101</t>
  </si>
  <si>
    <t>Hloubení zapažených rýh šířky do 800 mm strojně s urovnáním dna do předepsaného profilu a spádu v hornině třídy těžitelnosti I skupiny 1 a 2 do 20 m3</t>
  </si>
  <si>
    <t>-2101053919</t>
  </si>
  <si>
    <t>682111216</t>
  </si>
  <si>
    <t>-427162878</t>
  </si>
  <si>
    <t>676882261</t>
  </si>
  <si>
    <t>1580335835</t>
  </si>
  <si>
    <t>-1494320658</t>
  </si>
  <si>
    <t>1922400058</t>
  </si>
  <si>
    <t>-1750915553</t>
  </si>
  <si>
    <t>1475048829</t>
  </si>
  <si>
    <t>2003922797</t>
  </si>
  <si>
    <t>1700013170</t>
  </si>
  <si>
    <t>-1674863292</t>
  </si>
  <si>
    <t>1148706001</t>
  </si>
  <si>
    <t>-50960150</t>
  </si>
  <si>
    <t>-2044108196</t>
  </si>
  <si>
    <t>1677735392</t>
  </si>
  <si>
    <t>1292667780</t>
  </si>
  <si>
    <t>-560370471</t>
  </si>
  <si>
    <t>-938394003</t>
  </si>
  <si>
    <t>-953911689</t>
  </si>
  <si>
    <t>8585966</t>
  </si>
  <si>
    <t>682519527</t>
  </si>
  <si>
    <t>-80706876</t>
  </si>
  <si>
    <t>-1800625399</t>
  </si>
  <si>
    <t>989496022</t>
  </si>
  <si>
    <t>-1297878249</t>
  </si>
  <si>
    <t>564251111</t>
  </si>
  <si>
    <t>Podklad nebo podsyp ze štěrkopísku ŠP  s rozprostřením, vlhčením a zhutněním, po zhutnění tl. 150 mm</t>
  </si>
  <si>
    <t>-1068757380</t>
  </si>
  <si>
    <t>-757487926</t>
  </si>
  <si>
    <t>565125121</t>
  </si>
  <si>
    <t>Asfaltový beton vrstva podkladní ACP 16 (obalované kamenivo střednězrnné - OKS)  s rozprostřením a zhutněním v pruhu šířky přes 3 m, po zhutnění tl. 40 mm</t>
  </si>
  <si>
    <t>-1214202182</t>
  </si>
  <si>
    <t>577144141</t>
  </si>
  <si>
    <t>Asfaltový beton vrstva obrusná ACO 11 (ABS)  s rozprostřením a se zhutněním z modifikovaného asfaltu v pruhu šířky přes 3 m, po zhutnění tl. 50 mm</t>
  </si>
  <si>
    <t>1496249123</t>
  </si>
  <si>
    <t>919735111</t>
  </si>
  <si>
    <t>Řezání stávajícího živičného krytu nebo podkladu  hloubky do 50 mm</t>
  </si>
  <si>
    <t>1497444382</t>
  </si>
  <si>
    <t>014-36-04-6 - SO-04 PK Veselí - rozvody NN - horní rejda</t>
  </si>
  <si>
    <t>1150045762</t>
  </si>
  <si>
    <t>-1230671949</t>
  </si>
  <si>
    <t>1826846625</t>
  </si>
  <si>
    <t>-832478687</t>
  </si>
  <si>
    <t>210104(R).1</t>
  </si>
  <si>
    <t>-2127784020</t>
  </si>
  <si>
    <t>-419823517</t>
  </si>
  <si>
    <t>176083902</t>
  </si>
  <si>
    <t>-1150820903</t>
  </si>
  <si>
    <t>276067176</t>
  </si>
  <si>
    <t>924593217</t>
  </si>
  <si>
    <t>1498526940</t>
  </si>
  <si>
    <t>1139137381</t>
  </si>
  <si>
    <t>-1617206304</t>
  </si>
  <si>
    <t>-1798387403</t>
  </si>
  <si>
    <t>1063520651</t>
  </si>
  <si>
    <t>933068187</t>
  </si>
  <si>
    <t>-422515093</t>
  </si>
  <si>
    <t>1933220546</t>
  </si>
  <si>
    <t>-1180024438</t>
  </si>
  <si>
    <t>-803186858</t>
  </si>
  <si>
    <t>-383209859</t>
  </si>
  <si>
    <t>693740904</t>
  </si>
  <si>
    <t>1673989084</t>
  </si>
  <si>
    <t>832986107</t>
  </si>
  <si>
    <t>-583198203</t>
  </si>
  <si>
    <t>-2103228957</t>
  </si>
  <si>
    <t>1306612975</t>
  </si>
  <si>
    <t>-768431633</t>
  </si>
  <si>
    <t>014-36-04-7 - PS-03 PK Veselí - elektroobjekty - dolní rejda</t>
  </si>
  <si>
    <t>-406805583</t>
  </si>
  <si>
    <t>1645210363</t>
  </si>
  <si>
    <t>-1485722276</t>
  </si>
  <si>
    <t>-452354608</t>
  </si>
  <si>
    <t>1366875301</t>
  </si>
  <si>
    <t>-1221058312</t>
  </si>
  <si>
    <t>-1022021649</t>
  </si>
  <si>
    <t>DM: HD kamera s 2Mpx rozlišením, POE+ napájením a detekcí vstupu do sledovaných prostor (fixní objektiv 50-80m, 2Mpix CMOS, min. 25sn./s, IR přísvit, H.264, H.265, IP66, IK10) vč. uchycení a příslušenství</t>
  </si>
  <si>
    <t>-53521141</t>
  </si>
  <si>
    <t>-374463290</t>
  </si>
  <si>
    <t>1023076888</t>
  </si>
  <si>
    <t>-2139495598</t>
  </si>
  <si>
    <t>2111760108</t>
  </si>
  <si>
    <t>688729720</t>
  </si>
  <si>
    <t>652446935</t>
  </si>
  <si>
    <t>-828288869</t>
  </si>
  <si>
    <t>1154906626</t>
  </si>
  <si>
    <t>-1081290203</t>
  </si>
  <si>
    <t>-1897810327</t>
  </si>
  <si>
    <t>358466537</t>
  </si>
  <si>
    <t>014-36-04-8 - PS-04 PK Veselí - elektroobjekty - horní rejda</t>
  </si>
  <si>
    <t>-1173431739</t>
  </si>
  <si>
    <t>-1729484439</t>
  </si>
  <si>
    <t>376305129</t>
  </si>
  <si>
    <t>952368600</t>
  </si>
  <si>
    <t>1088001336</t>
  </si>
  <si>
    <t>-999111307</t>
  </si>
  <si>
    <t>-292397257</t>
  </si>
  <si>
    <t>-71515607</t>
  </si>
  <si>
    <t>-1157302247</t>
  </si>
  <si>
    <t>1569534552</t>
  </si>
  <si>
    <t>-1427390862</t>
  </si>
  <si>
    <t>1665596399</t>
  </si>
  <si>
    <t>1454276226</t>
  </si>
  <si>
    <t>-1823961308</t>
  </si>
  <si>
    <t>-1178645361</t>
  </si>
  <si>
    <t>014-36-04-9 - SO-05 PK Veselí - úprava koryta</t>
  </si>
  <si>
    <t>111251202</t>
  </si>
  <si>
    <t>Odstranění křovin a stromů s odstraněním kořenů strojně průměru kmene do 100 mm v rovině nebo ve svahu sklonu terénu přes 1:5, při celkové ploše přes 100 do 500 m2</t>
  </si>
  <si>
    <t>-367488963</t>
  </si>
  <si>
    <t>Poznámka k položce:_x000D_
horní rejda PK Veselí_x000D_
včetně stávajících stromů v profilu hráze_x000D_
kompletní odstranění vč.kořenové část_x000D_
_x000D_
návaznost na projektovou dokumentaci:_x000D_
přílohy PD C a D-1_x000D_
_x000D_
platnost pro všechny položk daného SO/PSi</t>
  </si>
  <si>
    <t>"stávající křoviny a dřeviny na hrázi BK_horní rejda"100</t>
  </si>
  <si>
    <t>-1055946694</t>
  </si>
  <si>
    <t>100</t>
  </si>
  <si>
    <t>340617778</t>
  </si>
  <si>
    <t>-1583682763</t>
  </si>
  <si>
    <t>"DR - dle kublistu"136</t>
  </si>
  <si>
    <t>"HR - dle kublistu"328</t>
  </si>
  <si>
    <t>-1764206482</t>
  </si>
  <si>
    <t>"na mezideponii a zpět do násypů - použitelný materiál - dle kublistu"464+157</t>
  </si>
  <si>
    <t>120722062</t>
  </si>
  <si>
    <t>"odvoz nepoužitelné zeminy - dle kublistu"136+171</t>
  </si>
  <si>
    <t>1319197883</t>
  </si>
  <si>
    <t>307*20</t>
  </si>
  <si>
    <t>1956197250</t>
  </si>
  <si>
    <t>"z mezideponie"(136+328)</t>
  </si>
  <si>
    <t>-673909346</t>
  </si>
  <si>
    <t>"HR - hutněné násypy - dle kub listu"371,8</t>
  </si>
  <si>
    <t>1683217531</t>
  </si>
  <si>
    <t>307*1,7</t>
  </si>
  <si>
    <t>-564126597</t>
  </si>
  <si>
    <t>"mezideponie a trvalá deponie odtěžené zeminy"136+328+171</t>
  </si>
  <si>
    <t>2121864126</t>
  </si>
  <si>
    <t>"horní rejda - koruna a svahy nad opevněním"(370+350)</t>
  </si>
  <si>
    <t>181411122</t>
  </si>
  <si>
    <t>Založení trávníku na půdě předem připravené plochy do 1000 m2 výsevem včetně utažení lučního na svahu přes 1:5 do 1:2</t>
  </si>
  <si>
    <t>-1722151879</t>
  </si>
  <si>
    <t>720</t>
  </si>
  <si>
    <t>121759990</t>
  </si>
  <si>
    <t>720*0,025</t>
  </si>
  <si>
    <t>-1021960111</t>
  </si>
  <si>
    <t>"horní rejda - koruna hráze"370</t>
  </si>
  <si>
    <t>-2004050661</t>
  </si>
  <si>
    <t>330</t>
  </si>
  <si>
    <t>-575094045</t>
  </si>
  <si>
    <t>350</t>
  </si>
  <si>
    <t>1451859551</t>
  </si>
  <si>
    <t>"filtr pod opevněním koryta strouhy"90*5,14*0,15</t>
  </si>
  <si>
    <t>484140092</t>
  </si>
  <si>
    <t>"horní rejda"90*6</t>
  </si>
  <si>
    <t>-1457285977</t>
  </si>
  <si>
    <t>540*1,1 'Přepočtené koeficientem množství</t>
  </si>
  <si>
    <t>1368500784</t>
  </si>
  <si>
    <t>"patka opevnění"76*0,65</t>
  </si>
  <si>
    <t>-1308464426</t>
  </si>
  <si>
    <t>76*1,0</t>
  </si>
  <si>
    <t>-297915266</t>
  </si>
  <si>
    <t>"opevnění koryta strouhy"90*5,14*0,3</t>
  </si>
  <si>
    <t>-1254156188</t>
  </si>
  <si>
    <t>014-36-04-00 - Vedlejší a ostatní náklady</t>
  </si>
  <si>
    <t>1115200373</t>
  </si>
  <si>
    <t>-1547244274</t>
  </si>
  <si>
    <t>-1180552481</t>
  </si>
  <si>
    <t>-78401334</t>
  </si>
  <si>
    <t>1815839064</t>
  </si>
  <si>
    <t>-829452065</t>
  </si>
  <si>
    <t>-2129737870</t>
  </si>
  <si>
    <t>-1680797094</t>
  </si>
  <si>
    <t>-1831039495</t>
  </si>
  <si>
    <t>2009565454</t>
  </si>
  <si>
    <t>1330010831</t>
  </si>
  <si>
    <t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</t>
  </si>
  <si>
    <t>301806798</t>
  </si>
  <si>
    <t>1453860936</t>
  </si>
  <si>
    <t>-846933626</t>
  </si>
  <si>
    <t>1138136796</t>
  </si>
  <si>
    <t>-1292293990</t>
  </si>
  <si>
    <t>Poznámka k položce:_x000D_
položka slouží pro zabezpečení stabilizace příjezdových cest a zpevněných ploch pro realizaci stavby</t>
  </si>
  <si>
    <t>"plochy pro přístup a zřízení staveniště k realizaci prvků ček.stání-mechanizace, jeřáb, zarážení"1200*0,2</t>
  </si>
  <si>
    <t>291211111-R</t>
  </si>
  <si>
    <t>Zřízení plochy ze silničních panelů do lože tl 50 mm z kameniva, vytvoření dočasných přístupů, zpevněných ploch, jejich odstranění po stavbě</t>
  </si>
  <si>
    <t>548240584</t>
  </si>
  <si>
    <t>Poznámka k položce:_x000D_
zajištění příjezdu k modernizaci horní rejdy a realizaci opevnění svahu břehu vodního náhonu u horní rejdy_x000D_
včetně stabilizace příjezdové plochy přísypem kamenného záhozu_x000D_
_x000D_
a) vytvoření dočasného přejezdu koryta vodního náhonu a vytvoření dočasného výhonu v korytě Baťova kanálu nad PK od LB, zajištění opatření vedoucích k nepoškození stávající asfaltové příjezdové cesty k PK Veselí, pasportizace, uvedení do původního stavu_x000D_
_x000D_
b) vytvoření dočasné příjezdové komunikace na hrázi vodního náhonu v celkové délce cca 250 m, včetně dočasného rozšíření této hrázky směrem do koryta náhonu (kam.zához), včetně přejezdu koryta náhonu a včetně pojezdu po dělící hrázce mezi BK a vodním náhonem nad PK._x000D_
_x000D_
položka obsahuje veškeré práce, dopravu a materiál spojené s realizací tohoto dočasného přístupu_x000D_
položka obsahuje veškeré náklady souvysející s rozebráním, odvozem a likvidací materiálu použitého pro vytvoření dočasného přístupu_x000D_
_x000D_
položka zahrnuje veškeré práce a související náklady k zajištění uvedení příjezdů a koryt vodních kanálů a náhonu do původního stavu.</t>
  </si>
  <si>
    <t>"plochy pro realizaci a přístupy (náhon+přístup po LB)"(300*4,0)+1500</t>
  </si>
  <si>
    <t>1473492317</t>
  </si>
  <si>
    <t>"pro realizaci ocelové konstrukce čekacích stání"10</t>
  </si>
  <si>
    <t>-1263294848</t>
  </si>
  <si>
    <t>014-36-05 - PK Uherský Ostroh</t>
  </si>
  <si>
    <t>014-36-05-1 - SO-01 PK Uherský Ostroh - čekací stání horní rejda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</si>
  <si>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PD:_x000D_
_x000D_
přílohy C a D-1 projektové dokumentace _x000D_
platí pro celý rozsah SO</t>
  </si>
  <si>
    <t>"oděrné trámce _ dubové fošny opracované_profily 240/50, 200/50 " 6*35</t>
  </si>
  <si>
    <t>"nosný sloup ocel 273/12 dl.8,735"7*8,735*80*0,001</t>
  </si>
  <si>
    <t>"nosný sloup ocel 273/12 dl.8,735"7*8,735</t>
  </si>
  <si>
    <t>"nosný sloup "7*8,735</t>
  </si>
  <si>
    <t>R93001</t>
  </si>
  <si>
    <t>Plovoucí trámec - D+M</t>
  </si>
  <si>
    <t>706521502</t>
  </si>
  <si>
    <t xml:space="preserve">Poznámka k položce:_x000D_
položka zahrnuje kompletní práce a dodávku pro osazení plovoucího trámce_x000D_
-dubový trámec 300*200*4000m_x000D_
-včetně upevňovacích ok, kotevních řetězů, kotevního bet.bloku (vodost. bet s výztuží sítí KARI) 0,5*0,5*1,0m_x000D_
vč. pomocného a spojovacího mat._x000D_
vč. PKO a impregnace_x000D_
popis viz. TZ_x000D_
_x000D_
napojení na PD: přílohy C a D-1-2-7 daného objektu stavby_x000D_
</t>
  </si>
  <si>
    <t>Poznámka k položce:_x000D_
Hmotnost: 4,71 kg/m</t>
  </si>
  <si>
    <t>"pásovina k uchycení oděrek u nosných sloupů"1,145*4*7*4,71*0,001</t>
  </si>
  <si>
    <t>"navařeno mezi UPE180 a vázací trámec - okraj"2*1,145*13*0,001*1,1</t>
  </si>
  <si>
    <t>"konstrukce pro oděrné desky"(35+1,145*7)*19,70*0,001*1,1</t>
  </si>
  <si>
    <t>-1065160400</t>
  </si>
  <si>
    <t>Poznámka k položce:_x000D_
Hmotnost: 9,82 kg/m</t>
  </si>
  <si>
    <t>"pro uchycení oděrek - svislý prvek u úvazných tyčí"14*1,145*9,82*0,001*1,1</t>
  </si>
  <si>
    <t>-246360044</t>
  </si>
  <si>
    <t>"úvazné tyče"7*1,145*1,1</t>
  </si>
  <si>
    <t>(0,294+1,976+0,151+0,101+0,033+0,932+0,173+8,817*0,0071+0,104)*1000</t>
  </si>
  <si>
    <t>"PKO celé ocel.kce"7*(3,14*0,273)*8,735+35*0,5*2+35*0,25*2*2+35*1,15*2+35</t>
  </si>
  <si>
    <t>"PKO celé ocel.kce_2xmezivrstva"(7*(3,14*0,273)*8,735+35*0,5*2+35*0,25*2*2+35*1,15*2+35)*2</t>
  </si>
  <si>
    <t>"PKO celé ocel.kce_1xvrchní nátěr"7*(3,14*0,273)*8,735+35*0,5*2+35*0,25*2*2+35*1,15*2+35</t>
  </si>
  <si>
    <t>014-36-05-1-1 - SO-01-1 PK Uherský Ostroh - čekací stání - úprava koryta</t>
  </si>
  <si>
    <t>1145663990</t>
  </si>
  <si>
    <t>Poznámka k položce:_x000D_
návaznost na PD:_x000D_
_x000D_
všechny přílohy C a D-1_x000D_
_x000D_
platí pro celý rozsah SO</t>
  </si>
  <si>
    <t>1605774253</t>
  </si>
  <si>
    <t>-1674728641</t>
  </si>
  <si>
    <t>-1224853512</t>
  </si>
  <si>
    <t>"horní rejda - výkopy v korytě a v profilu hráze koryta celkem _ dle kublistu"359</t>
  </si>
  <si>
    <t>-2024333220</t>
  </si>
  <si>
    <t>" na mezideponii a zpět použit.zemina do násypů"359+83,2</t>
  </si>
  <si>
    <t>-1926784052</t>
  </si>
  <si>
    <t>"nevyužitá a nepoužitelná zemina z odkopávěk na skládku a jiných staveb akce - dle kub listu"359-83,2</t>
  </si>
  <si>
    <t>-1467074539</t>
  </si>
  <si>
    <t>275,8*20</t>
  </si>
  <si>
    <t>-1864428801</t>
  </si>
  <si>
    <t>359</t>
  </si>
  <si>
    <t>-404076760</t>
  </si>
  <si>
    <t>"násypy zemin do hráze v rámci stavby, úprava terénu v rámci staveniště, úprava příjezdových cest v rámci stavby a v rámci koryta BK-dle kublistu"83,2</t>
  </si>
  <si>
    <t>-2101010181</t>
  </si>
  <si>
    <t>"nevyužitelný materiál-dle kub.listu"264*1,7</t>
  </si>
  <si>
    <t>1048029154</t>
  </si>
  <si>
    <t>"mezideponie"359</t>
  </si>
  <si>
    <t>"trvalá deponie-nevyužitelný materiál-sediment_dle kub listu"264</t>
  </si>
  <si>
    <t>-1255421436</t>
  </si>
  <si>
    <t>2048704346</t>
  </si>
  <si>
    <t>1821580356</t>
  </si>
  <si>
    <t>589562150</t>
  </si>
  <si>
    <t>-524937670</t>
  </si>
  <si>
    <t>"svahy koryta,_HR"40*10</t>
  </si>
  <si>
    <t>362250309</t>
  </si>
  <si>
    <t>"separační vrstva-filtr_dol.rejda (DR)"37*2,6*0,15</t>
  </si>
  <si>
    <t>-1606279944</t>
  </si>
  <si>
    <t>"patka opevnění koryta toku_DR"37*2,6</t>
  </si>
  <si>
    <t>-1442310253</t>
  </si>
  <si>
    <t>37*5,0</t>
  </si>
  <si>
    <t>811970831</t>
  </si>
  <si>
    <t>"opevnění svahu koryta BK _ DR"37*2,5*0,3</t>
  </si>
  <si>
    <t>-2103168382</t>
  </si>
  <si>
    <t>014-36-05-2 - PS-01 PK Uherský Ostroh - plavební znaky horní rejda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</si>
  <si>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napojení na PD: přílohy C a D-1-2-5 daného objektu stavby</t>
  </si>
  <si>
    <t>014-36-05-3 - SO-02 PK Uherský Ostroh - rozvody NN - horní rejda</t>
  </si>
  <si>
    <t>Uherský Ostroh</t>
  </si>
  <si>
    <t>Poznámka k položce:_x000D_
návaznost na PD:_x000D_
přílohy C a D-2_x000D_
_x000D_
platí pro celý SO (PS)</t>
  </si>
  <si>
    <t>DM: Zásyp jam, šachet, rýh nebo kolem objektů sypaninou se zhutněním</t>
  </si>
  <si>
    <t>DM: Průraz zdí tl.15cm</t>
  </si>
  <si>
    <t>210215(R)</t>
  </si>
  <si>
    <t>DM: Lišta vkládací plastová</t>
  </si>
  <si>
    <t>014-36-05-4 - PS 02 PK Uherský Ostroh - elektroobjekty - horní rejda</t>
  </si>
  <si>
    <t>DM: Kabel CYKY-J 3x1,5mm2</t>
  </si>
  <si>
    <t>DM: LTE modem průmyslový vč. zdroje, antény a příslušenství</t>
  </si>
  <si>
    <t>DM-RO: Rozváděč CCTV (nástěnná rozvodnice, IP44, jističe, zásuvky, temperace, svorky, vývodky, vodiče, atd.)</t>
  </si>
  <si>
    <t>DM-RO: Doplnění a úpravy stávajícího rozváděče (jistič, svorky, propojovací vodiče, atd.)</t>
  </si>
  <si>
    <t>014-36-05-00 - PK Uherský Ostroh - vedlejší a ostatní náklady</t>
  </si>
  <si>
    <t>-1518626212</t>
  </si>
  <si>
    <t>1158059695</t>
  </si>
  <si>
    <t>-1357265241</t>
  </si>
  <si>
    <t>1928032283</t>
  </si>
  <si>
    <t>674835667</t>
  </si>
  <si>
    <t>014-36-06 - PK Nedakonice</t>
  </si>
  <si>
    <t>014-36-06-1 - SO-01 PK Nedakonice - čekací stání - dolní rejda</t>
  </si>
  <si>
    <t>Nedakonice</t>
  </si>
  <si>
    <t>1255002729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</si>
  <si>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PD:_x000D_
přílohy C a D-1 projektové dokumentace_x000D_
_x000D_
platí pro celý SO</t>
  </si>
  <si>
    <t>852799849</t>
  </si>
  <si>
    <t>"oděrné trámce _ dubové fošny opracované_profily 240/50, 200/50 " 7*35</t>
  </si>
  <si>
    <t>-735664841</t>
  </si>
  <si>
    <t>"nosný sloup ocel 273/12 dl.9,025"7*9,025*80*0,001</t>
  </si>
  <si>
    <t>34800576</t>
  </si>
  <si>
    <t>"nosný sloup ocel 273/12 dl.9,025"7*9,025</t>
  </si>
  <si>
    <t>-326485941</t>
  </si>
  <si>
    <t>"nosný sloup "7*9,025</t>
  </si>
  <si>
    <t>-625940972</t>
  </si>
  <si>
    <t>696088826</t>
  </si>
  <si>
    <t>-642849624</t>
  </si>
  <si>
    <t>794998976</t>
  </si>
  <si>
    <t>-1183173723</t>
  </si>
  <si>
    <t>-12143115</t>
  </si>
  <si>
    <t>-909086271</t>
  </si>
  <si>
    <t>1220505600</t>
  </si>
  <si>
    <t>"pásovina k uchycení oděrek u nosných sloupů"1,435*4*7*4,71*0,001</t>
  </si>
  <si>
    <t>1082169744</t>
  </si>
  <si>
    <t>-751631714</t>
  </si>
  <si>
    <t>"navařeno mezi UPE180 a vázací trámec - okraj"2*1,435*13*0,001*1,1</t>
  </si>
  <si>
    <t>1316444882</t>
  </si>
  <si>
    <t>"konstrukce pro oděrné desky"(35+1,435*7)*19,70*0,001*1,1</t>
  </si>
  <si>
    <t>1965719805</t>
  </si>
  <si>
    <t>"pro uchycení oděrek - svislý prvek u úvazných tyčí"14*1,435*9,82*0,001*1,1</t>
  </si>
  <si>
    <t>914974344</t>
  </si>
  <si>
    <t>"úvazné tyče"7*1,435*1,1</t>
  </si>
  <si>
    <t>930507576</t>
  </si>
  <si>
    <t>860595894</t>
  </si>
  <si>
    <t>(0,294+1,976+0,189+0,101+0,041+0,976+0,217+11,05*0,0071+0,104)*1000</t>
  </si>
  <si>
    <t>1708581322</t>
  </si>
  <si>
    <t>-426538125</t>
  </si>
  <si>
    <t>277165815</t>
  </si>
  <si>
    <t>"PKO celé ocel.kce"7*(3,14*0,273)*9,025+35*0,5*2+35*0,25*2*2+35*1,5*2+35</t>
  </si>
  <si>
    <t>1045577971</t>
  </si>
  <si>
    <t>"PKO celé ocel.kce_2xmezivrstva"(7*(3,14*0,273)*9,025+35*0,5*2+35*0,25*2*2+35*1,5*2+35)*2</t>
  </si>
  <si>
    <t>-798893248</t>
  </si>
  <si>
    <t>"PKO celé ocel.kce_1xvrchní nátěr"7*(3,14*0,273)*9,025+35*0,5*2+35*0,25*2*2+35*1,5*2+35</t>
  </si>
  <si>
    <t>782776851</t>
  </si>
  <si>
    <t>014-36-06-2 - SO-02 PK Nedakonice - čekací stání - horní rejda</t>
  </si>
  <si>
    <t>586070636</t>
  </si>
  <si>
    <t>Poznámka k položce:_x000D_
položka obsahuje kompletní práce, manipulaci, dopravu, pomocný materiál_x000D_
_x000D_
včetně naložení, odvozu a likvidace na skládce odpadů_x000D_
včetně poplatku za likvidaci dle zák._x000D_
_x000D_
_x000D_
návaznost na PD:_x000D_
přílohy C a D-1 projektové dokumentace_x000D_
_x000D_
platí pro celý SO</t>
  </si>
  <si>
    <t>1063738296</t>
  </si>
  <si>
    <t>"oděrné trámce _ dubové fošny opracované_profily 200/50" 3*35</t>
  </si>
  <si>
    <t>-2141563845</t>
  </si>
  <si>
    <t>"nosný sloup ocel 273/12 dl. 7,975"7*7,975*80*0,001</t>
  </si>
  <si>
    <t>-1229281312</t>
  </si>
  <si>
    <t>"nosný sloup ocel 273/12 dl.7,975"7*7,975</t>
  </si>
  <si>
    <t>-1407738309</t>
  </si>
  <si>
    <t>"nosný sloup "7*7,975</t>
  </si>
  <si>
    <t>412612893</t>
  </si>
  <si>
    <t>-1901699438</t>
  </si>
  <si>
    <t>-1568431090</t>
  </si>
  <si>
    <t>-463950595</t>
  </si>
  <si>
    <t>348321177</t>
  </si>
  <si>
    <t>1681079818</t>
  </si>
  <si>
    <t>1643763313</t>
  </si>
  <si>
    <t>2103468051</t>
  </si>
  <si>
    <t>2103077214</t>
  </si>
  <si>
    <t>-1462802835</t>
  </si>
  <si>
    <t>"pro uchycení oděrek"36*0,409*13*0,001*1,1</t>
  </si>
  <si>
    <t>-74578216</t>
  </si>
  <si>
    <t>"plech 70*100mm pro uchycení oděrek"34*4*(0,07*0,1)*0,08*1,1</t>
  </si>
  <si>
    <t>1074978441</t>
  </si>
  <si>
    <t>(0,294+1,976+0,101+0,381+0,211+0,188)*1000</t>
  </si>
  <si>
    <t>390439304</t>
  </si>
  <si>
    <t>-1041066806</t>
  </si>
  <si>
    <t>597266565</t>
  </si>
  <si>
    <t>"PKO celé ocel.kce"7*(3,14*0,273)*7,975+35*0,5*2+35*0,25*2*2+35*0,41*2+20</t>
  </si>
  <si>
    <t>21259758</t>
  </si>
  <si>
    <t>"PKO celé ocel.kce_2xmezivrstva"166,554*2</t>
  </si>
  <si>
    <t>134517278</t>
  </si>
  <si>
    <t>"PKO celé ocel.kce_1xvrchní nátěr"7*(3,14*0,273)*7,975+35*0,5*2+35*0,25*2*2+35*0,41*2+20</t>
  </si>
  <si>
    <t>-611525751</t>
  </si>
  <si>
    <t>014-36-06-3 - PS-01 PK Nedakonice - plavební značení - dolní rejda</t>
  </si>
  <si>
    <t>1103847084</t>
  </si>
  <si>
    <t xml:space="preserve"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PD:_x000D_
přílohy C a D-1, zejména D-1-2-8_x000D_
</t>
  </si>
  <si>
    <t>014-36-06-4 - PS-02 PK Nedakonice - plavební značení - horní rejda</t>
  </si>
  <si>
    <t>1183156930</t>
  </si>
  <si>
    <t xml:space="preserve"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PD:_x000D_
přílohy C a D-1, zejména D-1-2-8_x000D_
_x000D_
</t>
  </si>
  <si>
    <t>014-36-06-5 - SO-03 PK Nedakonice - rozvod NN - dolní rejda</t>
  </si>
  <si>
    <t>Poznámka k položce:_x000D_
_x000D_
návaznost na PD:_x000D_
přílohy C a D-2 projektové dokumentace_x000D_
_x000D_
platí pro celý SO (PS)</t>
  </si>
  <si>
    <t>DM: Protlak pod komunikací plastovou nebo ocelovou chráničkou DN 100 mm, vč. zatěsnění manžetou, zatažení kabelu do chráničky</t>
  </si>
  <si>
    <t>bm</t>
  </si>
  <si>
    <t>014-36-06-6 - SO-04 PK Nedakonice - rozvody NN - horní rejda</t>
  </si>
  <si>
    <t>014-36-06-7 - PS-03 PK Nedakonice - elektroobjekty - dolní rejda</t>
  </si>
  <si>
    <t>DM: HD kamera s 2Mpx rozlišením, POE+ napájením a detekcí vstupu do sledovaných prostor (fixní objektiv 30-50m, 2Mpix CMOS, min. 25sn./s, IR přísvit, H.264, H.265, IP66, IK10) vč. uchycení a příslušenství</t>
  </si>
  <si>
    <t>014-36-06-8 - PS-04 PK Nedakonice - elektroobjekty - horní rejda</t>
  </si>
  <si>
    <t>014-36-06-9 - SO-05 PK Nedakonice - úprava koryta</t>
  </si>
  <si>
    <t>-1325830019</t>
  </si>
  <si>
    <t>Poznámka k položce:_x000D_
_x000D_
návaznost na PD:_x000D_
přílohy C a D-1 projektové dokumentace_x000D_
_x000D_
platí pro celý SO</t>
  </si>
  <si>
    <t>"plocha celkem"80</t>
  </si>
  <si>
    <t>1664696887</t>
  </si>
  <si>
    <t>-1206175364</t>
  </si>
  <si>
    <t>1613093949</t>
  </si>
  <si>
    <t>"dolní rejda - výkopy v korytě a v profilu hráze koryta celkem _ dle kublistu"146</t>
  </si>
  <si>
    <t>"horní rejda - výkopy v korytě a v profilu hráze koryta celkem _ dle kublistu"148</t>
  </si>
  <si>
    <t>-1684359033</t>
  </si>
  <si>
    <t>"na mezideponii a zpět do násypů - použitelná zemina bez sedimentu - dle kub.listu"294+(44+27)</t>
  </si>
  <si>
    <t>545896131</t>
  </si>
  <si>
    <t>"nevyužitelná zemina - odvoz na skládku - dle kub.listu" 102+121</t>
  </si>
  <si>
    <t>1944841569</t>
  </si>
  <si>
    <t>223*20</t>
  </si>
  <si>
    <t>-972820796</t>
  </si>
  <si>
    <t>"z mezideponie"146+148</t>
  </si>
  <si>
    <t>141277585</t>
  </si>
  <si>
    <t>"násypy zemin do hráze v rámci stavby, úprava terénu v rámci staveniště, úprava příjezdových cest v rámci stavby a v rámci koryta BK_dle kub.lis"159,9</t>
  </si>
  <si>
    <t>307570370</t>
  </si>
  <si>
    <t>(102+121)*1,7</t>
  </si>
  <si>
    <t>-993897282</t>
  </si>
  <si>
    <t>"mezideponie a trvalá skládka"(146+148)+(102+121)</t>
  </si>
  <si>
    <t>680718780</t>
  </si>
  <si>
    <t>"hráz nad opevněním-DR"500</t>
  </si>
  <si>
    <t>-1243765964</t>
  </si>
  <si>
    <t>1199959633</t>
  </si>
  <si>
    <t>500*0,025</t>
  </si>
  <si>
    <t>-309432587</t>
  </si>
  <si>
    <t>"koruna hráze, napojení terénu, úpravy terénu v rámci staveniště_DR"400</t>
  </si>
  <si>
    <t>"koruna hráze, napojení terénu, úpravy terénu v rámci staveniště_HR"200</t>
  </si>
  <si>
    <t>-1111302870</t>
  </si>
  <si>
    <t>"svahy koryta, dosyp hráze_DR"40*5,5+200</t>
  </si>
  <si>
    <t>"svahy koryta, příkop_HR"40*4,5</t>
  </si>
  <si>
    <t>-1007278832</t>
  </si>
  <si>
    <t>"ochranná hráz-tvarování, násypy_DR"200</t>
  </si>
  <si>
    <t>1043116264</t>
  </si>
  <si>
    <t>"separační vrstva-filtr_dol.rejda (DR)"37*1,6*0,15</t>
  </si>
  <si>
    <t>"separační vrstva-filtr_hor.rejda (HR)"37*0,7*0,15</t>
  </si>
  <si>
    <t>1049947066</t>
  </si>
  <si>
    <t>"patka opevnění koryta toku_DR"37*2,4</t>
  </si>
  <si>
    <t>"patka opevnění koryta toku_HR"37*2,3</t>
  </si>
  <si>
    <t>318829292</t>
  </si>
  <si>
    <t>(37+37)*4,5</t>
  </si>
  <si>
    <t>-378374881</t>
  </si>
  <si>
    <t>"opevnění svahu koryta BK _ DR"37*1,6*0,3</t>
  </si>
  <si>
    <t>"opevnění svahu koryta BK _ HR"37*0,7*0,3</t>
  </si>
  <si>
    <t>-1670230418</t>
  </si>
  <si>
    <t>014-36-06-00 - Vedlejší a ostatní náklady</t>
  </si>
  <si>
    <t>-1780982216</t>
  </si>
  <si>
    <t>241426446</t>
  </si>
  <si>
    <t>-659548977</t>
  </si>
  <si>
    <t>-408850590</t>
  </si>
  <si>
    <t>1352436238</t>
  </si>
  <si>
    <t>-1931881658</t>
  </si>
  <si>
    <t>714604506</t>
  </si>
  <si>
    <t>553627511</t>
  </si>
  <si>
    <t>1063018725</t>
  </si>
  <si>
    <t>-1946815290</t>
  </si>
  <si>
    <t>621185660</t>
  </si>
  <si>
    <t>1223636125</t>
  </si>
  <si>
    <t>-539194712</t>
  </si>
  <si>
    <t>-1691712253</t>
  </si>
  <si>
    <t>Dočasný přejezd koryta kanálu nad PK</t>
  </si>
  <si>
    <t>311885785</t>
  </si>
  <si>
    <t xml:space="preserve">Poznámka k položce:_x000D_
položka zahrnuje:_x000D_
vytvoření dočasné kamenné hrázky v korytě horní rejdy_x000D_
rozměry hrázky: 31 * 15 m, výška max 4,5 m_x000D_
kamenný zához hm. kamene 200-500 kg,_x000D_
urovnání líce, zaštěrkování na koruně, zajištění dočasné přejezdnosti_x000D_
_x000D_
rozebrání hrázky, odvoz materiálu, kamene_x000D_
úprava profilu koryta, osetí travním semenem břehů_x000D_
_x000D_
</t>
  </si>
  <si>
    <t>R11050.1</t>
  </si>
  <si>
    <t>307108125</t>
  </si>
  <si>
    <t>-1527131441</t>
  </si>
  <si>
    <t>"plochy pro přístup a zřízení staveniště k realizaci prvků ček.stání-mechanizace, jeřáb, zarážení"250*0,5</t>
  </si>
  <si>
    <t>254387445</t>
  </si>
  <si>
    <t>560590412</t>
  </si>
  <si>
    <t>"pro realizaci štět.stěn a kotvení"6</t>
  </si>
  <si>
    <t>610283606</t>
  </si>
  <si>
    <t>014-36-07 - PK Kunovský les</t>
  </si>
  <si>
    <t>014-36-07-1 - SO-01 PK Kunovský les - čekací stání-dolní rejda</t>
  </si>
  <si>
    <t>Staré Město</t>
  </si>
  <si>
    <t>-1884551290</t>
  </si>
  <si>
    <t>Poznámka k položce:_x000D_
návaznost na PD_x000D_
_x000D_
přílohy C a D-1_x000D_
platí pro celý SO</t>
  </si>
  <si>
    <t>-1172799002</t>
  </si>
  <si>
    <t>-1109967069</t>
  </si>
  <si>
    <t>-25205579</t>
  </si>
  <si>
    <t>"odtěžení zemního materiálu  - celkem dle  kub.listu"125</t>
  </si>
  <si>
    <t>-1183544952</t>
  </si>
  <si>
    <t>125*0,5</t>
  </si>
  <si>
    <t>-1700999667</t>
  </si>
  <si>
    <t>35,2+44*0,88</t>
  </si>
  <si>
    <t>236729977</t>
  </si>
  <si>
    <t>-1849880034</t>
  </si>
  <si>
    <t>1493159978</t>
  </si>
  <si>
    <t>1688373735</t>
  </si>
  <si>
    <t>-838303665</t>
  </si>
  <si>
    <t>-1118096569</t>
  </si>
  <si>
    <t>-1294926941</t>
  </si>
  <si>
    <t>-206933652</t>
  </si>
  <si>
    <t>"na mezideponii a zpět do násypů u objektu"125+7,8</t>
  </si>
  <si>
    <t>-668882750</t>
  </si>
  <si>
    <t>"odvoz na skládku a na jiné stavby akce"(125-7,8)</t>
  </si>
  <si>
    <t>-1482956931</t>
  </si>
  <si>
    <t>117,2*20</t>
  </si>
  <si>
    <t>1974036627</t>
  </si>
  <si>
    <t>"z mezideponie"125</t>
  </si>
  <si>
    <t>142337652</t>
  </si>
  <si>
    <t>"hutněné násypy u objektu _ dle kub.listu"7,8</t>
  </si>
  <si>
    <t>484741685</t>
  </si>
  <si>
    <t>"nepoužitelná zemina do násypů_dle kub.listu"86*1,7</t>
  </si>
  <si>
    <t>1317121923</t>
  </si>
  <si>
    <t>"na mezideponii nebo trvalou deponii"7,8+86</t>
  </si>
  <si>
    <t>972152996</t>
  </si>
  <si>
    <t>-479889353</t>
  </si>
  <si>
    <t>380*0,025</t>
  </si>
  <si>
    <t>-1428584365</t>
  </si>
  <si>
    <t>-870304885</t>
  </si>
  <si>
    <t>40*5</t>
  </si>
  <si>
    <t>168021402</t>
  </si>
  <si>
    <t>"úpravy v okolí čekacího stání"300</t>
  </si>
  <si>
    <t>-720384673</t>
  </si>
  <si>
    <t>-2132105372</t>
  </si>
  <si>
    <t>3030727</t>
  </si>
  <si>
    <t>60288778</t>
  </si>
  <si>
    <t>-1664778825</t>
  </si>
  <si>
    <t>-2076235168</t>
  </si>
  <si>
    <t>-127009095</t>
  </si>
  <si>
    <t>2097834349</t>
  </si>
  <si>
    <t>806937566</t>
  </si>
  <si>
    <t>858859629</t>
  </si>
  <si>
    <t>-1814197842</t>
  </si>
  <si>
    <t>-335622021</t>
  </si>
  <si>
    <t>1156909761</t>
  </si>
  <si>
    <t>2083986821</t>
  </si>
  <si>
    <t>"filtr pod opevněním svahu"8,0*6,0*0,15*2</t>
  </si>
  <si>
    <t>"do geobuněk"34,4*4,0*0,2</t>
  </si>
  <si>
    <t>1911905396</t>
  </si>
  <si>
    <t>"zásyp za konstrukcí čekacího stání"35*0,5</t>
  </si>
  <si>
    <t>432424868</t>
  </si>
  <si>
    <t>"stání plavidel"35*6,0</t>
  </si>
  <si>
    <t>1616663595</t>
  </si>
  <si>
    <t>210*1,1</t>
  </si>
  <si>
    <t>164781529</t>
  </si>
  <si>
    <t>"patky opevnění"2*8,0*0,65</t>
  </si>
  <si>
    <t>-1007575364</t>
  </si>
  <si>
    <t>35,2*2,0+8,0*1,0*2</t>
  </si>
  <si>
    <t>436864216</t>
  </si>
  <si>
    <t>"opevnění na bocích ček.stání"8,0*6,0*0,3*2</t>
  </si>
  <si>
    <t>383014249</t>
  </si>
  <si>
    <t>"plochy stání "34,2*4,0</t>
  </si>
  <si>
    <t>-844006405</t>
  </si>
  <si>
    <t>-2063080245</t>
  </si>
  <si>
    <t>2123716154</t>
  </si>
  <si>
    <t>-565404470</t>
  </si>
  <si>
    <t>290041896</t>
  </si>
  <si>
    <t>321819759</t>
  </si>
  <si>
    <t>1709069871</t>
  </si>
  <si>
    <t>1843120450</t>
  </si>
  <si>
    <t>"úvazná tyč"8*0,85</t>
  </si>
  <si>
    <t>904168389</t>
  </si>
  <si>
    <t>1454108431</t>
  </si>
  <si>
    <t>-967573730</t>
  </si>
  <si>
    <t>-774896127</t>
  </si>
  <si>
    <t>-1722601374</t>
  </si>
  <si>
    <t>-364258898</t>
  </si>
  <si>
    <t>-1769129205</t>
  </si>
  <si>
    <t>2027044225</t>
  </si>
  <si>
    <t>014-36-07-2 - PS-01 PK Kunovský les - plavební znaky - dolní rejda</t>
  </si>
  <si>
    <t>-833141722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</si>
  <si>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_x000D_
návaznost na PD:_x000D_
přílohy C a D-1_x000D_
zejména příloha D-1-2-6</t>
  </si>
  <si>
    <t>014-36-07-3 - SO-02 PK Kunovský les - rozvody NN - dolní rejda</t>
  </si>
  <si>
    <t>Poznámka k položce:_x000D_
návaznost na přílohy PD:_x000D_
přílohy C a D-2_x000D_
platí pro cely SO (PS)</t>
  </si>
  <si>
    <t>014-36-07-4 - PS-02 PK Kunovský les - elektroobjekty - dolní rejda</t>
  </si>
  <si>
    <t>DM: HD kamera s 2Mpx rozlišením, POE+ napájením a detekcí vstupu do sledovaných prostor (fixní objektiv 20-40m, 2Mpix CMOS, min. 25sn./s, IR přísvit, H.264, H.265, IP66, IK10) vč. uchycení a příslušenství</t>
  </si>
  <si>
    <t>014-36-07-00 - Vedlejší a ostatní náklady</t>
  </si>
  <si>
    <t>-1869927630</t>
  </si>
  <si>
    <t>366956835</t>
  </si>
  <si>
    <t>-1843855843</t>
  </si>
  <si>
    <t>290683906</t>
  </si>
  <si>
    <t>702794640</t>
  </si>
  <si>
    <t>1735185774</t>
  </si>
  <si>
    <t>1960490021</t>
  </si>
  <si>
    <t>1940285531</t>
  </si>
  <si>
    <t>-768563069</t>
  </si>
  <si>
    <t>-57609156</t>
  </si>
  <si>
    <t>208963756</t>
  </si>
  <si>
    <t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stavbě_x000D_
_x000D_
- položka zahrnuje pro danou lokalitu zejména nutnost vytvoření pontonové plochy pro realizaci čekacího stání z koryta toku. Veškeré náklady spojené s dovozem, sestavením, dopravou, ukotvěním, odvozem, rozebráním a uvedením do pův.stavu, zajištěním příjezdu</t>
  </si>
  <si>
    <t>-550103488</t>
  </si>
  <si>
    <t>-1211505355</t>
  </si>
  <si>
    <t>479784108</t>
  </si>
  <si>
    <t>608798330</t>
  </si>
  <si>
    <t>014-36-08 - PK Staré Město</t>
  </si>
  <si>
    <t>014-36-08-1 - SO-01 PK Staré Město - čekací stání - dolní rejda</t>
  </si>
  <si>
    <t>801183265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</si>
  <si>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PD:_x000D_
_x000D_
přílohy C a D-1_x000D_
_x000D_
platí pro celý SO</t>
  </si>
  <si>
    <t>132831671</t>
  </si>
  <si>
    <t xml:space="preserve">Poznámka k položce:_x000D_
položka zahrnuje kompletní práce a dodávku materiálu pro instalaci dubových oděrek předepsaných profilů na ocelovou konstrukci_x000D_
včetně úpravy jednotlivých dřevěných prvků_x000D_
včetně přípravy pro uchycení jednotlivých dřevěných prvků_x000D_
včetně předepsané impregnace dřevěných prvků_x000D_
včetně pomocného a montážního materiálu_x000D_
vč. závit.tyčí upevněných na ocel.kci_x000D_
_x000D_
</t>
  </si>
  <si>
    <t>"oděrné trámce _ dubové fošny opracované_profily 240/50, 200/50 " 5*35</t>
  </si>
  <si>
    <t>1311417280</t>
  </si>
  <si>
    <t>"nosný sloup ocel 273/12 dl.8,445"7*8,455*80*0,001</t>
  </si>
  <si>
    <t>1859640179</t>
  </si>
  <si>
    <t>"nosný sloup ocel 273/12 dl.8,455"7*8,455</t>
  </si>
  <si>
    <t>49377431</t>
  </si>
  <si>
    <t>"nosný sloup "7*8,455</t>
  </si>
  <si>
    <t>577452908</t>
  </si>
  <si>
    <t>-424159930</t>
  </si>
  <si>
    <t>-609272389</t>
  </si>
  <si>
    <t>-2003716607</t>
  </si>
  <si>
    <t>1766403202</t>
  </si>
  <si>
    <t>1165222584</t>
  </si>
  <si>
    <t>-142452713</t>
  </si>
  <si>
    <t>-332991327</t>
  </si>
  <si>
    <t>"pásovina k uchycení oděrek u nosných sloupů"0,865*4*7*4,71*0,001</t>
  </si>
  <si>
    <t>-333308988</t>
  </si>
  <si>
    <t>1309571567</t>
  </si>
  <si>
    <t>"navařeno mezi UPE180 a vázací trámec - okraj"2*0,865*13*0,001*1,1</t>
  </si>
  <si>
    <t>642667216</t>
  </si>
  <si>
    <t>"konstrukce pro oděrné desky"(35+0,865*7)*19,70*0,001*1,1</t>
  </si>
  <si>
    <t>-1429572639</t>
  </si>
  <si>
    <t>"pro uchycení oděrek - svislý prvek u úvazných tyčí"14*0,865*9,82*0,001*1,1</t>
  </si>
  <si>
    <t>-1432478914</t>
  </si>
  <si>
    <t>"úvazné tyče"7*0,865*1,1</t>
  </si>
  <si>
    <t>1455616139</t>
  </si>
  <si>
    <t>1289134896</t>
  </si>
  <si>
    <t>(0,294+1,976+0,114+0,101+0,025+0,890+0,131+6,661*0,0071+0,104)*1000</t>
  </si>
  <si>
    <t>243297752</t>
  </si>
  <si>
    <t>2068997376</t>
  </si>
  <si>
    <t>287992653</t>
  </si>
  <si>
    <t>"PKO celé ocel.kce"7*(3,14*0,273)*8,455+35*0,5*2+35*0,25*2*2+35*0,865*2+32</t>
  </si>
  <si>
    <t>-2123253878</t>
  </si>
  <si>
    <t>"PKO celé ocel.kce_2xmezivrstva"(7*(3,14*0,273)*8,455+35*0,5*2+35*0,25*2*2+35*0,865*2+32)*2</t>
  </si>
  <si>
    <t>-165858879</t>
  </si>
  <si>
    <t>"PKO celé ocel.kce_1xvrchní nátěr"7*(3,14*0,273)*8,455+35*0,5*2+35*0,25*2*2+35*0,865*2+32</t>
  </si>
  <si>
    <t>1409161555</t>
  </si>
  <si>
    <t>014-36-08-1-1 - SO-01-1 PK Staré Město - čekací stání - úpravy koryta</t>
  </si>
  <si>
    <t>1035405384</t>
  </si>
  <si>
    <t>Poznámka k položce:_x000D_
návaznost na PD:_x000D_
_x000D_
přílohy C a D-1_x000D_
_x000D_
platnost pro celý SO</t>
  </si>
  <si>
    <t>-473564123</t>
  </si>
  <si>
    <t>1481857147</t>
  </si>
  <si>
    <t>726526752</t>
  </si>
  <si>
    <t>"dle kub.listu"192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</si>
  <si>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</si>
  <si>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</si>
  <si>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-317752865</t>
  </si>
  <si>
    <t>"k odvodnění na mezideponii"192</t>
  </si>
  <si>
    <t>1140336605</t>
  </si>
  <si>
    <t>"odvoz zeminy na skládku (nevyužitelná část) a na jiné lokality stavby (využitelná) - dle kub listu"137+55</t>
  </si>
  <si>
    <t>994622752</t>
  </si>
  <si>
    <t>192*20</t>
  </si>
  <si>
    <t>-900957768</t>
  </si>
  <si>
    <t>"z mezideponie"192</t>
  </si>
  <si>
    <t>573234567</t>
  </si>
  <si>
    <t>"poplatek za trvalé uložení na skládku_nevyužitelná zemina dle kub.listu"137*1,7</t>
  </si>
  <si>
    <t>-1025482916</t>
  </si>
  <si>
    <t>"uložení výkopku k odvodnění - mezideponie"192</t>
  </si>
  <si>
    <t>"trvalé uložení výkopku na skládku"137</t>
  </si>
  <si>
    <t>529619098</t>
  </si>
  <si>
    <t>"osetí ploch svahu koryta navazujících na realizované opevnění"40*3,0</t>
  </si>
  <si>
    <t>568807133</t>
  </si>
  <si>
    <t>120*0,025</t>
  </si>
  <si>
    <t>-2069798170</t>
  </si>
  <si>
    <t>40*5,5</t>
  </si>
  <si>
    <t>-1988309471</t>
  </si>
  <si>
    <t>37*1,6*0,15</t>
  </si>
  <si>
    <t>1911500839</t>
  </si>
  <si>
    <t>37*2,7</t>
  </si>
  <si>
    <t>-1575169739</t>
  </si>
  <si>
    <t>1562918905</t>
  </si>
  <si>
    <t>37*1,8*0,3</t>
  </si>
  <si>
    <t>1239569014</t>
  </si>
  <si>
    <t>014-36-08-2 - PS-01 PK Staré Město - plavební značení - dolní rejda</t>
  </si>
  <si>
    <t>-282372990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</si>
  <si>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PD:_x000D_
_x000D_
přílohy C a D-1_x000D_
_x000D_
zejména příloha D-1-2-5</t>
  </si>
  <si>
    <t>014-36-08-3 - SO-02 PK Staré Město - rozvody NN - dolní rejda</t>
  </si>
  <si>
    <t>Poznámka k položce:_x000D_
návaznost na PD:_x000D_
_x000D_
přílohy C a D-2_x000D_
_x000D_
platnost pro celý SO (PS)</t>
  </si>
  <si>
    <t>014-36-08-4 - PS-02 PK Staré Město - elektroobjekty - dolní rejda</t>
  </si>
  <si>
    <t>014-36-08-00 - Vedlejší a ostatní náklady</t>
  </si>
  <si>
    <t>-205790214</t>
  </si>
  <si>
    <t>-1601750841</t>
  </si>
  <si>
    <t>1914921662</t>
  </si>
  <si>
    <t>262864855</t>
  </si>
  <si>
    <t>-319658737</t>
  </si>
  <si>
    <t>-1974774042</t>
  </si>
  <si>
    <t>883652429</t>
  </si>
  <si>
    <t>1299220507</t>
  </si>
  <si>
    <t>1362971561</t>
  </si>
  <si>
    <t>-1924124151</t>
  </si>
  <si>
    <t>7655646</t>
  </si>
  <si>
    <t>Poznámka k položce:_x000D_
položka zahrnuje kompletní práce a dodávku materiálu, dílců pro kompletní zabezpečení příjezdu technicky a mechanizace k provedení stavby_x000D_
položka zahrnuje vytvoření, údržbu a následné rozebrání, likvidaci a odvoz zpevněných ploch příjezdových tras, dočasné zpevnění korun hrází kanálu, dočasné zpevněné plochy pro umístění těžké techniky, mechanizace a dopravních strojů a zařízení k realizaci stavby_x000D_
položka zahrnuje použití materiálů a volbu příjezdů ke stavbě dle možností a zvyklostí dodavatele stavby v souladu s požadavky investora stavby a vydaných vyjádření, stanovisek, závazných stanovisek a rozhodnutí k dané stavbě_x000D_
položka zahrnuje rovněž pomocné konstrukce, plovoucí plochy, stabilizaci břehů, panelové plochy, plochy z ocelových prvků a dřev.matrací umožňující realizaci prvků stavby dle možností a zvyklostí dodavatele stavby v souladu s požadavky investora stavby a vydaných vyjádření, stanovisek, závazných stanovisek a rozhodnutí k dané stavbě_x000D_
_x000D_
- položka zahrnuje pro danou lokalitu zejména nutnost vytvoření pontonové plochy pro realizaci čekacího stání z koryta toku. Veškeré náklady spojené s dovozem, sestavením, dopravou, ukotvěním, odvozem, rozebráním a uvedením do pův.stavu, zajištěním příjezdu_x000D_
_x000D_
- položka zahrnuje pro danou lokalitu rovněž vytvoření dočasné zpevněné plochy a přejezdu přes stávající PPO zídku na LB koryta toku, zabezpečení zádky proti poškození.</t>
  </si>
  <si>
    <t>1149798519</t>
  </si>
  <si>
    <t>-1469338503</t>
  </si>
  <si>
    <t>-989315065</t>
  </si>
  <si>
    <t>-1722381868</t>
  </si>
  <si>
    <t>-1159982643</t>
  </si>
  <si>
    <t>170589229</t>
  </si>
  <si>
    <t>1058052461</t>
  </si>
  <si>
    <t>1579030074</t>
  </si>
  <si>
    <t>014-36-09 - PK Huštěnovice</t>
  </si>
  <si>
    <t>014-36-09-1 - SO-01 PK Huštěnovice - čekací stání - dolní rejda</t>
  </si>
  <si>
    <t>Huštěnovice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</si>
  <si>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PD:_x000D_
_x000D_
přílohy PD C a D-1_x000D_
platnost pro celý SO</t>
  </si>
  <si>
    <t>-436800347</t>
  </si>
  <si>
    <t>"oděrné trámce _ dubové fošny opracované_profily 175/50" 2*35</t>
  </si>
  <si>
    <t>-1678343490</t>
  </si>
  <si>
    <t>"nosný sloup ocel 273/12 dl. 7,675"7*7,675*80*0,001</t>
  </si>
  <si>
    <t>1042171330</t>
  </si>
  <si>
    <t>509091231</t>
  </si>
  <si>
    <t>-857642975</t>
  </si>
  <si>
    <t>424039878</t>
  </si>
  <si>
    <t>741222866</t>
  </si>
  <si>
    <t>-934849846</t>
  </si>
  <si>
    <t>1987339247</t>
  </si>
  <si>
    <t>877823502</t>
  </si>
  <si>
    <t>1818806610</t>
  </si>
  <si>
    <t>-926876438</t>
  </si>
  <si>
    <t>-1928310929</t>
  </si>
  <si>
    <t>736636738</t>
  </si>
  <si>
    <t>-1179047762</t>
  </si>
  <si>
    <t>447085690</t>
  </si>
  <si>
    <t>-601577036</t>
  </si>
  <si>
    <t>-449405102</t>
  </si>
  <si>
    <t>1512657747</t>
  </si>
  <si>
    <t>645094403</t>
  </si>
  <si>
    <t>014-36-09-2 - SO-02 PK Huštěnovice - čekací stání - horní rejda</t>
  </si>
  <si>
    <t>598407058</t>
  </si>
  <si>
    <t>-1941516811</t>
  </si>
  <si>
    <t>-96520597</t>
  </si>
  <si>
    <t>-904500825</t>
  </si>
  <si>
    <t>676768415</t>
  </si>
  <si>
    <t>-706996347</t>
  </si>
  <si>
    <t>-1251562633</t>
  </si>
  <si>
    <t>281192323</t>
  </si>
  <si>
    <t>-1076875802</t>
  </si>
  <si>
    <t>-1522405447</t>
  </si>
  <si>
    <t>-1761656384</t>
  </si>
  <si>
    <t>-295905100</t>
  </si>
  <si>
    <t>304977756</t>
  </si>
  <si>
    <t>1299542728</t>
  </si>
  <si>
    <t>1481768272</t>
  </si>
  <si>
    <t>-1005993881</t>
  </si>
  <si>
    <t>1529772396</t>
  </si>
  <si>
    <t>-1735055234</t>
  </si>
  <si>
    <t>410361468</t>
  </si>
  <si>
    <t>1450055687</t>
  </si>
  <si>
    <t>-108208754</t>
  </si>
  <si>
    <t>43218570</t>
  </si>
  <si>
    <t>014-36-09-3 - PS-01 PK Huštěnovice - plavební značení - dolní rejda</t>
  </si>
  <si>
    <t>1084836104</t>
  </si>
  <si>
    <t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PD:_x000D_
_x000D_
přílohy PD C a D-1_x000D_
zejména D-1-2-8</t>
  </si>
  <si>
    <t>014-36-09-4 - PS-02 PK Huštěnovice - plavební značení - horní rejda</t>
  </si>
  <si>
    <t>-1809684980</t>
  </si>
  <si>
    <t>014-36-09-5 - SO-03 PK Huštěnovice - rozvody NN - dolní rejda</t>
  </si>
  <si>
    <t>Poznámka k položce:_x000D_
návaznost na PD:_x000D_
_x000D_
přílohy PD C a D-2_x000D_
platí pro celý SO (PS)</t>
  </si>
  <si>
    <t>014-36-09-6 - SO-04 PK Huštěnovice - rozvody NN - horní rejda</t>
  </si>
  <si>
    <t>DM: Protlak pod komunikací plastovou nebo ocelovou chráničkou DN 150 mm, vč. zatěsnění manžetou, zatažení kabelu do chráničky</t>
  </si>
  <si>
    <t>DM: Stavební jáma vč. všech přidružených zemních prací (výkop, zapažení čerpání podzemní vody po dobu realizace, zásyp</t>
  </si>
  <si>
    <t>014-36-09-7 - PS-03 PK Huštěnovice - elektroobjekty - dolní rejda</t>
  </si>
  <si>
    <t>DM: WiFi router s režimem bridge</t>
  </si>
  <si>
    <t>DM: Switch s POE+ napájením pro 2 kamery cca 15W/port</t>
  </si>
  <si>
    <t>DM: Nastavení WiFi routeru, nastavení a oživení kamerového systému</t>
  </si>
  <si>
    <t>014-36-09-8 - PS-04 PK Huštěnovice - elektroobjekty - horní rejda</t>
  </si>
  <si>
    <t>DM: Ocelový stožár sklápěcí 6m (kompatibilní se stávajícím sklápěcím zařízením)</t>
  </si>
  <si>
    <t>DM-RO: Doplnění a úpravy rozváděče (jističe, zásuvky, temperace a větrání rozváděče, svorky, vývodky, propojovací vodiče a kabeláže, atd.)</t>
  </si>
  <si>
    <t>DM: Nastavení a oživení kamerového systému a WiFi routeru  vč. zaškolení obsluhy</t>
  </si>
  <si>
    <t>014-36-09-9 - SO-05 PK Huštěnovice - úprava hráze</t>
  </si>
  <si>
    <t>431563138</t>
  </si>
  <si>
    <t>Poznámka k položce:_x000D_
návaznost na PD:_x000D_
_x000D_
přílohy PD C a D-1_x000D_
platí pro celý SO</t>
  </si>
  <si>
    <t>"pomístní plochy náletů a křovin"2*50</t>
  </si>
  <si>
    <t>-1635627906</t>
  </si>
  <si>
    <t>-1654926301</t>
  </si>
  <si>
    <t>-1055348039</t>
  </si>
  <si>
    <t>"dolní rejda - dle kub.listu"116</t>
  </si>
  <si>
    <t>"horní rejda - dle kub.listu"58</t>
  </si>
  <si>
    <t>-608250207</t>
  </si>
  <si>
    <t>"na mezideponii k odvodnění"174</t>
  </si>
  <si>
    <t>1152179015</t>
  </si>
  <si>
    <t>"převoz odvodněného nevhodného materiálu na skládku"174</t>
  </si>
  <si>
    <t>-471935531</t>
  </si>
  <si>
    <t>174*20</t>
  </si>
  <si>
    <t>-1511690230</t>
  </si>
  <si>
    <t>"z mezideponie"174</t>
  </si>
  <si>
    <t>495900587</t>
  </si>
  <si>
    <t>174*1,7</t>
  </si>
  <si>
    <t>509792799</t>
  </si>
  <si>
    <t>"na mezideponii a trvalou deponii"2*174</t>
  </si>
  <si>
    <t>832986227</t>
  </si>
  <si>
    <t>"DR"440</t>
  </si>
  <si>
    <t>-218033017</t>
  </si>
  <si>
    <t>440</t>
  </si>
  <si>
    <t>-146696764</t>
  </si>
  <si>
    <t>440*0,025</t>
  </si>
  <si>
    <t>1810213057</t>
  </si>
  <si>
    <t>1844008319</t>
  </si>
  <si>
    <t>"DR+HR"2*(40*5)</t>
  </si>
  <si>
    <t>807933062</t>
  </si>
  <si>
    <t>"DR"200</t>
  </si>
  <si>
    <t>-268630615</t>
  </si>
  <si>
    <t>"DR"37*1,0*0,1</t>
  </si>
  <si>
    <t>"HR"37*4,0*0,1</t>
  </si>
  <si>
    <t>-2115988200</t>
  </si>
  <si>
    <t>"DR-separace"37*1,8</t>
  </si>
  <si>
    <t>"HR-těsnění betnonit.rohož"37*6,5</t>
  </si>
  <si>
    <t>1570575495</t>
  </si>
  <si>
    <t>"DR-separace"37*1,8*1,1</t>
  </si>
  <si>
    <t>R45-001</t>
  </si>
  <si>
    <t>Bentonitová rohož 4000g/m2</t>
  </si>
  <si>
    <t>34514407</t>
  </si>
  <si>
    <t>"HR-těsnění"240*1,1</t>
  </si>
  <si>
    <t>1317471500</t>
  </si>
  <si>
    <t>"patka opevnění svahu u ček.stání DR+HR"2*(37*0,65)</t>
  </si>
  <si>
    <t>1261046534</t>
  </si>
  <si>
    <t>2*37*1,0</t>
  </si>
  <si>
    <t>335399979</t>
  </si>
  <si>
    <t>37*4,5*0,3+37*3,5*0,3</t>
  </si>
  <si>
    <t>1787916001</t>
  </si>
  <si>
    <t>014-36-09-00 - PK Huštěnovice - vedlejší a ostatní náklady</t>
  </si>
  <si>
    <t>-708325377</t>
  </si>
  <si>
    <t>-695322461</t>
  </si>
  <si>
    <t>975613521</t>
  </si>
  <si>
    <t>-251804886</t>
  </si>
  <si>
    <t>65404572</t>
  </si>
  <si>
    <t>999586265</t>
  </si>
  <si>
    <t>1924752941</t>
  </si>
  <si>
    <t>127736350</t>
  </si>
  <si>
    <t>1054757239</t>
  </si>
  <si>
    <t>-6718123</t>
  </si>
  <si>
    <t>1659848783</t>
  </si>
  <si>
    <t>991462355</t>
  </si>
  <si>
    <t>-1879750969</t>
  </si>
  <si>
    <t>-1158989344</t>
  </si>
  <si>
    <t>-1048211966</t>
  </si>
  <si>
    <t>1702704146</t>
  </si>
  <si>
    <t xml:space="preserve">Poznámka k položce:_x000D_
položka zahrnuje:_x000D_
vytvoření dočasné kamenné hrázky v korytě horní rejdy_x000D_
rozměry hrázky: 23 * 12 m, výška max 3,5 m_x000D_
kamenný zához hm. kamene 200-500 kg,_x000D_
urovnání líce, zaštěrkování na koruně, zajištění dočasné přejezdnosti_x000D_
_x000D_
rozebrání hrázky, odvoz materiálu, kamene_x000D_
úprava profilu koryta, osetí travním semenem břehů_x000D_
_x000D_
</t>
  </si>
  <si>
    <t>1767010761</t>
  </si>
  <si>
    <t>"plochy pro přístup a zřízení staveniště k realizaci prvků ček.stání-mechanizace, jeřáb, zarážení"300*0,5</t>
  </si>
  <si>
    <t>-1250083360</t>
  </si>
  <si>
    <t>"plochy pro realizaci a přístupy"400</t>
  </si>
  <si>
    <t>-517779617</t>
  </si>
  <si>
    <t>-1469068704</t>
  </si>
  <si>
    <t>014-36-10 - PK Babice</t>
  </si>
  <si>
    <t>014-36-10-1 - SO-01 PK Babice - čekací stání - dolní rejda</t>
  </si>
  <si>
    <t>Babice</t>
  </si>
  <si>
    <t>124056116</t>
  </si>
  <si>
    <t>Poznámka k položce:_x000D_
položka obsahuje kompletní práce, manipulaci, dopravu, pomocný materiál_x000D_
_x000D_
včetně naložení, odvozu a likvidace na skládce odpadů_x000D_
včetně poplatku za likvidaci dle zák._x000D_
_x000D_
návaznost na PD:_x000D_
_x000D_
přílohy C a D-1 projektové dokumentace_x000D_
platnost pro celý SO</t>
  </si>
  <si>
    <t>1912581016</t>
  </si>
  <si>
    <t>-130866510</t>
  </si>
  <si>
    <t>1671983941</t>
  </si>
  <si>
    <t>-1137589132</t>
  </si>
  <si>
    <t>-27908833</t>
  </si>
  <si>
    <t>-1956012414</t>
  </si>
  <si>
    <t>-1129308993</t>
  </si>
  <si>
    <t>-1327971451</t>
  </si>
  <si>
    <t>458899878</t>
  </si>
  <si>
    <t>-547725899</t>
  </si>
  <si>
    <t>-282712424</t>
  </si>
  <si>
    <t>1172652208</t>
  </si>
  <si>
    <t>-1985987568</t>
  </si>
  <si>
    <t>626317888</t>
  </si>
  <si>
    <t>1232280116</t>
  </si>
  <si>
    <t>-1079820768</t>
  </si>
  <si>
    <t>-1140259379</t>
  </si>
  <si>
    <t>-217108215</t>
  </si>
  <si>
    <t>-1750012711</t>
  </si>
  <si>
    <t>1734881542</t>
  </si>
  <si>
    <t>-2002231154</t>
  </si>
  <si>
    <t>014-36-10-2 - SO-02 PK Babice - čekací stání - horní rejda</t>
  </si>
  <si>
    <t>-966413041</t>
  </si>
  <si>
    <t>-558114664</t>
  </si>
  <si>
    <t>-1026095230</t>
  </si>
  <si>
    <t>1180137431</t>
  </si>
  <si>
    <t>-1190032206</t>
  </si>
  <si>
    <t>2064262765</t>
  </si>
  <si>
    <t>1303277611</t>
  </si>
  <si>
    <t>1847546530</t>
  </si>
  <si>
    <t>1591441745</t>
  </si>
  <si>
    <t>-1331350833</t>
  </si>
  <si>
    <t>31027120</t>
  </si>
  <si>
    <t>-1007711526</t>
  </si>
  <si>
    <t>1692327267</t>
  </si>
  <si>
    <t>-1434436809</t>
  </si>
  <si>
    <t>-1494364637</t>
  </si>
  <si>
    <t>-103787496</t>
  </si>
  <si>
    <t>-1783500594</t>
  </si>
  <si>
    <t>-1931999292</t>
  </si>
  <si>
    <t>-54823791</t>
  </si>
  <si>
    <t>4464188</t>
  </si>
  <si>
    <t>-986757336</t>
  </si>
  <si>
    <t>1330215519</t>
  </si>
  <si>
    <t>014-36-10-3 - PS-01 PK Babice - plavební značení - dolní rejda</t>
  </si>
  <si>
    <t>1496244029</t>
  </si>
  <si>
    <t xml:space="preserve">Poznámka k položce:_x000D_
položka zahrnuje:_x000D_
výrobu, kompletaci, dopravu, osazení plavebního znaku E.5 na konstrukci čekacího stání_x000D_
včetně 2x sloupek d60mm_x000D_
včetně pomocného, kotevního a montážního materiálu_x000D_
včetně PKO_x000D_
_x000D_
návaznost na PD:_x000D_
_x000D_
přílohy C a D-1 projektové dokumentace_x000D_
zejména D-1-2-9_x000D_
</t>
  </si>
  <si>
    <t>014-36-10-4 - PS-02 PK Babice - plavební značení - horní rejda</t>
  </si>
  <si>
    <t>1065106973</t>
  </si>
  <si>
    <t>014-36-10-5 - SO-03 PK Babice - rozvody NN - DR</t>
  </si>
  <si>
    <t>Poznámka k položce:_x000D_
návaznost na projektovou dokumentaci:_x000D_
_x000D_
přílohy C a D-2_x000D_
platnost pro celý SO (PS)</t>
  </si>
  <si>
    <t>210216(R)</t>
  </si>
  <si>
    <t>014-36-10-6 - SO-04 PK Babice - rozvody NN - HR</t>
  </si>
  <si>
    <t>014-36-10-7 - PS-03 PK Babice - elektroobjekty - DR</t>
  </si>
  <si>
    <t>DM: HD kamera s 2Mpx rozlišením, POE+ napájením a detekcí vstupu do sledovaných prostor (fixní objektiv40-60m, 2Mpix CMOS, min. 25sn./s, IR přísvit, H.264, H.265, IP66, IK10) vč. uchycení a příslušenství</t>
  </si>
  <si>
    <t>DM-RO: Doplnění a úpravy rozváděče (jističe, stykač, temperace a větrání rozváděče, svorky, vývodky, propojovací vodiče a kabeláže, atd.)</t>
  </si>
  <si>
    <t>014-36-10-8 - PS-04 PK Babice - elektroobjekty - HR</t>
  </si>
  <si>
    <t>DM: HD kamera s 2Mpx rozlišením, POE+ napájením a detekcí vstupu do sledovaných prostor (fixní objektiv 60-80m, 2Mpix CMOS, min. 25sn./s, IR přísvit, H.264, H.265, IP66, IK10) vč. uchycení a příslušenství</t>
  </si>
  <si>
    <t>014-36-10-9 - SO-05 PK Babice - úprava hráze</t>
  </si>
  <si>
    <t>-176259695</t>
  </si>
  <si>
    <t>Poznámka k položce:_x000D_
návaznost na projektovou dokumentaci:_x000D_
_x000D_
přílohy C a D-1_x000D_
platnost pro celý SO</t>
  </si>
  <si>
    <t>"DR+HR křoviny a nálety pomístně v rozsahu staveniště"2*50</t>
  </si>
  <si>
    <t>-684673330</t>
  </si>
  <si>
    <t>-159113293</t>
  </si>
  <si>
    <t>-1839260857</t>
  </si>
  <si>
    <t>"DR-dle kub.listu"67</t>
  </si>
  <si>
    <t>"HR-dle kub.listu"102</t>
  </si>
  <si>
    <t>264380518</t>
  </si>
  <si>
    <t>"na mezideponii k odvodnění"169</t>
  </si>
  <si>
    <t>2138705295</t>
  </si>
  <si>
    <t>"odvoz odvodněné nevhodné zeminy z mezideponie na skládku - dle kub.listu"169</t>
  </si>
  <si>
    <t>"dovoz části kubatury vhodné zeminy pro jutněné násypy z jiného zdroje (nákup zeminy)_dle celk. bilance v kub.listu"309,7</t>
  </si>
  <si>
    <t>-1048374536</t>
  </si>
  <si>
    <t>478,8*20</t>
  </si>
  <si>
    <t>-765773956</t>
  </si>
  <si>
    <t>"z mezideponie"169</t>
  </si>
  <si>
    <t>"z jiného zdroje pro dovoz"309,7</t>
  </si>
  <si>
    <t>-1343898367</t>
  </si>
  <si>
    <t>"násypy v rámci DR a HR - dle kub.listu"13+339,3</t>
  </si>
  <si>
    <t>1300207409</t>
  </si>
  <si>
    <t>"odtěžená nevhodná zemina"169*1,7</t>
  </si>
  <si>
    <t>-950237157</t>
  </si>
  <si>
    <t>"mezideponie"169</t>
  </si>
  <si>
    <t>"trvalá deponie"169</t>
  </si>
  <si>
    <t>R17001</t>
  </si>
  <si>
    <t>Dovoz požadovaného objemu zeminy pro násypy z jiného zdroje - nákup</t>
  </si>
  <si>
    <t>812140045</t>
  </si>
  <si>
    <t>"objem zeminy pro násypy dle chybějícíc kubatury v celkové bilanci zemin v kub.listu"309,7*1,7</t>
  </si>
  <si>
    <t>904393831</t>
  </si>
  <si>
    <t>"HR"200+346,5</t>
  </si>
  <si>
    <t>830620997</t>
  </si>
  <si>
    <t>546,5</t>
  </si>
  <si>
    <t>-2141713502</t>
  </si>
  <si>
    <t>546,5*0,025</t>
  </si>
  <si>
    <t>-1515008021</t>
  </si>
  <si>
    <t>"HR"140+60</t>
  </si>
  <si>
    <t>-457772755</t>
  </si>
  <si>
    <t>"DR"290*1,1</t>
  </si>
  <si>
    <t>"HR"180*1,1</t>
  </si>
  <si>
    <t>-1055938373</t>
  </si>
  <si>
    <t>"HR"(245+70)*1,1</t>
  </si>
  <si>
    <t>457571114</t>
  </si>
  <si>
    <t>Filtrační vrstvy jakékoliv tloušťky a sklonu  ze štěrkopísků bez zhutnění, frakce od 0-45 do 0-63 mm</t>
  </si>
  <si>
    <t>508299173</t>
  </si>
  <si>
    <t>"HR-patní drén"53*0,8</t>
  </si>
  <si>
    <t>1139579248</t>
  </si>
  <si>
    <t>"DR"(37+32,5)*1,0*0,15</t>
  </si>
  <si>
    <t>"HR"37*1,0*0,15</t>
  </si>
  <si>
    <t>"HR-patní drén"53*0,6</t>
  </si>
  <si>
    <t>-1578399926</t>
  </si>
  <si>
    <t>"DR"(37+32,5)*1,6</t>
  </si>
  <si>
    <t>"HR"37*1,6</t>
  </si>
  <si>
    <t>"HR-patní drén"53*5,0</t>
  </si>
  <si>
    <t>743652907</t>
  </si>
  <si>
    <t>435,4*1,1</t>
  </si>
  <si>
    <t>-966104432</t>
  </si>
  <si>
    <t>"patka opevnění - DR"(37+32,5)*0,65</t>
  </si>
  <si>
    <t>"patka opevnění - HR"37*0,65</t>
  </si>
  <si>
    <t>45138396</t>
  </si>
  <si>
    <t>(37+32,5)*1,0+37*1,0</t>
  </si>
  <si>
    <t>-791829252</t>
  </si>
  <si>
    <t>"DR"(37+32,5)*4,5*0,3</t>
  </si>
  <si>
    <t>"HR"37*4,0*0,3</t>
  </si>
  <si>
    <t>-675909090</t>
  </si>
  <si>
    <t>-1888354737</t>
  </si>
  <si>
    <t>53*1,1</t>
  </si>
  <si>
    <t>1596175906</t>
  </si>
  <si>
    <t>014-36-10-00 - PK Babice - vedlejší a ostatní náklady</t>
  </si>
  <si>
    <t>-771665524</t>
  </si>
  <si>
    <t>2047336596</t>
  </si>
  <si>
    <t>1149532949</t>
  </si>
  <si>
    <t>-150317349</t>
  </si>
  <si>
    <t>-1143561050</t>
  </si>
  <si>
    <t>-1570405696</t>
  </si>
  <si>
    <t>268395027</t>
  </si>
  <si>
    <t>-426730117</t>
  </si>
  <si>
    <t>1555091829</t>
  </si>
  <si>
    <t>37438534</t>
  </si>
  <si>
    <t>1242038315</t>
  </si>
  <si>
    <t>1265828424</t>
  </si>
  <si>
    <t>1784957894</t>
  </si>
  <si>
    <t>-1503359676</t>
  </si>
  <si>
    <t>-1312234209</t>
  </si>
  <si>
    <t>135063678</t>
  </si>
  <si>
    <t>-1905515509</t>
  </si>
  <si>
    <t>858645774</t>
  </si>
  <si>
    <t>-1439769429</t>
  </si>
  <si>
    <t>014-36-11 - PK Spytihněv</t>
  </si>
  <si>
    <t>014-36-11-1 - SO-01 PK Spytihněv - čekací stání - dolní rejda</t>
  </si>
  <si>
    <t>Spytihněv</t>
  </si>
  <si>
    <t>-1800237800</t>
  </si>
  <si>
    <t xml:space="preserve">Poznámka k položce:_x000D_
položka obsahuje kompletní práce, manipulaci, dopravu, pomocný materiál_x000D_
_x000D_
včetně naložení, odvozu a likvidace na skládce odpadů_x000D_
včetně poplatku za likvidaci dle zák._x000D_
_x000D_
návaznost na projektovou dokumentaci:_x000D_
_x000D_
přílohy C a D-1 projektové dokumentace_x000D_
platnost pro celý SO_x000D_
</t>
  </si>
  <si>
    <t>-1188604929</t>
  </si>
  <si>
    <t>1776958733</t>
  </si>
  <si>
    <t>2118649868</t>
  </si>
  <si>
    <t>581929378</t>
  </si>
  <si>
    <t>-1995972769</t>
  </si>
  <si>
    <t>-2094774838</t>
  </si>
  <si>
    <t>-163204828</t>
  </si>
  <si>
    <t>-1462985697</t>
  </si>
  <si>
    <t>-243740317</t>
  </si>
  <si>
    <t>1982416587</t>
  </si>
  <si>
    <t>-836373761</t>
  </si>
  <si>
    <t>1704093742</t>
  </si>
  <si>
    <t>678221363</t>
  </si>
  <si>
    <t>1415560872</t>
  </si>
  <si>
    <t>493418131</t>
  </si>
  <si>
    <t>-1315385807</t>
  </si>
  <si>
    <t>275224791</t>
  </si>
  <si>
    <t>1988941717</t>
  </si>
  <si>
    <t>497849509</t>
  </si>
  <si>
    <t>58943821</t>
  </si>
  <si>
    <t>269961943</t>
  </si>
  <si>
    <t>014-36-11-1-1 - SO-01-1 PK Spytihněv - čekací stání - úprava hráze</t>
  </si>
  <si>
    <t>-2111403500</t>
  </si>
  <si>
    <t>Poznámka k položce:_x000D_
návaznost na projektovou dokumentaci:_x000D_
_x000D_
přílohy C a D-1 projektové dokumentace_x000D_
platnost pro celý SO</t>
  </si>
  <si>
    <t>"pomístní plochy náletů a křovin"50</t>
  </si>
  <si>
    <t>-159848897</t>
  </si>
  <si>
    <t>-863517513</t>
  </si>
  <si>
    <t>-125796141</t>
  </si>
  <si>
    <t>"dolní rejda - dle kub.listu"64</t>
  </si>
  <si>
    <t>-643011781</t>
  </si>
  <si>
    <t>"na mezideponii a zpět"2*64</t>
  </si>
  <si>
    <t>-398058474</t>
  </si>
  <si>
    <t>"hutněné násypy v rámci úprav hráze a ploch dotčených stavbou"64</t>
  </si>
  <si>
    <t>122173572</t>
  </si>
  <si>
    <t>"DR"40*2,0</t>
  </si>
  <si>
    <t>282508929</t>
  </si>
  <si>
    <t>80*0,025</t>
  </si>
  <si>
    <t>-2084578753</t>
  </si>
  <si>
    <t>-1205383563</t>
  </si>
  <si>
    <t>"DR"(40*6)</t>
  </si>
  <si>
    <t>1780994522</t>
  </si>
  <si>
    <t>"DR"37*1,5*0,15</t>
  </si>
  <si>
    <t>-348357856</t>
  </si>
  <si>
    <t>"patka opevnění svahu u ček.stání DR"(37*0,65)</t>
  </si>
  <si>
    <t>1823454954</t>
  </si>
  <si>
    <t>2103244604</t>
  </si>
  <si>
    <t>37*4,5*0,3</t>
  </si>
  <si>
    <t>-2070371733</t>
  </si>
  <si>
    <t>014-36-11-2 - PS-01 PK Spytihněv - plavební značení - dolní rejda</t>
  </si>
  <si>
    <t>-77902575</t>
  </si>
  <si>
    <t xml:space="preserve">Poznámka k položce:_x000D_
položka zahrnuje:_x000D_
výrobu, kompletaci, dopravu, osazení plavebního znaku E.5 na konstrukci čekacího stání_x000D_
včetně 2x sloupek d60mm_x000D_
včetně pomocného, kotevního a montážního materiálu_x000D_
včetně PKO_x000D_
</t>
  </si>
  <si>
    <t>014-36-11-3 - SO-02 PK Spytihněv - rozvody NN - dolní rejda</t>
  </si>
  <si>
    <t>DM: Kabel CYKY-J 3x6mm2</t>
  </si>
  <si>
    <t>014-36-11-4 - PS-02 PK Spytihněv - elektroobjekty - dolní rejda</t>
  </si>
  <si>
    <t>DM: HD kamera s 2Mpx rozlišením, POE+ napájením a detekcí vstupu do sledovaných prostor (fixní objektiv 10-30m, 2Mpix CMOS, min. 25sn./s, IR přísvit, H.264, H.265, IP66, IK10) vč. uchycení a příslušenství</t>
  </si>
  <si>
    <t>014-36-11-00 - PK Spytihněv - vedlejší a ostatní náklady</t>
  </si>
  <si>
    <t>-1513858100</t>
  </si>
  <si>
    <t>-681841355</t>
  </si>
  <si>
    <t>-430291541</t>
  </si>
  <si>
    <t>487285131</t>
  </si>
  <si>
    <t>-491658797</t>
  </si>
  <si>
    <t>914829994</t>
  </si>
  <si>
    <t>-1755135849</t>
  </si>
  <si>
    <t>1035478</t>
  </si>
  <si>
    <t>802090972</t>
  </si>
  <si>
    <t>1138886255</t>
  </si>
  <si>
    <t>-1051567640</t>
  </si>
  <si>
    <t>1383652485</t>
  </si>
  <si>
    <t>1998147821</t>
  </si>
  <si>
    <t>1147265131</t>
  </si>
  <si>
    <t>R11050.2</t>
  </si>
  <si>
    <t>217294732</t>
  </si>
  <si>
    <t>-1681076561</t>
  </si>
  <si>
    <t>-1925232523</t>
  </si>
  <si>
    <t>"plochy pro realizaci a přístupy"200*3,0</t>
  </si>
  <si>
    <t>-1579657024</t>
  </si>
  <si>
    <t>-1268704493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</si>
</sst>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20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648437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6484375" style="1" customWidth="1"/>
    <col min="42" max="42" width="4.1328125" style="1" customWidth="1"/>
    <col min="43" max="43" width="15.6640625" style="1" hidden="1" customWidth="1"/>
    <col min="44" max="44" width="13.6640625" style="1" customWidth="1"/>
    <col min="45" max="47" width="25.796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328125" style="1" hidden="1" customWidth="1"/>
    <col min="54" max="54" width="25" style="1" hidden="1" customWidth="1"/>
    <col min="55" max="55" width="21.6640625" style="1" hidden="1" customWidth="1"/>
    <col min="56" max="56" width="19.1328125" style="1" hidden="1" customWidth="1"/>
    <col min="57" max="57" width="66.46484375" style="1" customWidth="1"/>
    <col min="71" max="91" width="9.332031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7" customHeight="1">
      <c r="AR2" s="241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6" t="s">
        <v>6</v>
      </c>
      <c r="BT2" s="16" t="s">
        <v>7</v>
      </c>
    </row>
    <row r="3" spans="1:74" s="1" customFormat="1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9"/>
      <c r="BE5" s="222" t="s">
        <v>15</v>
      </c>
      <c r="BS5" s="16" t="s">
        <v>6</v>
      </c>
    </row>
    <row r="6" spans="1:74" s="1" customFormat="1" ht="37" customHeight="1">
      <c r="B6" s="19"/>
      <c r="D6" s="25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9"/>
      <c r="BE6" s="223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3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3"/>
      <c r="BS8" s="16" t="s">
        <v>6</v>
      </c>
    </row>
    <row r="9" spans="1:74" s="1" customFormat="1" ht="14.4" customHeight="1">
      <c r="B9" s="19"/>
      <c r="AR9" s="19"/>
      <c r="BE9" s="223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3"/>
      <c r="BS10" s="16" t="s">
        <v>6</v>
      </c>
    </row>
    <row r="11" spans="1:74" s="1" customFormat="1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23"/>
      <c r="BS11" s="16" t="s">
        <v>6</v>
      </c>
    </row>
    <row r="12" spans="1:74" s="1" customFormat="1" ht="7" customHeight="1">
      <c r="B12" s="19"/>
      <c r="AR12" s="19"/>
      <c r="BE12" s="223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23"/>
      <c r="BS13" s="16" t="s">
        <v>6</v>
      </c>
    </row>
    <row r="14" spans="1:74" ht="12.3">
      <c r="B14" s="19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27</v>
      </c>
      <c r="AN14" s="28" t="s">
        <v>29</v>
      </c>
      <c r="AR14" s="19"/>
      <c r="BE14" s="223"/>
      <c r="BS14" s="16" t="s">
        <v>6</v>
      </c>
    </row>
    <row r="15" spans="1:74" s="1" customFormat="1" ht="7" customHeight="1">
      <c r="B15" s="19"/>
      <c r="AR15" s="19"/>
      <c r="BE15" s="223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23"/>
      <c r="BS16" s="16" t="s">
        <v>3</v>
      </c>
    </row>
    <row r="17" spans="1:71" s="1" customFormat="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223"/>
      <c r="BS17" s="16" t="s">
        <v>32</v>
      </c>
    </row>
    <row r="18" spans="1:71" s="1" customFormat="1" ht="7" customHeight="1">
      <c r="B18" s="19"/>
      <c r="AR18" s="19"/>
      <c r="BE18" s="223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23"/>
      <c r="BS19" s="16" t="s">
        <v>6</v>
      </c>
    </row>
    <row r="20" spans="1:71" s="1" customFormat="1" ht="18.45" customHeight="1">
      <c r="B20" s="19"/>
      <c r="E20" s="24" t="s">
        <v>31</v>
      </c>
      <c r="AK20" s="26" t="s">
        <v>27</v>
      </c>
      <c r="AN20" s="24" t="s">
        <v>1</v>
      </c>
      <c r="AR20" s="19"/>
      <c r="BE20" s="223"/>
      <c r="BS20" s="16" t="s">
        <v>3</v>
      </c>
    </row>
    <row r="21" spans="1:71" s="1" customFormat="1" ht="7" customHeight="1">
      <c r="B21" s="19"/>
      <c r="AR21" s="19"/>
      <c r="BE21" s="223"/>
    </row>
    <row r="22" spans="1:71" s="1" customFormat="1" ht="12" customHeight="1">
      <c r="B22" s="19"/>
      <c r="D22" s="26" t="s">
        <v>34</v>
      </c>
      <c r="AR22" s="19"/>
      <c r="BE22" s="223"/>
    </row>
    <row r="23" spans="1:71" s="1" customFormat="1" ht="16.5" customHeight="1">
      <c r="B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9"/>
      <c r="BE23" s="223"/>
    </row>
    <row r="24" spans="1:71" s="1" customFormat="1" ht="7" customHeight="1">
      <c r="B24" s="19"/>
      <c r="AR24" s="19"/>
      <c r="BE24" s="223"/>
    </row>
    <row r="25" spans="1:71" s="1" customFormat="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3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>
        <f>ROUND(AG94,2)</f>
        <v>0</v>
      </c>
      <c r="AL26" s="232"/>
      <c r="AM26" s="232"/>
      <c r="AN26" s="232"/>
      <c r="AO26" s="232"/>
      <c r="AP26" s="31"/>
      <c r="AQ26" s="31"/>
      <c r="AR26" s="32"/>
      <c r="BE26" s="223"/>
    </row>
    <row r="27" spans="1:71" s="2" customFormat="1" ht="7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3"/>
    </row>
    <row r="28" spans="1:71" s="2" customFormat="1" ht="12.3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3" t="s">
        <v>36</v>
      </c>
      <c r="M28" s="233"/>
      <c r="N28" s="233"/>
      <c r="O28" s="233"/>
      <c r="P28" s="233"/>
      <c r="Q28" s="31"/>
      <c r="R28" s="31"/>
      <c r="S28" s="31"/>
      <c r="T28" s="31"/>
      <c r="U28" s="31"/>
      <c r="V28" s="31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1"/>
      <c r="AG28" s="31"/>
      <c r="AH28" s="31"/>
      <c r="AI28" s="31"/>
      <c r="AJ28" s="31"/>
      <c r="AK28" s="233" t="s">
        <v>38</v>
      </c>
      <c r="AL28" s="233"/>
      <c r="AM28" s="233"/>
      <c r="AN28" s="233"/>
      <c r="AO28" s="233"/>
      <c r="AP28" s="31"/>
      <c r="AQ28" s="31"/>
      <c r="AR28" s="32"/>
      <c r="BE28" s="223"/>
    </row>
    <row r="29" spans="1:71" s="3" customFormat="1" ht="14.4" customHeight="1">
      <c r="B29" s="36"/>
      <c r="D29" s="26" t="s">
        <v>39</v>
      </c>
      <c r="F29" s="26" t="s">
        <v>40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6"/>
      <c r="BE29" s="224"/>
    </row>
    <row r="30" spans="1:71" s="3" customFormat="1" ht="14.4" customHeight="1">
      <c r="B30" s="36"/>
      <c r="F30" s="26" t="s">
        <v>41</v>
      </c>
      <c r="L30" s="236">
        <v>0.15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6"/>
      <c r="BE30" s="224"/>
    </row>
    <row r="31" spans="1:71" s="3" customFormat="1" ht="14.4" hidden="1" customHeight="1">
      <c r="B31" s="36"/>
      <c r="F31" s="26" t="s">
        <v>42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6"/>
      <c r="BE31" s="224"/>
    </row>
    <row r="32" spans="1:71" s="3" customFormat="1" ht="14.4" hidden="1" customHeight="1">
      <c r="B32" s="36"/>
      <c r="F32" s="26" t="s">
        <v>43</v>
      </c>
      <c r="L32" s="236">
        <v>0.15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6"/>
      <c r="BE32" s="224"/>
    </row>
    <row r="33" spans="1:57" s="3" customFormat="1" ht="14.4" hidden="1" customHeight="1">
      <c r="B33" s="36"/>
      <c r="F33" s="26" t="s">
        <v>44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6"/>
      <c r="BE33" s="224"/>
    </row>
    <row r="34" spans="1:57" s="2" customFormat="1" ht="7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3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40" t="s">
        <v>47</v>
      </c>
      <c r="Y35" s="238"/>
      <c r="Z35" s="238"/>
      <c r="AA35" s="238"/>
      <c r="AB35" s="238"/>
      <c r="AC35" s="39"/>
      <c r="AD35" s="39"/>
      <c r="AE35" s="39"/>
      <c r="AF35" s="39"/>
      <c r="AG35" s="39"/>
      <c r="AH35" s="39"/>
      <c r="AI35" s="39"/>
      <c r="AJ35" s="39"/>
      <c r="AK35" s="237">
        <f>SUM(AK26:AK33)</f>
        <v>0</v>
      </c>
      <c r="AL35" s="238"/>
      <c r="AM35" s="238"/>
      <c r="AN35" s="238"/>
      <c r="AO35" s="239"/>
      <c r="AP35" s="37"/>
      <c r="AQ35" s="37"/>
      <c r="AR35" s="32"/>
      <c r="BE35" s="31"/>
    </row>
    <row r="36" spans="1:57" s="2" customFormat="1" ht="7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 ht="10.199999999999999">
      <c r="B50" s="19"/>
      <c r="AR50" s="19"/>
    </row>
    <row r="51" spans="1:57" ht="10.199999999999999">
      <c r="B51" s="19"/>
      <c r="AR51" s="19"/>
    </row>
    <row r="52" spans="1:57" ht="10.199999999999999">
      <c r="B52" s="19"/>
      <c r="AR52" s="19"/>
    </row>
    <row r="53" spans="1:57" ht="10.199999999999999">
      <c r="B53" s="19"/>
      <c r="AR53" s="19"/>
    </row>
    <row r="54" spans="1:57" ht="10.199999999999999">
      <c r="B54" s="19"/>
      <c r="AR54" s="19"/>
    </row>
    <row r="55" spans="1:57" ht="10.199999999999999">
      <c r="B55" s="19"/>
      <c r="AR55" s="19"/>
    </row>
    <row r="56" spans="1:57" ht="10.199999999999999">
      <c r="B56" s="19"/>
      <c r="AR56" s="19"/>
    </row>
    <row r="57" spans="1:57" ht="10.199999999999999">
      <c r="B57" s="19"/>
      <c r="AR57" s="19"/>
    </row>
    <row r="58" spans="1:57" ht="10.199999999999999">
      <c r="B58" s="19"/>
      <c r="AR58" s="19"/>
    </row>
    <row r="59" spans="1:57" ht="10.199999999999999">
      <c r="B59" s="19"/>
      <c r="AR59" s="19"/>
    </row>
    <row r="60" spans="1:57" s="2" customFormat="1" ht="12.3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 ht="10.199999999999999">
      <c r="B61" s="19"/>
      <c r="AR61" s="19"/>
    </row>
    <row r="62" spans="1:57" ht="10.199999999999999">
      <c r="B62" s="19"/>
      <c r="AR62" s="19"/>
    </row>
    <row r="63" spans="1:57" ht="10.199999999999999">
      <c r="B63" s="19"/>
      <c r="AR63" s="19"/>
    </row>
    <row r="64" spans="1:57" s="2" customFormat="1" ht="12.3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0.199999999999999">
      <c r="B65" s="19"/>
      <c r="AR65" s="19"/>
    </row>
    <row r="66" spans="1:57" ht="10.199999999999999">
      <c r="B66" s="19"/>
      <c r="AR66" s="19"/>
    </row>
    <row r="67" spans="1:57" ht="10.199999999999999">
      <c r="B67" s="19"/>
      <c r="AR67" s="19"/>
    </row>
    <row r="68" spans="1:57" ht="10.199999999999999">
      <c r="B68" s="19"/>
      <c r="AR68" s="19"/>
    </row>
    <row r="69" spans="1:57" ht="10.199999999999999">
      <c r="B69" s="19"/>
      <c r="AR69" s="19"/>
    </row>
    <row r="70" spans="1:57" ht="10.199999999999999">
      <c r="B70" s="19"/>
      <c r="AR70" s="19"/>
    </row>
    <row r="71" spans="1:57" ht="10.199999999999999">
      <c r="B71" s="19"/>
      <c r="AR71" s="19"/>
    </row>
    <row r="72" spans="1:57" ht="10.199999999999999">
      <c r="B72" s="19"/>
      <c r="AR72" s="19"/>
    </row>
    <row r="73" spans="1:57" ht="10.199999999999999">
      <c r="B73" s="19"/>
      <c r="AR73" s="19"/>
    </row>
    <row r="74" spans="1:57" ht="10.199999999999999">
      <c r="B74" s="19"/>
      <c r="AR74" s="19"/>
    </row>
    <row r="75" spans="1:57" s="2" customFormat="1" ht="12.3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 ht="10.199999999999999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7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7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7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014-36</v>
      </c>
      <c r="AR84" s="50"/>
    </row>
    <row r="85" spans="1:91" s="5" customFormat="1" ht="37" customHeight="1">
      <c r="B85" s="51"/>
      <c r="C85" s="52" t="s">
        <v>16</v>
      </c>
      <c r="L85" s="247" t="str">
        <f>K6</f>
        <v>Modernizace rejd Baťova kanálu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R85" s="51"/>
    </row>
    <row r="86" spans="1:91" s="2" customFormat="1" ht="7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54" t="str">
        <f>IF(AN8= "","",AN8)</f>
        <v>1. 4. 2020</v>
      </c>
      <c r="AN87" s="254"/>
      <c r="AO87" s="31"/>
      <c r="AP87" s="31"/>
      <c r="AQ87" s="31"/>
      <c r="AR87" s="32"/>
      <c r="BE87" s="31"/>
    </row>
    <row r="88" spans="1:91" s="2" customFormat="1" ht="7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Povodí Moravy, s.p.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55" t="str">
        <f>IF(E17="","",E17)</f>
        <v>VH atelier, spol. s r.o.</v>
      </c>
      <c r="AN89" s="256"/>
      <c r="AO89" s="256"/>
      <c r="AP89" s="256"/>
      <c r="AQ89" s="31"/>
      <c r="AR89" s="32"/>
      <c r="AS89" s="257" t="s">
        <v>55</v>
      </c>
      <c r="AT89" s="25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15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55" t="str">
        <f>IF(E20="","",E20)</f>
        <v>VH atelier, spol. s r.o.</v>
      </c>
      <c r="AN90" s="256"/>
      <c r="AO90" s="256"/>
      <c r="AP90" s="256"/>
      <c r="AQ90" s="31"/>
      <c r="AR90" s="32"/>
      <c r="AS90" s="259"/>
      <c r="AT90" s="26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59"/>
      <c r="AT91" s="26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51" t="s">
        <v>56</v>
      </c>
      <c r="D92" s="250"/>
      <c r="E92" s="250"/>
      <c r="F92" s="250"/>
      <c r="G92" s="250"/>
      <c r="H92" s="59"/>
      <c r="I92" s="249" t="s">
        <v>57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61" t="s">
        <v>58</v>
      </c>
      <c r="AH92" s="250"/>
      <c r="AI92" s="250"/>
      <c r="AJ92" s="250"/>
      <c r="AK92" s="250"/>
      <c r="AL92" s="250"/>
      <c r="AM92" s="250"/>
      <c r="AN92" s="249" t="s">
        <v>59</v>
      </c>
      <c r="AO92" s="250"/>
      <c r="AP92" s="262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1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63">
        <f>ROUND(AG95+AG106+AG117+AG128+AG139+AG146+AG157+AG163+AG170+AG181+AG192,2)</f>
        <v>0</v>
      </c>
      <c r="AH94" s="263"/>
      <c r="AI94" s="263"/>
      <c r="AJ94" s="263"/>
      <c r="AK94" s="263"/>
      <c r="AL94" s="263"/>
      <c r="AM94" s="263"/>
      <c r="AN94" s="264">
        <f t="shared" ref="AN94:AN125" si="0">SUM(AG94,AT94)</f>
        <v>0</v>
      </c>
      <c r="AO94" s="264"/>
      <c r="AP94" s="264"/>
      <c r="AQ94" s="71" t="s">
        <v>1</v>
      </c>
      <c r="AR94" s="67"/>
      <c r="AS94" s="72">
        <f>ROUND(AS95+AS106+AS117+AS128+AS139+AS146+AS157+AS163+AS170+AS181+AS192,2)</f>
        <v>0</v>
      </c>
      <c r="AT94" s="73">
        <f t="shared" ref="AT94:AT125" si="1">ROUND(SUM(AV94:AW94),2)</f>
        <v>0</v>
      </c>
      <c r="AU94" s="74">
        <f>ROUND(AU95+AU106+AU117+AU128+AU139+AU146+AU157+AU163+AU170+AU181+AU192,5)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ROUND(AZ95+AZ106+AZ117+AZ128+AZ139+AZ146+AZ157+AZ163+AZ170+AZ181+AZ192,2)</f>
        <v>0</v>
      </c>
      <c r="BA94" s="73">
        <f>ROUND(BA95+BA106+BA117+BA128+BA139+BA146+BA157+BA163+BA170+BA181+BA192,2)</f>
        <v>0</v>
      </c>
      <c r="BB94" s="73">
        <f>ROUND(BB95+BB106+BB117+BB128+BB139+BB146+BB157+BB163+BB170+BB181+BB192,2)</f>
        <v>0</v>
      </c>
      <c r="BC94" s="73">
        <f>ROUND(BC95+BC106+BC117+BC128+BC139+BC146+BC157+BC163+BC170+BC181+BC192,2)</f>
        <v>0</v>
      </c>
      <c r="BD94" s="75">
        <f>ROUND(BD95+BD106+BD117+BD128+BD139+BD146+BD157+BD163+BD170+BD181+BD192,2)</f>
        <v>0</v>
      </c>
      <c r="BS94" s="76" t="s">
        <v>74</v>
      </c>
      <c r="BT94" s="76" t="s">
        <v>75</v>
      </c>
      <c r="BU94" s="77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24.75" customHeight="1">
      <c r="B95" s="78"/>
      <c r="C95" s="79"/>
      <c r="D95" s="252" t="s">
        <v>79</v>
      </c>
      <c r="E95" s="252"/>
      <c r="F95" s="252"/>
      <c r="G95" s="252"/>
      <c r="H95" s="252"/>
      <c r="I95" s="80"/>
      <c r="J95" s="252" t="s">
        <v>80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46">
        <f>ROUND(SUM(AG96:AG105),2)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81" t="s">
        <v>81</v>
      </c>
      <c r="AR95" s="78"/>
      <c r="AS95" s="82">
        <f>ROUND(SUM(AS96:AS105),2)</f>
        <v>0</v>
      </c>
      <c r="AT95" s="83">
        <f t="shared" si="1"/>
        <v>0</v>
      </c>
      <c r="AU95" s="84">
        <f>ROUND(SUM(AU96:AU105),5)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ROUND(SUM(AZ96:AZ105),2)</f>
        <v>0</v>
      </c>
      <c r="BA95" s="83">
        <f>ROUND(SUM(BA96:BA105),2)</f>
        <v>0</v>
      </c>
      <c r="BB95" s="83">
        <f>ROUND(SUM(BB96:BB105),2)</f>
        <v>0</v>
      </c>
      <c r="BC95" s="83">
        <f>ROUND(SUM(BC96:BC105),2)</f>
        <v>0</v>
      </c>
      <c r="BD95" s="85">
        <f>ROUND(SUM(BD96:BD105),2)</f>
        <v>0</v>
      </c>
      <c r="BS95" s="86" t="s">
        <v>74</v>
      </c>
      <c r="BT95" s="86" t="s">
        <v>82</v>
      </c>
      <c r="BU95" s="86" t="s">
        <v>76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84</v>
      </c>
    </row>
    <row r="96" spans="1:91" s="4" customFormat="1" ht="23.25" customHeight="1">
      <c r="A96" s="87" t="s">
        <v>85</v>
      </c>
      <c r="B96" s="50"/>
      <c r="C96" s="10"/>
      <c r="D96" s="10"/>
      <c r="E96" s="253" t="s">
        <v>86</v>
      </c>
      <c r="F96" s="253"/>
      <c r="G96" s="253"/>
      <c r="H96" s="253"/>
      <c r="I96" s="253"/>
      <c r="J96" s="10"/>
      <c r="K96" s="253" t="s">
        <v>87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42">
        <f>'014-36-01-1 - SO-01 PK Pe...'!J32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88" t="s">
        <v>88</v>
      </c>
      <c r="AR96" s="50"/>
      <c r="AS96" s="89">
        <v>0</v>
      </c>
      <c r="AT96" s="90">
        <f t="shared" si="1"/>
        <v>0</v>
      </c>
      <c r="AU96" s="91">
        <f>'014-36-01-1 - SO-01 PK Pe...'!P130</f>
        <v>0</v>
      </c>
      <c r="AV96" s="90">
        <f>'014-36-01-1 - SO-01 PK Pe...'!J35</f>
        <v>0</v>
      </c>
      <c r="AW96" s="90">
        <f>'014-36-01-1 - SO-01 PK Pe...'!J36</f>
        <v>0</v>
      </c>
      <c r="AX96" s="90">
        <f>'014-36-01-1 - SO-01 PK Pe...'!J37</f>
        <v>0</v>
      </c>
      <c r="AY96" s="90">
        <f>'014-36-01-1 - SO-01 PK Pe...'!J38</f>
        <v>0</v>
      </c>
      <c r="AZ96" s="90">
        <f>'014-36-01-1 - SO-01 PK Pe...'!F35</f>
        <v>0</v>
      </c>
      <c r="BA96" s="90">
        <f>'014-36-01-1 - SO-01 PK Pe...'!F36</f>
        <v>0</v>
      </c>
      <c r="BB96" s="90">
        <f>'014-36-01-1 - SO-01 PK Pe...'!F37</f>
        <v>0</v>
      </c>
      <c r="BC96" s="90">
        <f>'014-36-01-1 - SO-01 PK Pe...'!F38</f>
        <v>0</v>
      </c>
      <c r="BD96" s="92">
        <f>'014-36-01-1 - SO-01 PK Pe...'!F39</f>
        <v>0</v>
      </c>
      <c r="BT96" s="24" t="s">
        <v>84</v>
      </c>
      <c r="BV96" s="24" t="s">
        <v>77</v>
      </c>
      <c r="BW96" s="24" t="s">
        <v>89</v>
      </c>
      <c r="BX96" s="24" t="s">
        <v>83</v>
      </c>
      <c r="CL96" s="24" t="s">
        <v>1</v>
      </c>
    </row>
    <row r="97" spans="1:91" s="4" customFormat="1" ht="23.25" customHeight="1">
      <c r="A97" s="87" t="s">
        <v>85</v>
      </c>
      <c r="B97" s="50"/>
      <c r="C97" s="10"/>
      <c r="D97" s="10"/>
      <c r="E97" s="253" t="s">
        <v>90</v>
      </c>
      <c r="F97" s="253"/>
      <c r="G97" s="253"/>
      <c r="H97" s="253"/>
      <c r="I97" s="253"/>
      <c r="J97" s="10"/>
      <c r="K97" s="253" t="s">
        <v>91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42">
        <f>'014-36-01-2 - SO-02 PK Pe...'!J32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88" t="s">
        <v>88</v>
      </c>
      <c r="AR97" s="50"/>
      <c r="AS97" s="89">
        <v>0</v>
      </c>
      <c r="AT97" s="90">
        <f t="shared" si="1"/>
        <v>0</v>
      </c>
      <c r="AU97" s="91">
        <f>'014-36-01-2 - SO-02 PK Pe...'!P130</f>
        <v>0</v>
      </c>
      <c r="AV97" s="90">
        <f>'014-36-01-2 - SO-02 PK Pe...'!J35</f>
        <v>0</v>
      </c>
      <c r="AW97" s="90">
        <f>'014-36-01-2 - SO-02 PK Pe...'!J36</f>
        <v>0</v>
      </c>
      <c r="AX97" s="90">
        <f>'014-36-01-2 - SO-02 PK Pe...'!J37</f>
        <v>0</v>
      </c>
      <c r="AY97" s="90">
        <f>'014-36-01-2 - SO-02 PK Pe...'!J38</f>
        <v>0</v>
      </c>
      <c r="AZ97" s="90">
        <f>'014-36-01-2 - SO-02 PK Pe...'!F35</f>
        <v>0</v>
      </c>
      <c r="BA97" s="90">
        <f>'014-36-01-2 - SO-02 PK Pe...'!F36</f>
        <v>0</v>
      </c>
      <c r="BB97" s="90">
        <f>'014-36-01-2 - SO-02 PK Pe...'!F37</f>
        <v>0</v>
      </c>
      <c r="BC97" s="90">
        <f>'014-36-01-2 - SO-02 PK Pe...'!F38</f>
        <v>0</v>
      </c>
      <c r="BD97" s="92">
        <f>'014-36-01-2 - SO-02 PK Pe...'!F39</f>
        <v>0</v>
      </c>
      <c r="BT97" s="24" t="s">
        <v>84</v>
      </c>
      <c r="BV97" s="24" t="s">
        <v>77</v>
      </c>
      <c r="BW97" s="24" t="s">
        <v>92</v>
      </c>
      <c r="BX97" s="24" t="s">
        <v>83</v>
      </c>
      <c r="CL97" s="24" t="s">
        <v>1</v>
      </c>
    </row>
    <row r="98" spans="1:91" s="4" customFormat="1" ht="23.25" customHeight="1">
      <c r="A98" s="87" t="s">
        <v>85</v>
      </c>
      <c r="B98" s="50"/>
      <c r="C98" s="10"/>
      <c r="D98" s="10"/>
      <c r="E98" s="253" t="s">
        <v>93</v>
      </c>
      <c r="F98" s="253"/>
      <c r="G98" s="253"/>
      <c r="H98" s="253"/>
      <c r="I98" s="253"/>
      <c r="J98" s="10"/>
      <c r="K98" s="253" t="s">
        <v>94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42">
        <f>'014-36-01-3 - PS-01 PK Pe...'!J32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88" t="s">
        <v>88</v>
      </c>
      <c r="AR98" s="50"/>
      <c r="AS98" s="89">
        <v>0</v>
      </c>
      <c r="AT98" s="90">
        <f t="shared" si="1"/>
        <v>0</v>
      </c>
      <c r="AU98" s="91">
        <f>'014-36-01-3 - PS-01 PK Pe...'!P123</f>
        <v>0</v>
      </c>
      <c r="AV98" s="90">
        <f>'014-36-01-3 - PS-01 PK Pe...'!J35</f>
        <v>0</v>
      </c>
      <c r="AW98" s="90">
        <f>'014-36-01-3 - PS-01 PK Pe...'!J36</f>
        <v>0</v>
      </c>
      <c r="AX98" s="90">
        <f>'014-36-01-3 - PS-01 PK Pe...'!J37</f>
        <v>0</v>
      </c>
      <c r="AY98" s="90">
        <f>'014-36-01-3 - PS-01 PK Pe...'!J38</f>
        <v>0</v>
      </c>
      <c r="AZ98" s="90">
        <f>'014-36-01-3 - PS-01 PK Pe...'!F35</f>
        <v>0</v>
      </c>
      <c r="BA98" s="90">
        <f>'014-36-01-3 - PS-01 PK Pe...'!F36</f>
        <v>0</v>
      </c>
      <c r="BB98" s="90">
        <f>'014-36-01-3 - PS-01 PK Pe...'!F37</f>
        <v>0</v>
      </c>
      <c r="BC98" s="90">
        <f>'014-36-01-3 - PS-01 PK Pe...'!F38</f>
        <v>0</v>
      </c>
      <c r="BD98" s="92">
        <f>'014-36-01-3 - PS-01 PK Pe...'!F39</f>
        <v>0</v>
      </c>
      <c r="BT98" s="24" t="s">
        <v>84</v>
      </c>
      <c r="BV98" s="24" t="s">
        <v>77</v>
      </c>
      <c r="BW98" s="24" t="s">
        <v>95</v>
      </c>
      <c r="BX98" s="24" t="s">
        <v>83</v>
      </c>
      <c r="CL98" s="24" t="s">
        <v>1</v>
      </c>
    </row>
    <row r="99" spans="1:91" s="4" customFormat="1" ht="23.25" customHeight="1">
      <c r="A99" s="87" t="s">
        <v>85</v>
      </c>
      <c r="B99" s="50"/>
      <c r="C99" s="10"/>
      <c r="D99" s="10"/>
      <c r="E99" s="253" t="s">
        <v>96</v>
      </c>
      <c r="F99" s="253"/>
      <c r="G99" s="253"/>
      <c r="H99" s="253"/>
      <c r="I99" s="253"/>
      <c r="J99" s="10"/>
      <c r="K99" s="253" t="s">
        <v>97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42">
        <f>'014-36-01-4 - PS-02 PK Pe...'!J32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88" t="s">
        <v>88</v>
      </c>
      <c r="AR99" s="50"/>
      <c r="AS99" s="89">
        <v>0</v>
      </c>
      <c r="AT99" s="90">
        <f t="shared" si="1"/>
        <v>0</v>
      </c>
      <c r="AU99" s="91">
        <f>'014-36-01-4 - PS-02 PK Pe...'!P123</f>
        <v>0</v>
      </c>
      <c r="AV99" s="90">
        <f>'014-36-01-4 - PS-02 PK Pe...'!J35</f>
        <v>0</v>
      </c>
      <c r="AW99" s="90">
        <f>'014-36-01-4 - PS-02 PK Pe...'!J36</f>
        <v>0</v>
      </c>
      <c r="AX99" s="90">
        <f>'014-36-01-4 - PS-02 PK Pe...'!J37</f>
        <v>0</v>
      </c>
      <c r="AY99" s="90">
        <f>'014-36-01-4 - PS-02 PK Pe...'!J38</f>
        <v>0</v>
      </c>
      <c r="AZ99" s="90">
        <f>'014-36-01-4 - PS-02 PK Pe...'!F35</f>
        <v>0</v>
      </c>
      <c r="BA99" s="90">
        <f>'014-36-01-4 - PS-02 PK Pe...'!F36</f>
        <v>0</v>
      </c>
      <c r="BB99" s="90">
        <f>'014-36-01-4 - PS-02 PK Pe...'!F37</f>
        <v>0</v>
      </c>
      <c r="BC99" s="90">
        <f>'014-36-01-4 - PS-02 PK Pe...'!F38</f>
        <v>0</v>
      </c>
      <c r="BD99" s="92">
        <f>'014-36-01-4 - PS-02 PK Pe...'!F39</f>
        <v>0</v>
      </c>
      <c r="BT99" s="24" t="s">
        <v>84</v>
      </c>
      <c r="BV99" s="24" t="s">
        <v>77</v>
      </c>
      <c r="BW99" s="24" t="s">
        <v>98</v>
      </c>
      <c r="BX99" s="24" t="s">
        <v>83</v>
      </c>
      <c r="CL99" s="24" t="s">
        <v>1</v>
      </c>
    </row>
    <row r="100" spans="1:91" s="4" customFormat="1" ht="23.25" customHeight="1">
      <c r="A100" s="87" t="s">
        <v>85</v>
      </c>
      <c r="B100" s="50"/>
      <c r="C100" s="10"/>
      <c r="D100" s="10"/>
      <c r="E100" s="253" t="s">
        <v>99</v>
      </c>
      <c r="F100" s="253"/>
      <c r="G100" s="253"/>
      <c r="H100" s="253"/>
      <c r="I100" s="253"/>
      <c r="J100" s="10"/>
      <c r="K100" s="253" t="s">
        <v>100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42">
        <f>'014-36-01-5 - SO-03 Rozvo...'!J32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88" t="s">
        <v>88</v>
      </c>
      <c r="AR100" s="50"/>
      <c r="AS100" s="89">
        <v>0</v>
      </c>
      <c r="AT100" s="90">
        <f t="shared" si="1"/>
        <v>0</v>
      </c>
      <c r="AU100" s="91">
        <f>'014-36-01-5 - SO-03 Rozvo...'!P120</f>
        <v>0</v>
      </c>
      <c r="AV100" s="90">
        <f>'014-36-01-5 - SO-03 Rozvo...'!J35</f>
        <v>0</v>
      </c>
      <c r="AW100" s="90">
        <f>'014-36-01-5 - SO-03 Rozvo...'!J36</f>
        <v>0</v>
      </c>
      <c r="AX100" s="90">
        <f>'014-36-01-5 - SO-03 Rozvo...'!J37</f>
        <v>0</v>
      </c>
      <c r="AY100" s="90">
        <f>'014-36-01-5 - SO-03 Rozvo...'!J38</f>
        <v>0</v>
      </c>
      <c r="AZ100" s="90">
        <f>'014-36-01-5 - SO-03 Rozvo...'!F35</f>
        <v>0</v>
      </c>
      <c r="BA100" s="90">
        <f>'014-36-01-5 - SO-03 Rozvo...'!F36</f>
        <v>0</v>
      </c>
      <c r="BB100" s="90">
        <f>'014-36-01-5 - SO-03 Rozvo...'!F37</f>
        <v>0</v>
      </c>
      <c r="BC100" s="90">
        <f>'014-36-01-5 - SO-03 Rozvo...'!F38</f>
        <v>0</v>
      </c>
      <c r="BD100" s="92">
        <f>'014-36-01-5 - SO-03 Rozvo...'!F39</f>
        <v>0</v>
      </c>
      <c r="BT100" s="24" t="s">
        <v>84</v>
      </c>
      <c r="BV100" s="24" t="s">
        <v>77</v>
      </c>
      <c r="BW100" s="24" t="s">
        <v>101</v>
      </c>
      <c r="BX100" s="24" t="s">
        <v>83</v>
      </c>
      <c r="CL100" s="24" t="s">
        <v>1</v>
      </c>
    </row>
    <row r="101" spans="1:91" s="4" customFormat="1" ht="23.25" customHeight="1">
      <c r="A101" s="87" t="s">
        <v>85</v>
      </c>
      <c r="B101" s="50"/>
      <c r="C101" s="10"/>
      <c r="D101" s="10"/>
      <c r="E101" s="253" t="s">
        <v>102</v>
      </c>
      <c r="F101" s="253"/>
      <c r="G101" s="253"/>
      <c r="H101" s="253"/>
      <c r="I101" s="253"/>
      <c r="J101" s="10"/>
      <c r="K101" s="253" t="s">
        <v>103</v>
      </c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42">
        <f>'014-36-01-6 - SO-04 Rozvo...'!J32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88" t="s">
        <v>88</v>
      </c>
      <c r="AR101" s="50"/>
      <c r="AS101" s="89">
        <v>0</v>
      </c>
      <c r="AT101" s="90">
        <f t="shared" si="1"/>
        <v>0</v>
      </c>
      <c r="AU101" s="91">
        <f>'014-36-01-6 - SO-04 Rozvo...'!P120</f>
        <v>0</v>
      </c>
      <c r="AV101" s="90">
        <f>'014-36-01-6 - SO-04 Rozvo...'!J35</f>
        <v>0</v>
      </c>
      <c r="AW101" s="90">
        <f>'014-36-01-6 - SO-04 Rozvo...'!J36</f>
        <v>0</v>
      </c>
      <c r="AX101" s="90">
        <f>'014-36-01-6 - SO-04 Rozvo...'!J37</f>
        <v>0</v>
      </c>
      <c r="AY101" s="90">
        <f>'014-36-01-6 - SO-04 Rozvo...'!J38</f>
        <v>0</v>
      </c>
      <c r="AZ101" s="90">
        <f>'014-36-01-6 - SO-04 Rozvo...'!F35</f>
        <v>0</v>
      </c>
      <c r="BA101" s="90">
        <f>'014-36-01-6 - SO-04 Rozvo...'!F36</f>
        <v>0</v>
      </c>
      <c r="BB101" s="90">
        <f>'014-36-01-6 - SO-04 Rozvo...'!F37</f>
        <v>0</v>
      </c>
      <c r="BC101" s="90">
        <f>'014-36-01-6 - SO-04 Rozvo...'!F38</f>
        <v>0</v>
      </c>
      <c r="BD101" s="92">
        <f>'014-36-01-6 - SO-04 Rozvo...'!F39</f>
        <v>0</v>
      </c>
      <c r="BT101" s="24" t="s">
        <v>84</v>
      </c>
      <c r="BV101" s="24" t="s">
        <v>77</v>
      </c>
      <c r="BW101" s="24" t="s">
        <v>104</v>
      </c>
      <c r="BX101" s="24" t="s">
        <v>83</v>
      </c>
      <c r="CL101" s="24" t="s">
        <v>1</v>
      </c>
    </row>
    <row r="102" spans="1:91" s="4" customFormat="1" ht="23.25" customHeight="1">
      <c r="A102" s="87" t="s">
        <v>85</v>
      </c>
      <c r="B102" s="50"/>
      <c r="C102" s="10"/>
      <c r="D102" s="10"/>
      <c r="E102" s="253" t="s">
        <v>105</v>
      </c>
      <c r="F102" s="253"/>
      <c r="G102" s="253"/>
      <c r="H102" s="253"/>
      <c r="I102" s="253"/>
      <c r="J102" s="10"/>
      <c r="K102" s="253" t="s">
        <v>106</v>
      </c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42">
        <f>'014-36-01-7 - PS-03 Elekt...'!J32</f>
        <v>0</v>
      </c>
      <c r="AH102" s="243"/>
      <c r="AI102" s="243"/>
      <c r="AJ102" s="243"/>
      <c r="AK102" s="243"/>
      <c r="AL102" s="243"/>
      <c r="AM102" s="243"/>
      <c r="AN102" s="242">
        <f t="shared" si="0"/>
        <v>0</v>
      </c>
      <c r="AO102" s="243"/>
      <c r="AP102" s="243"/>
      <c r="AQ102" s="88" t="s">
        <v>88</v>
      </c>
      <c r="AR102" s="50"/>
      <c r="AS102" s="89">
        <v>0</v>
      </c>
      <c r="AT102" s="90">
        <f t="shared" si="1"/>
        <v>0</v>
      </c>
      <c r="AU102" s="91">
        <f>'014-36-01-7 - PS-03 Elekt...'!P120</f>
        <v>0</v>
      </c>
      <c r="AV102" s="90">
        <f>'014-36-01-7 - PS-03 Elekt...'!J35</f>
        <v>0</v>
      </c>
      <c r="AW102" s="90">
        <f>'014-36-01-7 - PS-03 Elekt...'!J36</f>
        <v>0</v>
      </c>
      <c r="AX102" s="90">
        <f>'014-36-01-7 - PS-03 Elekt...'!J37</f>
        <v>0</v>
      </c>
      <c r="AY102" s="90">
        <f>'014-36-01-7 - PS-03 Elekt...'!J38</f>
        <v>0</v>
      </c>
      <c r="AZ102" s="90">
        <f>'014-36-01-7 - PS-03 Elekt...'!F35</f>
        <v>0</v>
      </c>
      <c r="BA102" s="90">
        <f>'014-36-01-7 - PS-03 Elekt...'!F36</f>
        <v>0</v>
      </c>
      <c r="BB102" s="90">
        <f>'014-36-01-7 - PS-03 Elekt...'!F37</f>
        <v>0</v>
      </c>
      <c r="BC102" s="90">
        <f>'014-36-01-7 - PS-03 Elekt...'!F38</f>
        <v>0</v>
      </c>
      <c r="BD102" s="92">
        <f>'014-36-01-7 - PS-03 Elekt...'!F39</f>
        <v>0</v>
      </c>
      <c r="BT102" s="24" t="s">
        <v>84</v>
      </c>
      <c r="BV102" s="24" t="s">
        <v>77</v>
      </c>
      <c r="BW102" s="24" t="s">
        <v>107</v>
      </c>
      <c r="BX102" s="24" t="s">
        <v>83</v>
      </c>
      <c r="CL102" s="24" t="s">
        <v>1</v>
      </c>
    </row>
    <row r="103" spans="1:91" s="4" customFormat="1" ht="23.25" customHeight="1">
      <c r="A103" s="87" t="s">
        <v>85</v>
      </c>
      <c r="B103" s="50"/>
      <c r="C103" s="10"/>
      <c r="D103" s="10"/>
      <c r="E103" s="253" t="s">
        <v>108</v>
      </c>
      <c r="F103" s="253"/>
      <c r="G103" s="253"/>
      <c r="H103" s="253"/>
      <c r="I103" s="253"/>
      <c r="J103" s="10"/>
      <c r="K103" s="253" t="s">
        <v>109</v>
      </c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42">
        <f>'014-36-01-8 - PS-04 Elekt...'!J32</f>
        <v>0</v>
      </c>
      <c r="AH103" s="243"/>
      <c r="AI103" s="243"/>
      <c r="AJ103" s="243"/>
      <c r="AK103" s="243"/>
      <c r="AL103" s="243"/>
      <c r="AM103" s="243"/>
      <c r="AN103" s="242">
        <f t="shared" si="0"/>
        <v>0</v>
      </c>
      <c r="AO103" s="243"/>
      <c r="AP103" s="243"/>
      <c r="AQ103" s="88" t="s">
        <v>88</v>
      </c>
      <c r="AR103" s="50"/>
      <c r="AS103" s="89">
        <v>0</v>
      </c>
      <c r="AT103" s="90">
        <f t="shared" si="1"/>
        <v>0</v>
      </c>
      <c r="AU103" s="91">
        <f>'014-36-01-8 - PS-04 Elekt...'!P120</f>
        <v>0</v>
      </c>
      <c r="AV103" s="90">
        <f>'014-36-01-8 - PS-04 Elekt...'!J35</f>
        <v>0</v>
      </c>
      <c r="AW103" s="90">
        <f>'014-36-01-8 - PS-04 Elekt...'!J36</f>
        <v>0</v>
      </c>
      <c r="AX103" s="90">
        <f>'014-36-01-8 - PS-04 Elekt...'!J37</f>
        <v>0</v>
      </c>
      <c r="AY103" s="90">
        <f>'014-36-01-8 - PS-04 Elekt...'!J38</f>
        <v>0</v>
      </c>
      <c r="AZ103" s="90">
        <f>'014-36-01-8 - PS-04 Elekt...'!F35</f>
        <v>0</v>
      </c>
      <c r="BA103" s="90">
        <f>'014-36-01-8 - PS-04 Elekt...'!F36</f>
        <v>0</v>
      </c>
      <c r="BB103" s="90">
        <f>'014-36-01-8 - PS-04 Elekt...'!F37</f>
        <v>0</v>
      </c>
      <c r="BC103" s="90">
        <f>'014-36-01-8 - PS-04 Elekt...'!F38</f>
        <v>0</v>
      </c>
      <c r="BD103" s="92">
        <f>'014-36-01-8 - PS-04 Elekt...'!F39</f>
        <v>0</v>
      </c>
      <c r="BT103" s="24" t="s">
        <v>84</v>
      </c>
      <c r="BV103" s="24" t="s">
        <v>77</v>
      </c>
      <c r="BW103" s="24" t="s">
        <v>110</v>
      </c>
      <c r="BX103" s="24" t="s">
        <v>83</v>
      </c>
      <c r="CL103" s="24" t="s">
        <v>1</v>
      </c>
    </row>
    <row r="104" spans="1:91" s="4" customFormat="1" ht="23.25" customHeight="1">
      <c r="A104" s="87" t="s">
        <v>85</v>
      </c>
      <c r="B104" s="50"/>
      <c r="C104" s="10"/>
      <c r="D104" s="10"/>
      <c r="E104" s="253" t="s">
        <v>111</v>
      </c>
      <c r="F104" s="253"/>
      <c r="G104" s="253"/>
      <c r="H104" s="253"/>
      <c r="I104" s="253"/>
      <c r="J104" s="10"/>
      <c r="K104" s="253" t="s">
        <v>112</v>
      </c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42">
        <f>'014-36-01-9 - SO-05 Úprav...'!J32</f>
        <v>0</v>
      </c>
      <c r="AH104" s="243"/>
      <c r="AI104" s="243"/>
      <c r="AJ104" s="243"/>
      <c r="AK104" s="243"/>
      <c r="AL104" s="243"/>
      <c r="AM104" s="243"/>
      <c r="AN104" s="242">
        <f t="shared" si="0"/>
        <v>0</v>
      </c>
      <c r="AO104" s="243"/>
      <c r="AP104" s="243"/>
      <c r="AQ104" s="88" t="s">
        <v>88</v>
      </c>
      <c r="AR104" s="50"/>
      <c r="AS104" s="89">
        <v>0</v>
      </c>
      <c r="AT104" s="90">
        <f t="shared" si="1"/>
        <v>0</v>
      </c>
      <c r="AU104" s="91">
        <f>'014-36-01-9 - SO-05 Úprav...'!P131</f>
        <v>0</v>
      </c>
      <c r="AV104" s="90">
        <f>'014-36-01-9 - SO-05 Úprav...'!J35</f>
        <v>0</v>
      </c>
      <c r="AW104" s="90">
        <f>'014-36-01-9 - SO-05 Úprav...'!J36</f>
        <v>0</v>
      </c>
      <c r="AX104" s="90">
        <f>'014-36-01-9 - SO-05 Úprav...'!J37</f>
        <v>0</v>
      </c>
      <c r="AY104" s="90">
        <f>'014-36-01-9 - SO-05 Úprav...'!J38</f>
        <v>0</v>
      </c>
      <c r="AZ104" s="90">
        <f>'014-36-01-9 - SO-05 Úprav...'!F35</f>
        <v>0</v>
      </c>
      <c r="BA104" s="90">
        <f>'014-36-01-9 - SO-05 Úprav...'!F36</f>
        <v>0</v>
      </c>
      <c r="BB104" s="90">
        <f>'014-36-01-9 - SO-05 Úprav...'!F37</f>
        <v>0</v>
      </c>
      <c r="BC104" s="90">
        <f>'014-36-01-9 - SO-05 Úprav...'!F38</f>
        <v>0</v>
      </c>
      <c r="BD104" s="92">
        <f>'014-36-01-9 - SO-05 Úprav...'!F39</f>
        <v>0</v>
      </c>
      <c r="BT104" s="24" t="s">
        <v>84</v>
      </c>
      <c r="BV104" s="24" t="s">
        <v>77</v>
      </c>
      <c r="BW104" s="24" t="s">
        <v>113</v>
      </c>
      <c r="BX104" s="24" t="s">
        <v>83</v>
      </c>
      <c r="CL104" s="24" t="s">
        <v>1</v>
      </c>
    </row>
    <row r="105" spans="1:91" s="4" customFormat="1" ht="23.25" customHeight="1">
      <c r="A105" s="87" t="s">
        <v>85</v>
      </c>
      <c r="B105" s="50"/>
      <c r="C105" s="10"/>
      <c r="D105" s="10"/>
      <c r="E105" s="253" t="s">
        <v>114</v>
      </c>
      <c r="F105" s="253"/>
      <c r="G105" s="253"/>
      <c r="H105" s="253"/>
      <c r="I105" s="253"/>
      <c r="J105" s="10"/>
      <c r="K105" s="253" t="s">
        <v>115</v>
      </c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42">
        <f>'014-36-01-00 - Vedlejší a...'!J32</f>
        <v>0</v>
      </c>
      <c r="AH105" s="243"/>
      <c r="AI105" s="243"/>
      <c r="AJ105" s="243"/>
      <c r="AK105" s="243"/>
      <c r="AL105" s="243"/>
      <c r="AM105" s="243"/>
      <c r="AN105" s="242">
        <f t="shared" si="0"/>
        <v>0</v>
      </c>
      <c r="AO105" s="243"/>
      <c r="AP105" s="243"/>
      <c r="AQ105" s="88" t="s">
        <v>88</v>
      </c>
      <c r="AR105" s="50"/>
      <c r="AS105" s="89">
        <v>0</v>
      </c>
      <c r="AT105" s="90">
        <f t="shared" si="1"/>
        <v>0</v>
      </c>
      <c r="AU105" s="91">
        <f>'014-36-01-00 - Vedlejší a...'!P124</f>
        <v>0</v>
      </c>
      <c r="AV105" s="90">
        <f>'014-36-01-00 - Vedlejší a...'!J35</f>
        <v>0</v>
      </c>
      <c r="AW105" s="90">
        <f>'014-36-01-00 - Vedlejší a...'!J36</f>
        <v>0</v>
      </c>
      <c r="AX105" s="90">
        <f>'014-36-01-00 - Vedlejší a...'!J37</f>
        <v>0</v>
      </c>
      <c r="AY105" s="90">
        <f>'014-36-01-00 - Vedlejší a...'!J38</f>
        <v>0</v>
      </c>
      <c r="AZ105" s="90">
        <f>'014-36-01-00 - Vedlejší a...'!F35</f>
        <v>0</v>
      </c>
      <c r="BA105" s="90">
        <f>'014-36-01-00 - Vedlejší a...'!F36</f>
        <v>0</v>
      </c>
      <c r="BB105" s="90">
        <f>'014-36-01-00 - Vedlejší a...'!F37</f>
        <v>0</v>
      </c>
      <c r="BC105" s="90">
        <f>'014-36-01-00 - Vedlejší a...'!F38</f>
        <v>0</v>
      </c>
      <c r="BD105" s="92">
        <f>'014-36-01-00 - Vedlejší a...'!F39</f>
        <v>0</v>
      </c>
      <c r="BT105" s="24" t="s">
        <v>84</v>
      </c>
      <c r="BV105" s="24" t="s">
        <v>77</v>
      </c>
      <c r="BW105" s="24" t="s">
        <v>116</v>
      </c>
      <c r="BX105" s="24" t="s">
        <v>83</v>
      </c>
      <c r="CL105" s="24" t="s">
        <v>1</v>
      </c>
    </row>
    <row r="106" spans="1:91" s="7" customFormat="1" ht="24.75" customHeight="1">
      <c r="B106" s="78"/>
      <c r="C106" s="79"/>
      <c r="D106" s="252" t="s">
        <v>117</v>
      </c>
      <c r="E106" s="252"/>
      <c r="F106" s="252"/>
      <c r="G106" s="252"/>
      <c r="H106" s="252"/>
      <c r="I106" s="80"/>
      <c r="J106" s="252" t="s">
        <v>118</v>
      </c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46">
        <f>ROUND(SUM(AG107:AG116),2)</f>
        <v>0</v>
      </c>
      <c r="AH106" s="245"/>
      <c r="AI106" s="245"/>
      <c r="AJ106" s="245"/>
      <c r="AK106" s="245"/>
      <c r="AL106" s="245"/>
      <c r="AM106" s="245"/>
      <c r="AN106" s="244">
        <f t="shared" si="0"/>
        <v>0</v>
      </c>
      <c r="AO106" s="245"/>
      <c r="AP106" s="245"/>
      <c r="AQ106" s="81" t="s">
        <v>81</v>
      </c>
      <c r="AR106" s="78"/>
      <c r="AS106" s="82">
        <f>ROUND(SUM(AS107:AS116),2)</f>
        <v>0</v>
      </c>
      <c r="AT106" s="83">
        <f t="shared" si="1"/>
        <v>0</v>
      </c>
      <c r="AU106" s="84">
        <f>ROUND(SUM(AU107:AU116),5)</f>
        <v>0</v>
      </c>
      <c r="AV106" s="83">
        <f>ROUND(AZ106*L29,2)</f>
        <v>0</v>
      </c>
      <c r="AW106" s="83">
        <f>ROUND(BA106*L30,2)</f>
        <v>0</v>
      </c>
      <c r="AX106" s="83">
        <f>ROUND(BB106*L29,2)</f>
        <v>0</v>
      </c>
      <c r="AY106" s="83">
        <f>ROUND(BC106*L30,2)</f>
        <v>0</v>
      </c>
      <c r="AZ106" s="83">
        <f>ROUND(SUM(AZ107:AZ116),2)</f>
        <v>0</v>
      </c>
      <c r="BA106" s="83">
        <f>ROUND(SUM(BA107:BA116),2)</f>
        <v>0</v>
      </c>
      <c r="BB106" s="83">
        <f>ROUND(SUM(BB107:BB116),2)</f>
        <v>0</v>
      </c>
      <c r="BC106" s="83">
        <f>ROUND(SUM(BC107:BC116),2)</f>
        <v>0</v>
      </c>
      <c r="BD106" s="85">
        <f>ROUND(SUM(BD107:BD116),2)</f>
        <v>0</v>
      </c>
      <c r="BS106" s="86" t="s">
        <v>74</v>
      </c>
      <c r="BT106" s="86" t="s">
        <v>82</v>
      </c>
      <c r="BU106" s="86" t="s">
        <v>76</v>
      </c>
      <c r="BV106" s="86" t="s">
        <v>77</v>
      </c>
      <c r="BW106" s="86" t="s">
        <v>119</v>
      </c>
      <c r="BX106" s="86" t="s">
        <v>4</v>
      </c>
      <c r="CL106" s="86" t="s">
        <v>1</v>
      </c>
      <c r="CM106" s="86" t="s">
        <v>84</v>
      </c>
    </row>
    <row r="107" spans="1:91" s="4" customFormat="1" ht="23.25" customHeight="1">
      <c r="A107" s="87" t="s">
        <v>85</v>
      </c>
      <c r="B107" s="50"/>
      <c r="C107" s="10"/>
      <c r="D107" s="10"/>
      <c r="E107" s="253" t="s">
        <v>120</v>
      </c>
      <c r="F107" s="253"/>
      <c r="G107" s="253"/>
      <c r="H107" s="253"/>
      <c r="I107" s="253"/>
      <c r="J107" s="10"/>
      <c r="K107" s="253" t="s">
        <v>121</v>
      </c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42">
        <f>'014-36-02-1 - SO-01 PK Vn...'!J32</f>
        <v>0</v>
      </c>
      <c r="AH107" s="243"/>
      <c r="AI107" s="243"/>
      <c r="AJ107" s="243"/>
      <c r="AK107" s="243"/>
      <c r="AL107" s="243"/>
      <c r="AM107" s="243"/>
      <c r="AN107" s="242">
        <f t="shared" si="0"/>
        <v>0</v>
      </c>
      <c r="AO107" s="243"/>
      <c r="AP107" s="243"/>
      <c r="AQ107" s="88" t="s">
        <v>88</v>
      </c>
      <c r="AR107" s="50"/>
      <c r="AS107" s="89">
        <v>0</v>
      </c>
      <c r="AT107" s="90">
        <f t="shared" si="1"/>
        <v>0</v>
      </c>
      <c r="AU107" s="91">
        <f>'014-36-02-1 - SO-01 PK Vn...'!P130</f>
        <v>0</v>
      </c>
      <c r="AV107" s="90">
        <f>'014-36-02-1 - SO-01 PK Vn...'!J35</f>
        <v>0</v>
      </c>
      <c r="AW107" s="90">
        <f>'014-36-02-1 - SO-01 PK Vn...'!J36</f>
        <v>0</v>
      </c>
      <c r="AX107" s="90">
        <f>'014-36-02-1 - SO-01 PK Vn...'!J37</f>
        <v>0</v>
      </c>
      <c r="AY107" s="90">
        <f>'014-36-02-1 - SO-01 PK Vn...'!J38</f>
        <v>0</v>
      </c>
      <c r="AZ107" s="90">
        <f>'014-36-02-1 - SO-01 PK Vn...'!F35</f>
        <v>0</v>
      </c>
      <c r="BA107" s="90">
        <f>'014-36-02-1 - SO-01 PK Vn...'!F36</f>
        <v>0</v>
      </c>
      <c r="BB107" s="90">
        <f>'014-36-02-1 - SO-01 PK Vn...'!F37</f>
        <v>0</v>
      </c>
      <c r="BC107" s="90">
        <f>'014-36-02-1 - SO-01 PK Vn...'!F38</f>
        <v>0</v>
      </c>
      <c r="BD107" s="92">
        <f>'014-36-02-1 - SO-01 PK Vn...'!F39</f>
        <v>0</v>
      </c>
      <c r="BT107" s="24" t="s">
        <v>84</v>
      </c>
      <c r="BV107" s="24" t="s">
        <v>77</v>
      </c>
      <c r="BW107" s="24" t="s">
        <v>122</v>
      </c>
      <c r="BX107" s="24" t="s">
        <v>119</v>
      </c>
      <c r="CL107" s="24" t="s">
        <v>1</v>
      </c>
    </row>
    <row r="108" spans="1:91" s="4" customFormat="1" ht="23.25" customHeight="1">
      <c r="A108" s="87" t="s">
        <v>85</v>
      </c>
      <c r="B108" s="50"/>
      <c r="C108" s="10"/>
      <c r="D108" s="10"/>
      <c r="E108" s="253" t="s">
        <v>123</v>
      </c>
      <c r="F108" s="253"/>
      <c r="G108" s="253"/>
      <c r="H108" s="253"/>
      <c r="I108" s="253"/>
      <c r="J108" s="10"/>
      <c r="K108" s="253" t="s">
        <v>124</v>
      </c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42">
        <f>'014-36-02-2 - SO-02 PK Vn...'!J32</f>
        <v>0</v>
      </c>
      <c r="AH108" s="243"/>
      <c r="AI108" s="243"/>
      <c r="AJ108" s="243"/>
      <c r="AK108" s="243"/>
      <c r="AL108" s="243"/>
      <c r="AM108" s="243"/>
      <c r="AN108" s="242">
        <f t="shared" si="0"/>
        <v>0</v>
      </c>
      <c r="AO108" s="243"/>
      <c r="AP108" s="243"/>
      <c r="AQ108" s="88" t="s">
        <v>88</v>
      </c>
      <c r="AR108" s="50"/>
      <c r="AS108" s="89">
        <v>0</v>
      </c>
      <c r="AT108" s="90">
        <f t="shared" si="1"/>
        <v>0</v>
      </c>
      <c r="AU108" s="91">
        <f>'014-36-02-2 - SO-02 PK Vn...'!P146</f>
        <v>0</v>
      </c>
      <c r="AV108" s="90">
        <f>'014-36-02-2 - SO-02 PK Vn...'!J35</f>
        <v>0</v>
      </c>
      <c r="AW108" s="90">
        <f>'014-36-02-2 - SO-02 PK Vn...'!J36</f>
        <v>0</v>
      </c>
      <c r="AX108" s="90">
        <f>'014-36-02-2 - SO-02 PK Vn...'!J37</f>
        <v>0</v>
      </c>
      <c r="AY108" s="90">
        <f>'014-36-02-2 - SO-02 PK Vn...'!J38</f>
        <v>0</v>
      </c>
      <c r="AZ108" s="90">
        <f>'014-36-02-2 - SO-02 PK Vn...'!F35</f>
        <v>0</v>
      </c>
      <c r="BA108" s="90">
        <f>'014-36-02-2 - SO-02 PK Vn...'!F36</f>
        <v>0</v>
      </c>
      <c r="BB108" s="90">
        <f>'014-36-02-2 - SO-02 PK Vn...'!F37</f>
        <v>0</v>
      </c>
      <c r="BC108" s="90">
        <f>'014-36-02-2 - SO-02 PK Vn...'!F38</f>
        <v>0</v>
      </c>
      <c r="BD108" s="92">
        <f>'014-36-02-2 - SO-02 PK Vn...'!F39</f>
        <v>0</v>
      </c>
      <c r="BT108" s="24" t="s">
        <v>84</v>
      </c>
      <c r="BV108" s="24" t="s">
        <v>77</v>
      </c>
      <c r="BW108" s="24" t="s">
        <v>125</v>
      </c>
      <c r="BX108" s="24" t="s">
        <v>119</v>
      </c>
      <c r="CL108" s="24" t="s">
        <v>1</v>
      </c>
    </row>
    <row r="109" spans="1:91" s="4" customFormat="1" ht="23.25" customHeight="1">
      <c r="A109" s="87" t="s">
        <v>85</v>
      </c>
      <c r="B109" s="50"/>
      <c r="C109" s="10"/>
      <c r="D109" s="10"/>
      <c r="E109" s="253" t="s">
        <v>126</v>
      </c>
      <c r="F109" s="253"/>
      <c r="G109" s="253"/>
      <c r="H109" s="253"/>
      <c r="I109" s="253"/>
      <c r="J109" s="10"/>
      <c r="K109" s="253" t="s">
        <v>127</v>
      </c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42">
        <f>'014-36-02-3 - PS-01 PK Vn...'!J32</f>
        <v>0</v>
      </c>
      <c r="AH109" s="243"/>
      <c r="AI109" s="243"/>
      <c r="AJ109" s="243"/>
      <c r="AK109" s="243"/>
      <c r="AL109" s="243"/>
      <c r="AM109" s="243"/>
      <c r="AN109" s="242">
        <f t="shared" si="0"/>
        <v>0</v>
      </c>
      <c r="AO109" s="243"/>
      <c r="AP109" s="243"/>
      <c r="AQ109" s="88" t="s">
        <v>88</v>
      </c>
      <c r="AR109" s="50"/>
      <c r="AS109" s="89">
        <v>0</v>
      </c>
      <c r="AT109" s="90">
        <f t="shared" si="1"/>
        <v>0</v>
      </c>
      <c r="AU109" s="91">
        <f>'014-36-02-3 - PS-01 PK Vn...'!P123</f>
        <v>0</v>
      </c>
      <c r="AV109" s="90">
        <f>'014-36-02-3 - PS-01 PK Vn...'!J35</f>
        <v>0</v>
      </c>
      <c r="AW109" s="90">
        <f>'014-36-02-3 - PS-01 PK Vn...'!J36</f>
        <v>0</v>
      </c>
      <c r="AX109" s="90">
        <f>'014-36-02-3 - PS-01 PK Vn...'!J37</f>
        <v>0</v>
      </c>
      <c r="AY109" s="90">
        <f>'014-36-02-3 - PS-01 PK Vn...'!J38</f>
        <v>0</v>
      </c>
      <c r="AZ109" s="90">
        <f>'014-36-02-3 - PS-01 PK Vn...'!F35</f>
        <v>0</v>
      </c>
      <c r="BA109" s="90">
        <f>'014-36-02-3 - PS-01 PK Vn...'!F36</f>
        <v>0</v>
      </c>
      <c r="BB109" s="90">
        <f>'014-36-02-3 - PS-01 PK Vn...'!F37</f>
        <v>0</v>
      </c>
      <c r="BC109" s="90">
        <f>'014-36-02-3 - PS-01 PK Vn...'!F38</f>
        <v>0</v>
      </c>
      <c r="BD109" s="92">
        <f>'014-36-02-3 - PS-01 PK Vn...'!F39</f>
        <v>0</v>
      </c>
      <c r="BT109" s="24" t="s">
        <v>84</v>
      </c>
      <c r="BV109" s="24" t="s">
        <v>77</v>
      </c>
      <c r="BW109" s="24" t="s">
        <v>128</v>
      </c>
      <c r="BX109" s="24" t="s">
        <v>119</v>
      </c>
      <c r="CL109" s="24" t="s">
        <v>1</v>
      </c>
    </row>
    <row r="110" spans="1:91" s="4" customFormat="1" ht="23.25" customHeight="1">
      <c r="A110" s="87" t="s">
        <v>85</v>
      </c>
      <c r="B110" s="50"/>
      <c r="C110" s="10"/>
      <c r="D110" s="10"/>
      <c r="E110" s="253" t="s">
        <v>129</v>
      </c>
      <c r="F110" s="253"/>
      <c r="G110" s="253"/>
      <c r="H110" s="253"/>
      <c r="I110" s="253"/>
      <c r="J110" s="10"/>
      <c r="K110" s="253" t="s">
        <v>130</v>
      </c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42">
        <f>'014-36-02-4 - PS-02 PK Vn...'!J32</f>
        <v>0</v>
      </c>
      <c r="AH110" s="243"/>
      <c r="AI110" s="243"/>
      <c r="AJ110" s="243"/>
      <c r="AK110" s="243"/>
      <c r="AL110" s="243"/>
      <c r="AM110" s="243"/>
      <c r="AN110" s="242">
        <f t="shared" si="0"/>
        <v>0</v>
      </c>
      <c r="AO110" s="243"/>
      <c r="AP110" s="243"/>
      <c r="AQ110" s="88" t="s">
        <v>88</v>
      </c>
      <c r="AR110" s="50"/>
      <c r="AS110" s="89">
        <v>0</v>
      </c>
      <c r="AT110" s="90">
        <f t="shared" si="1"/>
        <v>0</v>
      </c>
      <c r="AU110" s="91">
        <f>'014-36-02-4 - PS-02 PK Vn...'!P123</f>
        <v>0</v>
      </c>
      <c r="AV110" s="90">
        <f>'014-36-02-4 - PS-02 PK Vn...'!J35</f>
        <v>0</v>
      </c>
      <c r="AW110" s="90">
        <f>'014-36-02-4 - PS-02 PK Vn...'!J36</f>
        <v>0</v>
      </c>
      <c r="AX110" s="90">
        <f>'014-36-02-4 - PS-02 PK Vn...'!J37</f>
        <v>0</v>
      </c>
      <c r="AY110" s="90">
        <f>'014-36-02-4 - PS-02 PK Vn...'!J38</f>
        <v>0</v>
      </c>
      <c r="AZ110" s="90">
        <f>'014-36-02-4 - PS-02 PK Vn...'!F35</f>
        <v>0</v>
      </c>
      <c r="BA110" s="90">
        <f>'014-36-02-4 - PS-02 PK Vn...'!F36</f>
        <v>0</v>
      </c>
      <c r="BB110" s="90">
        <f>'014-36-02-4 - PS-02 PK Vn...'!F37</f>
        <v>0</v>
      </c>
      <c r="BC110" s="90">
        <f>'014-36-02-4 - PS-02 PK Vn...'!F38</f>
        <v>0</v>
      </c>
      <c r="BD110" s="92">
        <f>'014-36-02-4 - PS-02 PK Vn...'!F39</f>
        <v>0</v>
      </c>
      <c r="BT110" s="24" t="s">
        <v>84</v>
      </c>
      <c r="BV110" s="24" t="s">
        <v>77</v>
      </c>
      <c r="BW110" s="24" t="s">
        <v>131</v>
      </c>
      <c r="BX110" s="24" t="s">
        <v>119</v>
      </c>
      <c r="CL110" s="24" t="s">
        <v>1</v>
      </c>
    </row>
    <row r="111" spans="1:91" s="4" customFormat="1" ht="23.25" customHeight="1">
      <c r="A111" s="87" t="s">
        <v>85</v>
      </c>
      <c r="B111" s="50"/>
      <c r="C111" s="10"/>
      <c r="D111" s="10"/>
      <c r="E111" s="253" t="s">
        <v>132</v>
      </c>
      <c r="F111" s="253"/>
      <c r="G111" s="253"/>
      <c r="H111" s="253"/>
      <c r="I111" s="253"/>
      <c r="J111" s="10"/>
      <c r="K111" s="253" t="s">
        <v>133</v>
      </c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42">
        <f>'014-36-02-5 - SO-03 PK Vn...'!J32</f>
        <v>0</v>
      </c>
      <c r="AH111" s="243"/>
      <c r="AI111" s="243"/>
      <c r="AJ111" s="243"/>
      <c r="AK111" s="243"/>
      <c r="AL111" s="243"/>
      <c r="AM111" s="243"/>
      <c r="AN111" s="242">
        <f t="shared" si="0"/>
        <v>0</v>
      </c>
      <c r="AO111" s="243"/>
      <c r="AP111" s="243"/>
      <c r="AQ111" s="88" t="s">
        <v>88</v>
      </c>
      <c r="AR111" s="50"/>
      <c r="AS111" s="89">
        <v>0</v>
      </c>
      <c r="AT111" s="90">
        <f t="shared" si="1"/>
        <v>0</v>
      </c>
      <c r="AU111" s="91">
        <f>'014-36-02-5 - SO-03 PK Vn...'!P120</f>
        <v>0</v>
      </c>
      <c r="AV111" s="90">
        <f>'014-36-02-5 - SO-03 PK Vn...'!J35</f>
        <v>0</v>
      </c>
      <c r="AW111" s="90">
        <f>'014-36-02-5 - SO-03 PK Vn...'!J36</f>
        <v>0</v>
      </c>
      <c r="AX111" s="90">
        <f>'014-36-02-5 - SO-03 PK Vn...'!J37</f>
        <v>0</v>
      </c>
      <c r="AY111" s="90">
        <f>'014-36-02-5 - SO-03 PK Vn...'!J38</f>
        <v>0</v>
      </c>
      <c r="AZ111" s="90">
        <f>'014-36-02-5 - SO-03 PK Vn...'!F35</f>
        <v>0</v>
      </c>
      <c r="BA111" s="90">
        <f>'014-36-02-5 - SO-03 PK Vn...'!F36</f>
        <v>0</v>
      </c>
      <c r="BB111" s="90">
        <f>'014-36-02-5 - SO-03 PK Vn...'!F37</f>
        <v>0</v>
      </c>
      <c r="BC111" s="90">
        <f>'014-36-02-5 - SO-03 PK Vn...'!F38</f>
        <v>0</v>
      </c>
      <c r="BD111" s="92">
        <f>'014-36-02-5 - SO-03 PK Vn...'!F39</f>
        <v>0</v>
      </c>
      <c r="BT111" s="24" t="s">
        <v>84</v>
      </c>
      <c r="BV111" s="24" t="s">
        <v>77</v>
      </c>
      <c r="BW111" s="24" t="s">
        <v>134</v>
      </c>
      <c r="BX111" s="24" t="s">
        <v>119</v>
      </c>
      <c r="CL111" s="24" t="s">
        <v>1</v>
      </c>
    </row>
    <row r="112" spans="1:91" s="4" customFormat="1" ht="23.25" customHeight="1">
      <c r="A112" s="87" t="s">
        <v>85</v>
      </c>
      <c r="B112" s="50"/>
      <c r="C112" s="10"/>
      <c r="D112" s="10"/>
      <c r="E112" s="253" t="s">
        <v>135</v>
      </c>
      <c r="F112" s="253"/>
      <c r="G112" s="253"/>
      <c r="H112" s="253"/>
      <c r="I112" s="253"/>
      <c r="J112" s="10"/>
      <c r="K112" s="253" t="s">
        <v>136</v>
      </c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42">
        <f>'014-36-02-6 - SO-04 PK Vn...'!J32</f>
        <v>0</v>
      </c>
      <c r="AH112" s="243"/>
      <c r="AI112" s="243"/>
      <c r="AJ112" s="243"/>
      <c r="AK112" s="243"/>
      <c r="AL112" s="243"/>
      <c r="AM112" s="243"/>
      <c r="AN112" s="242">
        <f t="shared" si="0"/>
        <v>0</v>
      </c>
      <c r="AO112" s="243"/>
      <c r="AP112" s="243"/>
      <c r="AQ112" s="88" t="s">
        <v>88</v>
      </c>
      <c r="AR112" s="50"/>
      <c r="AS112" s="89">
        <v>0</v>
      </c>
      <c r="AT112" s="90">
        <f t="shared" si="1"/>
        <v>0</v>
      </c>
      <c r="AU112" s="91">
        <f>'014-36-02-6 - SO-04 PK Vn...'!P120</f>
        <v>0</v>
      </c>
      <c r="AV112" s="90">
        <f>'014-36-02-6 - SO-04 PK Vn...'!J35</f>
        <v>0</v>
      </c>
      <c r="AW112" s="90">
        <f>'014-36-02-6 - SO-04 PK Vn...'!J36</f>
        <v>0</v>
      </c>
      <c r="AX112" s="90">
        <f>'014-36-02-6 - SO-04 PK Vn...'!J37</f>
        <v>0</v>
      </c>
      <c r="AY112" s="90">
        <f>'014-36-02-6 - SO-04 PK Vn...'!J38</f>
        <v>0</v>
      </c>
      <c r="AZ112" s="90">
        <f>'014-36-02-6 - SO-04 PK Vn...'!F35</f>
        <v>0</v>
      </c>
      <c r="BA112" s="90">
        <f>'014-36-02-6 - SO-04 PK Vn...'!F36</f>
        <v>0</v>
      </c>
      <c r="BB112" s="90">
        <f>'014-36-02-6 - SO-04 PK Vn...'!F37</f>
        <v>0</v>
      </c>
      <c r="BC112" s="90">
        <f>'014-36-02-6 - SO-04 PK Vn...'!F38</f>
        <v>0</v>
      </c>
      <c r="BD112" s="92">
        <f>'014-36-02-6 - SO-04 PK Vn...'!F39</f>
        <v>0</v>
      </c>
      <c r="BT112" s="24" t="s">
        <v>84</v>
      </c>
      <c r="BV112" s="24" t="s">
        <v>77</v>
      </c>
      <c r="BW112" s="24" t="s">
        <v>137</v>
      </c>
      <c r="BX112" s="24" t="s">
        <v>119</v>
      </c>
      <c r="CL112" s="24" t="s">
        <v>1</v>
      </c>
    </row>
    <row r="113" spans="1:91" s="4" customFormat="1" ht="23.25" customHeight="1">
      <c r="A113" s="87" t="s">
        <v>85</v>
      </c>
      <c r="B113" s="50"/>
      <c r="C113" s="10"/>
      <c r="D113" s="10"/>
      <c r="E113" s="253" t="s">
        <v>138</v>
      </c>
      <c r="F113" s="253"/>
      <c r="G113" s="253"/>
      <c r="H113" s="253"/>
      <c r="I113" s="253"/>
      <c r="J113" s="10"/>
      <c r="K113" s="253" t="s">
        <v>139</v>
      </c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42">
        <f>'014-36-02-7 - PS-03 PK Vn...'!J32</f>
        <v>0</v>
      </c>
      <c r="AH113" s="243"/>
      <c r="AI113" s="243"/>
      <c r="AJ113" s="243"/>
      <c r="AK113" s="243"/>
      <c r="AL113" s="243"/>
      <c r="AM113" s="243"/>
      <c r="AN113" s="242">
        <f t="shared" si="0"/>
        <v>0</v>
      </c>
      <c r="AO113" s="243"/>
      <c r="AP113" s="243"/>
      <c r="AQ113" s="88" t="s">
        <v>88</v>
      </c>
      <c r="AR113" s="50"/>
      <c r="AS113" s="89">
        <v>0</v>
      </c>
      <c r="AT113" s="90">
        <f t="shared" si="1"/>
        <v>0</v>
      </c>
      <c r="AU113" s="91">
        <f>'014-36-02-7 - PS-03 PK Vn...'!P120</f>
        <v>0</v>
      </c>
      <c r="AV113" s="90">
        <f>'014-36-02-7 - PS-03 PK Vn...'!J35</f>
        <v>0</v>
      </c>
      <c r="AW113" s="90">
        <f>'014-36-02-7 - PS-03 PK Vn...'!J36</f>
        <v>0</v>
      </c>
      <c r="AX113" s="90">
        <f>'014-36-02-7 - PS-03 PK Vn...'!J37</f>
        <v>0</v>
      </c>
      <c r="AY113" s="90">
        <f>'014-36-02-7 - PS-03 PK Vn...'!J38</f>
        <v>0</v>
      </c>
      <c r="AZ113" s="90">
        <f>'014-36-02-7 - PS-03 PK Vn...'!F35</f>
        <v>0</v>
      </c>
      <c r="BA113" s="90">
        <f>'014-36-02-7 - PS-03 PK Vn...'!F36</f>
        <v>0</v>
      </c>
      <c r="BB113" s="90">
        <f>'014-36-02-7 - PS-03 PK Vn...'!F37</f>
        <v>0</v>
      </c>
      <c r="BC113" s="90">
        <f>'014-36-02-7 - PS-03 PK Vn...'!F38</f>
        <v>0</v>
      </c>
      <c r="BD113" s="92">
        <f>'014-36-02-7 - PS-03 PK Vn...'!F39</f>
        <v>0</v>
      </c>
      <c r="BT113" s="24" t="s">
        <v>84</v>
      </c>
      <c r="BV113" s="24" t="s">
        <v>77</v>
      </c>
      <c r="BW113" s="24" t="s">
        <v>140</v>
      </c>
      <c r="BX113" s="24" t="s">
        <v>119</v>
      </c>
      <c r="CL113" s="24" t="s">
        <v>1</v>
      </c>
    </row>
    <row r="114" spans="1:91" s="4" customFormat="1" ht="23.25" customHeight="1">
      <c r="A114" s="87" t="s">
        <v>85</v>
      </c>
      <c r="B114" s="50"/>
      <c r="C114" s="10"/>
      <c r="D114" s="10"/>
      <c r="E114" s="253" t="s">
        <v>141</v>
      </c>
      <c r="F114" s="253"/>
      <c r="G114" s="253"/>
      <c r="H114" s="253"/>
      <c r="I114" s="253"/>
      <c r="J114" s="10"/>
      <c r="K114" s="253" t="s">
        <v>142</v>
      </c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42">
        <f>'014-36-02-8 - PS-04 PK Vn...'!J32</f>
        <v>0</v>
      </c>
      <c r="AH114" s="243"/>
      <c r="AI114" s="243"/>
      <c r="AJ114" s="243"/>
      <c r="AK114" s="243"/>
      <c r="AL114" s="243"/>
      <c r="AM114" s="243"/>
      <c r="AN114" s="242">
        <f t="shared" si="0"/>
        <v>0</v>
      </c>
      <c r="AO114" s="243"/>
      <c r="AP114" s="243"/>
      <c r="AQ114" s="88" t="s">
        <v>88</v>
      </c>
      <c r="AR114" s="50"/>
      <c r="AS114" s="89">
        <v>0</v>
      </c>
      <c r="AT114" s="90">
        <f t="shared" si="1"/>
        <v>0</v>
      </c>
      <c r="AU114" s="91">
        <f>'014-36-02-8 - PS-04 PK Vn...'!P120</f>
        <v>0</v>
      </c>
      <c r="AV114" s="90">
        <f>'014-36-02-8 - PS-04 PK Vn...'!J35</f>
        <v>0</v>
      </c>
      <c r="AW114" s="90">
        <f>'014-36-02-8 - PS-04 PK Vn...'!J36</f>
        <v>0</v>
      </c>
      <c r="AX114" s="90">
        <f>'014-36-02-8 - PS-04 PK Vn...'!J37</f>
        <v>0</v>
      </c>
      <c r="AY114" s="90">
        <f>'014-36-02-8 - PS-04 PK Vn...'!J38</f>
        <v>0</v>
      </c>
      <c r="AZ114" s="90">
        <f>'014-36-02-8 - PS-04 PK Vn...'!F35</f>
        <v>0</v>
      </c>
      <c r="BA114" s="90">
        <f>'014-36-02-8 - PS-04 PK Vn...'!F36</f>
        <v>0</v>
      </c>
      <c r="BB114" s="90">
        <f>'014-36-02-8 - PS-04 PK Vn...'!F37</f>
        <v>0</v>
      </c>
      <c r="BC114" s="90">
        <f>'014-36-02-8 - PS-04 PK Vn...'!F38</f>
        <v>0</v>
      </c>
      <c r="BD114" s="92">
        <f>'014-36-02-8 - PS-04 PK Vn...'!F39</f>
        <v>0</v>
      </c>
      <c r="BT114" s="24" t="s">
        <v>84</v>
      </c>
      <c r="BV114" s="24" t="s">
        <v>77</v>
      </c>
      <c r="BW114" s="24" t="s">
        <v>143</v>
      </c>
      <c r="BX114" s="24" t="s">
        <v>119</v>
      </c>
      <c r="CL114" s="24" t="s">
        <v>1</v>
      </c>
    </row>
    <row r="115" spans="1:91" s="4" customFormat="1" ht="23.25" customHeight="1">
      <c r="A115" s="87" t="s">
        <v>85</v>
      </c>
      <c r="B115" s="50"/>
      <c r="C115" s="10"/>
      <c r="D115" s="10"/>
      <c r="E115" s="253" t="s">
        <v>144</v>
      </c>
      <c r="F115" s="253"/>
      <c r="G115" s="253"/>
      <c r="H115" s="253"/>
      <c r="I115" s="253"/>
      <c r="J115" s="10"/>
      <c r="K115" s="253" t="s">
        <v>145</v>
      </c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42">
        <f>'014-36-02-9 - SO-05 PK Vn...'!J32</f>
        <v>0</v>
      </c>
      <c r="AH115" s="243"/>
      <c r="AI115" s="243"/>
      <c r="AJ115" s="243"/>
      <c r="AK115" s="243"/>
      <c r="AL115" s="243"/>
      <c r="AM115" s="243"/>
      <c r="AN115" s="242">
        <f t="shared" si="0"/>
        <v>0</v>
      </c>
      <c r="AO115" s="243"/>
      <c r="AP115" s="243"/>
      <c r="AQ115" s="88" t="s">
        <v>88</v>
      </c>
      <c r="AR115" s="50"/>
      <c r="AS115" s="89">
        <v>0</v>
      </c>
      <c r="AT115" s="90">
        <f t="shared" si="1"/>
        <v>0</v>
      </c>
      <c r="AU115" s="91">
        <f>'014-36-02-9 - SO-05 PK Vn...'!P131</f>
        <v>0</v>
      </c>
      <c r="AV115" s="90">
        <f>'014-36-02-9 - SO-05 PK Vn...'!J35</f>
        <v>0</v>
      </c>
      <c r="AW115" s="90">
        <f>'014-36-02-9 - SO-05 PK Vn...'!J36</f>
        <v>0</v>
      </c>
      <c r="AX115" s="90">
        <f>'014-36-02-9 - SO-05 PK Vn...'!J37</f>
        <v>0</v>
      </c>
      <c r="AY115" s="90">
        <f>'014-36-02-9 - SO-05 PK Vn...'!J38</f>
        <v>0</v>
      </c>
      <c r="AZ115" s="90">
        <f>'014-36-02-9 - SO-05 PK Vn...'!F35</f>
        <v>0</v>
      </c>
      <c r="BA115" s="90">
        <f>'014-36-02-9 - SO-05 PK Vn...'!F36</f>
        <v>0</v>
      </c>
      <c r="BB115" s="90">
        <f>'014-36-02-9 - SO-05 PK Vn...'!F37</f>
        <v>0</v>
      </c>
      <c r="BC115" s="90">
        <f>'014-36-02-9 - SO-05 PK Vn...'!F38</f>
        <v>0</v>
      </c>
      <c r="BD115" s="92">
        <f>'014-36-02-9 - SO-05 PK Vn...'!F39</f>
        <v>0</v>
      </c>
      <c r="BT115" s="24" t="s">
        <v>84</v>
      </c>
      <c r="BV115" s="24" t="s">
        <v>77</v>
      </c>
      <c r="BW115" s="24" t="s">
        <v>146</v>
      </c>
      <c r="BX115" s="24" t="s">
        <v>119</v>
      </c>
      <c r="CL115" s="24" t="s">
        <v>1</v>
      </c>
    </row>
    <row r="116" spans="1:91" s="4" customFormat="1" ht="23.25" customHeight="1">
      <c r="A116" s="87" t="s">
        <v>85</v>
      </c>
      <c r="B116" s="50"/>
      <c r="C116" s="10"/>
      <c r="D116" s="10"/>
      <c r="E116" s="253" t="s">
        <v>147</v>
      </c>
      <c r="F116" s="253"/>
      <c r="G116" s="253"/>
      <c r="H116" s="253"/>
      <c r="I116" s="253"/>
      <c r="J116" s="10"/>
      <c r="K116" s="253" t="s">
        <v>148</v>
      </c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42">
        <f>'014-36-02-00 - PK Vnorovy...'!J32</f>
        <v>0</v>
      </c>
      <c r="AH116" s="243"/>
      <c r="AI116" s="243"/>
      <c r="AJ116" s="243"/>
      <c r="AK116" s="243"/>
      <c r="AL116" s="243"/>
      <c r="AM116" s="243"/>
      <c r="AN116" s="242">
        <f t="shared" si="0"/>
        <v>0</v>
      </c>
      <c r="AO116" s="243"/>
      <c r="AP116" s="243"/>
      <c r="AQ116" s="88" t="s">
        <v>88</v>
      </c>
      <c r="AR116" s="50"/>
      <c r="AS116" s="89">
        <v>0</v>
      </c>
      <c r="AT116" s="90">
        <f t="shared" si="1"/>
        <v>0</v>
      </c>
      <c r="AU116" s="91">
        <f>'014-36-02-00 - PK Vnorovy...'!P123</f>
        <v>0</v>
      </c>
      <c r="AV116" s="90">
        <f>'014-36-02-00 - PK Vnorovy...'!J35</f>
        <v>0</v>
      </c>
      <c r="AW116" s="90">
        <f>'014-36-02-00 - PK Vnorovy...'!J36</f>
        <v>0</v>
      </c>
      <c r="AX116" s="90">
        <f>'014-36-02-00 - PK Vnorovy...'!J37</f>
        <v>0</v>
      </c>
      <c r="AY116" s="90">
        <f>'014-36-02-00 - PK Vnorovy...'!J38</f>
        <v>0</v>
      </c>
      <c r="AZ116" s="90">
        <f>'014-36-02-00 - PK Vnorovy...'!F35</f>
        <v>0</v>
      </c>
      <c r="BA116" s="90">
        <f>'014-36-02-00 - PK Vnorovy...'!F36</f>
        <v>0</v>
      </c>
      <c r="BB116" s="90">
        <f>'014-36-02-00 - PK Vnorovy...'!F37</f>
        <v>0</v>
      </c>
      <c r="BC116" s="90">
        <f>'014-36-02-00 - PK Vnorovy...'!F38</f>
        <v>0</v>
      </c>
      <c r="BD116" s="92">
        <f>'014-36-02-00 - PK Vnorovy...'!F39</f>
        <v>0</v>
      </c>
      <c r="BT116" s="24" t="s">
        <v>84</v>
      </c>
      <c r="BV116" s="24" t="s">
        <v>77</v>
      </c>
      <c r="BW116" s="24" t="s">
        <v>149</v>
      </c>
      <c r="BX116" s="24" t="s">
        <v>119</v>
      </c>
      <c r="CL116" s="24" t="s">
        <v>1</v>
      </c>
    </row>
    <row r="117" spans="1:91" s="7" customFormat="1" ht="24.75" customHeight="1">
      <c r="B117" s="78"/>
      <c r="C117" s="79"/>
      <c r="D117" s="252" t="s">
        <v>150</v>
      </c>
      <c r="E117" s="252"/>
      <c r="F117" s="252"/>
      <c r="G117" s="252"/>
      <c r="H117" s="252"/>
      <c r="I117" s="80"/>
      <c r="J117" s="252" t="s">
        <v>151</v>
      </c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46">
        <f>ROUND(SUM(AG118:AG127),2)</f>
        <v>0</v>
      </c>
      <c r="AH117" s="245"/>
      <c r="AI117" s="245"/>
      <c r="AJ117" s="245"/>
      <c r="AK117" s="245"/>
      <c r="AL117" s="245"/>
      <c r="AM117" s="245"/>
      <c r="AN117" s="244">
        <f t="shared" si="0"/>
        <v>0</v>
      </c>
      <c r="AO117" s="245"/>
      <c r="AP117" s="245"/>
      <c r="AQ117" s="81" t="s">
        <v>81</v>
      </c>
      <c r="AR117" s="78"/>
      <c r="AS117" s="82">
        <f>ROUND(SUM(AS118:AS127),2)</f>
        <v>0</v>
      </c>
      <c r="AT117" s="83">
        <f t="shared" si="1"/>
        <v>0</v>
      </c>
      <c r="AU117" s="84">
        <f>ROUND(SUM(AU118:AU127),5)</f>
        <v>0</v>
      </c>
      <c r="AV117" s="83">
        <f>ROUND(AZ117*L29,2)</f>
        <v>0</v>
      </c>
      <c r="AW117" s="83">
        <f>ROUND(BA117*L30,2)</f>
        <v>0</v>
      </c>
      <c r="AX117" s="83">
        <f>ROUND(BB117*L29,2)</f>
        <v>0</v>
      </c>
      <c r="AY117" s="83">
        <f>ROUND(BC117*L30,2)</f>
        <v>0</v>
      </c>
      <c r="AZ117" s="83">
        <f>ROUND(SUM(AZ118:AZ127),2)</f>
        <v>0</v>
      </c>
      <c r="BA117" s="83">
        <f>ROUND(SUM(BA118:BA127),2)</f>
        <v>0</v>
      </c>
      <c r="BB117" s="83">
        <f>ROUND(SUM(BB118:BB127),2)</f>
        <v>0</v>
      </c>
      <c r="BC117" s="83">
        <f>ROUND(SUM(BC118:BC127),2)</f>
        <v>0</v>
      </c>
      <c r="BD117" s="85">
        <f>ROUND(SUM(BD118:BD127),2)</f>
        <v>0</v>
      </c>
      <c r="BS117" s="86" t="s">
        <v>74</v>
      </c>
      <c r="BT117" s="86" t="s">
        <v>82</v>
      </c>
      <c r="BU117" s="86" t="s">
        <v>76</v>
      </c>
      <c r="BV117" s="86" t="s">
        <v>77</v>
      </c>
      <c r="BW117" s="86" t="s">
        <v>152</v>
      </c>
      <c r="BX117" s="86" t="s">
        <v>4</v>
      </c>
      <c r="CL117" s="86" t="s">
        <v>1</v>
      </c>
      <c r="CM117" s="86" t="s">
        <v>84</v>
      </c>
    </row>
    <row r="118" spans="1:91" s="4" customFormat="1" ht="23.25" customHeight="1">
      <c r="A118" s="87" t="s">
        <v>85</v>
      </c>
      <c r="B118" s="50"/>
      <c r="C118" s="10"/>
      <c r="D118" s="10"/>
      <c r="E118" s="253" t="s">
        <v>153</v>
      </c>
      <c r="F118" s="253"/>
      <c r="G118" s="253"/>
      <c r="H118" s="253"/>
      <c r="I118" s="253"/>
      <c r="J118" s="10"/>
      <c r="K118" s="253" t="s">
        <v>154</v>
      </c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42">
        <f>'014-36-03-1 - SO-01 PK Vn...'!J32</f>
        <v>0</v>
      </c>
      <c r="AH118" s="243"/>
      <c r="AI118" s="243"/>
      <c r="AJ118" s="243"/>
      <c r="AK118" s="243"/>
      <c r="AL118" s="243"/>
      <c r="AM118" s="243"/>
      <c r="AN118" s="242">
        <f t="shared" si="0"/>
        <v>0</v>
      </c>
      <c r="AO118" s="243"/>
      <c r="AP118" s="243"/>
      <c r="AQ118" s="88" t="s">
        <v>88</v>
      </c>
      <c r="AR118" s="50"/>
      <c r="AS118" s="89">
        <v>0</v>
      </c>
      <c r="AT118" s="90">
        <f t="shared" si="1"/>
        <v>0</v>
      </c>
      <c r="AU118" s="91">
        <f>'014-36-03-1 - SO-01 PK Vn...'!P149</f>
        <v>0</v>
      </c>
      <c r="AV118" s="90">
        <f>'014-36-03-1 - SO-01 PK Vn...'!J35</f>
        <v>0</v>
      </c>
      <c r="AW118" s="90">
        <f>'014-36-03-1 - SO-01 PK Vn...'!J36</f>
        <v>0</v>
      </c>
      <c r="AX118" s="90">
        <f>'014-36-03-1 - SO-01 PK Vn...'!J37</f>
        <v>0</v>
      </c>
      <c r="AY118" s="90">
        <f>'014-36-03-1 - SO-01 PK Vn...'!J38</f>
        <v>0</v>
      </c>
      <c r="AZ118" s="90">
        <f>'014-36-03-1 - SO-01 PK Vn...'!F35</f>
        <v>0</v>
      </c>
      <c r="BA118" s="90">
        <f>'014-36-03-1 - SO-01 PK Vn...'!F36</f>
        <v>0</v>
      </c>
      <c r="BB118" s="90">
        <f>'014-36-03-1 - SO-01 PK Vn...'!F37</f>
        <v>0</v>
      </c>
      <c r="BC118" s="90">
        <f>'014-36-03-1 - SO-01 PK Vn...'!F38</f>
        <v>0</v>
      </c>
      <c r="BD118" s="92">
        <f>'014-36-03-1 - SO-01 PK Vn...'!F39</f>
        <v>0</v>
      </c>
      <c r="BT118" s="24" t="s">
        <v>84</v>
      </c>
      <c r="BV118" s="24" t="s">
        <v>77</v>
      </c>
      <c r="BW118" s="24" t="s">
        <v>155</v>
      </c>
      <c r="BX118" s="24" t="s">
        <v>152</v>
      </c>
      <c r="CL118" s="24" t="s">
        <v>1</v>
      </c>
    </row>
    <row r="119" spans="1:91" s="4" customFormat="1" ht="23.25" customHeight="1">
      <c r="A119" s="87" t="s">
        <v>85</v>
      </c>
      <c r="B119" s="50"/>
      <c r="C119" s="10"/>
      <c r="D119" s="10"/>
      <c r="E119" s="253" t="s">
        <v>156</v>
      </c>
      <c r="F119" s="253"/>
      <c r="G119" s="253"/>
      <c r="H119" s="253"/>
      <c r="I119" s="253"/>
      <c r="J119" s="10"/>
      <c r="K119" s="253" t="s">
        <v>157</v>
      </c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42">
        <f>'014-36-03-2 - SO-02 PK Vn...'!J32</f>
        <v>0</v>
      </c>
      <c r="AH119" s="243"/>
      <c r="AI119" s="243"/>
      <c r="AJ119" s="243"/>
      <c r="AK119" s="243"/>
      <c r="AL119" s="243"/>
      <c r="AM119" s="243"/>
      <c r="AN119" s="242">
        <f t="shared" si="0"/>
        <v>0</v>
      </c>
      <c r="AO119" s="243"/>
      <c r="AP119" s="243"/>
      <c r="AQ119" s="88" t="s">
        <v>88</v>
      </c>
      <c r="AR119" s="50"/>
      <c r="AS119" s="89">
        <v>0</v>
      </c>
      <c r="AT119" s="90">
        <f t="shared" si="1"/>
        <v>0</v>
      </c>
      <c r="AU119" s="91">
        <f>'014-36-03-2 - SO-02 PK Vn...'!P130</f>
        <v>0</v>
      </c>
      <c r="AV119" s="90">
        <f>'014-36-03-2 - SO-02 PK Vn...'!J35</f>
        <v>0</v>
      </c>
      <c r="AW119" s="90">
        <f>'014-36-03-2 - SO-02 PK Vn...'!J36</f>
        <v>0</v>
      </c>
      <c r="AX119" s="90">
        <f>'014-36-03-2 - SO-02 PK Vn...'!J37</f>
        <v>0</v>
      </c>
      <c r="AY119" s="90">
        <f>'014-36-03-2 - SO-02 PK Vn...'!J38</f>
        <v>0</v>
      </c>
      <c r="AZ119" s="90">
        <f>'014-36-03-2 - SO-02 PK Vn...'!F35</f>
        <v>0</v>
      </c>
      <c r="BA119" s="90">
        <f>'014-36-03-2 - SO-02 PK Vn...'!F36</f>
        <v>0</v>
      </c>
      <c r="BB119" s="90">
        <f>'014-36-03-2 - SO-02 PK Vn...'!F37</f>
        <v>0</v>
      </c>
      <c r="BC119" s="90">
        <f>'014-36-03-2 - SO-02 PK Vn...'!F38</f>
        <v>0</v>
      </c>
      <c r="BD119" s="92">
        <f>'014-36-03-2 - SO-02 PK Vn...'!F39</f>
        <v>0</v>
      </c>
      <c r="BT119" s="24" t="s">
        <v>84</v>
      </c>
      <c r="BV119" s="24" t="s">
        <v>77</v>
      </c>
      <c r="BW119" s="24" t="s">
        <v>158</v>
      </c>
      <c r="BX119" s="24" t="s">
        <v>152</v>
      </c>
      <c r="CL119" s="24" t="s">
        <v>1</v>
      </c>
    </row>
    <row r="120" spans="1:91" s="4" customFormat="1" ht="23.25" customHeight="1">
      <c r="A120" s="87" t="s">
        <v>85</v>
      </c>
      <c r="B120" s="50"/>
      <c r="C120" s="10"/>
      <c r="D120" s="10"/>
      <c r="E120" s="253" t="s">
        <v>159</v>
      </c>
      <c r="F120" s="253"/>
      <c r="G120" s="253"/>
      <c r="H120" s="253"/>
      <c r="I120" s="253"/>
      <c r="J120" s="10"/>
      <c r="K120" s="253" t="s">
        <v>160</v>
      </c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42">
        <f>'014-36-03-3 - PS-01 PK Vn...'!J32</f>
        <v>0</v>
      </c>
      <c r="AH120" s="243"/>
      <c r="AI120" s="243"/>
      <c r="AJ120" s="243"/>
      <c r="AK120" s="243"/>
      <c r="AL120" s="243"/>
      <c r="AM120" s="243"/>
      <c r="AN120" s="242">
        <f t="shared" si="0"/>
        <v>0</v>
      </c>
      <c r="AO120" s="243"/>
      <c r="AP120" s="243"/>
      <c r="AQ120" s="88" t="s">
        <v>88</v>
      </c>
      <c r="AR120" s="50"/>
      <c r="AS120" s="89">
        <v>0</v>
      </c>
      <c r="AT120" s="90">
        <f t="shared" si="1"/>
        <v>0</v>
      </c>
      <c r="AU120" s="91">
        <f>'014-36-03-3 - PS-01 PK Vn...'!P123</f>
        <v>0</v>
      </c>
      <c r="AV120" s="90">
        <f>'014-36-03-3 - PS-01 PK Vn...'!J35</f>
        <v>0</v>
      </c>
      <c r="AW120" s="90">
        <f>'014-36-03-3 - PS-01 PK Vn...'!J36</f>
        <v>0</v>
      </c>
      <c r="AX120" s="90">
        <f>'014-36-03-3 - PS-01 PK Vn...'!J37</f>
        <v>0</v>
      </c>
      <c r="AY120" s="90">
        <f>'014-36-03-3 - PS-01 PK Vn...'!J38</f>
        <v>0</v>
      </c>
      <c r="AZ120" s="90">
        <f>'014-36-03-3 - PS-01 PK Vn...'!F35</f>
        <v>0</v>
      </c>
      <c r="BA120" s="90">
        <f>'014-36-03-3 - PS-01 PK Vn...'!F36</f>
        <v>0</v>
      </c>
      <c r="BB120" s="90">
        <f>'014-36-03-3 - PS-01 PK Vn...'!F37</f>
        <v>0</v>
      </c>
      <c r="BC120" s="90">
        <f>'014-36-03-3 - PS-01 PK Vn...'!F38</f>
        <v>0</v>
      </c>
      <c r="BD120" s="92">
        <f>'014-36-03-3 - PS-01 PK Vn...'!F39</f>
        <v>0</v>
      </c>
      <c r="BT120" s="24" t="s">
        <v>84</v>
      </c>
      <c r="BV120" s="24" t="s">
        <v>77</v>
      </c>
      <c r="BW120" s="24" t="s">
        <v>161</v>
      </c>
      <c r="BX120" s="24" t="s">
        <v>152</v>
      </c>
      <c r="CL120" s="24" t="s">
        <v>1</v>
      </c>
    </row>
    <row r="121" spans="1:91" s="4" customFormat="1" ht="23.25" customHeight="1">
      <c r="A121" s="87" t="s">
        <v>85</v>
      </c>
      <c r="B121" s="50"/>
      <c r="C121" s="10"/>
      <c r="D121" s="10"/>
      <c r="E121" s="253" t="s">
        <v>162</v>
      </c>
      <c r="F121" s="253"/>
      <c r="G121" s="253"/>
      <c r="H121" s="253"/>
      <c r="I121" s="253"/>
      <c r="J121" s="10"/>
      <c r="K121" s="253" t="s">
        <v>163</v>
      </c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42">
        <f>'014-36-03-4 - PS-02 PK Vn...'!J32</f>
        <v>0</v>
      </c>
      <c r="AH121" s="243"/>
      <c r="AI121" s="243"/>
      <c r="AJ121" s="243"/>
      <c r="AK121" s="243"/>
      <c r="AL121" s="243"/>
      <c r="AM121" s="243"/>
      <c r="AN121" s="242">
        <f t="shared" si="0"/>
        <v>0</v>
      </c>
      <c r="AO121" s="243"/>
      <c r="AP121" s="243"/>
      <c r="AQ121" s="88" t="s">
        <v>88</v>
      </c>
      <c r="AR121" s="50"/>
      <c r="AS121" s="89">
        <v>0</v>
      </c>
      <c r="AT121" s="90">
        <f t="shared" si="1"/>
        <v>0</v>
      </c>
      <c r="AU121" s="91">
        <f>'014-36-03-4 - PS-02 PK Vn...'!P123</f>
        <v>0</v>
      </c>
      <c r="AV121" s="90">
        <f>'014-36-03-4 - PS-02 PK Vn...'!J35</f>
        <v>0</v>
      </c>
      <c r="AW121" s="90">
        <f>'014-36-03-4 - PS-02 PK Vn...'!J36</f>
        <v>0</v>
      </c>
      <c r="AX121" s="90">
        <f>'014-36-03-4 - PS-02 PK Vn...'!J37</f>
        <v>0</v>
      </c>
      <c r="AY121" s="90">
        <f>'014-36-03-4 - PS-02 PK Vn...'!J38</f>
        <v>0</v>
      </c>
      <c r="AZ121" s="90">
        <f>'014-36-03-4 - PS-02 PK Vn...'!F35</f>
        <v>0</v>
      </c>
      <c r="BA121" s="90">
        <f>'014-36-03-4 - PS-02 PK Vn...'!F36</f>
        <v>0</v>
      </c>
      <c r="BB121" s="90">
        <f>'014-36-03-4 - PS-02 PK Vn...'!F37</f>
        <v>0</v>
      </c>
      <c r="BC121" s="90">
        <f>'014-36-03-4 - PS-02 PK Vn...'!F38</f>
        <v>0</v>
      </c>
      <c r="BD121" s="92">
        <f>'014-36-03-4 - PS-02 PK Vn...'!F39</f>
        <v>0</v>
      </c>
      <c r="BT121" s="24" t="s">
        <v>84</v>
      </c>
      <c r="BV121" s="24" t="s">
        <v>77</v>
      </c>
      <c r="BW121" s="24" t="s">
        <v>164</v>
      </c>
      <c r="BX121" s="24" t="s">
        <v>152</v>
      </c>
      <c r="CL121" s="24" t="s">
        <v>1</v>
      </c>
    </row>
    <row r="122" spans="1:91" s="4" customFormat="1" ht="23.25" customHeight="1">
      <c r="A122" s="87" t="s">
        <v>85</v>
      </c>
      <c r="B122" s="50"/>
      <c r="C122" s="10"/>
      <c r="D122" s="10"/>
      <c r="E122" s="253" t="s">
        <v>165</v>
      </c>
      <c r="F122" s="253"/>
      <c r="G122" s="253"/>
      <c r="H122" s="253"/>
      <c r="I122" s="253"/>
      <c r="J122" s="10"/>
      <c r="K122" s="253" t="s">
        <v>166</v>
      </c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42">
        <f>'014-36-03-5 - SO-03 PK Vn...'!J32</f>
        <v>0</v>
      </c>
      <c r="AH122" s="243"/>
      <c r="AI122" s="243"/>
      <c r="AJ122" s="243"/>
      <c r="AK122" s="243"/>
      <c r="AL122" s="243"/>
      <c r="AM122" s="243"/>
      <c r="AN122" s="242">
        <f t="shared" si="0"/>
        <v>0</v>
      </c>
      <c r="AO122" s="243"/>
      <c r="AP122" s="243"/>
      <c r="AQ122" s="88" t="s">
        <v>88</v>
      </c>
      <c r="AR122" s="50"/>
      <c r="AS122" s="89">
        <v>0</v>
      </c>
      <c r="AT122" s="90">
        <f t="shared" si="1"/>
        <v>0</v>
      </c>
      <c r="AU122" s="91">
        <f>'014-36-03-5 - SO-03 PK Vn...'!P120</f>
        <v>0</v>
      </c>
      <c r="AV122" s="90">
        <f>'014-36-03-5 - SO-03 PK Vn...'!J35</f>
        <v>0</v>
      </c>
      <c r="AW122" s="90">
        <f>'014-36-03-5 - SO-03 PK Vn...'!J36</f>
        <v>0</v>
      </c>
      <c r="AX122" s="90">
        <f>'014-36-03-5 - SO-03 PK Vn...'!J37</f>
        <v>0</v>
      </c>
      <c r="AY122" s="90">
        <f>'014-36-03-5 - SO-03 PK Vn...'!J38</f>
        <v>0</v>
      </c>
      <c r="AZ122" s="90">
        <f>'014-36-03-5 - SO-03 PK Vn...'!F35</f>
        <v>0</v>
      </c>
      <c r="BA122" s="90">
        <f>'014-36-03-5 - SO-03 PK Vn...'!F36</f>
        <v>0</v>
      </c>
      <c r="BB122" s="90">
        <f>'014-36-03-5 - SO-03 PK Vn...'!F37</f>
        <v>0</v>
      </c>
      <c r="BC122" s="90">
        <f>'014-36-03-5 - SO-03 PK Vn...'!F38</f>
        <v>0</v>
      </c>
      <c r="BD122" s="92">
        <f>'014-36-03-5 - SO-03 PK Vn...'!F39</f>
        <v>0</v>
      </c>
      <c r="BT122" s="24" t="s">
        <v>84</v>
      </c>
      <c r="BV122" s="24" t="s">
        <v>77</v>
      </c>
      <c r="BW122" s="24" t="s">
        <v>167</v>
      </c>
      <c r="BX122" s="24" t="s">
        <v>152</v>
      </c>
      <c r="CL122" s="24" t="s">
        <v>1</v>
      </c>
    </row>
    <row r="123" spans="1:91" s="4" customFormat="1" ht="23.25" customHeight="1">
      <c r="A123" s="87" t="s">
        <v>85</v>
      </c>
      <c r="B123" s="50"/>
      <c r="C123" s="10"/>
      <c r="D123" s="10"/>
      <c r="E123" s="253" t="s">
        <v>168</v>
      </c>
      <c r="F123" s="253"/>
      <c r="G123" s="253"/>
      <c r="H123" s="253"/>
      <c r="I123" s="253"/>
      <c r="J123" s="10"/>
      <c r="K123" s="253" t="s">
        <v>169</v>
      </c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42">
        <f>'014-36-03-6 - SO-04 PK Vn...'!J32</f>
        <v>0</v>
      </c>
      <c r="AH123" s="243"/>
      <c r="AI123" s="243"/>
      <c r="AJ123" s="243"/>
      <c r="AK123" s="243"/>
      <c r="AL123" s="243"/>
      <c r="AM123" s="243"/>
      <c r="AN123" s="242">
        <f t="shared" si="0"/>
        <v>0</v>
      </c>
      <c r="AO123" s="243"/>
      <c r="AP123" s="243"/>
      <c r="AQ123" s="88" t="s">
        <v>88</v>
      </c>
      <c r="AR123" s="50"/>
      <c r="AS123" s="89">
        <v>0</v>
      </c>
      <c r="AT123" s="90">
        <f t="shared" si="1"/>
        <v>0</v>
      </c>
      <c r="AU123" s="91">
        <f>'014-36-03-6 - SO-04 PK Vn...'!P120</f>
        <v>0</v>
      </c>
      <c r="AV123" s="90">
        <f>'014-36-03-6 - SO-04 PK Vn...'!J35</f>
        <v>0</v>
      </c>
      <c r="AW123" s="90">
        <f>'014-36-03-6 - SO-04 PK Vn...'!J36</f>
        <v>0</v>
      </c>
      <c r="AX123" s="90">
        <f>'014-36-03-6 - SO-04 PK Vn...'!J37</f>
        <v>0</v>
      </c>
      <c r="AY123" s="90">
        <f>'014-36-03-6 - SO-04 PK Vn...'!J38</f>
        <v>0</v>
      </c>
      <c r="AZ123" s="90">
        <f>'014-36-03-6 - SO-04 PK Vn...'!F35</f>
        <v>0</v>
      </c>
      <c r="BA123" s="90">
        <f>'014-36-03-6 - SO-04 PK Vn...'!F36</f>
        <v>0</v>
      </c>
      <c r="BB123" s="90">
        <f>'014-36-03-6 - SO-04 PK Vn...'!F37</f>
        <v>0</v>
      </c>
      <c r="BC123" s="90">
        <f>'014-36-03-6 - SO-04 PK Vn...'!F38</f>
        <v>0</v>
      </c>
      <c r="BD123" s="92">
        <f>'014-36-03-6 - SO-04 PK Vn...'!F39</f>
        <v>0</v>
      </c>
      <c r="BT123" s="24" t="s">
        <v>84</v>
      </c>
      <c r="BV123" s="24" t="s">
        <v>77</v>
      </c>
      <c r="BW123" s="24" t="s">
        <v>170</v>
      </c>
      <c r="BX123" s="24" t="s">
        <v>152</v>
      </c>
      <c r="CL123" s="24" t="s">
        <v>1</v>
      </c>
    </row>
    <row r="124" spans="1:91" s="4" customFormat="1" ht="23.25" customHeight="1">
      <c r="A124" s="87" t="s">
        <v>85</v>
      </c>
      <c r="B124" s="50"/>
      <c r="C124" s="10"/>
      <c r="D124" s="10"/>
      <c r="E124" s="253" t="s">
        <v>171</v>
      </c>
      <c r="F124" s="253"/>
      <c r="G124" s="253"/>
      <c r="H124" s="253"/>
      <c r="I124" s="253"/>
      <c r="J124" s="10"/>
      <c r="K124" s="253" t="s">
        <v>172</v>
      </c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42">
        <f>'014-36-03-7 - PS-03 PK Vn...'!J32</f>
        <v>0</v>
      </c>
      <c r="AH124" s="243"/>
      <c r="AI124" s="243"/>
      <c r="AJ124" s="243"/>
      <c r="AK124" s="243"/>
      <c r="AL124" s="243"/>
      <c r="AM124" s="243"/>
      <c r="AN124" s="242">
        <f t="shared" si="0"/>
        <v>0</v>
      </c>
      <c r="AO124" s="243"/>
      <c r="AP124" s="243"/>
      <c r="AQ124" s="88" t="s">
        <v>88</v>
      </c>
      <c r="AR124" s="50"/>
      <c r="AS124" s="89">
        <v>0</v>
      </c>
      <c r="AT124" s="90">
        <f t="shared" si="1"/>
        <v>0</v>
      </c>
      <c r="AU124" s="91">
        <f>'014-36-03-7 - PS-03 PK Vn...'!P120</f>
        <v>0</v>
      </c>
      <c r="AV124" s="90">
        <f>'014-36-03-7 - PS-03 PK Vn...'!J35</f>
        <v>0</v>
      </c>
      <c r="AW124" s="90">
        <f>'014-36-03-7 - PS-03 PK Vn...'!J36</f>
        <v>0</v>
      </c>
      <c r="AX124" s="90">
        <f>'014-36-03-7 - PS-03 PK Vn...'!J37</f>
        <v>0</v>
      </c>
      <c r="AY124" s="90">
        <f>'014-36-03-7 - PS-03 PK Vn...'!J38</f>
        <v>0</v>
      </c>
      <c r="AZ124" s="90">
        <f>'014-36-03-7 - PS-03 PK Vn...'!F35</f>
        <v>0</v>
      </c>
      <c r="BA124" s="90">
        <f>'014-36-03-7 - PS-03 PK Vn...'!F36</f>
        <v>0</v>
      </c>
      <c r="BB124" s="90">
        <f>'014-36-03-7 - PS-03 PK Vn...'!F37</f>
        <v>0</v>
      </c>
      <c r="BC124" s="90">
        <f>'014-36-03-7 - PS-03 PK Vn...'!F38</f>
        <v>0</v>
      </c>
      <c r="BD124" s="92">
        <f>'014-36-03-7 - PS-03 PK Vn...'!F39</f>
        <v>0</v>
      </c>
      <c r="BT124" s="24" t="s">
        <v>84</v>
      </c>
      <c r="BV124" s="24" t="s">
        <v>77</v>
      </c>
      <c r="BW124" s="24" t="s">
        <v>173</v>
      </c>
      <c r="BX124" s="24" t="s">
        <v>152</v>
      </c>
      <c r="CL124" s="24" t="s">
        <v>1</v>
      </c>
    </row>
    <row r="125" spans="1:91" s="4" customFormat="1" ht="23.25" customHeight="1">
      <c r="A125" s="87" t="s">
        <v>85</v>
      </c>
      <c r="B125" s="50"/>
      <c r="C125" s="10"/>
      <c r="D125" s="10"/>
      <c r="E125" s="253" t="s">
        <v>174</v>
      </c>
      <c r="F125" s="253"/>
      <c r="G125" s="253"/>
      <c r="H125" s="253"/>
      <c r="I125" s="253"/>
      <c r="J125" s="10"/>
      <c r="K125" s="253" t="s">
        <v>175</v>
      </c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42">
        <f>'014-36-03-8 - PS-04 PK Vn...'!J32</f>
        <v>0</v>
      </c>
      <c r="AH125" s="243"/>
      <c r="AI125" s="243"/>
      <c r="AJ125" s="243"/>
      <c r="AK125" s="243"/>
      <c r="AL125" s="243"/>
      <c r="AM125" s="243"/>
      <c r="AN125" s="242">
        <f t="shared" si="0"/>
        <v>0</v>
      </c>
      <c r="AO125" s="243"/>
      <c r="AP125" s="243"/>
      <c r="AQ125" s="88" t="s">
        <v>88</v>
      </c>
      <c r="AR125" s="50"/>
      <c r="AS125" s="89">
        <v>0</v>
      </c>
      <c r="AT125" s="90">
        <f t="shared" si="1"/>
        <v>0</v>
      </c>
      <c r="AU125" s="91">
        <f>'014-36-03-8 - PS-04 PK Vn...'!P120</f>
        <v>0</v>
      </c>
      <c r="AV125" s="90">
        <f>'014-36-03-8 - PS-04 PK Vn...'!J35</f>
        <v>0</v>
      </c>
      <c r="AW125" s="90">
        <f>'014-36-03-8 - PS-04 PK Vn...'!J36</f>
        <v>0</v>
      </c>
      <c r="AX125" s="90">
        <f>'014-36-03-8 - PS-04 PK Vn...'!J37</f>
        <v>0</v>
      </c>
      <c r="AY125" s="90">
        <f>'014-36-03-8 - PS-04 PK Vn...'!J38</f>
        <v>0</v>
      </c>
      <c r="AZ125" s="90">
        <f>'014-36-03-8 - PS-04 PK Vn...'!F35</f>
        <v>0</v>
      </c>
      <c r="BA125" s="90">
        <f>'014-36-03-8 - PS-04 PK Vn...'!F36</f>
        <v>0</v>
      </c>
      <c r="BB125" s="90">
        <f>'014-36-03-8 - PS-04 PK Vn...'!F37</f>
        <v>0</v>
      </c>
      <c r="BC125" s="90">
        <f>'014-36-03-8 - PS-04 PK Vn...'!F38</f>
        <v>0</v>
      </c>
      <c r="BD125" s="92">
        <f>'014-36-03-8 - PS-04 PK Vn...'!F39</f>
        <v>0</v>
      </c>
      <c r="BT125" s="24" t="s">
        <v>84</v>
      </c>
      <c r="BV125" s="24" t="s">
        <v>77</v>
      </c>
      <c r="BW125" s="24" t="s">
        <v>176</v>
      </c>
      <c r="BX125" s="24" t="s">
        <v>152</v>
      </c>
      <c r="CL125" s="24" t="s">
        <v>1</v>
      </c>
    </row>
    <row r="126" spans="1:91" s="4" customFormat="1" ht="23.25" customHeight="1">
      <c r="A126" s="87" t="s">
        <v>85</v>
      </c>
      <c r="B126" s="50"/>
      <c r="C126" s="10"/>
      <c r="D126" s="10"/>
      <c r="E126" s="253" t="s">
        <v>177</v>
      </c>
      <c r="F126" s="253"/>
      <c r="G126" s="253"/>
      <c r="H126" s="253"/>
      <c r="I126" s="253"/>
      <c r="J126" s="10"/>
      <c r="K126" s="253" t="s">
        <v>178</v>
      </c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42">
        <f>'014-36-03-9 - SO-05 PK Vn...'!J32</f>
        <v>0</v>
      </c>
      <c r="AH126" s="243"/>
      <c r="AI126" s="243"/>
      <c r="AJ126" s="243"/>
      <c r="AK126" s="243"/>
      <c r="AL126" s="243"/>
      <c r="AM126" s="243"/>
      <c r="AN126" s="242">
        <f t="shared" ref="AN126:AN157" si="2">SUM(AG126,AT126)</f>
        <v>0</v>
      </c>
      <c r="AO126" s="243"/>
      <c r="AP126" s="243"/>
      <c r="AQ126" s="88" t="s">
        <v>88</v>
      </c>
      <c r="AR126" s="50"/>
      <c r="AS126" s="89">
        <v>0</v>
      </c>
      <c r="AT126" s="90">
        <f t="shared" ref="AT126:AT157" si="3">ROUND(SUM(AV126:AW126),2)</f>
        <v>0</v>
      </c>
      <c r="AU126" s="91">
        <f>'014-36-03-9 - SO-05 PK Vn...'!P131</f>
        <v>0</v>
      </c>
      <c r="AV126" s="90">
        <f>'014-36-03-9 - SO-05 PK Vn...'!J35</f>
        <v>0</v>
      </c>
      <c r="AW126" s="90">
        <f>'014-36-03-9 - SO-05 PK Vn...'!J36</f>
        <v>0</v>
      </c>
      <c r="AX126" s="90">
        <f>'014-36-03-9 - SO-05 PK Vn...'!J37</f>
        <v>0</v>
      </c>
      <c r="AY126" s="90">
        <f>'014-36-03-9 - SO-05 PK Vn...'!J38</f>
        <v>0</v>
      </c>
      <c r="AZ126" s="90">
        <f>'014-36-03-9 - SO-05 PK Vn...'!F35</f>
        <v>0</v>
      </c>
      <c r="BA126" s="90">
        <f>'014-36-03-9 - SO-05 PK Vn...'!F36</f>
        <v>0</v>
      </c>
      <c r="BB126" s="90">
        <f>'014-36-03-9 - SO-05 PK Vn...'!F37</f>
        <v>0</v>
      </c>
      <c r="BC126" s="90">
        <f>'014-36-03-9 - SO-05 PK Vn...'!F38</f>
        <v>0</v>
      </c>
      <c r="BD126" s="92">
        <f>'014-36-03-9 - SO-05 PK Vn...'!F39</f>
        <v>0</v>
      </c>
      <c r="BT126" s="24" t="s">
        <v>84</v>
      </c>
      <c r="BV126" s="24" t="s">
        <v>77</v>
      </c>
      <c r="BW126" s="24" t="s">
        <v>179</v>
      </c>
      <c r="BX126" s="24" t="s">
        <v>152</v>
      </c>
      <c r="CL126" s="24" t="s">
        <v>1</v>
      </c>
    </row>
    <row r="127" spans="1:91" s="4" customFormat="1" ht="23.25" customHeight="1">
      <c r="A127" s="87" t="s">
        <v>85</v>
      </c>
      <c r="B127" s="50"/>
      <c r="C127" s="10"/>
      <c r="D127" s="10"/>
      <c r="E127" s="253" t="s">
        <v>180</v>
      </c>
      <c r="F127" s="253"/>
      <c r="G127" s="253"/>
      <c r="H127" s="253"/>
      <c r="I127" s="253"/>
      <c r="J127" s="10"/>
      <c r="K127" s="253" t="s">
        <v>181</v>
      </c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42">
        <f>'014-36-03-00 - PK Vnorovy...'!J32</f>
        <v>0</v>
      </c>
      <c r="AH127" s="243"/>
      <c r="AI127" s="243"/>
      <c r="AJ127" s="243"/>
      <c r="AK127" s="243"/>
      <c r="AL127" s="243"/>
      <c r="AM127" s="243"/>
      <c r="AN127" s="242">
        <f t="shared" si="2"/>
        <v>0</v>
      </c>
      <c r="AO127" s="243"/>
      <c r="AP127" s="243"/>
      <c r="AQ127" s="88" t="s">
        <v>88</v>
      </c>
      <c r="AR127" s="50"/>
      <c r="AS127" s="89">
        <v>0</v>
      </c>
      <c r="AT127" s="90">
        <f t="shared" si="3"/>
        <v>0</v>
      </c>
      <c r="AU127" s="91">
        <f>'014-36-03-00 - PK Vnorovy...'!P123</f>
        <v>0</v>
      </c>
      <c r="AV127" s="90">
        <f>'014-36-03-00 - PK Vnorovy...'!J35</f>
        <v>0</v>
      </c>
      <c r="AW127" s="90">
        <f>'014-36-03-00 - PK Vnorovy...'!J36</f>
        <v>0</v>
      </c>
      <c r="AX127" s="90">
        <f>'014-36-03-00 - PK Vnorovy...'!J37</f>
        <v>0</v>
      </c>
      <c r="AY127" s="90">
        <f>'014-36-03-00 - PK Vnorovy...'!J38</f>
        <v>0</v>
      </c>
      <c r="AZ127" s="90">
        <f>'014-36-03-00 - PK Vnorovy...'!F35</f>
        <v>0</v>
      </c>
      <c r="BA127" s="90">
        <f>'014-36-03-00 - PK Vnorovy...'!F36</f>
        <v>0</v>
      </c>
      <c r="BB127" s="90">
        <f>'014-36-03-00 - PK Vnorovy...'!F37</f>
        <v>0</v>
      </c>
      <c r="BC127" s="90">
        <f>'014-36-03-00 - PK Vnorovy...'!F38</f>
        <v>0</v>
      </c>
      <c r="BD127" s="92">
        <f>'014-36-03-00 - PK Vnorovy...'!F39</f>
        <v>0</v>
      </c>
      <c r="BT127" s="24" t="s">
        <v>84</v>
      </c>
      <c r="BV127" s="24" t="s">
        <v>77</v>
      </c>
      <c r="BW127" s="24" t="s">
        <v>182</v>
      </c>
      <c r="BX127" s="24" t="s">
        <v>152</v>
      </c>
      <c r="CL127" s="24" t="s">
        <v>1</v>
      </c>
    </row>
    <row r="128" spans="1:91" s="7" customFormat="1" ht="24.75" customHeight="1">
      <c r="B128" s="78"/>
      <c r="C128" s="79"/>
      <c r="D128" s="252" t="s">
        <v>183</v>
      </c>
      <c r="E128" s="252"/>
      <c r="F128" s="252"/>
      <c r="G128" s="252"/>
      <c r="H128" s="252"/>
      <c r="I128" s="80"/>
      <c r="J128" s="252" t="s">
        <v>184</v>
      </c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46">
        <f>ROUND(SUM(AG129:AG138),2)</f>
        <v>0</v>
      </c>
      <c r="AH128" s="245"/>
      <c r="AI128" s="245"/>
      <c r="AJ128" s="245"/>
      <c r="AK128" s="245"/>
      <c r="AL128" s="245"/>
      <c r="AM128" s="245"/>
      <c r="AN128" s="244">
        <f t="shared" si="2"/>
        <v>0</v>
      </c>
      <c r="AO128" s="245"/>
      <c r="AP128" s="245"/>
      <c r="AQ128" s="81" t="s">
        <v>81</v>
      </c>
      <c r="AR128" s="78"/>
      <c r="AS128" s="82">
        <f>ROUND(SUM(AS129:AS138),2)</f>
        <v>0</v>
      </c>
      <c r="AT128" s="83">
        <f t="shared" si="3"/>
        <v>0</v>
      </c>
      <c r="AU128" s="84">
        <f>ROUND(SUM(AU129:AU138),5)</f>
        <v>0</v>
      </c>
      <c r="AV128" s="83">
        <f>ROUND(AZ128*L29,2)</f>
        <v>0</v>
      </c>
      <c r="AW128" s="83">
        <f>ROUND(BA128*L30,2)</f>
        <v>0</v>
      </c>
      <c r="AX128" s="83">
        <f>ROUND(BB128*L29,2)</f>
        <v>0</v>
      </c>
      <c r="AY128" s="83">
        <f>ROUND(BC128*L30,2)</f>
        <v>0</v>
      </c>
      <c r="AZ128" s="83">
        <f>ROUND(SUM(AZ129:AZ138),2)</f>
        <v>0</v>
      </c>
      <c r="BA128" s="83">
        <f>ROUND(SUM(BA129:BA138),2)</f>
        <v>0</v>
      </c>
      <c r="BB128" s="83">
        <f>ROUND(SUM(BB129:BB138),2)</f>
        <v>0</v>
      </c>
      <c r="BC128" s="83">
        <f>ROUND(SUM(BC129:BC138),2)</f>
        <v>0</v>
      </c>
      <c r="BD128" s="85">
        <f>ROUND(SUM(BD129:BD138),2)</f>
        <v>0</v>
      </c>
      <c r="BS128" s="86" t="s">
        <v>74</v>
      </c>
      <c r="BT128" s="86" t="s">
        <v>82</v>
      </c>
      <c r="BU128" s="86" t="s">
        <v>76</v>
      </c>
      <c r="BV128" s="86" t="s">
        <v>77</v>
      </c>
      <c r="BW128" s="86" t="s">
        <v>185</v>
      </c>
      <c r="BX128" s="86" t="s">
        <v>4</v>
      </c>
      <c r="CL128" s="86" t="s">
        <v>1</v>
      </c>
      <c r="CM128" s="86" t="s">
        <v>84</v>
      </c>
    </row>
    <row r="129" spans="1:91" s="4" customFormat="1" ht="23.25" customHeight="1">
      <c r="A129" s="87" t="s">
        <v>85</v>
      </c>
      <c r="B129" s="50"/>
      <c r="C129" s="10"/>
      <c r="D129" s="10"/>
      <c r="E129" s="253" t="s">
        <v>186</v>
      </c>
      <c r="F129" s="253"/>
      <c r="G129" s="253"/>
      <c r="H129" s="253"/>
      <c r="I129" s="253"/>
      <c r="J129" s="10"/>
      <c r="K129" s="253" t="s">
        <v>187</v>
      </c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42">
        <f>'014-36-04-1 - SO-01 PK Ve...'!J32</f>
        <v>0</v>
      </c>
      <c r="AH129" s="243"/>
      <c r="AI129" s="243"/>
      <c r="AJ129" s="243"/>
      <c r="AK129" s="243"/>
      <c r="AL129" s="243"/>
      <c r="AM129" s="243"/>
      <c r="AN129" s="242">
        <f t="shared" si="2"/>
        <v>0</v>
      </c>
      <c r="AO129" s="243"/>
      <c r="AP129" s="243"/>
      <c r="AQ129" s="88" t="s">
        <v>88</v>
      </c>
      <c r="AR129" s="50"/>
      <c r="AS129" s="89">
        <v>0</v>
      </c>
      <c r="AT129" s="90">
        <f t="shared" si="3"/>
        <v>0</v>
      </c>
      <c r="AU129" s="91">
        <f>'014-36-04-1 - SO-01 PK Ve...'!P130</f>
        <v>0</v>
      </c>
      <c r="AV129" s="90">
        <f>'014-36-04-1 - SO-01 PK Ve...'!J35</f>
        <v>0</v>
      </c>
      <c r="AW129" s="90">
        <f>'014-36-04-1 - SO-01 PK Ve...'!J36</f>
        <v>0</v>
      </c>
      <c r="AX129" s="90">
        <f>'014-36-04-1 - SO-01 PK Ve...'!J37</f>
        <v>0</v>
      </c>
      <c r="AY129" s="90">
        <f>'014-36-04-1 - SO-01 PK Ve...'!J38</f>
        <v>0</v>
      </c>
      <c r="AZ129" s="90">
        <f>'014-36-04-1 - SO-01 PK Ve...'!F35</f>
        <v>0</v>
      </c>
      <c r="BA129" s="90">
        <f>'014-36-04-1 - SO-01 PK Ve...'!F36</f>
        <v>0</v>
      </c>
      <c r="BB129" s="90">
        <f>'014-36-04-1 - SO-01 PK Ve...'!F37</f>
        <v>0</v>
      </c>
      <c r="BC129" s="90">
        <f>'014-36-04-1 - SO-01 PK Ve...'!F38</f>
        <v>0</v>
      </c>
      <c r="BD129" s="92">
        <f>'014-36-04-1 - SO-01 PK Ve...'!F39</f>
        <v>0</v>
      </c>
      <c r="BT129" s="24" t="s">
        <v>84</v>
      </c>
      <c r="BV129" s="24" t="s">
        <v>77</v>
      </c>
      <c r="BW129" s="24" t="s">
        <v>188</v>
      </c>
      <c r="BX129" s="24" t="s">
        <v>185</v>
      </c>
      <c r="CL129" s="24" t="s">
        <v>1</v>
      </c>
    </row>
    <row r="130" spans="1:91" s="4" customFormat="1" ht="23.25" customHeight="1">
      <c r="A130" s="87" t="s">
        <v>85</v>
      </c>
      <c r="B130" s="50"/>
      <c r="C130" s="10"/>
      <c r="D130" s="10"/>
      <c r="E130" s="253" t="s">
        <v>189</v>
      </c>
      <c r="F130" s="253"/>
      <c r="G130" s="253"/>
      <c r="H130" s="253"/>
      <c r="I130" s="253"/>
      <c r="J130" s="10"/>
      <c r="K130" s="253" t="s">
        <v>190</v>
      </c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42">
        <f>'014-36-04-2 - SO-02 PK Ve...'!J32</f>
        <v>0</v>
      </c>
      <c r="AH130" s="243"/>
      <c r="AI130" s="243"/>
      <c r="AJ130" s="243"/>
      <c r="AK130" s="243"/>
      <c r="AL130" s="243"/>
      <c r="AM130" s="243"/>
      <c r="AN130" s="242">
        <f t="shared" si="2"/>
        <v>0</v>
      </c>
      <c r="AO130" s="243"/>
      <c r="AP130" s="243"/>
      <c r="AQ130" s="88" t="s">
        <v>88</v>
      </c>
      <c r="AR130" s="50"/>
      <c r="AS130" s="89">
        <v>0</v>
      </c>
      <c r="AT130" s="90">
        <f t="shared" si="3"/>
        <v>0</v>
      </c>
      <c r="AU130" s="91">
        <f>'014-36-04-2 - SO-02 PK Ve...'!P130</f>
        <v>0</v>
      </c>
      <c r="AV130" s="90">
        <f>'014-36-04-2 - SO-02 PK Ve...'!J35</f>
        <v>0</v>
      </c>
      <c r="AW130" s="90">
        <f>'014-36-04-2 - SO-02 PK Ve...'!J36</f>
        <v>0</v>
      </c>
      <c r="AX130" s="90">
        <f>'014-36-04-2 - SO-02 PK Ve...'!J37</f>
        <v>0</v>
      </c>
      <c r="AY130" s="90">
        <f>'014-36-04-2 - SO-02 PK Ve...'!J38</f>
        <v>0</v>
      </c>
      <c r="AZ130" s="90">
        <f>'014-36-04-2 - SO-02 PK Ve...'!F35</f>
        <v>0</v>
      </c>
      <c r="BA130" s="90">
        <f>'014-36-04-2 - SO-02 PK Ve...'!F36</f>
        <v>0</v>
      </c>
      <c r="BB130" s="90">
        <f>'014-36-04-2 - SO-02 PK Ve...'!F37</f>
        <v>0</v>
      </c>
      <c r="BC130" s="90">
        <f>'014-36-04-2 - SO-02 PK Ve...'!F38</f>
        <v>0</v>
      </c>
      <c r="BD130" s="92">
        <f>'014-36-04-2 - SO-02 PK Ve...'!F39</f>
        <v>0</v>
      </c>
      <c r="BT130" s="24" t="s">
        <v>84</v>
      </c>
      <c r="BV130" s="24" t="s">
        <v>77</v>
      </c>
      <c r="BW130" s="24" t="s">
        <v>191</v>
      </c>
      <c r="BX130" s="24" t="s">
        <v>185</v>
      </c>
      <c r="CL130" s="24" t="s">
        <v>1</v>
      </c>
    </row>
    <row r="131" spans="1:91" s="4" customFormat="1" ht="23.25" customHeight="1">
      <c r="A131" s="87" t="s">
        <v>85</v>
      </c>
      <c r="B131" s="50"/>
      <c r="C131" s="10"/>
      <c r="D131" s="10"/>
      <c r="E131" s="253" t="s">
        <v>192</v>
      </c>
      <c r="F131" s="253"/>
      <c r="G131" s="253"/>
      <c r="H131" s="253"/>
      <c r="I131" s="253"/>
      <c r="J131" s="10"/>
      <c r="K131" s="253" t="s">
        <v>193</v>
      </c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42">
        <f>'014-36-04-3 - PS-01 PK Ve...'!J32</f>
        <v>0</v>
      </c>
      <c r="AH131" s="243"/>
      <c r="AI131" s="243"/>
      <c r="AJ131" s="243"/>
      <c r="AK131" s="243"/>
      <c r="AL131" s="243"/>
      <c r="AM131" s="243"/>
      <c r="AN131" s="242">
        <f t="shared" si="2"/>
        <v>0</v>
      </c>
      <c r="AO131" s="243"/>
      <c r="AP131" s="243"/>
      <c r="AQ131" s="88" t="s">
        <v>88</v>
      </c>
      <c r="AR131" s="50"/>
      <c r="AS131" s="89">
        <v>0</v>
      </c>
      <c r="AT131" s="90">
        <f t="shared" si="3"/>
        <v>0</v>
      </c>
      <c r="AU131" s="91">
        <f>'014-36-04-3 - PS-01 PK Ve...'!P123</f>
        <v>0</v>
      </c>
      <c r="AV131" s="90">
        <f>'014-36-04-3 - PS-01 PK Ve...'!J35</f>
        <v>0</v>
      </c>
      <c r="AW131" s="90">
        <f>'014-36-04-3 - PS-01 PK Ve...'!J36</f>
        <v>0</v>
      </c>
      <c r="AX131" s="90">
        <f>'014-36-04-3 - PS-01 PK Ve...'!J37</f>
        <v>0</v>
      </c>
      <c r="AY131" s="90">
        <f>'014-36-04-3 - PS-01 PK Ve...'!J38</f>
        <v>0</v>
      </c>
      <c r="AZ131" s="90">
        <f>'014-36-04-3 - PS-01 PK Ve...'!F35</f>
        <v>0</v>
      </c>
      <c r="BA131" s="90">
        <f>'014-36-04-3 - PS-01 PK Ve...'!F36</f>
        <v>0</v>
      </c>
      <c r="BB131" s="90">
        <f>'014-36-04-3 - PS-01 PK Ve...'!F37</f>
        <v>0</v>
      </c>
      <c r="BC131" s="90">
        <f>'014-36-04-3 - PS-01 PK Ve...'!F38</f>
        <v>0</v>
      </c>
      <c r="BD131" s="92">
        <f>'014-36-04-3 - PS-01 PK Ve...'!F39</f>
        <v>0</v>
      </c>
      <c r="BT131" s="24" t="s">
        <v>84</v>
      </c>
      <c r="BV131" s="24" t="s">
        <v>77</v>
      </c>
      <c r="BW131" s="24" t="s">
        <v>194</v>
      </c>
      <c r="BX131" s="24" t="s">
        <v>185</v>
      </c>
      <c r="CL131" s="24" t="s">
        <v>1</v>
      </c>
    </row>
    <row r="132" spans="1:91" s="4" customFormat="1" ht="23.25" customHeight="1">
      <c r="A132" s="87" t="s">
        <v>85</v>
      </c>
      <c r="B132" s="50"/>
      <c r="C132" s="10"/>
      <c r="D132" s="10"/>
      <c r="E132" s="253" t="s">
        <v>195</v>
      </c>
      <c r="F132" s="253"/>
      <c r="G132" s="253"/>
      <c r="H132" s="253"/>
      <c r="I132" s="253"/>
      <c r="J132" s="10"/>
      <c r="K132" s="253" t="s">
        <v>196</v>
      </c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42">
        <f>'014-36-04-4 - PS-02 PK Ve...'!J32</f>
        <v>0</v>
      </c>
      <c r="AH132" s="243"/>
      <c r="AI132" s="243"/>
      <c r="AJ132" s="243"/>
      <c r="AK132" s="243"/>
      <c r="AL132" s="243"/>
      <c r="AM132" s="243"/>
      <c r="AN132" s="242">
        <f t="shared" si="2"/>
        <v>0</v>
      </c>
      <c r="AO132" s="243"/>
      <c r="AP132" s="243"/>
      <c r="AQ132" s="88" t="s">
        <v>88</v>
      </c>
      <c r="AR132" s="50"/>
      <c r="AS132" s="89">
        <v>0</v>
      </c>
      <c r="AT132" s="90">
        <f t="shared" si="3"/>
        <v>0</v>
      </c>
      <c r="AU132" s="91">
        <f>'014-36-04-4 - PS-02 PK Ve...'!P123</f>
        <v>0</v>
      </c>
      <c r="AV132" s="90">
        <f>'014-36-04-4 - PS-02 PK Ve...'!J35</f>
        <v>0</v>
      </c>
      <c r="AW132" s="90">
        <f>'014-36-04-4 - PS-02 PK Ve...'!J36</f>
        <v>0</v>
      </c>
      <c r="AX132" s="90">
        <f>'014-36-04-4 - PS-02 PK Ve...'!J37</f>
        <v>0</v>
      </c>
      <c r="AY132" s="90">
        <f>'014-36-04-4 - PS-02 PK Ve...'!J38</f>
        <v>0</v>
      </c>
      <c r="AZ132" s="90">
        <f>'014-36-04-4 - PS-02 PK Ve...'!F35</f>
        <v>0</v>
      </c>
      <c r="BA132" s="90">
        <f>'014-36-04-4 - PS-02 PK Ve...'!F36</f>
        <v>0</v>
      </c>
      <c r="BB132" s="90">
        <f>'014-36-04-4 - PS-02 PK Ve...'!F37</f>
        <v>0</v>
      </c>
      <c r="BC132" s="90">
        <f>'014-36-04-4 - PS-02 PK Ve...'!F38</f>
        <v>0</v>
      </c>
      <c r="BD132" s="92">
        <f>'014-36-04-4 - PS-02 PK Ve...'!F39</f>
        <v>0</v>
      </c>
      <c r="BT132" s="24" t="s">
        <v>84</v>
      </c>
      <c r="BV132" s="24" t="s">
        <v>77</v>
      </c>
      <c r="BW132" s="24" t="s">
        <v>197</v>
      </c>
      <c r="BX132" s="24" t="s">
        <v>185</v>
      </c>
      <c r="CL132" s="24" t="s">
        <v>1</v>
      </c>
    </row>
    <row r="133" spans="1:91" s="4" customFormat="1" ht="23.25" customHeight="1">
      <c r="A133" s="87" t="s">
        <v>85</v>
      </c>
      <c r="B133" s="50"/>
      <c r="C133" s="10"/>
      <c r="D133" s="10"/>
      <c r="E133" s="253" t="s">
        <v>198</v>
      </c>
      <c r="F133" s="253"/>
      <c r="G133" s="253"/>
      <c r="H133" s="253"/>
      <c r="I133" s="253"/>
      <c r="J133" s="10"/>
      <c r="K133" s="253" t="s">
        <v>199</v>
      </c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42">
        <f>'014-36-04-5 - SO-03 PK Ve...'!J32</f>
        <v>0</v>
      </c>
      <c r="AH133" s="243"/>
      <c r="AI133" s="243"/>
      <c r="AJ133" s="243"/>
      <c r="AK133" s="243"/>
      <c r="AL133" s="243"/>
      <c r="AM133" s="243"/>
      <c r="AN133" s="242">
        <f t="shared" si="2"/>
        <v>0</v>
      </c>
      <c r="AO133" s="243"/>
      <c r="AP133" s="243"/>
      <c r="AQ133" s="88" t="s">
        <v>88</v>
      </c>
      <c r="AR133" s="50"/>
      <c r="AS133" s="89">
        <v>0</v>
      </c>
      <c r="AT133" s="90">
        <f t="shared" si="3"/>
        <v>0</v>
      </c>
      <c r="AU133" s="91">
        <f>'014-36-04-5 - SO-03 PK Ve...'!P120</f>
        <v>0</v>
      </c>
      <c r="AV133" s="90">
        <f>'014-36-04-5 - SO-03 PK Ve...'!J35</f>
        <v>0</v>
      </c>
      <c r="AW133" s="90">
        <f>'014-36-04-5 - SO-03 PK Ve...'!J36</f>
        <v>0</v>
      </c>
      <c r="AX133" s="90">
        <f>'014-36-04-5 - SO-03 PK Ve...'!J37</f>
        <v>0</v>
      </c>
      <c r="AY133" s="90">
        <f>'014-36-04-5 - SO-03 PK Ve...'!J38</f>
        <v>0</v>
      </c>
      <c r="AZ133" s="90">
        <f>'014-36-04-5 - SO-03 PK Ve...'!F35</f>
        <v>0</v>
      </c>
      <c r="BA133" s="90">
        <f>'014-36-04-5 - SO-03 PK Ve...'!F36</f>
        <v>0</v>
      </c>
      <c r="BB133" s="90">
        <f>'014-36-04-5 - SO-03 PK Ve...'!F37</f>
        <v>0</v>
      </c>
      <c r="BC133" s="90">
        <f>'014-36-04-5 - SO-03 PK Ve...'!F38</f>
        <v>0</v>
      </c>
      <c r="BD133" s="92">
        <f>'014-36-04-5 - SO-03 PK Ve...'!F39</f>
        <v>0</v>
      </c>
      <c r="BT133" s="24" t="s">
        <v>84</v>
      </c>
      <c r="BV133" s="24" t="s">
        <v>77</v>
      </c>
      <c r="BW133" s="24" t="s">
        <v>200</v>
      </c>
      <c r="BX133" s="24" t="s">
        <v>185</v>
      </c>
      <c r="CL133" s="24" t="s">
        <v>1</v>
      </c>
    </row>
    <row r="134" spans="1:91" s="4" customFormat="1" ht="23.25" customHeight="1">
      <c r="A134" s="87" t="s">
        <v>85</v>
      </c>
      <c r="B134" s="50"/>
      <c r="C134" s="10"/>
      <c r="D134" s="10"/>
      <c r="E134" s="253" t="s">
        <v>201</v>
      </c>
      <c r="F134" s="253"/>
      <c r="G134" s="253"/>
      <c r="H134" s="253"/>
      <c r="I134" s="253"/>
      <c r="J134" s="10"/>
      <c r="K134" s="253" t="s">
        <v>202</v>
      </c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42">
        <f>'014-36-04-6 - SO-04 PK Ve...'!J32</f>
        <v>0</v>
      </c>
      <c r="AH134" s="243"/>
      <c r="AI134" s="243"/>
      <c r="AJ134" s="243"/>
      <c r="AK134" s="243"/>
      <c r="AL134" s="243"/>
      <c r="AM134" s="243"/>
      <c r="AN134" s="242">
        <f t="shared" si="2"/>
        <v>0</v>
      </c>
      <c r="AO134" s="243"/>
      <c r="AP134" s="243"/>
      <c r="AQ134" s="88" t="s">
        <v>88</v>
      </c>
      <c r="AR134" s="50"/>
      <c r="AS134" s="89">
        <v>0</v>
      </c>
      <c r="AT134" s="90">
        <f t="shared" si="3"/>
        <v>0</v>
      </c>
      <c r="AU134" s="91">
        <f>'014-36-04-6 - SO-04 PK Ve...'!P120</f>
        <v>0</v>
      </c>
      <c r="AV134" s="90">
        <f>'014-36-04-6 - SO-04 PK Ve...'!J35</f>
        <v>0</v>
      </c>
      <c r="AW134" s="90">
        <f>'014-36-04-6 - SO-04 PK Ve...'!J36</f>
        <v>0</v>
      </c>
      <c r="AX134" s="90">
        <f>'014-36-04-6 - SO-04 PK Ve...'!J37</f>
        <v>0</v>
      </c>
      <c r="AY134" s="90">
        <f>'014-36-04-6 - SO-04 PK Ve...'!J38</f>
        <v>0</v>
      </c>
      <c r="AZ134" s="90">
        <f>'014-36-04-6 - SO-04 PK Ve...'!F35</f>
        <v>0</v>
      </c>
      <c r="BA134" s="90">
        <f>'014-36-04-6 - SO-04 PK Ve...'!F36</f>
        <v>0</v>
      </c>
      <c r="BB134" s="90">
        <f>'014-36-04-6 - SO-04 PK Ve...'!F37</f>
        <v>0</v>
      </c>
      <c r="BC134" s="90">
        <f>'014-36-04-6 - SO-04 PK Ve...'!F38</f>
        <v>0</v>
      </c>
      <c r="BD134" s="92">
        <f>'014-36-04-6 - SO-04 PK Ve...'!F39</f>
        <v>0</v>
      </c>
      <c r="BT134" s="24" t="s">
        <v>84</v>
      </c>
      <c r="BV134" s="24" t="s">
        <v>77</v>
      </c>
      <c r="BW134" s="24" t="s">
        <v>203</v>
      </c>
      <c r="BX134" s="24" t="s">
        <v>185</v>
      </c>
      <c r="CL134" s="24" t="s">
        <v>1</v>
      </c>
    </row>
    <row r="135" spans="1:91" s="4" customFormat="1" ht="23.25" customHeight="1">
      <c r="A135" s="87" t="s">
        <v>85</v>
      </c>
      <c r="B135" s="50"/>
      <c r="C135" s="10"/>
      <c r="D135" s="10"/>
      <c r="E135" s="253" t="s">
        <v>204</v>
      </c>
      <c r="F135" s="253"/>
      <c r="G135" s="253"/>
      <c r="H135" s="253"/>
      <c r="I135" s="253"/>
      <c r="J135" s="10"/>
      <c r="K135" s="253" t="s">
        <v>205</v>
      </c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42">
        <f>'014-36-04-7 - PS-03 PK Ve...'!J32</f>
        <v>0</v>
      </c>
      <c r="AH135" s="243"/>
      <c r="AI135" s="243"/>
      <c r="AJ135" s="243"/>
      <c r="AK135" s="243"/>
      <c r="AL135" s="243"/>
      <c r="AM135" s="243"/>
      <c r="AN135" s="242">
        <f t="shared" si="2"/>
        <v>0</v>
      </c>
      <c r="AO135" s="243"/>
      <c r="AP135" s="243"/>
      <c r="AQ135" s="88" t="s">
        <v>88</v>
      </c>
      <c r="AR135" s="50"/>
      <c r="AS135" s="89">
        <v>0</v>
      </c>
      <c r="AT135" s="90">
        <f t="shared" si="3"/>
        <v>0</v>
      </c>
      <c r="AU135" s="91">
        <f>'014-36-04-7 - PS-03 PK Ve...'!P120</f>
        <v>0</v>
      </c>
      <c r="AV135" s="90">
        <f>'014-36-04-7 - PS-03 PK Ve...'!J35</f>
        <v>0</v>
      </c>
      <c r="AW135" s="90">
        <f>'014-36-04-7 - PS-03 PK Ve...'!J36</f>
        <v>0</v>
      </c>
      <c r="AX135" s="90">
        <f>'014-36-04-7 - PS-03 PK Ve...'!J37</f>
        <v>0</v>
      </c>
      <c r="AY135" s="90">
        <f>'014-36-04-7 - PS-03 PK Ve...'!J38</f>
        <v>0</v>
      </c>
      <c r="AZ135" s="90">
        <f>'014-36-04-7 - PS-03 PK Ve...'!F35</f>
        <v>0</v>
      </c>
      <c r="BA135" s="90">
        <f>'014-36-04-7 - PS-03 PK Ve...'!F36</f>
        <v>0</v>
      </c>
      <c r="BB135" s="90">
        <f>'014-36-04-7 - PS-03 PK Ve...'!F37</f>
        <v>0</v>
      </c>
      <c r="BC135" s="90">
        <f>'014-36-04-7 - PS-03 PK Ve...'!F38</f>
        <v>0</v>
      </c>
      <c r="BD135" s="92">
        <f>'014-36-04-7 - PS-03 PK Ve...'!F39</f>
        <v>0</v>
      </c>
      <c r="BT135" s="24" t="s">
        <v>84</v>
      </c>
      <c r="BV135" s="24" t="s">
        <v>77</v>
      </c>
      <c r="BW135" s="24" t="s">
        <v>206</v>
      </c>
      <c r="BX135" s="24" t="s">
        <v>185</v>
      </c>
      <c r="CL135" s="24" t="s">
        <v>1</v>
      </c>
    </row>
    <row r="136" spans="1:91" s="4" customFormat="1" ht="23.25" customHeight="1">
      <c r="A136" s="87" t="s">
        <v>85</v>
      </c>
      <c r="B136" s="50"/>
      <c r="C136" s="10"/>
      <c r="D136" s="10"/>
      <c r="E136" s="253" t="s">
        <v>207</v>
      </c>
      <c r="F136" s="253"/>
      <c r="G136" s="253"/>
      <c r="H136" s="253"/>
      <c r="I136" s="253"/>
      <c r="J136" s="10"/>
      <c r="K136" s="253" t="s">
        <v>208</v>
      </c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42">
        <f>'014-36-04-8 - PS-04 PK Ve...'!J32</f>
        <v>0</v>
      </c>
      <c r="AH136" s="243"/>
      <c r="AI136" s="243"/>
      <c r="AJ136" s="243"/>
      <c r="AK136" s="243"/>
      <c r="AL136" s="243"/>
      <c r="AM136" s="243"/>
      <c r="AN136" s="242">
        <f t="shared" si="2"/>
        <v>0</v>
      </c>
      <c r="AO136" s="243"/>
      <c r="AP136" s="243"/>
      <c r="AQ136" s="88" t="s">
        <v>88</v>
      </c>
      <c r="AR136" s="50"/>
      <c r="AS136" s="89">
        <v>0</v>
      </c>
      <c r="AT136" s="90">
        <f t="shared" si="3"/>
        <v>0</v>
      </c>
      <c r="AU136" s="91">
        <f>'014-36-04-8 - PS-04 PK Ve...'!P120</f>
        <v>0</v>
      </c>
      <c r="AV136" s="90">
        <f>'014-36-04-8 - PS-04 PK Ve...'!J35</f>
        <v>0</v>
      </c>
      <c r="AW136" s="90">
        <f>'014-36-04-8 - PS-04 PK Ve...'!J36</f>
        <v>0</v>
      </c>
      <c r="AX136" s="90">
        <f>'014-36-04-8 - PS-04 PK Ve...'!J37</f>
        <v>0</v>
      </c>
      <c r="AY136" s="90">
        <f>'014-36-04-8 - PS-04 PK Ve...'!J38</f>
        <v>0</v>
      </c>
      <c r="AZ136" s="90">
        <f>'014-36-04-8 - PS-04 PK Ve...'!F35</f>
        <v>0</v>
      </c>
      <c r="BA136" s="90">
        <f>'014-36-04-8 - PS-04 PK Ve...'!F36</f>
        <v>0</v>
      </c>
      <c r="BB136" s="90">
        <f>'014-36-04-8 - PS-04 PK Ve...'!F37</f>
        <v>0</v>
      </c>
      <c r="BC136" s="90">
        <f>'014-36-04-8 - PS-04 PK Ve...'!F38</f>
        <v>0</v>
      </c>
      <c r="BD136" s="92">
        <f>'014-36-04-8 - PS-04 PK Ve...'!F39</f>
        <v>0</v>
      </c>
      <c r="BT136" s="24" t="s">
        <v>84</v>
      </c>
      <c r="BV136" s="24" t="s">
        <v>77</v>
      </c>
      <c r="BW136" s="24" t="s">
        <v>209</v>
      </c>
      <c r="BX136" s="24" t="s">
        <v>185</v>
      </c>
      <c r="CL136" s="24" t="s">
        <v>1</v>
      </c>
    </row>
    <row r="137" spans="1:91" s="4" customFormat="1" ht="23.25" customHeight="1">
      <c r="A137" s="87" t="s">
        <v>85</v>
      </c>
      <c r="B137" s="50"/>
      <c r="C137" s="10"/>
      <c r="D137" s="10"/>
      <c r="E137" s="253" t="s">
        <v>210</v>
      </c>
      <c r="F137" s="253"/>
      <c r="G137" s="253"/>
      <c r="H137" s="253"/>
      <c r="I137" s="253"/>
      <c r="J137" s="10"/>
      <c r="K137" s="253" t="s">
        <v>211</v>
      </c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42">
        <f>'014-36-04-9 - SO-05 PK Ve...'!J32</f>
        <v>0</v>
      </c>
      <c r="AH137" s="243"/>
      <c r="AI137" s="243"/>
      <c r="AJ137" s="243"/>
      <c r="AK137" s="243"/>
      <c r="AL137" s="243"/>
      <c r="AM137" s="243"/>
      <c r="AN137" s="242">
        <f t="shared" si="2"/>
        <v>0</v>
      </c>
      <c r="AO137" s="243"/>
      <c r="AP137" s="243"/>
      <c r="AQ137" s="88" t="s">
        <v>88</v>
      </c>
      <c r="AR137" s="50"/>
      <c r="AS137" s="89">
        <v>0</v>
      </c>
      <c r="AT137" s="90">
        <f t="shared" si="3"/>
        <v>0</v>
      </c>
      <c r="AU137" s="91">
        <f>'014-36-04-9 - SO-05 PK Ve...'!P131</f>
        <v>0</v>
      </c>
      <c r="AV137" s="90">
        <f>'014-36-04-9 - SO-05 PK Ve...'!J35</f>
        <v>0</v>
      </c>
      <c r="AW137" s="90">
        <f>'014-36-04-9 - SO-05 PK Ve...'!J36</f>
        <v>0</v>
      </c>
      <c r="AX137" s="90">
        <f>'014-36-04-9 - SO-05 PK Ve...'!J37</f>
        <v>0</v>
      </c>
      <c r="AY137" s="90">
        <f>'014-36-04-9 - SO-05 PK Ve...'!J38</f>
        <v>0</v>
      </c>
      <c r="AZ137" s="90">
        <f>'014-36-04-9 - SO-05 PK Ve...'!F35</f>
        <v>0</v>
      </c>
      <c r="BA137" s="90">
        <f>'014-36-04-9 - SO-05 PK Ve...'!F36</f>
        <v>0</v>
      </c>
      <c r="BB137" s="90">
        <f>'014-36-04-9 - SO-05 PK Ve...'!F37</f>
        <v>0</v>
      </c>
      <c r="BC137" s="90">
        <f>'014-36-04-9 - SO-05 PK Ve...'!F38</f>
        <v>0</v>
      </c>
      <c r="BD137" s="92">
        <f>'014-36-04-9 - SO-05 PK Ve...'!F39</f>
        <v>0</v>
      </c>
      <c r="BT137" s="24" t="s">
        <v>84</v>
      </c>
      <c r="BV137" s="24" t="s">
        <v>77</v>
      </c>
      <c r="BW137" s="24" t="s">
        <v>212</v>
      </c>
      <c r="BX137" s="24" t="s">
        <v>185</v>
      </c>
      <c r="CL137" s="24" t="s">
        <v>1</v>
      </c>
    </row>
    <row r="138" spans="1:91" s="4" customFormat="1" ht="23.25" customHeight="1">
      <c r="A138" s="87" t="s">
        <v>85</v>
      </c>
      <c r="B138" s="50"/>
      <c r="C138" s="10"/>
      <c r="D138" s="10"/>
      <c r="E138" s="253" t="s">
        <v>213</v>
      </c>
      <c r="F138" s="253"/>
      <c r="G138" s="253"/>
      <c r="H138" s="253"/>
      <c r="I138" s="253"/>
      <c r="J138" s="10"/>
      <c r="K138" s="253" t="s">
        <v>115</v>
      </c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42">
        <f>'014-36-04-00 - Vedlejší a...'!J32</f>
        <v>0</v>
      </c>
      <c r="AH138" s="243"/>
      <c r="AI138" s="243"/>
      <c r="AJ138" s="243"/>
      <c r="AK138" s="243"/>
      <c r="AL138" s="243"/>
      <c r="AM138" s="243"/>
      <c r="AN138" s="242">
        <f t="shared" si="2"/>
        <v>0</v>
      </c>
      <c r="AO138" s="243"/>
      <c r="AP138" s="243"/>
      <c r="AQ138" s="88" t="s">
        <v>88</v>
      </c>
      <c r="AR138" s="50"/>
      <c r="AS138" s="89">
        <v>0</v>
      </c>
      <c r="AT138" s="90">
        <f t="shared" si="3"/>
        <v>0</v>
      </c>
      <c r="AU138" s="91">
        <f>'014-36-04-00 - Vedlejší a...'!P123</f>
        <v>0</v>
      </c>
      <c r="AV138" s="90">
        <f>'014-36-04-00 - Vedlejší a...'!J35</f>
        <v>0</v>
      </c>
      <c r="AW138" s="90">
        <f>'014-36-04-00 - Vedlejší a...'!J36</f>
        <v>0</v>
      </c>
      <c r="AX138" s="90">
        <f>'014-36-04-00 - Vedlejší a...'!J37</f>
        <v>0</v>
      </c>
      <c r="AY138" s="90">
        <f>'014-36-04-00 - Vedlejší a...'!J38</f>
        <v>0</v>
      </c>
      <c r="AZ138" s="90">
        <f>'014-36-04-00 - Vedlejší a...'!F35</f>
        <v>0</v>
      </c>
      <c r="BA138" s="90">
        <f>'014-36-04-00 - Vedlejší a...'!F36</f>
        <v>0</v>
      </c>
      <c r="BB138" s="90">
        <f>'014-36-04-00 - Vedlejší a...'!F37</f>
        <v>0</v>
      </c>
      <c r="BC138" s="90">
        <f>'014-36-04-00 - Vedlejší a...'!F38</f>
        <v>0</v>
      </c>
      <c r="BD138" s="92">
        <f>'014-36-04-00 - Vedlejší a...'!F39</f>
        <v>0</v>
      </c>
      <c r="BT138" s="24" t="s">
        <v>84</v>
      </c>
      <c r="BV138" s="24" t="s">
        <v>77</v>
      </c>
      <c r="BW138" s="24" t="s">
        <v>214</v>
      </c>
      <c r="BX138" s="24" t="s">
        <v>185</v>
      </c>
      <c r="CL138" s="24" t="s">
        <v>1</v>
      </c>
    </row>
    <row r="139" spans="1:91" s="7" customFormat="1" ht="24.75" customHeight="1">
      <c r="B139" s="78"/>
      <c r="C139" s="79"/>
      <c r="D139" s="252" t="s">
        <v>215</v>
      </c>
      <c r="E139" s="252"/>
      <c r="F139" s="252"/>
      <c r="G139" s="252"/>
      <c r="H139" s="252"/>
      <c r="I139" s="80"/>
      <c r="J139" s="252" t="s">
        <v>216</v>
      </c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46">
        <f>ROUND(SUM(AG140:AG145),2)</f>
        <v>0</v>
      </c>
      <c r="AH139" s="245"/>
      <c r="AI139" s="245"/>
      <c r="AJ139" s="245"/>
      <c r="AK139" s="245"/>
      <c r="AL139" s="245"/>
      <c r="AM139" s="245"/>
      <c r="AN139" s="244">
        <f t="shared" si="2"/>
        <v>0</v>
      </c>
      <c r="AO139" s="245"/>
      <c r="AP139" s="245"/>
      <c r="AQ139" s="81" t="s">
        <v>81</v>
      </c>
      <c r="AR139" s="78"/>
      <c r="AS139" s="82">
        <f>ROUND(SUM(AS140:AS145),2)</f>
        <v>0</v>
      </c>
      <c r="AT139" s="83">
        <f t="shared" si="3"/>
        <v>0</v>
      </c>
      <c r="AU139" s="84">
        <f>ROUND(SUM(AU140:AU145),5)</f>
        <v>0</v>
      </c>
      <c r="AV139" s="83">
        <f>ROUND(AZ139*L29,2)</f>
        <v>0</v>
      </c>
      <c r="AW139" s="83">
        <f>ROUND(BA139*L30,2)</f>
        <v>0</v>
      </c>
      <c r="AX139" s="83">
        <f>ROUND(BB139*L29,2)</f>
        <v>0</v>
      </c>
      <c r="AY139" s="83">
        <f>ROUND(BC139*L30,2)</f>
        <v>0</v>
      </c>
      <c r="AZ139" s="83">
        <f>ROUND(SUM(AZ140:AZ145),2)</f>
        <v>0</v>
      </c>
      <c r="BA139" s="83">
        <f>ROUND(SUM(BA140:BA145),2)</f>
        <v>0</v>
      </c>
      <c r="BB139" s="83">
        <f>ROUND(SUM(BB140:BB145),2)</f>
        <v>0</v>
      </c>
      <c r="BC139" s="83">
        <f>ROUND(SUM(BC140:BC145),2)</f>
        <v>0</v>
      </c>
      <c r="BD139" s="85">
        <f>ROUND(SUM(BD140:BD145),2)</f>
        <v>0</v>
      </c>
      <c r="BS139" s="86" t="s">
        <v>74</v>
      </c>
      <c r="BT139" s="86" t="s">
        <v>82</v>
      </c>
      <c r="BU139" s="86" t="s">
        <v>76</v>
      </c>
      <c r="BV139" s="86" t="s">
        <v>77</v>
      </c>
      <c r="BW139" s="86" t="s">
        <v>217</v>
      </c>
      <c r="BX139" s="86" t="s">
        <v>4</v>
      </c>
      <c r="CL139" s="86" t="s">
        <v>1</v>
      </c>
      <c r="CM139" s="86" t="s">
        <v>84</v>
      </c>
    </row>
    <row r="140" spans="1:91" s="4" customFormat="1" ht="23.25" customHeight="1">
      <c r="A140" s="87" t="s">
        <v>85</v>
      </c>
      <c r="B140" s="50"/>
      <c r="C140" s="10"/>
      <c r="D140" s="10"/>
      <c r="E140" s="253" t="s">
        <v>218</v>
      </c>
      <c r="F140" s="253"/>
      <c r="G140" s="253"/>
      <c r="H140" s="253"/>
      <c r="I140" s="253"/>
      <c r="J140" s="10"/>
      <c r="K140" s="253" t="s">
        <v>219</v>
      </c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42">
        <f>'014-36-05-1 - SO-01 PK Uh...'!J32</f>
        <v>0</v>
      </c>
      <c r="AH140" s="243"/>
      <c r="AI140" s="243"/>
      <c r="AJ140" s="243"/>
      <c r="AK140" s="243"/>
      <c r="AL140" s="243"/>
      <c r="AM140" s="243"/>
      <c r="AN140" s="242">
        <f t="shared" si="2"/>
        <v>0</v>
      </c>
      <c r="AO140" s="243"/>
      <c r="AP140" s="243"/>
      <c r="AQ140" s="88" t="s">
        <v>88</v>
      </c>
      <c r="AR140" s="50"/>
      <c r="AS140" s="89">
        <v>0</v>
      </c>
      <c r="AT140" s="90">
        <f t="shared" si="3"/>
        <v>0</v>
      </c>
      <c r="AU140" s="91">
        <f>'014-36-05-1 - SO-01 PK Uh...'!P131</f>
        <v>0</v>
      </c>
      <c r="AV140" s="90">
        <f>'014-36-05-1 - SO-01 PK Uh...'!J35</f>
        <v>0</v>
      </c>
      <c r="AW140" s="90">
        <f>'014-36-05-1 - SO-01 PK Uh...'!J36</f>
        <v>0</v>
      </c>
      <c r="AX140" s="90">
        <f>'014-36-05-1 - SO-01 PK Uh...'!J37</f>
        <v>0</v>
      </c>
      <c r="AY140" s="90">
        <f>'014-36-05-1 - SO-01 PK Uh...'!J38</f>
        <v>0</v>
      </c>
      <c r="AZ140" s="90">
        <f>'014-36-05-1 - SO-01 PK Uh...'!F35</f>
        <v>0</v>
      </c>
      <c r="BA140" s="90">
        <f>'014-36-05-1 - SO-01 PK Uh...'!F36</f>
        <v>0</v>
      </c>
      <c r="BB140" s="90">
        <f>'014-36-05-1 - SO-01 PK Uh...'!F37</f>
        <v>0</v>
      </c>
      <c r="BC140" s="90">
        <f>'014-36-05-1 - SO-01 PK Uh...'!F38</f>
        <v>0</v>
      </c>
      <c r="BD140" s="92">
        <f>'014-36-05-1 - SO-01 PK Uh...'!F39</f>
        <v>0</v>
      </c>
      <c r="BT140" s="24" t="s">
        <v>84</v>
      </c>
      <c r="BV140" s="24" t="s">
        <v>77</v>
      </c>
      <c r="BW140" s="24" t="s">
        <v>220</v>
      </c>
      <c r="BX140" s="24" t="s">
        <v>217</v>
      </c>
      <c r="CL140" s="24" t="s">
        <v>1</v>
      </c>
    </row>
    <row r="141" spans="1:91" s="4" customFormat="1" ht="23.25" customHeight="1">
      <c r="A141" s="87" t="s">
        <v>85</v>
      </c>
      <c r="B141" s="50"/>
      <c r="C141" s="10"/>
      <c r="D141" s="10"/>
      <c r="E141" s="253" t="s">
        <v>221</v>
      </c>
      <c r="F141" s="253"/>
      <c r="G141" s="253"/>
      <c r="H141" s="253"/>
      <c r="I141" s="253"/>
      <c r="J141" s="10"/>
      <c r="K141" s="253" t="s">
        <v>222</v>
      </c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42">
        <f>'014-36-05-1-1 - SO-01-1 P...'!J32</f>
        <v>0</v>
      </c>
      <c r="AH141" s="243"/>
      <c r="AI141" s="243"/>
      <c r="AJ141" s="243"/>
      <c r="AK141" s="243"/>
      <c r="AL141" s="243"/>
      <c r="AM141" s="243"/>
      <c r="AN141" s="242">
        <f t="shared" si="2"/>
        <v>0</v>
      </c>
      <c r="AO141" s="243"/>
      <c r="AP141" s="243"/>
      <c r="AQ141" s="88" t="s">
        <v>88</v>
      </c>
      <c r="AR141" s="50"/>
      <c r="AS141" s="89">
        <v>0</v>
      </c>
      <c r="AT141" s="90">
        <f t="shared" si="3"/>
        <v>0</v>
      </c>
      <c r="AU141" s="91">
        <f>'014-36-05-1-1 - SO-01-1 P...'!P131</f>
        <v>0</v>
      </c>
      <c r="AV141" s="90">
        <f>'014-36-05-1-1 - SO-01-1 P...'!J35</f>
        <v>0</v>
      </c>
      <c r="AW141" s="90">
        <f>'014-36-05-1-1 - SO-01-1 P...'!J36</f>
        <v>0</v>
      </c>
      <c r="AX141" s="90">
        <f>'014-36-05-1-1 - SO-01-1 P...'!J37</f>
        <v>0</v>
      </c>
      <c r="AY141" s="90">
        <f>'014-36-05-1-1 - SO-01-1 P...'!J38</f>
        <v>0</v>
      </c>
      <c r="AZ141" s="90">
        <f>'014-36-05-1-1 - SO-01-1 P...'!F35</f>
        <v>0</v>
      </c>
      <c r="BA141" s="90">
        <f>'014-36-05-1-1 - SO-01-1 P...'!F36</f>
        <v>0</v>
      </c>
      <c r="BB141" s="90">
        <f>'014-36-05-1-1 - SO-01-1 P...'!F37</f>
        <v>0</v>
      </c>
      <c r="BC141" s="90">
        <f>'014-36-05-1-1 - SO-01-1 P...'!F38</f>
        <v>0</v>
      </c>
      <c r="BD141" s="92">
        <f>'014-36-05-1-1 - SO-01-1 P...'!F39</f>
        <v>0</v>
      </c>
      <c r="BT141" s="24" t="s">
        <v>84</v>
      </c>
      <c r="BV141" s="24" t="s">
        <v>77</v>
      </c>
      <c r="BW141" s="24" t="s">
        <v>223</v>
      </c>
      <c r="BX141" s="24" t="s">
        <v>217</v>
      </c>
      <c r="CL141" s="24" t="s">
        <v>1</v>
      </c>
    </row>
    <row r="142" spans="1:91" s="4" customFormat="1" ht="23.25" customHeight="1">
      <c r="A142" s="87" t="s">
        <v>85</v>
      </c>
      <c r="B142" s="50"/>
      <c r="C142" s="10"/>
      <c r="D142" s="10"/>
      <c r="E142" s="253" t="s">
        <v>224</v>
      </c>
      <c r="F142" s="253"/>
      <c r="G142" s="253"/>
      <c r="H142" s="253"/>
      <c r="I142" s="253"/>
      <c r="J142" s="10"/>
      <c r="K142" s="253" t="s">
        <v>225</v>
      </c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42">
        <f>'014-36-05-2 - PS-01 PK Uh...'!J32</f>
        <v>0</v>
      </c>
      <c r="AH142" s="243"/>
      <c r="AI142" s="243"/>
      <c r="AJ142" s="243"/>
      <c r="AK142" s="243"/>
      <c r="AL142" s="243"/>
      <c r="AM142" s="243"/>
      <c r="AN142" s="242">
        <f t="shared" si="2"/>
        <v>0</v>
      </c>
      <c r="AO142" s="243"/>
      <c r="AP142" s="243"/>
      <c r="AQ142" s="88" t="s">
        <v>88</v>
      </c>
      <c r="AR142" s="50"/>
      <c r="AS142" s="89">
        <v>0</v>
      </c>
      <c r="AT142" s="90">
        <f t="shared" si="3"/>
        <v>0</v>
      </c>
      <c r="AU142" s="91">
        <f>'014-36-05-2 - PS-01 PK Uh...'!P123</f>
        <v>0</v>
      </c>
      <c r="AV142" s="90">
        <f>'014-36-05-2 - PS-01 PK Uh...'!J35</f>
        <v>0</v>
      </c>
      <c r="AW142" s="90">
        <f>'014-36-05-2 - PS-01 PK Uh...'!J36</f>
        <v>0</v>
      </c>
      <c r="AX142" s="90">
        <f>'014-36-05-2 - PS-01 PK Uh...'!J37</f>
        <v>0</v>
      </c>
      <c r="AY142" s="90">
        <f>'014-36-05-2 - PS-01 PK Uh...'!J38</f>
        <v>0</v>
      </c>
      <c r="AZ142" s="90">
        <f>'014-36-05-2 - PS-01 PK Uh...'!F35</f>
        <v>0</v>
      </c>
      <c r="BA142" s="90">
        <f>'014-36-05-2 - PS-01 PK Uh...'!F36</f>
        <v>0</v>
      </c>
      <c r="BB142" s="90">
        <f>'014-36-05-2 - PS-01 PK Uh...'!F37</f>
        <v>0</v>
      </c>
      <c r="BC142" s="90">
        <f>'014-36-05-2 - PS-01 PK Uh...'!F38</f>
        <v>0</v>
      </c>
      <c r="BD142" s="92">
        <f>'014-36-05-2 - PS-01 PK Uh...'!F39</f>
        <v>0</v>
      </c>
      <c r="BT142" s="24" t="s">
        <v>84</v>
      </c>
      <c r="BV142" s="24" t="s">
        <v>77</v>
      </c>
      <c r="BW142" s="24" t="s">
        <v>226</v>
      </c>
      <c r="BX142" s="24" t="s">
        <v>217</v>
      </c>
      <c r="CL142" s="24" t="s">
        <v>1</v>
      </c>
    </row>
    <row r="143" spans="1:91" s="4" customFormat="1" ht="23.25" customHeight="1">
      <c r="A143" s="87" t="s">
        <v>85</v>
      </c>
      <c r="B143" s="50"/>
      <c r="C143" s="10"/>
      <c r="D143" s="10"/>
      <c r="E143" s="253" t="s">
        <v>227</v>
      </c>
      <c r="F143" s="253"/>
      <c r="G143" s="253"/>
      <c r="H143" s="253"/>
      <c r="I143" s="253"/>
      <c r="J143" s="10"/>
      <c r="K143" s="253" t="s">
        <v>228</v>
      </c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42">
        <f>'014-36-05-3 - SO-02 PK Uh...'!J32</f>
        <v>0</v>
      </c>
      <c r="AH143" s="243"/>
      <c r="AI143" s="243"/>
      <c r="AJ143" s="243"/>
      <c r="AK143" s="243"/>
      <c r="AL143" s="243"/>
      <c r="AM143" s="243"/>
      <c r="AN143" s="242">
        <f t="shared" si="2"/>
        <v>0</v>
      </c>
      <c r="AO143" s="243"/>
      <c r="AP143" s="243"/>
      <c r="AQ143" s="88" t="s">
        <v>88</v>
      </c>
      <c r="AR143" s="50"/>
      <c r="AS143" s="89">
        <v>0</v>
      </c>
      <c r="AT143" s="90">
        <f t="shared" si="3"/>
        <v>0</v>
      </c>
      <c r="AU143" s="91">
        <f>'014-36-05-3 - SO-02 PK Uh...'!P120</f>
        <v>0</v>
      </c>
      <c r="AV143" s="90">
        <f>'014-36-05-3 - SO-02 PK Uh...'!J35</f>
        <v>0</v>
      </c>
      <c r="AW143" s="90">
        <f>'014-36-05-3 - SO-02 PK Uh...'!J36</f>
        <v>0</v>
      </c>
      <c r="AX143" s="90">
        <f>'014-36-05-3 - SO-02 PK Uh...'!J37</f>
        <v>0</v>
      </c>
      <c r="AY143" s="90">
        <f>'014-36-05-3 - SO-02 PK Uh...'!J38</f>
        <v>0</v>
      </c>
      <c r="AZ143" s="90">
        <f>'014-36-05-3 - SO-02 PK Uh...'!F35</f>
        <v>0</v>
      </c>
      <c r="BA143" s="90">
        <f>'014-36-05-3 - SO-02 PK Uh...'!F36</f>
        <v>0</v>
      </c>
      <c r="BB143" s="90">
        <f>'014-36-05-3 - SO-02 PK Uh...'!F37</f>
        <v>0</v>
      </c>
      <c r="BC143" s="90">
        <f>'014-36-05-3 - SO-02 PK Uh...'!F38</f>
        <v>0</v>
      </c>
      <c r="BD143" s="92">
        <f>'014-36-05-3 - SO-02 PK Uh...'!F39</f>
        <v>0</v>
      </c>
      <c r="BT143" s="24" t="s">
        <v>84</v>
      </c>
      <c r="BV143" s="24" t="s">
        <v>77</v>
      </c>
      <c r="BW143" s="24" t="s">
        <v>229</v>
      </c>
      <c r="BX143" s="24" t="s">
        <v>217</v>
      </c>
      <c r="CL143" s="24" t="s">
        <v>1</v>
      </c>
    </row>
    <row r="144" spans="1:91" s="4" customFormat="1" ht="23.25" customHeight="1">
      <c r="A144" s="87" t="s">
        <v>85</v>
      </c>
      <c r="B144" s="50"/>
      <c r="C144" s="10"/>
      <c r="D144" s="10"/>
      <c r="E144" s="253" t="s">
        <v>230</v>
      </c>
      <c r="F144" s="253"/>
      <c r="G144" s="253"/>
      <c r="H144" s="253"/>
      <c r="I144" s="253"/>
      <c r="J144" s="10"/>
      <c r="K144" s="253" t="s">
        <v>231</v>
      </c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42">
        <f>'014-36-05-4 - PS 02 PK Uh...'!J32</f>
        <v>0</v>
      </c>
      <c r="AH144" s="243"/>
      <c r="AI144" s="243"/>
      <c r="AJ144" s="243"/>
      <c r="AK144" s="243"/>
      <c r="AL144" s="243"/>
      <c r="AM144" s="243"/>
      <c r="AN144" s="242">
        <f t="shared" si="2"/>
        <v>0</v>
      </c>
      <c r="AO144" s="243"/>
      <c r="AP144" s="243"/>
      <c r="AQ144" s="88" t="s">
        <v>88</v>
      </c>
      <c r="AR144" s="50"/>
      <c r="AS144" s="89">
        <v>0</v>
      </c>
      <c r="AT144" s="90">
        <f t="shared" si="3"/>
        <v>0</v>
      </c>
      <c r="AU144" s="91">
        <f>'014-36-05-4 - PS 02 PK Uh...'!P120</f>
        <v>0</v>
      </c>
      <c r="AV144" s="90">
        <f>'014-36-05-4 - PS 02 PK Uh...'!J35</f>
        <v>0</v>
      </c>
      <c r="AW144" s="90">
        <f>'014-36-05-4 - PS 02 PK Uh...'!J36</f>
        <v>0</v>
      </c>
      <c r="AX144" s="90">
        <f>'014-36-05-4 - PS 02 PK Uh...'!J37</f>
        <v>0</v>
      </c>
      <c r="AY144" s="90">
        <f>'014-36-05-4 - PS 02 PK Uh...'!J38</f>
        <v>0</v>
      </c>
      <c r="AZ144" s="90">
        <f>'014-36-05-4 - PS 02 PK Uh...'!F35</f>
        <v>0</v>
      </c>
      <c r="BA144" s="90">
        <f>'014-36-05-4 - PS 02 PK Uh...'!F36</f>
        <v>0</v>
      </c>
      <c r="BB144" s="90">
        <f>'014-36-05-4 - PS 02 PK Uh...'!F37</f>
        <v>0</v>
      </c>
      <c r="BC144" s="90">
        <f>'014-36-05-4 - PS 02 PK Uh...'!F38</f>
        <v>0</v>
      </c>
      <c r="BD144" s="92">
        <f>'014-36-05-4 - PS 02 PK Uh...'!F39</f>
        <v>0</v>
      </c>
      <c r="BT144" s="24" t="s">
        <v>84</v>
      </c>
      <c r="BV144" s="24" t="s">
        <v>77</v>
      </c>
      <c r="BW144" s="24" t="s">
        <v>232</v>
      </c>
      <c r="BX144" s="24" t="s">
        <v>217</v>
      </c>
      <c r="CL144" s="24" t="s">
        <v>1</v>
      </c>
    </row>
    <row r="145" spans="1:91" s="4" customFormat="1" ht="23.25" customHeight="1">
      <c r="A145" s="87" t="s">
        <v>85</v>
      </c>
      <c r="B145" s="50"/>
      <c r="C145" s="10"/>
      <c r="D145" s="10"/>
      <c r="E145" s="253" t="s">
        <v>233</v>
      </c>
      <c r="F145" s="253"/>
      <c r="G145" s="253"/>
      <c r="H145" s="253"/>
      <c r="I145" s="253"/>
      <c r="J145" s="10"/>
      <c r="K145" s="253" t="s">
        <v>234</v>
      </c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42">
        <f>'014-36-05-00 - PK Uherský...'!J32</f>
        <v>0</v>
      </c>
      <c r="AH145" s="243"/>
      <c r="AI145" s="243"/>
      <c r="AJ145" s="243"/>
      <c r="AK145" s="243"/>
      <c r="AL145" s="243"/>
      <c r="AM145" s="243"/>
      <c r="AN145" s="242">
        <f t="shared" si="2"/>
        <v>0</v>
      </c>
      <c r="AO145" s="243"/>
      <c r="AP145" s="243"/>
      <c r="AQ145" s="88" t="s">
        <v>88</v>
      </c>
      <c r="AR145" s="50"/>
      <c r="AS145" s="89">
        <v>0</v>
      </c>
      <c r="AT145" s="90">
        <f t="shared" si="3"/>
        <v>0</v>
      </c>
      <c r="AU145" s="91">
        <f>'014-36-05-00 - PK Uherský...'!P123</f>
        <v>0</v>
      </c>
      <c r="AV145" s="90">
        <f>'014-36-05-00 - PK Uherský...'!J35</f>
        <v>0</v>
      </c>
      <c r="AW145" s="90">
        <f>'014-36-05-00 - PK Uherský...'!J36</f>
        <v>0</v>
      </c>
      <c r="AX145" s="90">
        <f>'014-36-05-00 - PK Uherský...'!J37</f>
        <v>0</v>
      </c>
      <c r="AY145" s="90">
        <f>'014-36-05-00 - PK Uherský...'!J38</f>
        <v>0</v>
      </c>
      <c r="AZ145" s="90">
        <f>'014-36-05-00 - PK Uherský...'!F35</f>
        <v>0</v>
      </c>
      <c r="BA145" s="90">
        <f>'014-36-05-00 - PK Uherský...'!F36</f>
        <v>0</v>
      </c>
      <c r="BB145" s="90">
        <f>'014-36-05-00 - PK Uherský...'!F37</f>
        <v>0</v>
      </c>
      <c r="BC145" s="90">
        <f>'014-36-05-00 - PK Uherský...'!F38</f>
        <v>0</v>
      </c>
      <c r="BD145" s="92">
        <f>'014-36-05-00 - PK Uherský...'!F39</f>
        <v>0</v>
      </c>
      <c r="BT145" s="24" t="s">
        <v>84</v>
      </c>
      <c r="BV145" s="24" t="s">
        <v>77</v>
      </c>
      <c r="BW145" s="24" t="s">
        <v>235</v>
      </c>
      <c r="BX145" s="24" t="s">
        <v>217</v>
      </c>
      <c r="CL145" s="24" t="s">
        <v>1</v>
      </c>
    </row>
    <row r="146" spans="1:91" s="7" customFormat="1" ht="24.75" customHeight="1">
      <c r="B146" s="78"/>
      <c r="C146" s="79"/>
      <c r="D146" s="252" t="s">
        <v>236</v>
      </c>
      <c r="E146" s="252"/>
      <c r="F146" s="252"/>
      <c r="G146" s="252"/>
      <c r="H146" s="252"/>
      <c r="I146" s="80"/>
      <c r="J146" s="252" t="s">
        <v>237</v>
      </c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46">
        <f>ROUND(SUM(AG147:AG156),2)</f>
        <v>0</v>
      </c>
      <c r="AH146" s="245"/>
      <c r="AI146" s="245"/>
      <c r="AJ146" s="245"/>
      <c r="AK146" s="245"/>
      <c r="AL146" s="245"/>
      <c r="AM146" s="245"/>
      <c r="AN146" s="244">
        <f t="shared" si="2"/>
        <v>0</v>
      </c>
      <c r="AO146" s="245"/>
      <c r="AP146" s="245"/>
      <c r="AQ146" s="81" t="s">
        <v>81</v>
      </c>
      <c r="AR146" s="78"/>
      <c r="AS146" s="82">
        <f>ROUND(SUM(AS147:AS156),2)</f>
        <v>0</v>
      </c>
      <c r="AT146" s="83">
        <f t="shared" si="3"/>
        <v>0</v>
      </c>
      <c r="AU146" s="84">
        <f>ROUND(SUM(AU147:AU156),5)</f>
        <v>0</v>
      </c>
      <c r="AV146" s="83">
        <f>ROUND(AZ146*L29,2)</f>
        <v>0</v>
      </c>
      <c r="AW146" s="83">
        <f>ROUND(BA146*L30,2)</f>
        <v>0</v>
      </c>
      <c r="AX146" s="83">
        <f>ROUND(BB146*L29,2)</f>
        <v>0</v>
      </c>
      <c r="AY146" s="83">
        <f>ROUND(BC146*L30,2)</f>
        <v>0</v>
      </c>
      <c r="AZ146" s="83">
        <f>ROUND(SUM(AZ147:AZ156),2)</f>
        <v>0</v>
      </c>
      <c r="BA146" s="83">
        <f>ROUND(SUM(BA147:BA156),2)</f>
        <v>0</v>
      </c>
      <c r="BB146" s="83">
        <f>ROUND(SUM(BB147:BB156),2)</f>
        <v>0</v>
      </c>
      <c r="BC146" s="83">
        <f>ROUND(SUM(BC147:BC156),2)</f>
        <v>0</v>
      </c>
      <c r="BD146" s="85">
        <f>ROUND(SUM(BD147:BD156),2)</f>
        <v>0</v>
      </c>
      <c r="BS146" s="86" t="s">
        <v>74</v>
      </c>
      <c r="BT146" s="86" t="s">
        <v>82</v>
      </c>
      <c r="BU146" s="86" t="s">
        <v>76</v>
      </c>
      <c r="BV146" s="86" t="s">
        <v>77</v>
      </c>
      <c r="BW146" s="86" t="s">
        <v>238</v>
      </c>
      <c r="BX146" s="86" t="s">
        <v>4</v>
      </c>
      <c r="CL146" s="86" t="s">
        <v>1</v>
      </c>
      <c r="CM146" s="86" t="s">
        <v>84</v>
      </c>
    </row>
    <row r="147" spans="1:91" s="4" customFormat="1" ht="23.25" customHeight="1">
      <c r="A147" s="87" t="s">
        <v>85</v>
      </c>
      <c r="B147" s="50"/>
      <c r="C147" s="10"/>
      <c r="D147" s="10"/>
      <c r="E147" s="253" t="s">
        <v>239</v>
      </c>
      <c r="F147" s="253"/>
      <c r="G147" s="253"/>
      <c r="H147" s="253"/>
      <c r="I147" s="253"/>
      <c r="J147" s="10"/>
      <c r="K147" s="253" t="s">
        <v>240</v>
      </c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42">
        <f>'014-36-06-1 - SO-01 PK Ne...'!J32</f>
        <v>0</v>
      </c>
      <c r="AH147" s="243"/>
      <c r="AI147" s="243"/>
      <c r="AJ147" s="243"/>
      <c r="AK147" s="243"/>
      <c r="AL147" s="243"/>
      <c r="AM147" s="243"/>
      <c r="AN147" s="242">
        <f t="shared" si="2"/>
        <v>0</v>
      </c>
      <c r="AO147" s="243"/>
      <c r="AP147" s="243"/>
      <c r="AQ147" s="88" t="s">
        <v>88</v>
      </c>
      <c r="AR147" s="50"/>
      <c r="AS147" s="89">
        <v>0</v>
      </c>
      <c r="AT147" s="90">
        <f t="shared" si="3"/>
        <v>0</v>
      </c>
      <c r="AU147" s="91">
        <f>'014-36-06-1 - SO-01 PK Ne...'!P130</f>
        <v>0</v>
      </c>
      <c r="AV147" s="90">
        <f>'014-36-06-1 - SO-01 PK Ne...'!J35</f>
        <v>0</v>
      </c>
      <c r="AW147" s="90">
        <f>'014-36-06-1 - SO-01 PK Ne...'!J36</f>
        <v>0</v>
      </c>
      <c r="AX147" s="90">
        <f>'014-36-06-1 - SO-01 PK Ne...'!J37</f>
        <v>0</v>
      </c>
      <c r="AY147" s="90">
        <f>'014-36-06-1 - SO-01 PK Ne...'!J38</f>
        <v>0</v>
      </c>
      <c r="AZ147" s="90">
        <f>'014-36-06-1 - SO-01 PK Ne...'!F35</f>
        <v>0</v>
      </c>
      <c r="BA147" s="90">
        <f>'014-36-06-1 - SO-01 PK Ne...'!F36</f>
        <v>0</v>
      </c>
      <c r="BB147" s="90">
        <f>'014-36-06-1 - SO-01 PK Ne...'!F37</f>
        <v>0</v>
      </c>
      <c r="BC147" s="90">
        <f>'014-36-06-1 - SO-01 PK Ne...'!F38</f>
        <v>0</v>
      </c>
      <c r="BD147" s="92">
        <f>'014-36-06-1 - SO-01 PK Ne...'!F39</f>
        <v>0</v>
      </c>
      <c r="BT147" s="24" t="s">
        <v>84</v>
      </c>
      <c r="BV147" s="24" t="s">
        <v>77</v>
      </c>
      <c r="BW147" s="24" t="s">
        <v>241</v>
      </c>
      <c r="BX147" s="24" t="s">
        <v>238</v>
      </c>
      <c r="CL147" s="24" t="s">
        <v>1</v>
      </c>
    </row>
    <row r="148" spans="1:91" s="4" customFormat="1" ht="23.25" customHeight="1">
      <c r="A148" s="87" t="s">
        <v>85</v>
      </c>
      <c r="B148" s="50"/>
      <c r="C148" s="10"/>
      <c r="D148" s="10"/>
      <c r="E148" s="253" t="s">
        <v>242</v>
      </c>
      <c r="F148" s="253"/>
      <c r="G148" s="253"/>
      <c r="H148" s="253"/>
      <c r="I148" s="253"/>
      <c r="J148" s="10"/>
      <c r="K148" s="253" t="s">
        <v>243</v>
      </c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42">
        <f>'014-36-06-2 - SO-02 PK Ne...'!J32</f>
        <v>0</v>
      </c>
      <c r="AH148" s="243"/>
      <c r="AI148" s="243"/>
      <c r="AJ148" s="243"/>
      <c r="AK148" s="243"/>
      <c r="AL148" s="243"/>
      <c r="AM148" s="243"/>
      <c r="AN148" s="242">
        <f t="shared" si="2"/>
        <v>0</v>
      </c>
      <c r="AO148" s="243"/>
      <c r="AP148" s="243"/>
      <c r="AQ148" s="88" t="s">
        <v>88</v>
      </c>
      <c r="AR148" s="50"/>
      <c r="AS148" s="89">
        <v>0</v>
      </c>
      <c r="AT148" s="90">
        <f t="shared" si="3"/>
        <v>0</v>
      </c>
      <c r="AU148" s="91">
        <f>'014-36-06-2 - SO-02 PK Ne...'!P130</f>
        <v>0</v>
      </c>
      <c r="AV148" s="90">
        <f>'014-36-06-2 - SO-02 PK Ne...'!J35</f>
        <v>0</v>
      </c>
      <c r="AW148" s="90">
        <f>'014-36-06-2 - SO-02 PK Ne...'!J36</f>
        <v>0</v>
      </c>
      <c r="AX148" s="90">
        <f>'014-36-06-2 - SO-02 PK Ne...'!J37</f>
        <v>0</v>
      </c>
      <c r="AY148" s="90">
        <f>'014-36-06-2 - SO-02 PK Ne...'!J38</f>
        <v>0</v>
      </c>
      <c r="AZ148" s="90">
        <f>'014-36-06-2 - SO-02 PK Ne...'!F35</f>
        <v>0</v>
      </c>
      <c r="BA148" s="90">
        <f>'014-36-06-2 - SO-02 PK Ne...'!F36</f>
        <v>0</v>
      </c>
      <c r="BB148" s="90">
        <f>'014-36-06-2 - SO-02 PK Ne...'!F37</f>
        <v>0</v>
      </c>
      <c r="BC148" s="90">
        <f>'014-36-06-2 - SO-02 PK Ne...'!F38</f>
        <v>0</v>
      </c>
      <c r="BD148" s="92">
        <f>'014-36-06-2 - SO-02 PK Ne...'!F39</f>
        <v>0</v>
      </c>
      <c r="BT148" s="24" t="s">
        <v>84</v>
      </c>
      <c r="BV148" s="24" t="s">
        <v>77</v>
      </c>
      <c r="BW148" s="24" t="s">
        <v>244</v>
      </c>
      <c r="BX148" s="24" t="s">
        <v>238</v>
      </c>
      <c r="CL148" s="24" t="s">
        <v>1</v>
      </c>
    </row>
    <row r="149" spans="1:91" s="4" customFormat="1" ht="23.25" customHeight="1">
      <c r="A149" s="87" t="s">
        <v>85</v>
      </c>
      <c r="B149" s="50"/>
      <c r="C149" s="10"/>
      <c r="D149" s="10"/>
      <c r="E149" s="253" t="s">
        <v>245</v>
      </c>
      <c r="F149" s="253"/>
      <c r="G149" s="253"/>
      <c r="H149" s="253"/>
      <c r="I149" s="253"/>
      <c r="J149" s="10"/>
      <c r="K149" s="253" t="s">
        <v>246</v>
      </c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42">
        <f>'014-36-06-3 - PS-01 PK Ne...'!J32</f>
        <v>0</v>
      </c>
      <c r="AH149" s="243"/>
      <c r="AI149" s="243"/>
      <c r="AJ149" s="243"/>
      <c r="AK149" s="243"/>
      <c r="AL149" s="243"/>
      <c r="AM149" s="243"/>
      <c r="AN149" s="242">
        <f t="shared" si="2"/>
        <v>0</v>
      </c>
      <c r="AO149" s="243"/>
      <c r="AP149" s="243"/>
      <c r="AQ149" s="88" t="s">
        <v>88</v>
      </c>
      <c r="AR149" s="50"/>
      <c r="AS149" s="89">
        <v>0</v>
      </c>
      <c r="AT149" s="90">
        <f t="shared" si="3"/>
        <v>0</v>
      </c>
      <c r="AU149" s="91">
        <f>'014-36-06-3 - PS-01 PK Ne...'!P123</f>
        <v>0</v>
      </c>
      <c r="AV149" s="90">
        <f>'014-36-06-3 - PS-01 PK Ne...'!J35</f>
        <v>0</v>
      </c>
      <c r="AW149" s="90">
        <f>'014-36-06-3 - PS-01 PK Ne...'!J36</f>
        <v>0</v>
      </c>
      <c r="AX149" s="90">
        <f>'014-36-06-3 - PS-01 PK Ne...'!J37</f>
        <v>0</v>
      </c>
      <c r="AY149" s="90">
        <f>'014-36-06-3 - PS-01 PK Ne...'!J38</f>
        <v>0</v>
      </c>
      <c r="AZ149" s="90">
        <f>'014-36-06-3 - PS-01 PK Ne...'!F35</f>
        <v>0</v>
      </c>
      <c r="BA149" s="90">
        <f>'014-36-06-3 - PS-01 PK Ne...'!F36</f>
        <v>0</v>
      </c>
      <c r="BB149" s="90">
        <f>'014-36-06-3 - PS-01 PK Ne...'!F37</f>
        <v>0</v>
      </c>
      <c r="BC149" s="90">
        <f>'014-36-06-3 - PS-01 PK Ne...'!F38</f>
        <v>0</v>
      </c>
      <c r="BD149" s="92">
        <f>'014-36-06-3 - PS-01 PK Ne...'!F39</f>
        <v>0</v>
      </c>
      <c r="BT149" s="24" t="s">
        <v>84</v>
      </c>
      <c r="BV149" s="24" t="s">
        <v>77</v>
      </c>
      <c r="BW149" s="24" t="s">
        <v>247</v>
      </c>
      <c r="BX149" s="24" t="s">
        <v>238</v>
      </c>
      <c r="CL149" s="24" t="s">
        <v>1</v>
      </c>
    </row>
    <row r="150" spans="1:91" s="4" customFormat="1" ht="23.25" customHeight="1">
      <c r="A150" s="87" t="s">
        <v>85</v>
      </c>
      <c r="B150" s="50"/>
      <c r="C150" s="10"/>
      <c r="D150" s="10"/>
      <c r="E150" s="253" t="s">
        <v>248</v>
      </c>
      <c r="F150" s="253"/>
      <c r="G150" s="253"/>
      <c r="H150" s="253"/>
      <c r="I150" s="253"/>
      <c r="J150" s="10"/>
      <c r="K150" s="253" t="s">
        <v>249</v>
      </c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42">
        <f>'014-36-06-4 - PS-02 PK Ne...'!J32</f>
        <v>0</v>
      </c>
      <c r="AH150" s="243"/>
      <c r="AI150" s="243"/>
      <c r="AJ150" s="243"/>
      <c r="AK150" s="243"/>
      <c r="AL150" s="243"/>
      <c r="AM150" s="243"/>
      <c r="AN150" s="242">
        <f t="shared" si="2"/>
        <v>0</v>
      </c>
      <c r="AO150" s="243"/>
      <c r="AP150" s="243"/>
      <c r="AQ150" s="88" t="s">
        <v>88</v>
      </c>
      <c r="AR150" s="50"/>
      <c r="AS150" s="89">
        <v>0</v>
      </c>
      <c r="AT150" s="90">
        <f t="shared" si="3"/>
        <v>0</v>
      </c>
      <c r="AU150" s="91">
        <f>'014-36-06-4 - PS-02 PK Ne...'!P123</f>
        <v>0</v>
      </c>
      <c r="AV150" s="90">
        <f>'014-36-06-4 - PS-02 PK Ne...'!J35</f>
        <v>0</v>
      </c>
      <c r="AW150" s="90">
        <f>'014-36-06-4 - PS-02 PK Ne...'!J36</f>
        <v>0</v>
      </c>
      <c r="AX150" s="90">
        <f>'014-36-06-4 - PS-02 PK Ne...'!J37</f>
        <v>0</v>
      </c>
      <c r="AY150" s="90">
        <f>'014-36-06-4 - PS-02 PK Ne...'!J38</f>
        <v>0</v>
      </c>
      <c r="AZ150" s="90">
        <f>'014-36-06-4 - PS-02 PK Ne...'!F35</f>
        <v>0</v>
      </c>
      <c r="BA150" s="90">
        <f>'014-36-06-4 - PS-02 PK Ne...'!F36</f>
        <v>0</v>
      </c>
      <c r="BB150" s="90">
        <f>'014-36-06-4 - PS-02 PK Ne...'!F37</f>
        <v>0</v>
      </c>
      <c r="BC150" s="90">
        <f>'014-36-06-4 - PS-02 PK Ne...'!F38</f>
        <v>0</v>
      </c>
      <c r="BD150" s="92">
        <f>'014-36-06-4 - PS-02 PK Ne...'!F39</f>
        <v>0</v>
      </c>
      <c r="BT150" s="24" t="s">
        <v>84</v>
      </c>
      <c r="BV150" s="24" t="s">
        <v>77</v>
      </c>
      <c r="BW150" s="24" t="s">
        <v>250</v>
      </c>
      <c r="BX150" s="24" t="s">
        <v>238</v>
      </c>
      <c r="CL150" s="24" t="s">
        <v>1</v>
      </c>
    </row>
    <row r="151" spans="1:91" s="4" customFormat="1" ht="23.25" customHeight="1">
      <c r="A151" s="87" t="s">
        <v>85</v>
      </c>
      <c r="B151" s="50"/>
      <c r="C151" s="10"/>
      <c r="D151" s="10"/>
      <c r="E151" s="253" t="s">
        <v>251</v>
      </c>
      <c r="F151" s="253"/>
      <c r="G151" s="253"/>
      <c r="H151" s="253"/>
      <c r="I151" s="253"/>
      <c r="J151" s="10"/>
      <c r="K151" s="253" t="s">
        <v>252</v>
      </c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42">
        <f>'014-36-06-5 - SO-03 PK Ne...'!J32</f>
        <v>0</v>
      </c>
      <c r="AH151" s="243"/>
      <c r="AI151" s="243"/>
      <c r="AJ151" s="243"/>
      <c r="AK151" s="243"/>
      <c r="AL151" s="243"/>
      <c r="AM151" s="243"/>
      <c r="AN151" s="242">
        <f t="shared" si="2"/>
        <v>0</v>
      </c>
      <c r="AO151" s="243"/>
      <c r="AP151" s="243"/>
      <c r="AQ151" s="88" t="s">
        <v>88</v>
      </c>
      <c r="AR151" s="50"/>
      <c r="AS151" s="89">
        <v>0</v>
      </c>
      <c r="AT151" s="90">
        <f t="shared" si="3"/>
        <v>0</v>
      </c>
      <c r="AU151" s="91">
        <f>'014-36-06-5 - SO-03 PK Ne...'!P120</f>
        <v>0</v>
      </c>
      <c r="AV151" s="90">
        <f>'014-36-06-5 - SO-03 PK Ne...'!J35</f>
        <v>0</v>
      </c>
      <c r="AW151" s="90">
        <f>'014-36-06-5 - SO-03 PK Ne...'!J36</f>
        <v>0</v>
      </c>
      <c r="AX151" s="90">
        <f>'014-36-06-5 - SO-03 PK Ne...'!J37</f>
        <v>0</v>
      </c>
      <c r="AY151" s="90">
        <f>'014-36-06-5 - SO-03 PK Ne...'!J38</f>
        <v>0</v>
      </c>
      <c r="AZ151" s="90">
        <f>'014-36-06-5 - SO-03 PK Ne...'!F35</f>
        <v>0</v>
      </c>
      <c r="BA151" s="90">
        <f>'014-36-06-5 - SO-03 PK Ne...'!F36</f>
        <v>0</v>
      </c>
      <c r="BB151" s="90">
        <f>'014-36-06-5 - SO-03 PK Ne...'!F37</f>
        <v>0</v>
      </c>
      <c r="BC151" s="90">
        <f>'014-36-06-5 - SO-03 PK Ne...'!F38</f>
        <v>0</v>
      </c>
      <c r="BD151" s="92">
        <f>'014-36-06-5 - SO-03 PK Ne...'!F39</f>
        <v>0</v>
      </c>
      <c r="BT151" s="24" t="s">
        <v>84</v>
      </c>
      <c r="BV151" s="24" t="s">
        <v>77</v>
      </c>
      <c r="BW151" s="24" t="s">
        <v>253</v>
      </c>
      <c r="BX151" s="24" t="s">
        <v>238</v>
      </c>
      <c r="CL151" s="24" t="s">
        <v>1</v>
      </c>
    </row>
    <row r="152" spans="1:91" s="4" customFormat="1" ht="23.25" customHeight="1">
      <c r="A152" s="87" t="s">
        <v>85</v>
      </c>
      <c r="B152" s="50"/>
      <c r="C152" s="10"/>
      <c r="D152" s="10"/>
      <c r="E152" s="253" t="s">
        <v>254</v>
      </c>
      <c r="F152" s="253"/>
      <c r="G152" s="253"/>
      <c r="H152" s="253"/>
      <c r="I152" s="253"/>
      <c r="J152" s="10"/>
      <c r="K152" s="253" t="s">
        <v>255</v>
      </c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42">
        <f>'014-36-06-6 - SO-04 PK Ne...'!J32</f>
        <v>0</v>
      </c>
      <c r="AH152" s="243"/>
      <c r="AI152" s="243"/>
      <c r="AJ152" s="243"/>
      <c r="AK152" s="243"/>
      <c r="AL152" s="243"/>
      <c r="AM152" s="243"/>
      <c r="AN152" s="242">
        <f t="shared" si="2"/>
        <v>0</v>
      </c>
      <c r="AO152" s="243"/>
      <c r="AP152" s="243"/>
      <c r="AQ152" s="88" t="s">
        <v>88</v>
      </c>
      <c r="AR152" s="50"/>
      <c r="AS152" s="89">
        <v>0</v>
      </c>
      <c r="AT152" s="90">
        <f t="shared" si="3"/>
        <v>0</v>
      </c>
      <c r="AU152" s="91">
        <f>'014-36-06-6 - SO-04 PK Ne...'!P120</f>
        <v>0</v>
      </c>
      <c r="AV152" s="90">
        <f>'014-36-06-6 - SO-04 PK Ne...'!J35</f>
        <v>0</v>
      </c>
      <c r="AW152" s="90">
        <f>'014-36-06-6 - SO-04 PK Ne...'!J36</f>
        <v>0</v>
      </c>
      <c r="AX152" s="90">
        <f>'014-36-06-6 - SO-04 PK Ne...'!J37</f>
        <v>0</v>
      </c>
      <c r="AY152" s="90">
        <f>'014-36-06-6 - SO-04 PK Ne...'!J38</f>
        <v>0</v>
      </c>
      <c r="AZ152" s="90">
        <f>'014-36-06-6 - SO-04 PK Ne...'!F35</f>
        <v>0</v>
      </c>
      <c r="BA152" s="90">
        <f>'014-36-06-6 - SO-04 PK Ne...'!F36</f>
        <v>0</v>
      </c>
      <c r="BB152" s="90">
        <f>'014-36-06-6 - SO-04 PK Ne...'!F37</f>
        <v>0</v>
      </c>
      <c r="BC152" s="90">
        <f>'014-36-06-6 - SO-04 PK Ne...'!F38</f>
        <v>0</v>
      </c>
      <c r="BD152" s="92">
        <f>'014-36-06-6 - SO-04 PK Ne...'!F39</f>
        <v>0</v>
      </c>
      <c r="BT152" s="24" t="s">
        <v>84</v>
      </c>
      <c r="BV152" s="24" t="s">
        <v>77</v>
      </c>
      <c r="BW152" s="24" t="s">
        <v>256</v>
      </c>
      <c r="BX152" s="24" t="s">
        <v>238</v>
      </c>
      <c r="CL152" s="24" t="s">
        <v>1</v>
      </c>
    </row>
    <row r="153" spans="1:91" s="4" customFormat="1" ht="23.25" customHeight="1">
      <c r="A153" s="87" t="s">
        <v>85</v>
      </c>
      <c r="B153" s="50"/>
      <c r="C153" s="10"/>
      <c r="D153" s="10"/>
      <c r="E153" s="253" t="s">
        <v>257</v>
      </c>
      <c r="F153" s="253"/>
      <c r="G153" s="253"/>
      <c r="H153" s="253"/>
      <c r="I153" s="253"/>
      <c r="J153" s="10"/>
      <c r="K153" s="253" t="s">
        <v>258</v>
      </c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42">
        <f>'014-36-06-7 - PS-03 PK Ne...'!J32</f>
        <v>0</v>
      </c>
      <c r="AH153" s="243"/>
      <c r="AI153" s="243"/>
      <c r="AJ153" s="243"/>
      <c r="AK153" s="243"/>
      <c r="AL153" s="243"/>
      <c r="AM153" s="243"/>
      <c r="AN153" s="242">
        <f t="shared" si="2"/>
        <v>0</v>
      </c>
      <c r="AO153" s="243"/>
      <c r="AP153" s="243"/>
      <c r="AQ153" s="88" t="s">
        <v>88</v>
      </c>
      <c r="AR153" s="50"/>
      <c r="AS153" s="89">
        <v>0</v>
      </c>
      <c r="AT153" s="90">
        <f t="shared" si="3"/>
        <v>0</v>
      </c>
      <c r="AU153" s="91">
        <f>'014-36-06-7 - PS-03 PK Ne...'!P120</f>
        <v>0</v>
      </c>
      <c r="AV153" s="90">
        <f>'014-36-06-7 - PS-03 PK Ne...'!J35</f>
        <v>0</v>
      </c>
      <c r="AW153" s="90">
        <f>'014-36-06-7 - PS-03 PK Ne...'!J36</f>
        <v>0</v>
      </c>
      <c r="AX153" s="90">
        <f>'014-36-06-7 - PS-03 PK Ne...'!J37</f>
        <v>0</v>
      </c>
      <c r="AY153" s="90">
        <f>'014-36-06-7 - PS-03 PK Ne...'!J38</f>
        <v>0</v>
      </c>
      <c r="AZ153" s="90">
        <f>'014-36-06-7 - PS-03 PK Ne...'!F35</f>
        <v>0</v>
      </c>
      <c r="BA153" s="90">
        <f>'014-36-06-7 - PS-03 PK Ne...'!F36</f>
        <v>0</v>
      </c>
      <c r="BB153" s="90">
        <f>'014-36-06-7 - PS-03 PK Ne...'!F37</f>
        <v>0</v>
      </c>
      <c r="BC153" s="90">
        <f>'014-36-06-7 - PS-03 PK Ne...'!F38</f>
        <v>0</v>
      </c>
      <c r="BD153" s="92">
        <f>'014-36-06-7 - PS-03 PK Ne...'!F39</f>
        <v>0</v>
      </c>
      <c r="BT153" s="24" t="s">
        <v>84</v>
      </c>
      <c r="BV153" s="24" t="s">
        <v>77</v>
      </c>
      <c r="BW153" s="24" t="s">
        <v>259</v>
      </c>
      <c r="BX153" s="24" t="s">
        <v>238</v>
      </c>
      <c r="CL153" s="24" t="s">
        <v>1</v>
      </c>
    </row>
    <row r="154" spans="1:91" s="4" customFormat="1" ht="23.25" customHeight="1">
      <c r="A154" s="87" t="s">
        <v>85</v>
      </c>
      <c r="B154" s="50"/>
      <c r="C154" s="10"/>
      <c r="D154" s="10"/>
      <c r="E154" s="253" t="s">
        <v>260</v>
      </c>
      <c r="F154" s="253"/>
      <c r="G154" s="253"/>
      <c r="H154" s="253"/>
      <c r="I154" s="253"/>
      <c r="J154" s="10"/>
      <c r="K154" s="253" t="s">
        <v>261</v>
      </c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42">
        <f>'014-36-06-8 - PS-04 PK Ne...'!J32</f>
        <v>0</v>
      </c>
      <c r="AH154" s="243"/>
      <c r="AI154" s="243"/>
      <c r="AJ154" s="243"/>
      <c r="AK154" s="243"/>
      <c r="AL154" s="243"/>
      <c r="AM154" s="243"/>
      <c r="AN154" s="242">
        <f t="shared" si="2"/>
        <v>0</v>
      </c>
      <c r="AO154" s="243"/>
      <c r="AP154" s="243"/>
      <c r="AQ154" s="88" t="s">
        <v>88</v>
      </c>
      <c r="AR154" s="50"/>
      <c r="AS154" s="89">
        <v>0</v>
      </c>
      <c r="AT154" s="90">
        <f t="shared" si="3"/>
        <v>0</v>
      </c>
      <c r="AU154" s="91">
        <f>'014-36-06-8 - PS-04 PK Ne...'!P120</f>
        <v>0</v>
      </c>
      <c r="AV154" s="90">
        <f>'014-36-06-8 - PS-04 PK Ne...'!J35</f>
        <v>0</v>
      </c>
      <c r="AW154" s="90">
        <f>'014-36-06-8 - PS-04 PK Ne...'!J36</f>
        <v>0</v>
      </c>
      <c r="AX154" s="90">
        <f>'014-36-06-8 - PS-04 PK Ne...'!J37</f>
        <v>0</v>
      </c>
      <c r="AY154" s="90">
        <f>'014-36-06-8 - PS-04 PK Ne...'!J38</f>
        <v>0</v>
      </c>
      <c r="AZ154" s="90">
        <f>'014-36-06-8 - PS-04 PK Ne...'!F35</f>
        <v>0</v>
      </c>
      <c r="BA154" s="90">
        <f>'014-36-06-8 - PS-04 PK Ne...'!F36</f>
        <v>0</v>
      </c>
      <c r="BB154" s="90">
        <f>'014-36-06-8 - PS-04 PK Ne...'!F37</f>
        <v>0</v>
      </c>
      <c r="BC154" s="90">
        <f>'014-36-06-8 - PS-04 PK Ne...'!F38</f>
        <v>0</v>
      </c>
      <c r="BD154" s="92">
        <f>'014-36-06-8 - PS-04 PK Ne...'!F39</f>
        <v>0</v>
      </c>
      <c r="BT154" s="24" t="s">
        <v>84</v>
      </c>
      <c r="BV154" s="24" t="s">
        <v>77</v>
      </c>
      <c r="BW154" s="24" t="s">
        <v>262</v>
      </c>
      <c r="BX154" s="24" t="s">
        <v>238</v>
      </c>
      <c r="CL154" s="24" t="s">
        <v>1</v>
      </c>
    </row>
    <row r="155" spans="1:91" s="4" customFormat="1" ht="23.25" customHeight="1">
      <c r="A155" s="87" t="s">
        <v>85</v>
      </c>
      <c r="B155" s="50"/>
      <c r="C155" s="10"/>
      <c r="D155" s="10"/>
      <c r="E155" s="253" t="s">
        <v>263</v>
      </c>
      <c r="F155" s="253"/>
      <c r="G155" s="253"/>
      <c r="H155" s="253"/>
      <c r="I155" s="253"/>
      <c r="J155" s="10"/>
      <c r="K155" s="253" t="s">
        <v>264</v>
      </c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42">
        <f>'014-36-06-9 - SO-05 PK Ne...'!J32</f>
        <v>0</v>
      </c>
      <c r="AH155" s="243"/>
      <c r="AI155" s="243"/>
      <c r="AJ155" s="243"/>
      <c r="AK155" s="243"/>
      <c r="AL155" s="243"/>
      <c r="AM155" s="243"/>
      <c r="AN155" s="242">
        <f t="shared" si="2"/>
        <v>0</v>
      </c>
      <c r="AO155" s="243"/>
      <c r="AP155" s="243"/>
      <c r="AQ155" s="88" t="s">
        <v>88</v>
      </c>
      <c r="AR155" s="50"/>
      <c r="AS155" s="89">
        <v>0</v>
      </c>
      <c r="AT155" s="90">
        <f t="shared" si="3"/>
        <v>0</v>
      </c>
      <c r="AU155" s="91">
        <f>'014-36-06-9 - SO-05 PK Ne...'!P131</f>
        <v>0</v>
      </c>
      <c r="AV155" s="90">
        <f>'014-36-06-9 - SO-05 PK Ne...'!J35</f>
        <v>0</v>
      </c>
      <c r="AW155" s="90">
        <f>'014-36-06-9 - SO-05 PK Ne...'!J36</f>
        <v>0</v>
      </c>
      <c r="AX155" s="90">
        <f>'014-36-06-9 - SO-05 PK Ne...'!J37</f>
        <v>0</v>
      </c>
      <c r="AY155" s="90">
        <f>'014-36-06-9 - SO-05 PK Ne...'!J38</f>
        <v>0</v>
      </c>
      <c r="AZ155" s="90">
        <f>'014-36-06-9 - SO-05 PK Ne...'!F35</f>
        <v>0</v>
      </c>
      <c r="BA155" s="90">
        <f>'014-36-06-9 - SO-05 PK Ne...'!F36</f>
        <v>0</v>
      </c>
      <c r="BB155" s="90">
        <f>'014-36-06-9 - SO-05 PK Ne...'!F37</f>
        <v>0</v>
      </c>
      <c r="BC155" s="90">
        <f>'014-36-06-9 - SO-05 PK Ne...'!F38</f>
        <v>0</v>
      </c>
      <c r="BD155" s="92">
        <f>'014-36-06-9 - SO-05 PK Ne...'!F39</f>
        <v>0</v>
      </c>
      <c r="BT155" s="24" t="s">
        <v>84</v>
      </c>
      <c r="BV155" s="24" t="s">
        <v>77</v>
      </c>
      <c r="BW155" s="24" t="s">
        <v>265</v>
      </c>
      <c r="BX155" s="24" t="s">
        <v>238</v>
      </c>
      <c r="CL155" s="24" t="s">
        <v>1</v>
      </c>
    </row>
    <row r="156" spans="1:91" s="4" customFormat="1" ht="23.25" customHeight="1">
      <c r="A156" s="87" t="s">
        <v>85</v>
      </c>
      <c r="B156" s="50"/>
      <c r="C156" s="10"/>
      <c r="D156" s="10"/>
      <c r="E156" s="253" t="s">
        <v>266</v>
      </c>
      <c r="F156" s="253"/>
      <c r="G156" s="253"/>
      <c r="H156" s="253"/>
      <c r="I156" s="253"/>
      <c r="J156" s="10"/>
      <c r="K156" s="253" t="s">
        <v>115</v>
      </c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42">
        <f>'014-36-06-00 - Vedlejší a...'!J32</f>
        <v>0</v>
      </c>
      <c r="AH156" s="243"/>
      <c r="AI156" s="243"/>
      <c r="AJ156" s="243"/>
      <c r="AK156" s="243"/>
      <c r="AL156" s="243"/>
      <c r="AM156" s="243"/>
      <c r="AN156" s="242">
        <f t="shared" si="2"/>
        <v>0</v>
      </c>
      <c r="AO156" s="243"/>
      <c r="AP156" s="243"/>
      <c r="AQ156" s="88" t="s">
        <v>88</v>
      </c>
      <c r="AR156" s="50"/>
      <c r="AS156" s="89">
        <v>0</v>
      </c>
      <c r="AT156" s="90">
        <f t="shared" si="3"/>
        <v>0</v>
      </c>
      <c r="AU156" s="91">
        <f>'014-36-06-00 - Vedlejší a...'!P123</f>
        <v>0</v>
      </c>
      <c r="AV156" s="90">
        <f>'014-36-06-00 - Vedlejší a...'!J35</f>
        <v>0</v>
      </c>
      <c r="AW156" s="90">
        <f>'014-36-06-00 - Vedlejší a...'!J36</f>
        <v>0</v>
      </c>
      <c r="AX156" s="90">
        <f>'014-36-06-00 - Vedlejší a...'!J37</f>
        <v>0</v>
      </c>
      <c r="AY156" s="90">
        <f>'014-36-06-00 - Vedlejší a...'!J38</f>
        <v>0</v>
      </c>
      <c r="AZ156" s="90">
        <f>'014-36-06-00 - Vedlejší a...'!F35</f>
        <v>0</v>
      </c>
      <c r="BA156" s="90">
        <f>'014-36-06-00 - Vedlejší a...'!F36</f>
        <v>0</v>
      </c>
      <c r="BB156" s="90">
        <f>'014-36-06-00 - Vedlejší a...'!F37</f>
        <v>0</v>
      </c>
      <c r="BC156" s="90">
        <f>'014-36-06-00 - Vedlejší a...'!F38</f>
        <v>0</v>
      </c>
      <c r="BD156" s="92">
        <f>'014-36-06-00 - Vedlejší a...'!F39</f>
        <v>0</v>
      </c>
      <c r="BT156" s="24" t="s">
        <v>84</v>
      </c>
      <c r="BV156" s="24" t="s">
        <v>77</v>
      </c>
      <c r="BW156" s="24" t="s">
        <v>267</v>
      </c>
      <c r="BX156" s="24" t="s">
        <v>238</v>
      </c>
      <c r="CL156" s="24" t="s">
        <v>1</v>
      </c>
    </row>
    <row r="157" spans="1:91" s="7" customFormat="1" ht="24.75" customHeight="1">
      <c r="B157" s="78"/>
      <c r="C157" s="79"/>
      <c r="D157" s="252" t="s">
        <v>268</v>
      </c>
      <c r="E157" s="252"/>
      <c r="F157" s="252"/>
      <c r="G157" s="252"/>
      <c r="H157" s="252"/>
      <c r="I157" s="80"/>
      <c r="J157" s="252" t="s">
        <v>269</v>
      </c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46">
        <f>ROUND(SUM(AG158:AG162),2)</f>
        <v>0</v>
      </c>
      <c r="AH157" s="245"/>
      <c r="AI157" s="245"/>
      <c r="AJ157" s="245"/>
      <c r="AK157" s="245"/>
      <c r="AL157" s="245"/>
      <c r="AM157" s="245"/>
      <c r="AN157" s="244">
        <f t="shared" si="2"/>
        <v>0</v>
      </c>
      <c r="AO157" s="245"/>
      <c r="AP157" s="245"/>
      <c r="AQ157" s="81" t="s">
        <v>81</v>
      </c>
      <c r="AR157" s="78"/>
      <c r="AS157" s="82">
        <f>ROUND(SUM(AS158:AS162),2)</f>
        <v>0</v>
      </c>
      <c r="AT157" s="83">
        <f t="shared" si="3"/>
        <v>0</v>
      </c>
      <c r="AU157" s="84">
        <f>ROUND(SUM(AU158:AU162),5)</f>
        <v>0</v>
      </c>
      <c r="AV157" s="83">
        <f>ROUND(AZ157*L29,2)</f>
        <v>0</v>
      </c>
      <c r="AW157" s="83">
        <f>ROUND(BA157*L30,2)</f>
        <v>0</v>
      </c>
      <c r="AX157" s="83">
        <f>ROUND(BB157*L29,2)</f>
        <v>0</v>
      </c>
      <c r="AY157" s="83">
        <f>ROUND(BC157*L30,2)</f>
        <v>0</v>
      </c>
      <c r="AZ157" s="83">
        <f>ROUND(SUM(AZ158:AZ162),2)</f>
        <v>0</v>
      </c>
      <c r="BA157" s="83">
        <f>ROUND(SUM(BA158:BA162),2)</f>
        <v>0</v>
      </c>
      <c r="BB157" s="83">
        <f>ROUND(SUM(BB158:BB162),2)</f>
        <v>0</v>
      </c>
      <c r="BC157" s="83">
        <f>ROUND(SUM(BC158:BC162),2)</f>
        <v>0</v>
      </c>
      <c r="BD157" s="85">
        <f>ROUND(SUM(BD158:BD162),2)</f>
        <v>0</v>
      </c>
      <c r="BS157" s="86" t="s">
        <v>74</v>
      </c>
      <c r="BT157" s="86" t="s">
        <v>82</v>
      </c>
      <c r="BU157" s="86" t="s">
        <v>76</v>
      </c>
      <c r="BV157" s="86" t="s">
        <v>77</v>
      </c>
      <c r="BW157" s="86" t="s">
        <v>270</v>
      </c>
      <c r="BX157" s="86" t="s">
        <v>4</v>
      </c>
      <c r="CL157" s="86" t="s">
        <v>1</v>
      </c>
      <c r="CM157" s="86" t="s">
        <v>84</v>
      </c>
    </row>
    <row r="158" spans="1:91" s="4" customFormat="1" ht="23.25" customHeight="1">
      <c r="A158" s="87" t="s">
        <v>85</v>
      </c>
      <c r="B158" s="50"/>
      <c r="C158" s="10"/>
      <c r="D158" s="10"/>
      <c r="E158" s="253" t="s">
        <v>271</v>
      </c>
      <c r="F158" s="253"/>
      <c r="G158" s="253"/>
      <c r="H158" s="253"/>
      <c r="I158" s="253"/>
      <c r="J158" s="10"/>
      <c r="K158" s="253" t="s">
        <v>272</v>
      </c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42">
        <f>'014-36-07-1 - SO-01 PK Ku...'!J32</f>
        <v>0</v>
      </c>
      <c r="AH158" s="243"/>
      <c r="AI158" s="243"/>
      <c r="AJ158" s="243"/>
      <c r="AK158" s="243"/>
      <c r="AL158" s="243"/>
      <c r="AM158" s="243"/>
      <c r="AN158" s="242">
        <f t="shared" ref="AN158:AN189" si="4">SUM(AG158,AT158)</f>
        <v>0</v>
      </c>
      <c r="AO158" s="243"/>
      <c r="AP158" s="243"/>
      <c r="AQ158" s="88" t="s">
        <v>88</v>
      </c>
      <c r="AR158" s="50"/>
      <c r="AS158" s="89">
        <v>0</v>
      </c>
      <c r="AT158" s="90">
        <f t="shared" ref="AT158:AT189" si="5">ROUND(SUM(AV158:AW158),2)</f>
        <v>0</v>
      </c>
      <c r="AU158" s="91">
        <f>'014-36-07-1 - SO-01 PK Ku...'!P146</f>
        <v>0</v>
      </c>
      <c r="AV158" s="90">
        <f>'014-36-07-1 - SO-01 PK Ku...'!J35</f>
        <v>0</v>
      </c>
      <c r="AW158" s="90">
        <f>'014-36-07-1 - SO-01 PK Ku...'!J36</f>
        <v>0</v>
      </c>
      <c r="AX158" s="90">
        <f>'014-36-07-1 - SO-01 PK Ku...'!J37</f>
        <v>0</v>
      </c>
      <c r="AY158" s="90">
        <f>'014-36-07-1 - SO-01 PK Ku...'!J38</f>
        <v>0</v>
      </c>
      <c r="AZ158" s="90">
        <f>'014-36-07-1 - SO-01 PK Ku...'!F35</f>
        <v>0</v>
      </c>
      <c r="BA158" s="90">
        <f>'014-36-07-1 - SO-01 PK Ku...'!F36</f>
        <v>0</v>
      </c>
      <c r="BB158" s="90">
        <f>'014-36-07-1 - SO-01 PK Ku...'!F37</f>
        <v>0</v>
      </c>
      <c r="BC158" s="90">
        <f>'014-36-07-1 - SO-01 PK Ku...'!F38</f>
        <v>0</v>
      </c>
      <c r="BD158" s="92">
        <f>'014-36-07-1 - SO-01 PK Ku...'!F39</f>
        <v>0</v>
      </c>
      <c r="BT158" s="24" t="s">
        <v>84</v>
      </c>
      <c r="BV158" s="24" t="s">
        <v>77</v>
      </c>
      <c r="BW158" s="24" t="s">
        <v>273</v>
      </c>
      <c r="BX158" s="24" t="s">
        <v>270</v>
      </c>
      <c r="CL158" s="24" t="s">
        <v>1</v>
      </c>
    </row>
    <row r="159" spans="1:91" s="4" customFormat="1" ht="23.25" customHeight="1">
      <c r="A159" s="87" t="s">
        <v>85</v>
      </c>
      <c r="B159" s="50"/>
      <c r="C159" s="10"/>
      <c r="D159" s="10"/>
      <c r="E159" s="253" t="s">
        <v>274</v>
      </c>
      <c r="F159" s="253"/>
      <c r="G159" s="253"/>
      <c r="H159" s="253"/>
      <c r="I159" s="253"/>
      <c r="J159" s="10"/>
      <c r="K159" s="253" t="s">
        <v>275</v>
      </c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42">
        <f>'014-36-07-2 - PS-01 PK Ku...'!J32</f>
        <v>0</v>
      </c>
      <c r="AH159" s="243"/>
      <c r="AI159" s="243"/>
      <c r="AJ159" s="243"/>
      <c r="AK159" s="243"/>
      <c r="AL159" s="243"/>
      <c r="AM159" s="243"/>
      <c r="AN159" s="242">
        <f t="shared" si="4"/>
        <v>0</v>
      </c>
      <c r="AO159" s="243"/>
      <c r="AP159" s="243"/>
      <c r="AQ159" s="88" t="s">
        <v>88</v>
      </c>
      <c r="AR159" s="50"/>
      <c r="AS159" s="89">
        <v>0</v>
      </c>
      <c r="AT159" s="90">
        <f t="shared" si="5"/>
        <v>0</v>
      </c>
      <c r="AU159" s="91">
        <f>'014-36-07-2 - PS-01 PK Ku...'!P123</f>
        <v>0</v>
      </c>
      <c r="AV159" s="90">
        <f>'014-36-07-2 - PS-01 PK Ku...'!J35</f>
        <v>0</v>
      </c>
      <c r="AW159" s="90">
        <f>'014-36-07-2 - PS-01 PK Ku...'!J36</f>
        <v>0</v>
      </c>
      <c r="AX159" s="90">
        <f>'014-36-07-2 - PS-01 PK Ku...'!J37</f>
        <v>0</v>
      </c>
      <c r="AY159" s="90">
        <f>'014-36-07-2 - PS-01 PK Ku...'!J38</f>
        <v>0</v>
      </c>
      <c r="AZ159" s="90">
        <f>'014-36-07-2 - PS-01 PK Ku...'!F35</f>
        <v>0</v>
      </c>
      <c r="BA159" s="90">
        <f>'014-36-07-2 - PS-01 PK Ku...'!F36</f>
        <v>0</v>
      </c>
      <c r="BB159" s="90">
        <f>'014-36-07-2 - PS-01 PK Ku...'!F37</f>
        <v>0</v>
      </c>
      <c r="BC159" s="90">
        <f>'014-36-07-2 - PS-01 PK Ku...'!F38</f>
        <v>0</v>
      </c>
      <c r="BD159" s="92">
        <f>'014-36-07-2 - PS-01 PK Ku...'!F39</f>
        <v>0</v>
      </c>
      <c r="BT159" s="24" t="s">
        <v>84</v>
      </c>
      <c r="BV159" s="24" t="s">
        <v>77</v>
      </c>
      <c r="BW159" s="24" t="s">
        <v>276</v>
      </c>
      <c r="BX159" s="24" t="s">
        <v>270</v>
      </c>
      <c r="CL159" s="24" t="s">
        <v>1</v>
      </c>
    </row>
    <row r="160" spans="1:91" s="4" customFormat="1" ht="23.25" customHeight="1">
      <c r="A160" s="87" t="s">
        <v>85</v>
      </c>
      <c r="B160" s="50"/>
      <c r="C160" s="10"/>
      <c r="D160" s="10"/>
      <c r="E160" s="253" t="s">
        <v>277</v>
      </c>
      <c r="F160" s="253"/>
      <c r="G160" s="253"/>
      <c r="H160" s="253"/>
      <c r="I160" s="253"/>
      <c r="J160" s="10"/>
      <c r="K160" s="253" t="s">
        <v>278</v>
      </c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42">
        <f>'014-36-07-3 - SO-02 PK Ku...'!J32</f>
        <v>0</v>
      </c>
      <c r="AH160" s="243"/>
      <c r="AI160" s="243"/>
      <c r="AJ160" s="243"/>
      <c r="AK160" s="243"/>
      <c r="AL160" s="243"/>
      <c r="AM160" s="243"/>
      <c r="AN160" s="242">
        <f t="shared" si="4"/>
        <v>0</v>
      </c>
      <c r="AO160" s="243"/>
      <c r="AP160" s="243"/>
      <c r="AQ160" s="88" t="s">
        <v>88</v>
      </c>
      <c r="AR160" s="50"/>
      <c r="AS160" s="89">
        <v>0</v>
      </c>
      <c r="AT160" s="90">
        <f t="shared" si="5"/>
        <v>0</v>
      </c>
      <c r="AU160" s="91">
        <f>'014-36-07-3 - SO-02 PK Ku...'!P120</f>
        <v>0</v>
      </c>
      <c r="AV160" s="90">
        <f>'014-36-07-3 - SO-02 PK Ku...'!J35</f>
        <v>0</v>
      </c>
      <c r="AW160" s="90">
        <f>'014-36-07-3 - SO-02 PK Ku...'!J36</f>
        <v>0</v>
      </c>
      <c r="AX160" s="90">
        <f>'014-36-07-3 - SO-02 PK Ku...'!J37</f>
        <v>0</v>
      </c>
      <c r="AY160" s="90">
        <f>'014-36-07-3 - SO-02 PK Ku...'!J38</f>
        <v>0</v>
      </c>
      <c r="AZ160" s="90">
        <f>'014-36-07-3 - SO-02 PK Ku...'!F35</f>
        <v>0</v>
      </c>
      <c r="BA160" s="90">
        <f>'014-36-07-3 - SO-02 PK Ku...'!F36</f>
        <v>0</v>
      </c>
      <c r="BB160" s="90">
        <f>'014-36-07-3 - SO-02 PK Ku...'!F37</f>
        <v>0</v>
      </c>
      <c r="BC160" s="90">
        <f>'014-36-07-3 - SO-02 PK Ku...'!F38</f>
        <v>0</v>
      </c>
      <c r="BD160" s="92">
        <f>'014-36-07-3 - SO-02 PK Ku...'!F39</f>
        <v>0</v>
      </c>
      <c r="BT160" s="24" t="s">
        <v>84</v>
      </c>
      <c r="BV160" s="24" t="s">
        <v>77</v>
      </c>
      <c r="BW160" s="24" t="s">
        <v>279</v>
      </c>
      <c r="BX160" s="24" t="s">
        <v>270</v>
      </c>
      <c r="CL160" s="24" t="s">
        <v>1</v>
      </c>
    </row>
    <row r="161" spans="1:91" s="4" customFormat="1" ht="23.25" customHeight="1">
      <c r="A161" s="87" t="s">
        <v>85</v>
      </c>
      <c r="B161" s="50"/>
      <c r="C161" s="10"/>
      <c r="D161" s="10"/>
      <c r="E161" s="253" t="s">
        <v>280</v>
      </c>
      <c r="F161" s="253"/>
      <c r="G161" s="253"/>
      <c r="H161" s="253"/>
      <c r="I161" s="253"/>
      <c r="J161" s="10"/>
      <c r="K161" s="253" t="s">
        <v>281</v>
      </c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42">
        <f>'014-36-07-4 - PS-02 PK Ku...'!J32</f>
        <v>0</v>
      </c>
      <c r="AH161" s="243"/>
      <c r="AI161" s="243"/>
      <c r="AJ161" s="243"/>
      <c r="AK161" s="243"/>
      <c r="AL161" s="243"/>
      <c r="AM161" s="243"/>
      <c r="AN161" s="242">
        <f t="shared" si="4"/>
        <v>0</v>
      </c>
      <c r="AO161" s="243"/>
      <c r="AP161" s="243"/>
      <c r="AQ161" s="88" t="s">
        <v>88</v>
      </c>
      <c r="AR161" s="50"/>
      <c r="AS161" s="89">
        <v>0</v>
      </c>
      <c r="AT161" s="90">
        <f t="shared" si="5"/>
        <v>0</v>
      </c>
      <c r="AU161" s="91">
        <f>'014-36-07-4 - PS-02 PK Ku...'!P120</f>
        <v>0</v>
      </c>
      <c r="AV161" s="90">
        <f>'014-36-07-4 - PS-02 PK Ku...'!J35</f>
        <v>0</v>
      </c>
      <c r="AW161" s="90">
        <f>'014-36-07-4 - PS-02 PK Ku...'!J36</f>
        <v>0</v>
      </c>
      <c r="AX161" s="90">
        <f>'014-36-07-4 - PS-02 PK Ku...'!J37</f>
        <v>0</v>
      </c>
      <c r="AY161" s="90">
        <f>'014-36-07-4 - PS-02 PK Ku...'!J38</f>
        <v>0</v>
      </c>
      <c r="AZ161" s="90">
        <f>'014-36-07-4 - PS-02 PK Ku...'!F35</f>
        <v>0</v>
      </c>
      <c r="BA161" s="90">
        <f>'014-36-07-4 - PS-02 PK Ku...'!F36</f>
        <v>0</v>
      </c>
      <c r="BB161" s="90">
        <f>'014-36-07-4 - PS-02 PK Ku...'!F37</f>
        <v>0</v>
      </c>
      <c r="BC161" s="90">
        <f>'014-36-07-4 - PS-02 PK Ku...'!F38</f>
        <v>0</v>
      </c>
      <c r="BD161" s="92">
        <f>'014-36-07-4 - PS-02 PK Ku...'!F39</f>
        <v>0</v>
      </c>
      <c r="BT161" s="24" t="s">
        <v>84</v>
      </c>
      <c r="BV161" s="24" t="s">
        <v>77</v>
      </c>
      <c r="BW161" s="24" t="s">
        <v>282</v>
      </c>
      <c r="BX161" s="24" t="s">
        <v>270</v>
      </c>
      <c r="CL161" s="24" t="s">
        <v>1</v>
      </c>
    </row>
    <row r="162" spans="1:91" s="4" customFormat="1" ht="23.25" customHeight="1">
      <c r="A162" s="87" t="s">
        <v>85</v>
      </c>
      <c r="B162" s="50"/>
      <c r="C162" s="10"/>
      <c r="D162" s="10"/>
      <c r="E162" s="253" t="s">
        <v>283</v>
      </c>
      <c r="F162" s="253"/>
      <c r="G162" s="253"/>
      <c r="H162" s="253"/>
      <c r="I162" s="253"/>
      <c r="J162" s="10"/>
      <c r="K162" s="253" t="s">
        <v>115</v>
      </c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42">
        <f>'014-36-07-00 - Vedlejší a...'!J32</f>
        <v>0</v>
      </c>
      <c r="AH162" s="243"/>
      <c r="AI162" s="243"/>
      <c r="AJ162" s="243"/>
      <c r="AK162" s="243"/>
      <c r="AL162" s="243"/>
      <c r="AM162" s="243"/>
      <c r="AN162" s="242">
        <f t="shared" si="4"/>
        <v>0</v>
      </c>
      <c r="AO162" s="243"/>
      <c r="AP162" s="243"/>
      <c r="AQ162" s="88" t="s">
        <v>88</v>
      </c>
      <c r="AR162" s="50"/>
      <c r="AS162" s="89">
        <v>0</v>
      </c>
      <c r="AT162" s="90">
        <f t="shared" si="5"/>
        <v>0</v>
      </c>
      <c r="AU162" s="91">
        <f>'014-36-07-00 - Vedlejší a...'!P122</f>
        <v>0</v>
      </c>
      <c r="AV162" s="90">
        <f>'014-36-07-00 - Vedlejší a...'!J35</f>
        <v>0</v>
      </c>
      <c r="AW162" s="90">
        <f>'014-36-07-00 - Vedlejší a...'!J36</f>
        <v>0</v>
      </c>
      <c r="AX162" s="90">
        <f>'014-36-07-00 - Vedlejší a...'!J37</f>
        <v>0</v>
      </c>
      <c r="AY162" s="90">
        <f>'014-36-07-00 - Vedlejší a...'!J38</f>
        <v>0</v>
      </c>
      <c r="AZ162" s="90">
        <f>'014-36-07-00 - Vedlejší a...'!F35</f>
        <v>0</v>
      </c>
      <c r="BA162" s="90">
        <f>'014-36-07-00 - Vedlejší a...'!F36</f>
        <v>0</v>
      </c>
      <c r="BB162" s="90">
        <f>'014-36-07-00 - Vedlejší a...'!F37</f>
        <v>0</v>
      </c>
      <c r="BC162" s="90">
        <f>'014-36-07-00 - Vedlejší a...'!F38</f>
        <v>0</v>
      </c>
      <c r="BD162" s="92">
        <f>'014-36-07-00 - Vedlejší a...'!F39</f>
        <v>0</v>
      </c>
      <c r="BT162" s="24" t="s">
        <v>84</v>
      </c>
      <c r="BV162" s="24" t="s">
        <v>77</v>
      </c>
      <c r="BW162" s="24" t="s">
        <v>284</v>
      </c>
      <c r="BX162" s="24" t="s">
        <v>270</v>
      </c>
      <c r="CL162" s="24" t="s">
        <v>1</v>
      </c>
    </row>
    <row r="163" spans="1:91" s="7" customFormat="1" ht="24.75" customHeight="1">
      <c r="B163" s="78"/>
      <c r="C163" s="79"/>
      <c r="D163" s="252" t="s">
        <v>285</v>
      </c>
      <c r="E163" s="252"/>
      <c r="F163" s="252"/>
      <c r="G163" s="252"/>
      <c r="H163" s="252"/>
      <c r="I163" s="80"/>
      <c r="J163" s="252" t="s">
        <v>286</v>
      </c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46">
        <f>ROUND(SUM(AG164:AG169),2)</f>
        <v>0</v>
      </c>
      <c r="AH163" s="245"/>
      <c r="AI163" s="245"/>
      <c r="AJ163" s="245"/>
      <c r="AK163" s="245"/>
      <c r="AL163" s="245"/>
      <c r="AM163" s="245"/>
      <c r="AN163" s="244">
        <f t="shared" si="4"/>
        <v>0</v>
      </c>
      <c r="AO163" s="245"/>
      <c r="AP163" s="245"/>
      <c r="AQ163" s="81" t="s">
        <v>81</v>
      </c>
      <c r="AR163" s="78"/>
      <c r="AS163" s="82">
        <f>ROUND(SUM(AS164:AS169),2)</f>
        <v>0</v>
      </c>
      <c r="AT163" s="83">
        <f t="shared" si="5"/>
        <v>0</v>
      </c>
      <c r="AU163" s="84">
        <f>ROUND(SUM(AU164:AU169),5)</f>
        <v>0</v>
      </c>
      <c r="AV163" s="83">
        <f>ROUND(AZ163*L29,2)</f>
        <v>0</v>
      </c>
      <c r="AW163" s="83">
        <f>ROUND(BA163*L30,2)</f>
        <v>0</v>
      </c>
      <c r="AX163" s="83">
        <f>ROUND(BB163*L29,2)</f>
        <v>0</v>
      </c>
      <c r="AY163" s="83">
        <f>ROUND(BC163*L30,2)</f>
        <v>0</v>
      </c>
      <c r="AZ163" s="83">
        <f>ROUND(SUM(AZ164:AZ169),2)</f>
        <v>0</v>
      </c>
      <c r="BA163" s="83">
        <f>ROUND(SUM(BA164:BA169),2)</f>
        <v>0</v>
      </c>
      <c r="BB163" s="83">
        <f>ROUND(SUM(BB164:BB169),2)</f>
        <v>0</v>
      </c>
      <c r="BC163" s="83">
        <f>ROUND(SUM(BC164:BC169),2)</f>
        <v>0</v>
      </c>
      <c r="BD163" s="85">
        <f>ROUND(SUM(BD164:BD169),2)</f>
        <v>0</v>
      </c>
      <c r="BS163" s="86" t="s">
        <v>74</v>
      </c>
      <c r="BT163" s="86" t="s">
        <v>82</v>
      </c>
      <c r="BU163" s="86" t="s">
        <v>76</v>
      </c>
      <c r="BV163" s="86" t="s">
        <v>77</v>
      </c>
      <c r="BW163" s="86" t="s">
        <v>287</v>
      </c>
      <c r="BX163" s="86" t="s">
        <v>4</v>
      </c>
      <c r="CL163" s="86" t="s">
        <v>1</v>
      </c>
      <c r="CM163" s="86" t="s">
        <v>84</v>
      </c>
    </row>
    <row r="164" spans="1:91" s="4" customFormat="1" ht="23.25" customHeight="1">
      <c r="A164" s="87" t="s">
        <v>85</v>
      </c>
      <c r="B164" s="50"/>
      <c r="C164" s="10"/>
      <c r="D164" s="10"/>
      <c r="E164" s="253" t="s">
        <v>288</v>
      </c>
      <c r="F164" s="253"/>
      <c r="G164" s="253"/>
      <c r="H164" s="253"/>
      <c r="I164" s="253"/>
      <c r="J164" s="10"/>
      <c r="K164" s="253" t="s">
        <v>289</v>
      </c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42">
        <f>'014-36-08-1 - SO-01 PK St...'!J32</f>
        <v>0</v>
      </c>
      <c r="AH164" s="243"/>
      <c r="AI164" s="243"/>
      <c r="AJ164" s="243"/>
      <c r="AK164" s="243"/>
      <c r="AL164" s="243"/>
      <c r="AM164" s="243"/>
      <c r="AN164" s="242">
        <f t="shared" si="4"/>
        <v>0</v>
      </c>
      <c r="AO164" s="243"/>
      <c r="AP164" s="243"/>
      <c r="AQ164" s="88" t="s">
        <v>88</v>
      </c>
      <c r="AR164" s="50"/>
      <c r="AS164" s="89">
        <v>0</v>
      </c>
      <c r="AT164" s="90">
        <f t="shared" si="5"/>
        <v>0</v>
      </c>
      <c r="AU164" s="91">
        <f>'014-36-08-1 - SO-01 PK St...'!P130</f>
        <v>0</v>
      </c>
      <c r="AV164" s="90">
        <f>'014-36-08-1 - SO-01 PK St...'!J35</f>
        <v>0</v>
      </c>
      <c r="AW164" s="90">
        <f>'014-36-08-1 - SO-01 PK St...'!J36</f>
        <v>0</v>
      </c>
      <c r="AX164" s="90">
        <f>'014-36-08-1 - SO-01 PK St...'!J37</f>
        <v>0</v>
      </c>
      <c r="AY164" s="90">
        <f>'014-36-08-1 - SO-01 PK St...'!J38</f>
        <v>0</v>
      </c>
      <c r="AZ164" s="90">
        <f>'014-36-08-1 - SO-01 PK St...'!F35</f>
        <v>0</v>
      </c>
      <c r="BA164" s="90">
        <f>'014-36-08-1 - SO-01 PK St...'!F36</f>
        <v>0</v>
      </c>
      <c r="BB164" s="90">
        <f>'014-36-08-1 - SO-01 PK St...'!F37</f>
        <v>0</v>
      </c>
      <c r="BC164" s="90">
        <f>'014-36-08-1 - SO-01 PK St...'!F38</f>
        <v>0</v>
      </c>
      <c r="BD164" s="92">
        <f>'014-36-08-1 - SO-01 PK St...'!F39</f>
        <v>0</v>
      </c>
      <c r="BT164" s="24" t="s">
        <v>84</v>
      </c>
      <c r="BV164" s="24" t="s">
        <v>77</v>
      </c>
      <c r="BW164" s="24" t="s">
        <v>290</v>
      </c>
      <c r="BX164" s="24" t="s">
        <v>287</v>
      </c>
      <c r="CL164" s="24" t="s">
        <v>1</v>
      </c>
    </row>
    <row r="165" spans="1:91" s="4" customFormat="1" ht="23.25" customHeight="1">
      <c r="A165" s="87" t="s">
        <v>85</v>
      </c>
      <c r="B165" s="50"/>
      <c r="C165" s="10"/>
      <c r="D165" s="10"/>
      <c r="E165" s="253" t="s">
        <v>291</v>
      </c>
      <c r="F165" s="253"/>
      <c r="G165" s="253"/>
      <c r="H165" s="253"/>
      <c r="I165" s="253"/>
      <c r="J165" s="10"/>
      <c r="K165" s="253" t="s">
        <v>292</v>
      </c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42">
        <f>'014-36-08-1-1 - SO-01-1 P...'!J32</f>
        <v>0</v>
      </c>
      <c r="AH165" s="243"/>
      <c r="AI165" s="243"/>
      <c r="AJ165" s="243"/>
      <c r="AK165" s="243"/>
      <c r="AL165" s="243"/>
      <c r="AM165" s="243"/>
      <c r="AN165" s="242">
        <f t="shared" si="4"/>
        <v>0</v>
      </c>
      <c r="AO165" s="243"/>
      <c r="AP165" s="243"/>
      <c r="AQ165" s="88" t="s">
        <v>88</v>
      </c>
      <c r="AR165" s="50"/>
      <c r="AS165" s="89">
        <v>0</v>
      </c>
      <c r="AT165" s="90">
        <f t="shared" si="5"/>
        <v>0</v>
      </c>
      <c r="AU165" s="91">
        <f>'014-36-08-1-1 - SO-01-1 P...'!P131</f>
        <v>0</v>
      </c>
      <c r="AV165" s="90">
        <f>'014-36-08-1-1 - SO-01-1 P...'!J35</f>
        <v>0</v>
      </c>
      <c r="AW165" s="90">
        <f>'014-36-08-1-1 - SO-01-1 P...'!J36</f>
        <v>0</v>
      </c>
      <c r="AX165" s="90">
        <f>'014-36-08-1-1 - SO-01-1 P...'!J37</f>
        <v>0</v>
      </c>
      <c r="AY165" s="90">
        <f>'014-36-08-1-1 - SO-01-1 P...'!J38</f>
        <v>0</v>
      </c>
      <c r="AZ165" s="90">
        <f>'014-36-08-1-1 - SO-01-1 P...'!F35</f>
        <v>0</v>
      </c>
      <c r="BA165" s="90">
        <f>'014-36-08-1-1 - SO-01-1 P...'!F36</f>
        <v>0</v>
      </c>
      <c r="BB165" s="90">
        <f>'014-36-08-1-1 - SO-01-1 P...'!F37</f>
        <v>0</v>
      </c>
      <c r="BC165" s="90">
        <f>'014-36-08-1-1 - SO-01-1 P...'!F38</f>
        <v>0</v>
      </c>
      <c r="BD165" s="92">
        <f>'014-36-08-1-1 - SO-01-1 P...'!F39</f>
        <v>0</v>
      </c>
      <c r="BT165" s="24" t="s">
        <v>84</v>
      </c>
      <c r="BV165" s="24" t="s">
        <v>77</v>
      </c>
      <c r="BW165" s="24" t="s">
        <v>293</v>
      </c>
      <c r="BX165" s="24" t="s">
        <v>287</v>
      </c>
      <c r="CL165" s="24" t="s">
        <v>1</v>
      </c>
    </row>
    <row r="166" spans="1:91" s="4" customFormat="1" ht="23.25" customHeight="1">
      <c r="A166" s="87" t="s">
        <v>85</v>
      </c>
      <c r="B166" s="50"/>
      <c r="C166" s="10"/>
      <c r="D166" s="10"/>
      <c r="E166" s="253" t="s">
        <v>294</v>
      </c>
      <c r="F166" s="253"/>
      <c r="G166" s="253"/>
      <c r="H166" s="253"/>
      <c r="I166" s="253"/>
      <c r="J166" s="10"/>
      <c r="K166" s="253" t="s">
        <v>295</v>
      </c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42">
        <f>'014-36-08-2 - PS-01 PK St...'!J32</f>
        <v>0</v>
      </c>
      <c r="AH166" s="243"/>
      <c r="AI166" s="243"/>
      <c r="AJ166" s="243"/>
      <c r="AK166" s="243"/>
      <c r="AL166" s="243"/>
      <c r="AM166" s="243"/>
      <c r="AN166" s="242">
        <f t="shared" si="4"/>
        <v>0</v>
      </c>
      <c r="AO166" s="243"/>
      <c r="AP166" s="243"/>
      <c r="AQ166" s="88" t="s">
        <v>88</v>
      </c>
      <c r="AR166" s="50"/>
      <c r="AS166" s="89">
        <v>0</v>
      </c>
      <c r="AT166" s="90">
        <f t="shared" si="5"/>
        <v>0</v>
      </c>
      <c r="AU166" s="91">
        <f>'014-36-08-2 - PS-01 PK St...'!P123</f>
        <v>0</v>
      </c>
      <c r="AV166" s="90">
        <f>'014-36-08-2 - PS-01 PK St...'!J35</f>
        <v>0</v>
      </c>
      <c r="AW166" s="90">
        <f>'014-36-08-2 - PS-01 PK St...'!J36</f>
        <v>0</v>
      </c>
      <c r="AX166" s="90">
        <f>'014-36-08-2 - PS-01 PK St...'!J37</f>
        <v>0</v>
      </c>
      <c r="AY166" s="90">
        <f>'014-36-08-2 - PS-01 PK St...'!J38</f>
        <v>0</v>
      </c>
      <c r="AZ166" s="90">
        <f>'014-36-08-2 - PS-01 PK St...'!F35</f>
        <v>0</v>
      </c>
      <c r="BA166" s="90">
        <f>'014-36-08-2 - PS-01 PK St...'!F36</f>
        <v>0</v>
      </c>
      <c r="BB166" s="90">
        <f>'014-36-08-2 - PS-01 PK St...'!F37</f>
        <v>0</v>
      </c>
      <c r="BC166" s="90">
        <f>'014-36-08-2 - PS-01 PK St...'!F38</f>
        <v>0</v>
      </c>
      <c r="BD166" s="92">
        <f>'014-36-08-2 - PS-01 PK St...'!F39</f>
        <v>0</v>
      </c>
      <c r="BT166" s="24" t="s">
        <v>84</v>
      </c>
      <c r="BV166" s="24" t="s">
        <v>77</v>
      </c>
      <c r="BW166" s="24" t="s">
        <v>296</v>
      </c>
      <c r="BX166" s="24" t="s">
        <v>287</v>
      </c>
      <c r="CL166" s="24" t="s">
        <v>1</v>
      </c>
    </row>
    <row r="167" spans="1:91" s="4" customFormat="1" ht="23.25" customHeight="1">
      <c r="A167" s="87" t="s">
        <v>85</v>
      </c>
      <c r="B167" s="50"/>
      <c r="C167" s="10"/>
      <c r="D167" s="10"/>
      <c r="E167" s="253" t="s">
        <v>297</v>
      </c>
      <c r="F167" s="253"/>
      <c r="G167" s="253"/>
      <c r="H167" s="253"/>
      <c r="I167" s="253"/>
      <c r="J167" s="10"/>
      <c r="K167" s="253" t="s">
        <v>298</v>
      </c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42">
        <f>'014-36-08-3 - SO-02 PK St...'!J32</f>
        <v>0</v>
      </c>
      <c r="AH167" s="243"/>
      <c r="AI167" s="243"/>
      <c r="AJ167" s="243"/>
      <c r="AK167" s="243"/>
      <c r="AL167" s="243"/>
      <c r="AM167" s="243"/>
      <c r="AN167" s="242">
        <f t="shared" si="4"/>
        <v>0</v>
      </c>
      <c r="AO167" s="243"/>
      <c r="AP167" s="243"/>
      <c r="AQ167" s="88" t="s">
        <v>88</v>
      </c>
      <c r="AR167" s="50"/>
      <c r="AS167" s="89">
        <v>0</v>
      </c>
      <c r="AT167" s="90">
        <f t="shared" si="5"/>
        <v>0</v>
      </c>
      <c r="AU167" s="91">
        <f>'014-36-08-3 - SO-02 PK St...'!P120</f>
        <v>0</v>
      </c>
      <c r="AV167" s="90">
        <f>'014-36-08-3 - SO-02 PK St...'!J35</f>
        <v>0</v>
      </c>
      <c r="AW167" s="90">
        <f>'014-36-08-3 - SO-02 PK St...'!J36</f>
        <v>0</v>
      </c>
      <c r="AX167" s="90">
        <f>'014-36-08-3 - SO-02 PK St...'!J37</f>
        <v>0</v>
      </c>
      <c r="AY167" s="90">
        <f>'014-36-08-3 - SO-02 PK St...'!J38</f>
        <v>0</v>
      </c>
      <c r="AZ167" s="90">
        <f>'014-36-08-3 - SO-02 PK St...'!F35</f>
        <v>0</v>
      </c>
      <c r="BA167" s="90">
        <f>'014-36-08-3 - SO-02 PK St...'!F36</f>
        <v>0</v>
      </c>
      <c r="BB167" s="90">
        <f>'014-36-08-3 - SO-02 PK St...'!F37</f>
        <v>0</v>
      </c>
      <c r="BC167" s="90">
        <f>'014-36-08-3 - SO-02 PK St...'!F38</f>
        <v>0</v>
      </c>
      <c r="BD167" s="92">
        <f>'014-36-08-3 - SO-02 PK St...'!F39</f>
        <v>0</v>
      </c>
      <c r="BT167" s="24" t="s">
        <v>84</v>
      </c>
      <c r="BV167" s="24" t="s">
        <v>77</v>
      </c>
      <c r="BW167" s="24" t="s">
        <v>299</v>
      </c>
      <c r="BX167" s="24" t="s">
        <v>287</v>
      </c>
      <c r="CL167" s="24" t="s">
        <v>1</v>
      </c>
    </row>
    <row r="168" spans="1:91" s="4" customFormat="1" ht="23.25" customHeight="1">
      <c r="A168" s="87" t="s">
        <v>85</v>
      </c>
      <c r="B168" s="50"/>
      <c r="C168" s="10"/>
      <c r="D168" s="10"/>
      <c r="E168" s="253" t="s">
        <v>300</v>
      </c>
      <c r="F168" s="253"/>
      <c r="G168" s="253"/>
      <c r="H168" s="253"/>
      <c r="I168" s="253"/>
      <c r="J168" s="10"/>
      <c r="K168" s="253" t="s">
        <v>301</v>
      </c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42">
        <f>'014-36-08-4 - PS-02 PK St...'!J32</f>
        <v>0</v>
      </c>
      <c r="AH168" s="243"/>
      <c r="AI168" s="243"/>
      <c r="AJ168" s="243"/>
      <c r="AK168" s="243"/>
      <c r="AL168" s="243"/>
      <c r="AM168" s="243"/>
      <c r="AN168" s="242">
        <f t="shared" si="4"/>
        <v>0</v>
      </c>
      <c r="AO168" s="243"/>
      <c r="AP168" s="243"/>
      <c r="AQ168" s="88" t="s">
        <v>88</v>
      </c>
      <c r="AR168" s="50"/>
      <c r="AS168" s="89">
        <v>0</v>
      </c>
      <c r="AT168" s="90">
        <f t="shared" si="5"/>
        <v>0</v>
      </c>
      <c r="AU168" s="91">
        <f>'014-36-08-4 - PS-02 PK St...'!P120</f>
        <v>0</v>
      </c>
      <c r="AV168" s="90">
        <f>'014-36-08-4 - PS-02 PK St...'!J35</f>
        <v>0</v>
      </c>
      <c r="AW168" s="90">
        <f>'014-36-08-4 - PS-02 PK St...'!J36</f>
        <v>0</v>
      </c>
      <c r="AX168" s="90">
        <f>'014-36-08-4 - PS-02 PK St...'!J37</f>
        <v>0</v>
      </c>
      <c r="AY168" s="90">
        <f>'014-36-08-4 - PS-02 PK St...'!J38</f>
        <v>0</v>
      </c>
      <c r="AZ168" s="90">
        <f>'014-36-08-4 - PS-02 PK St...'!F35</f>
        <v>0</v>
      </c>
      <c r="BA168" s="90">
        <f>'014-36-08-4 - PS-02 PK St...'!F36</f>
        <v>0</v>
      </c>
      <c r="BB168" s="90">
        <f>'014-36-08-4 - PS-02 PK St...'!F37</f>
        <v>0</v>
      </c>
      <c r="BC168" s="90">
        <f>'014-36-08-4 - PS-02 PK St...'!F38</f>
        <v>0</v>
      </c>
      <c r="BD168" s="92">
        <f>'014-36-08-4 - PS-02 PK St...'!F39</f>
        <v>0</v>
      </c>
      <c r="BT168" s="24" t="s">
        <v>84</v>
      </c>
      <c r="BV168" s="24" t="s">
        <v>77</v>
      </c>
      <c r="BW168" s="24" t="s">
        <v>302</v>
      </c>
      <c r="BX168" s="24" t="s">
        <v>287</v>
      </c>
      <c r="CL168" s="24" t="s">
        <v>1</v>
      </c>
    </row>
    <row r="169" spans="1:91" s="4" customFormat="1" ht="23.25" customHeight="1">
      <c r="A169" s="87" t="s">
        <v>85</v>
      </c>
      <c r="B169" s="50"/>
      <c r="C169" s="10"/>
      <c r="D169" s="10"/>
      <c r="E169" s="253" t="s">
        <v>303</v>
      </c>
      <c r="F169" s="253"/>
      <c r="G169" s="253"/>
      <c r="H169" s="253"/>
      <c r="I169" s="253"/>
      <c r="J169" s="10"/>
      <c r="K169" s="253" t="s">
        <v>115</v>
      </c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42">
        <f>'014-36-08-00 - Vedlejší a...'!J32</f>
        <v>0</v>
      </c>
      <c r="AH169" s="243"/>
      <c r="AI169" s="243"/>
      <c r="AJ169" s="243"/>
      <c r="AK169" s="243"/>
      <c r="AL169" s="243"/>
      <c r="AM169" s="243"/>
      <c r="AN169" s="242">
        <f t="shared" si="4"/>
        <v>0</v>
      </c>
      <c r="AO169" s="243"/>
      <c r="AP169" s="243"/>
      <c r="AQ169" s="88" t="s">
        <v>88</v>
      </c>
      <c r="AR169" s="50"/>
      <c r="AS169" s="89">
        <v>0</v>
      </c>
      <c r="AT169" s="90">
        <f t="shared" si="5"/>
        <v>0</v>
      </c>
      <c r="AU169" s="91">
        <f>'014-36-08-00 - Vedlejší a...'!P123</f>
        <v>0</v>
      </c>
      <c r="AV169" s="90">
        <f>'014-36-08-00 - Vedlejší a...'!J35</f>
        <v>0</v>
      </c>
      <c r="AW169" s="90">
        <f>'014-36-08-00 - Vedlejší a...'!J36</f>
        <v>0</v>
      </c>
      <c r="AX169" s="90">
        <f>'014-36-08-00 - Vedlejší a...'!J37</f>
        <v>0</v>
      </c>
      <c r="AY169" s="90">
        <f>'014-36-08-00 - Vedlejší a...'!J38</f>
        <v>0</v>
      </c>
      <c r="AZ169" s="90">
        <f>'014-36-08-00 - Vedlejší a...'!F35</f>
        <v>0</v>
      </c>
      <c r="BA169" s="90">
        <f>'014-36-08-00 - Vedlejší a...'!F36</f>
        <v>0</v>
      </c>
      <c r="BB169" s="90">
        <f>'014-36-08-00 - Vedlejší a...'!F37</f>
        <v>0</v>
      </c>
      <c r="BC169" s="90">
        <f>'014-36-08-00 - Vedlejší a...'!F38</f>
        <v>0</v>
      </c>
      <c r="BD169" s="92">
        <f>'014-36-08-00 - Vedlejší a...'!F39</f>
        <v>0</v>
      </c>
      <c r="BT169" s="24" t="s">
        <v>84</v>
      </c>
      <c r="BV169" s="24" t="s">
        <v>77</v>
      </c>
      <c r="BW169" s="24" t="s">
        <v>304</v>
      </c>
      <c r="BX169" s="24" t="s">
        <v>287</v>
      </c>
      <c r="CL169" s="24" t="s">
        <v>1</v>
      </c>
    </row>
    <row r="170" spans="1:91" s="7" customFormat="1" ht="24.75" customHeight="1">
      <c r="B170" s="78"/>
      <c r="C170" s="79"/>
      <c r="D170" s="252" t="s">
        <v>305</v>
      </c>
      <c r="E170" s="252"/>
      <c r="F170" s="252"/>
      <c r="G170" s="252"/>
      <c r="H170" s="252"/>
      <c r="I170" s="80"/>
      <c r="J170" s="252" t="s">
        <v>306</v>
      </c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46">
        <f>ROUND(SUM(AG171:AG180),2)</f>
        <v>0</v>
      </c>
      <c r="AH170" s="245"/>
      <c r="AI170" s="245"/>
      <c r="AJ170" s="245"/>
      <c r="AK170" s="245"/>
      <c r="AL170" s="245"/>
      <c r="AM170" s="245"/>
      <c r="AN170" s="244">
        <f t="shared" si="4"/>
        <v>0</v>
      </c>
      <c r="AO170" s="245"/>
      <c r="AP170" s="245"/>
      <c r="AQ170" s="81" t="s">
        <v>81</v>
      </c>
      <c r="AR170" s="78"/>
      <c r="AS170" s="82">
        <f>ROUND(SUM(AS171:AS180),2)</f>
        <v>0</v>
      </c>
      <c r="AT170" s="83">
        <f t="shared" si="5"/>
        <v>0</v>
      </c>
      <c r="AU170" s="84">
        <f>ROUND(SUM(AU171:AU180),5)</f>
        <v>0</v>
      </c>
      <c r="AV170" s="83">
        <f>ROUND(AZ170*L29,2)</f>
        <v>0</v>
      </c>
      <c r="AW170" s="83">
        <f>ROUND(BA170*L30,2)</f>
        <v>0</v>
      </c>
      <c r="AX170" s="83">
        <f>ROUND(BB170*L29,2)</f>
        <v>0</v>
      </c>
      <c r="AY170" s="83">
        <f>ROUND(BC170*L30,2)</f>
        <v>0</v>
      </c>
      <c r="AZ170" s="83">
        <f>ROUND(SUM(AZ171:AZ180),2)</f>
        <v>0</v>
      </c>
      <c r="BA170" s="83">
        <f>ROUND(SUM(BA171:BA180),2)</f>
        <v>0</v>
      </c>
      <c r="BB170" s="83">
        <f>ROUND(SUM(BB171:BB180),2)</f>
        <v>0</v>
      </c>
      <c r="BC170" s="83">
        <f>ROUND(SUM(BC171:BC180),2)</f>
        <v>0</v>
      </c>
      <c r="BD170" s="85">
        <f>ROUND(SUM(BD171:BD180),2)</f>
        <v>0</v>
      </c>
      <c r="BS170" s="86" t="s">
        <v>74</v>
      </c>
      <c r="BT170" s="86" t="s">
        <v>82</v>
      </c>
      <c r="BU170" s="86" t="s">
        <v>76</v>
      </c>
      <c r="BV170" s="86" t="s">
        <v>77</v>
      </c>
      <c r="BW170" s="86" t="s">
        <v>307</v>
      </c>
      <c r="BX170" s="86" t="s">
        <v>4</v>
      </c>
      <c r="CL170" s="86" t="s">
        <v>1</v>
      </c>
      <c r="CM170" s="86" t="s">
        <v>84</v>
      </c>
    </row>
    <row r="171" spans="1:91" s="4" customFormat="1" ht="23.25" customHeight="1">
      <c r="A171" s="87" t="s">
        <v>85</v>
      </c>
      <c r="B171" s="50"/>
      <c r="C171" s="10"/>
      <c r="D171" s="10"/>
      <c r="E171" s="253" t="s">
        <v>308</v>
      </c>
      <c r="F171" s="253"/>
      <c r="G171" s="253"/>
      <c r="H171" s="253"/>
      <c r="I171" s="253"/>
      <c r="J171" s="10"/>
      <c r="K171" s="253" t="s">
        <v>309</v>
      </c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42">
        <f>'014-36-09-1 - SO-01 PK Hu...'!J32</f>
        <v>0</v>
      </c>
      <c r="AH171" s="243"/>
      <c r="AI171" s="243"/>
      <c r="AJ171" s="243"/>
      <c r="AK171" s="243"/>
      <c r="AL171" s="243"/>
      <c r="AM171" s="243"/>
      <c r="AN171" s="242">
        <f t="shared" si="4"/>
        <v>0</v>
      </c>
      <c r="AO171" s="243"/>
      <c r="AP171" s="243"/>
      <c r="AQ171" s="88" t="s">
        <v>88</v>
      </c>
      <c r="AR171" s="50"/>
      <c r="AS171" s="89">
        <v>0</v>
      </c>
      <c r="AT171" s="90">
        <f t="shared" si="5"/>
        <v>0</v>
      </c>
      <c r="AU171" s="91">
        <f>'014-36-09-1 - SO-01 PK Hu...'!P130</f>
        <v>0</v>
      </c>
      <c r="AV171" s="90">
        <f>'014-36-09-1 - SO-01 PK Hu...'!J35</f>
        <v>0</v>
      </c>
      <c r="AW171" s="90">
        <f>'014-36-09-1 - SO-01 PK Hu...'!J36</f>
        <v>0</v>
      </c>
      <c r="AX171" s="90">
        <f>'014-36-09-1 - SO-01 PK Hu...'!J37</f>
        <v>0</v>
      </c>
      <c r="AY171" s="90">
        <f>'014-36-09-1 - SO-01 PK Hu...'!J38</f>
        <v>0</v>
      </c>
      <c r="AZ171" s="90">
        <f>'014-36-09-1 - SO-01 PK Hu...'!F35</f>
        <v>0</v>
      </c>
      <c r="BA171" s="90">
        <f>'014-36-09-1 - SO-01 PK Hu...'!F36</f>
        <v>0</v>
      </c>
      <c r="BB171" s="90">
        <f>'014-36-09-1 - SO-01 PK Hu...'!F37</f>
        <v>0</v>
      </c>
      <c r="BC171" s="90">
        <f>'014-36-09-1 - SO-01 PK Hu...'!F38</f>
        <v>0</v>
      </c>
      <c r="BD171" s="92">
        <f>'014-36-09-1 - SO-01 PK Hu...'!F39</f>
        <v>0</v>
      </c>
      <c r="BT171" s="24" t="s">
        <v>84</v>
      </c>
      <c r="BV171" s="24" t="s">
        <v>77</v>
      </c>
      <c r="BW171" s="24" t="s">
        <v>310</v>
      </c>
      <c r="BX171" s="24" t="s">
        <v>307</v>
      </c>
      <c r="CL171" s="24" t="s">
        <v>1</v>
      </c>
    </row>
    <row r="172" spans="1:91" s="4" customFormat="1" ht="23.25" customHeight="1">
      <c r="A172" s="87" t="s">
        <v>85</v>
      </c>
      <c r="B172" s="50"/>
      <c r="C172" s="10"/>
      <c r="D172" s="10"/>
      <c r="E172" s="253" t="s">
        <v>311</v>
      </c>
      <c r="F172" s="253"/>
      <c r="G172" s="253"/>
      <c r="H172" s="253"/>
      <c r="I172" s="253"/>
      <c r="J172" s="10"/>
      <c r="K172" s="253" t="s">
        <v>312</v>
      </c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42">
        <f>'014-36-09-2 - SO-02 PK Hu...'!J32</f>
        <v>0</v>
      </c>
      <c r="AH172" s="243"/>
      <c r="AI172" s="243"/>
      <c r="AJ172" s="243"/>
      <c r="AK172" s="243"/>
      <c r="AL172" s="243"/>
      <c r="AM172" s="243"/>
      <c r="AN172" s="242">
        <f t="shared" si="4"/>
        <v>0</v>
      </c>
      <c r="AO172" s="243"/>
      <c r="AP172" s="243"/>
      <c r="AQ172" s="88" t="s">
        <v>88</v>
      </c>
      <c r="AR172" s="50"/>
      <c r="AS172" s="89">
        <v>0</v>
      </c>
      <c r="AT172" s="90">
        <f t="shared" si="5"/>
        <v>0</v>
      </c>
      <c r="AU172" s="91">
        <f>'014-36-09-2 - SO-02 PK Hu...'!P130</f>
        <v>0</v>
      </c>
      <c r="AV172" s="90">
        <f>'014-36-09-2 - SO-02 PK Hu...'!J35</f>
        <v>0</v>
      </c>
      <c r="AW172" s="90">
        <f>'014-36-09-2 - SO-02 PK Hu...'!J36</f>
        <v>0</v>
      </c>
      <c r="AX172" s="90">
        <f>'014-36-09-2 - SO-02 PK Hu...'!J37</f>
        <v>0</v>
      </c>
      <c r="AY172" s="90">
        <f>'014-36-09-2 - SO-02 PK Hu...'!J38</f>
        <v>0</v>
      </c>
      <c r="AZ172" s="90">
        <f>'014-36-09-2 - SO-02 PK Hu...'!F35</f>
        <v>0</v>
      </c>
      <c r="BA172" s="90">
        <f>'014-36-09-2 - SO-02 PK Hu...'!F36</f>
        <v>0</v>
      </c>
      <c r="BB172" s="90">
        <f>'014-36-09-2 - SO-02 PK Hu...'!F37</f>
        <v>0</v>
      </c>
      <c r="BC172" s="90">
        <f>'014-36-09-2 - SO-02 PK Hu...'!F38</f>
        <v>0</v>
      </c>
      <c r="BD172" s="92">
        <f>'014-36-09-2 - SO-02 PK Hu...'!F39</f>
        <v>0</v>
      </c>
      <c r="BT172" s="24" t="s">
        <v>84</v>
      </c>
      <c r="BV172" s="24" t="s">
        <v>77</v>
      </c>
      <c r="BW172" s="24" t="s">
        <v>313</v>
      </c>
      <c r="BX172" s="24" t="s">
        <v>307</v>
      </c>
      <c r="CL172" s="24" t="s">
        <v>1</v>
      </c>
    </row>
    <row r="173" spans="1:91" s="4" customFormat="1" ht="23.25" customHeight="1">
      <c r="A173" s="87" t="s">
        <v>85</v>
      </c>
      <c r="B173" s="50"/>
      <c r="C173" s="10"/>
      <c r="D173" s="10"/>
      <c r="E173" s="253" t="s">
        <v>314</v>
      </c>
      <c r="F173" s="253"/>
      <c r="G173" s="253"/>
      <c r="H173" s="253"/>
      <c r="I173" s="253"/>
      <c r="J173" s="10"/>
      <c r="K173" s="253" t="s">
        <v>315</v>
      </c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42">
        <f>'014-36-09-3 - PS-01 PK Hu...'!J32</f>
        <v>0</v>
      </c>
      <c r="AH173" s="243"/>
      <c r="AI173" s="243"/>
      <c r="AJ173" s="243"/>
      <c r="AK173" s="243"/>
      <c r="AL173" s="243"/>
      <c r="AM173" s="243"/>
      <c r="AN173" s="242">
        <f t="shared" si="4"/>
        <v>0</v>
      </c>
      <c r="AO173" s="243"/>
      <c r="AP173" s="243"/>
      <c r="AQ173" s="88" t="s">
        <v>88</v>
      </c>
      <c r="AR173" s="50"/>
      <c r="AS173" s="89">
        <v>0</v>
      </c>
      <c r="AT173" s="90">
        <f t="shared" si="5"/>
        <v>0</v>
      </c>
      <c r="AU173" s="91">
        <f>'014-36-09-3 - PS-01 PK Hu...'!P123</f>
        <v>0</v>
      </c>
      <c r="AV173" s="90">
        <f>'014-36-09-3 - PS-01 PK Hu...'!J35</f>
        <v>0</v>
      </c>
      <c r="AW173" s="90">
        <f>'014-36-09-3 - PS-01 PK Hu...'!J36</f>
        <v>0</v>
      </c>
      <c r="AX173" s="90">
        <f>'014-36-09-3 - PS-01 PK Hu...'!J37</f>
        <v>0</v>
      </c>
      <c r="AY173" s="90">
        <f>'014-36-09-3 - PS-01 PK Hu...'!J38</f>
        <v>0</v>
      </c>
      <c r="AZ173" s="90">
        <f>'014-36-09-3 - PS-01 PK Hu...'!F35</f>
        <v>0</v>
      </c>
      <c r="BA173" s="90">
        <f>'014-36-09-3 - PS-01 PK Hu...'!F36</f>
        <v>0</v>
      </c>
      <c r="BB173" s="90">
        <f>'014-36-09-3 - PS-01 PK Hu...'!F37</f>
        <v>0</v>
      </c>
      <c r="BC173" s="90">
        <f>'014-36-09-3 - PS-01 PK Hu...'!F38</f>
        <v>0</v>
      </c>
      <c r="BD173" s="92">
        <f>'014-36-09-3 - PS-01 PK Hu...'!F39</f>
        <v>0</v>
      </c>
      <c r="BT173" s="24" t="s">
        <v>84</v>
      </c>
      <c r="BV173" s="24" t="s">
        <v>77</v>
      </c>
      <c r="BW173" s="24" t="s">
        <v>316</v>
      </c>
      <c r="BX173" s="24" t="s">
        <v>307</v>
      </c>
      <c r="CL173" s="24" t="s">
        <v>1</v>
      </c>
    </row>
    <row r="174" spans="1:91" s="4" customFormat="1" ht="23.25" customHeight="1">
      <c r="A174" s="87" t="s">
        <v>85</v>
      </c>
      <c r="B174" s="50"/>
      <c r="C174" s="10"/>
      <c r="D174" s="10"/>
      <c r="E174" s="253" t="s">
        <v>317</v>
      </c>
      <c r="F174" s="253"/>
      <c r="G174" s="253"/>
      <c r="H174" s="253"/>
      <c r="I174" s="253"/>
      <c r="J174" s="10"/>
      <c r="K174" s="253" t="s">
        <v>318</v>
      </c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42">
        <f>'014-36-09-4 - PS-02 PK Hu...'!J32</f>
        <v>0</v>
      </c>
      <c r="AH174" s="243"/>
      <c r="AI174" s="243"/>
      <c r="AJ174" s="243"/>
      <c r="AK174" s="243"/>
      <c r="AL174" s="243"/>
      <c r="AM174" s="243"/>
      <c r="AN174" s="242">
        <f t="shared" si="4"/>
        <v>0</v>
      </c>
      <c r="AO174" s="243"/>
      <c r="AP174" s="243"/>
      <c r="AQ174" s="88" t="s">
        <v>88</v>
      </c>
      <c r="AR174" s="50"/>
      <c r="AS174" s="89">
        <v>0</v>
      </c>
      <c r="AT174" s="90">
        <f t="shared" si="5"/>
        <v>0</v>
      </c>
      <c r="AU174" s="91">
        <f>'014-36-09-4 - PS-02 PK Hu...'!P123</f>
        <v>0</v>
      </c>
      <c r="AV174" s="90">
        <f>'014-36-09-4 - PS-02 PK Hu...'!J35</f>
        <v>0</v>
      </c>
      <c r="AW174" s="90">
        <f>'014-36-09-4 - PS-02 PK Hu...'!J36</f>
        <v>0</v>
      </c>
      <c r="AX174" s="90">
        <f>'014-36-09-4 - PS-02 PK Hu...'!J37</f>
        <v>0</v>
      </c>
      <c r="AY174" s="90">
        <f>'014-36-09-4 - PS-02 PK Hu...'!J38</f>
        <v>0</v>
      </c>
      <c r="AZ174" s="90">
        <f>'014-36-09-4 - PS-02 PK Hu...'!F35</f>
        <v>0</v>
      </c>
      <c r="BA174" s="90">
        <f>'014-36-09-4 - PS-02 PK Hu...'!F36</f>
        <v>0</v>
      </c>
      <c r="BB174" s="90">
        <f>'014-36-09-4 - PS-02 PK Hu...'!F37</f>
        <v>0</v>
      </c>
      <c r="BC174" s="90">
        <f>'014-36-09-4 - PS-02 PK Hu...'!F38</f>
        <v>0</v>
      </c>
      <c r="BD174" s="92">
        <f>'014-36-09-4 - PS-02 PK Hu...'!F39</f>
        <v>0</v>
      </c>
      <c r="BT174" s="24" t="s">
        <v>84</v>
      </c>
      <c r="BV174" s="24" t="s">
        <v>77</v>
      </c>
      <c r="BW174" s="24" t="s">
        <v>319</v>
      </c>
      <c r="BX174" s="24" t="s">
        <v>307</v>
      </c>
      <c r="CL174" s="24" t="s">
        <v>1</v>
      </c>
    </row>
    <row r="175" spans="1:91" s="4" customFormat="1" ht="23.25" customHeight="1">
      <c r="A175" s="87" t="s">
        <v>85</v>
      </c>
      <c r="B175" s="50"/>
      <c r="C175" s="10"/>
      <c r="D175" s="10"/>
      <c r="E175" s="253" t="s">
        <v>320</v>
      </c>
      <c r="F175" s="253"/>
      <c r="G175" s="253"/>
      <c r="H175" s="253"/>
      <c r="I175" s="253"/>
      <c r="J175" s="10"/>
      <c r="K175" s="253" t="s">
        <v>321</v>
      </c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42">
        <f>'014-36-09-5 - SO-03 PK Hu...'!J32</f>
        <v>0</v>
      </c>
      <c r="AH175" s="243"/>
      <c r="AI175" s="243"/>
      <c r="AJ175" s="243"/>
      <c r="AK175" s="243"/>
      <c r="AL175" s="243"/>
      <c r="AM175" s="243"/>
      <c r="AN175" s="242">
        <f t="shared" si="4"/>
        <v>0</v>
      </c>
      <c r="AO175" s="243"/>
      <c r="AP175" s="243"/>
      <c r="AQ175" s="88" t="s">
        <v>88</v>
      </c>
      <c r="AR175" s="50"/>
      <c r="AS175" s="89">
        <v>0</v>
      </c>
      <c r="AT175" s="90">
        <f t="shared" si="5"/>
        <v>0</v>
      </c>
      <c r="AU175" s="91">
        <f>'014-36-09-5 - SO-03 PK Hu...'!P120</f>
        <v>0</v>
      </c>
      <c r="AV175" s="90">
        <f>'014-36-09-5 - SO-03 PK Hu...'!J35</f>
        <v>0</v>
      </c>
      <c r="AW175" s="90">
        <f>'014-36-09-5 - SO-03 PK Hu...'!J36</f>
        <v>0</v>
      </c>
      <c r="AX175" s="90">
        <f>'014-36-09-5 - SO-03 PK Hu...'!J37</f>
        <v>0</v>
      </c>
      <c r="AY175" s="90">
        <f>'014-36-09-5 - SO-03 PK Hu...'!J38</f>
        <v>0</v>
      </c>
      <c r="AZ175" s="90">
        <f>'014-36-09-5 - SO-03 PK Hu...'!F35</f>
        <v>0</v>
      </c>
      <c r="BA175" s="90">
        <f>'014-36-09-5 - SO-03 PK Hu...'!F36</f>
        <v>0</v>
      </c>
      <c r="BB175" s="90">
        <f>'014-36-09-5 - SO-03 PK Hu...'!F37</f>
        <v>0</v>
      </c>
      <c r="BC175" s="90">
        <f>'014-36-09-5 - SO-03 PK Hu...'!F38</f>
        <v>0</v>
      </c>
      <c r="BD175" s="92">
        <f>'014-36-09-5 - SO-03 PK Hu...'!F39</f>
        <v>0</v>
      </c>
      <c r="BT175" s="24" t="s">
        <v>84</v>
      </c>
      <c r="BV175" s="24" t="s">
        <v>77</v>
      </c>
      <c r="BW175" s="24" t="s">
        <v>322</v>
      </c>
      <c r="BX175" s="24" t="s">
        <v>307</v>
      </c>
      <c r="CL175" s="24" t="s">
        <v>1</v>
      </c>
    </row>
    <row r="176" spans="1:91" s="4" customFormat="1" ht="23.25" customHeight="1">
      <c r="A176" s="87" t="s">
        <v>85</v>
      </c>
      <c r="B176" s="50"/>
      <c r="C176" s="10"/>
      <c r="D176" s="10"/>
      <c r="E176" s="253" t="s">
        <v>323</v>
      </c>
      <c r="F176" s="253"/>
      <c r="G176" s="253"/>
      <c r="H176" s="253"/>
      <c r="I176" s="253"/>
      <c r="J176" s="10"/>
      <c r="K176" s="253" t="s">
        <v>324</v>
      </c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42">
        <f>'014-36-09-6 - SO-04 PK Hu...'!J32</f>
        <v>0</v>
      </c>
      <c r="AH176" s="243"/>
      <c r="AI176" s="243"/>
      <c r="AJ176" s="243"/>
      <c r="AK176" s="243"/>
      <c r="AL176" s="243"/>
      <c r="AM176" s="243"/>
      <c r="AN176" s="242">
        <f t="shared" si="4"/>
        <v>0</v>
      </c>
      <c r="AO176" s="243"/>
      <c r="AP176" s="243"/>
      <c r="AQ176" s="88" t="s">
        <v>88</v>
      </c>
      <c r="AR176" s="50"/>
      <c r="AS176" s="89">
        <v>0</v>
      </c>
      <c r="AT176" s="90">
        <f t="shared" si="5"/>
        <v>0</v>
      </c>
      <c r="AU176" s="91">
        <f>'014-36-09-6 - SO-04 PK Hu...'!P120</f>
        <v>0</v>
      </c>
      <c r="AV176" s="90">
        <f>'014-36-09-6 - SO-04 PK Hu...'!J35</f>
        <v>0</v>
      </c>
      <c r="AW176" s="90">
        <f>'014-36-09-6 - SO-04 PK Hu...'!J36</f>
        <v>0</v>
      </c>
      <c r="AX176" s="90">
        <f>'014-36-09-6 - SO-04 PK Hu...'!J37</f>
        <v>0</v>
      </c>
      <c r="AY176" s="90">
        <f>'014-36-09-6 - SO-04 PK Hu...'!J38</f>
        <v>0</v>
      </c>
      <c r="AZ176" s="90">
        <f>'014-36-09-6 - SO-04 PK Hu...'!F35</f>
        <v>0</v>
      </c>
      <c r="BA176" s="90">
        <f>'014-36-09-6 - SO-04 PK Hu...'!F36</f>
        <v>0</v>
      </c>
      <c r="BB176" s="90">
        <f>'014-36-09-6 - SO-04 PK Hu...'!F37</f>
        <v>0</v>
      </c>
      <c r="BC176" s="90">
        <f>'014-36-09-6 - SO-04 PK Hu...'!F38</f>
        <v>0</v>
      </c>
      <c r="BD176" s="92">
        <f>'014-36-09-6 - SO-04 PK Hu...'!F39</f>
        <v>0</v>
      </c>
      <c r="BT176" s="24" t="s">
        <v>84</v>
      </c>
      <c r="BV176" s="24" t="s">
        <v>77</v>
      </c>
      <c r="BW176" s="24" t="s">
        <v>325</v>
      </c>
      <c r="BX176" s="24" t="s">
        <v>307</v>
      </c>
      <c r="CL176" s="24" t="s">
        <v>1</v>
      </c>
    </row>
    <row r="177" spans="1:91" s="4" customFormat="1" ht="23.25" customHeight="1">
      <c r="A177" s="87" t="s">
        <v>85</v>
      </c>
      <c r="B177" s="50"/>
      <c r="C177" s="10"/>
      <c r="D177" s="10"/>
      <c r="E177" s="253" t="s">
        <v>326</v>
      </c>
      <c r="F177" s="253"/>
      <c r="G177" s="253"/>
      <c r="H177" s="253"/>
      <c r="I177" s="253"/>
      <c r="J177" s="10"/>
      <c r="K177" s="253" t="s">
        <v>327</v>
      </c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42">
        <f>'014-36-09-7 - PS-03 PK Hu...'!J32</f>
        <v>0</v>
      </c>
      <c r="AH177" s="243"/>
      <c r="AI177" s="243"/>
      <c r="AJ177" s="243"/>
      <c r="AK177" s="243"/>
      <c r="AL177" s="243"/>
      <c r="AM177" s="243"/>
      <c r="AN177" s="242">
        <f t="shared" si="4"/>
        <v>0</v>
      </c>
      <c r="AO177" s="243"/>
      <c r="AP177" s="243"/>
      <c r="AQ177" s="88" t="s">
        <v>88</v>
      </c>
      <c r="AR177" s="50"/>
      <c r="AS177" s="89">
        <v>0</v>
      </c>
      <c r="AT177" s="90">
        <f t="shared" si="5"/>
        <v>0</v>
      </c>
      <c r="AU177" s="91">
        <f>'014-36-09-7 - PS-03 PK Hu...'!P120</f>
        <v>0</v>
      </c>
      <c r="AV177" s="90">
        <f>'014-36-09-7 - PS-03 PK Hu...'!J35</f>
        <v>0</v>
      </c>
      <c r="AW177" s="90">
        <f>'014-36-09-7 - PS-03 PK Hu...'!J36</f>
        <v>0</v>
      </c>
      <c r="AX177" s="90">
        <f>'014-36-09-7 - PS-03 PK Hu...'!J37</f>
        <v>0</v>
      </c>
      <c r="AY177" s="90">
        <f>'014-36-09-7 - PS-03 PK Hu...'!J38</f>
        <v>0</v>
      </c>
      <c r="AZ177" s="90">
        <f>'014-36-09-7 - PS-03 PK Hu...'!F35</f>
        <v>0</v>
      </c>
      <c r="BA177" s="90">
        <f>'014-36-09-7 - PS-03 PK Hu...'!F36</f>
        <v>0</v>
      </c>
      <c r="BB177" s="90">
        <f>'014-36-09-7 - PS-03 PK Hu...'!F37</f>
        <v>0</v>
      </c>
      <c r="BC177" s="90">
        <f>'014-36-09-7 - PS-03 PK Hu...'!F38</f>
        <v>0</v>
      </c>
      <c r="BD177" s="92">
        <f>'014-36-09-7 - PS-03 PK Hu...'!F39</f>
        <v>0</v>
      </c>
      <c r="BT177" s="24" t="s">
        <v>84</v>
      </c>
      <c r="BV177" s="24" t="s">
        <v>77</v>
      </c>
      <c r="BW177" s="24" t="s">
        <v>328</v>
      </c>
      <c r="BX177" s="24" t="s">
        <v>307</v>
      </c>
      <c r="CL177" s="24" t="s">
        <v>1</v>
      </c>
    </row>
    <row r="178" spans="1:91" s="4" customFormat="1" ht="23.25" customHeight="1">
      <c r="A178" s="87" t="s">
        <v>85</v>
      </c>
      <c r="B178" s="50"/>
      <c r="C178" s="10"/>
      <c r="D178" s="10"/>
      <c r="E178" s="253" t="s">
        <v>329</v>
      </c>
      <c r="F178" s="253"/>
      <c r="G178" s="253"/>
      <c r="H178" s="253"/>
      <c r="I178" s="253"/>
      <c r="J178" s="10"/>
      <c r="K178" s="253" t="s">
        <v>330</v>
      </c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42">
        <f>'014-36-09-8 - PS-04 PK Hu...'!J32</f>
        <v>0</v>
      </c>
      <c r="AH178" s="243"/>
      <c r="AI178" s="243"/>
      <c r="AJ178" s="243"/>
      <c r="AK178" s="243"/>
      <c r="AL178" s="243"/>
      <c r="AM178" s="243"/>
      <c r="AN178" s="242">
        <f t="shared" si="4"/>
        <v>0</v>
      </c>
      <c r="AO178" s="243"/>
      <c r="AP178" s="243"/>
      <c r="AQ178" s="88" t="s">
        <v>88</v>
      </c>
      <c r="AR178" s="50"/>
      <c r="AS178" s="89">
        <v>0</v>
      </c>
      <c r="AT178" s="90">
        <f t="shared" si="5"/>
        <v>0</v>
      </c>
      <c r="AU178" s="91">
        <f>'014-36-09-8 - PS-04 PK Hu...'!P120</f>
        <v>0</v>
      </c>
      <c r="AV178" s="90">
        <f>'014-36-09-8 - PS-04 PK Hu...'!J35</f>
        <v>0</v>
      </c>
      <c r="AW178" s="90">
        <f>'014-36-09-8 - PS-04 PK Hu...'!J36</f>
        <v>0</v>
      </c>
      <c r="AX178" s="90">
        <f>'014-36-09-8 - PS-04 PK Hu...'!J37</f>
        <v>0</v>
      </c>
      <c r="AY178" s="90">
        <f>'014-36-09-8 - PS-04 PK Hu...'!J38</f>
        <v>0</v>
      </c>
      <c r="AZ178" s="90">
        <f>'014-36-09-8 - PS-04 PK Hu...'!F35</f>
        <v>0</v>
      </c>
      <c r="BA178" s="90">
        <f>'014-36-09-8 - PS-04 PK Hu...'!F36</f>
        <v>0</v>
      </c>
      <c r="BB178" s="90">
        <f>'014-36-09-8 - PS-04 PK Hu...'!F37</f>
        <v>0</v>
      </c>
      <c r="BC178" s="90">
        <f>'014-36-09-8 - PS-04 PK Hu...'!F38</f>
        <v>0</v>
      </c>
      <c r="BD178" s="92">
        <f>'014-36-09-8 - PS-04 PK Hu...'!F39</f>
        <v>0</v>
      </c>
      <c r="BT178" s="24" t="s">
        <v>84</v>
      </c>
      <c r="BV178" s="24" t="s">
        <v>77</v>
      </c>
      <c r="BW178" s="24" t="s">
        <v>331</v>
      </c>
      <c r="BX178" s="24" t="s">
        <v>307</v>
      </c>
      <c r="CL178" s="24" t="s">
        <v>1</v>
      </c>
    </row>
    <row r="179" spans="1:91" s="4" customFormat="1" ht="23.25" customHeight="1">
      <c r="A179" s="87" t="s">
        <v>85</v>
      </c>
      <c r="B179" s="50"/>
      <c r="C179" s="10"/>
      <c r="D179" s="10"/>
      <c r="E179" s="253" t="s">
        <v>332</v>
      </c>
      <c r="F179" s="253"/>
      <c r="G179" s="253"/>
      <c r="H179" s="253"/>
      <c r="I179" s="253"/>
      <c r="J179" s="10"/>
      <c r="K179" s="253" t="s">
        <v>333</v>
      </c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42">
        <f>'014-36-09-9 - SO-05 PK Hu...'!J32</f>
        <v>0</v>
      </c>
      <c r="AH179" s="243"/>
      <c r="AI179" s="243"/>
      <c r="AJ179" s="243"/>
      <c r="AK179" s="243"/>
      <c r="AL179" s="243"/>
      <c r="AM179" s="243"/>
      <c r="AN179" s="242">
        <f t="shared" si="4"/>
        <v>0</v>
      </c>
      <c r="AO179" s="243"/>
      <c r="AP179" s="243"/>
      <c r="AQ179" s="88" t="s">
        <v>88</v>
      </c>
      <c r="AR179" s="50"/>
      <c r="AS179" s="89">
        <v>0</v>
      </c>
      <c r="AT179" s="90">
        <f t="shared" si="5"/>
        <v>0</v>
      </c>
      <c r="AU179" s="91">
        <f>'014-36-09-9 - SO-05 PK Hu...'!P131</f>
        <v>0</v>
      </c>
      <c r="AV179" s="90">
        <f>'014-36-09-9 - SO-05 PK Hu...'!J35</f>
        <v>0</v>
      </c>
      <c r="AW179" s="90">
        <f>'014-36-09-9 - SO-05 PK Hu...'!J36</f>
        <v>0</v>
      </c>
      <c r="AX179" s="90">
        <f>'014-36-09-9 - SO-05 PK Hu...'!J37</f>
        <v>0</v>
      </c>
      <c r="AY179" s="90">
        <f>'014-36-09-9 - SO-05 PK Hu...'!J38</f>
        <v>0</v>
      </c>
      <c r="AZ179" s="90">
        <f>'014-36-09-9 - SO-05 PK Hu...'!F35</f>
        <v>0</v>
      </c>
      <c r="BA179" s="90">
        <f>'014-36-09-9 - SO-05 PK Hu...'!F36</f>
        <v>0</v>
      </c>
      <c r="BB179" s="90">
        <f>'014-36-09-9 - SO-05 PK Hu...'!F37</f>
        <v>0</v>
      </c>
      <c r="BC179" s="90">
        <f>'014-36-09-9 - SO-05 PK Hu...'!F38</f>
        <v>0</v>
      </c>
      <c r="BD179" s="92">
        <f>'014-36-09-9 - SO-05 PK Hu...'!F39</f>
        <v>0</v>
      </c>
      <c r="BT179" s="24" t="s">
        <v>84</v>
      </c>
      <c r="BV179" s="24" t="s">
        <v>77</v>
      </c>
      <c r="BW179" s="24" t="s">
        <v>334</v>
      </c>
      <c r="BX179" s="24" t="s">
        <v>307</v>
      </c>
      <c r="CL179" s="24" t="s">
        <v>1</v>
      </c>
    </row>
    <row r="180" spans="1:91" s="4" customFormat="1" ht="23.25" customHeight="1">
      <c r="A180" s="87" t="s">
        <v>85</v>
      </c>
      <c r="B180" s="50"/>
      <c r="C180" s="10"/>
      <c r="D180" s="10"/>
      <c r="E180" s="253" t="s">
        <v>335</v>
      </c>
      <c r="F180" s="253"/>
      <c r="G180" s="253"/>
      <c r="H180" s="253"/>
      <c r="I180" s="253"/>
      <c r="J180" s="10"/>
      <c r="K180" s="253" t="s">
        <v>336</v>
      </c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42">
        <f>'014-36-09-00 - PK Huštěno...'!J32</f>
        <v>0</v>
      </c>
      <c r="AH180" s="243"/>
      <c r="AI180" s="243"/>
      <c r="AJ180" s="243"/>
      <c r="AK180" s="243"/>
      <c r="AL180" s="243"/>
      <c r="AM180" s="243"/>
      <c r="AN180" s="242">
        <f t="shared" si="4"/>
        <v>0</v>
      </c>
      <c r="AO180" s="243"/>
      <c r="AP180" s="243"/>
      <c r="AQ180" s="88" t="s">
        <v>88</v>
      </c>
      <c r="AR180" s="50"/>
      <c r="AS180" s="89">
        <v>0</v>
      </c>
      <c r="AT180" s="90">
        <f t="shared" si="5"/>
        <v>0</v>
      </c>
      <c r="AU180" s="91">
        <f>'014-36-09-00 - PK Huštěno...'!P123</f>
        <v>0</v>
      </c>
      <c r="AV180" s="90">
        <f>'014-36-09-00 - PK Huštěno...'!J35</f>
        <v>0</v>
      </c>
      <c r="AW180" s="90">
        <f>'014-36-09-00 - PK Huštěno...'!J36</f>
        <v>0</v>
      </c>
      <c r="AX180" s="90">
        <f>'014-36-09-00 - PK Huštěno...'!J37</f>
        <v>0</v>
      </c>
      <c r="AY180" s="90">
        <f>'014-36-09-00 - PK Huštěno...'!J38</f>
        <v>0</v>
      </c>
      <c r="AZ180" s="90">
        <f>'014-36-09-00 - PK Huštěno...'!F35</f>
        <v>0</v>
      </c>
      <c r="BA180" s="90">
        <f>'014-36-09-00 - PK Huštěno...'!F36</f>
        <v>0</v>
      </c>
      <c r="BB180" s="90">
        <f>'014-36-09-00 - PK Huštěno...'!F37</f>
        <v>0</v>
      </c>
      <c r="BC180" s="90">
        <f>'014-36-09-00 - PK Huštěno...'!F38</f>
        <v>0</v>
      </c>
      <c r="BD180" s="92">
        <f>'014-36-09-00 - PK Huštěno...'!F39</f>
        <v>0</v>
      </c>
      <c r="BT180" s="24" t="s">
        <v>84</v>
      </c>
      <c r="BV180" s="24" t="s">
        <v>77</v>
      </c>
      <c r="BW180" s="24" t="s">
        <v>337</v>
      </c>
      <c r="BX180" s="24" t="s">
        <v>307</v>
      </c>
      <c r="CL180" s="24" t="s">
        <v>1</v>
      </c>
    </row>
    <row r="181" spans="1:91" s="7" customFormat="1" ht="24.75" customHeight="1">
      <c r="B181" s="78"/>
      <c r="C181" s="79"/>
      <c r="D181" s="252" t="s">
        <v>338</v>
      </c>
      <c r="E181" s="252"/>
      <c r="F181" s="252"/>
      <c r="G181" s="252"/>
      <c r="H181" s="252"/>
      <c r="I181" s="80"/>
      <c r="J181" s="252" t="s">
        <v>339</v>
      </c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46">
        <f>ROUND(SUM(AG182:AG191),2)</f>
        <v>0</v>
      </c>
      <c r="AH181" s="245"/>
      <c r="AI181" s="245"/>
      <c r="AJ181" s="245"/>
      <c r="AK181" s="245"/>
      <c r="AL181" s="245"/>
      <c r="AM181" s="245"/>
      <c r="AN181" s="244">
        <f t="shared" si="4"/>
        <v>0</v>
      </c>
      <c r="AO181" s="245"/>
      <c r="AP181" s="245"/>
      <c r="AQ181" s="81" t="s">
        <v>81</v>
      </c>
      <c r="AR181" s="78"/>
      <c r="AS181" s="82">
        <f>ROUND(SUM(AS182:AS191),2)</f>
        <v>0</v>
      </c>
      <c r="AT181" s="83">
        <f t="shared" si="5"/>
        <v>0</v>
      </c>
      <c r="AU181" s="84">
        <f>ROUND(SUM(AU182:AU191),5)</f>
        <v>0</v>
      </c>
      <c r="AV181" s="83">
        <f>ROUND(AZ181*L29,2)</f>
        <v>0</v>
      </c>
      <c r="AW181" s="83">
        <f>ROUND(BA181*L30,2)</f>
        <v>0</v>
      </c>
      <c r="AX181" s="83">
        <f>ROUND(BB181*L29,2)</f>
        <v>0</v>
      </c>
      <c r="AY181" s="83">
        <f>ROUND(BC181*L30,2)</f>
        <v>0</v>
      </c>
      <c r="AZ181" s="83">
        <f>ROUND(SUM(AZ182:AZ191),2)</f>
        <v>0</v>
      </c>
      <c r="BA181" s="83">
        <f>ROUND(SUM(BA182:BA191),2)</f>
        <v>0</v>
      </c>
      <c r="BB181" s="83">
        <f>ROUND(SUM(BB182:BB191),2)</f>
        <v>0</v>
      </c>
      <c r="BC181" s="83">
        <f>ROUND(SUM(BC182:BC191),2)</f>
        <v>0</v>
      </c>
      <c r="BD181" s="85">
        <f>ROUND(SUM(BD182:BD191),2)</f>
        <v>0</v>
      </c>
      <c r="BS181" s="86" t="s">
        <v>74</v>
      </c>
      <c r="BT181" s="86" t="s">
        <v>82</v>
      </c>
      <c r="BU181" s="86" t="s">
        <v>76</v>
      </c>
      <c r="BV181" s="86" t="s">
        <v>77</v>
      </c>
      <c r="BW181" s="86" t="s">
        <v>340</v>
      </c>
      <c r="BX181" s="86" t="s">
        <v>4</v>
      </c>
      <c r="CL181" s="86" t="s">
        <v>1</v>
      </c>
      <c r="CM181" s="86" t="s">
        <v>84</v>
      </c>
    </row>
    <row r="182" spans="1:91" s="4" customFormat="1" ht="23.25" customHeight="1">
      <c r="A182" s="87" t="s">
        <v>85</v>
      </c>
      <c r="B182" s="50"/>
      <c r="C182" s="10"/>
      <c r="D182" s="10"/>
      <c r="E182" s="253" t="s">
        <v>341</v>
      </c>
      <c r="F182" s="253"/>
      <c r="G182" s="253"/>
      <c r="H182" s="253"/>
      <c r="I182" s="253"/>
      <c r="J182" s="10"/>
      <c r="K182" s="253" t="s">
        <v>342</v>
      </c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42">
        <f>'014-36-10-1 - SO-01 PK Ba...'!J32</f>
        <v>0</v>
      </c>
      <c r="AH182" s="243"/>
      <c r="AI182" s="243"/>
      <c r="AJ182" s="243"/>
      <c r="AK182" s="243"/>
      <c r="AL182" s="243"/>
      <c r="AM182" s="243"/>
      <c r="AN182" s="242">
        <f t="shared" si="4"/>
        <v>0</v>
      </c>
      <c r="AO182" s="243"/>
      <c r="AP182" s="243"/>
      <c r="AQ182" s="88" t="s">
        <v>88</v>
      </c>
      <c r="AR182" s="50"/>
      <c r="AS182" s="89">
        <v>0</v>
      </c>
      <c r="AT182" s="90">
        <f t="shared" si="5"/>
        <v>0</v>
      </c>
      <c r="AU182" s="91">
        <f>'014-36-10-1 - SO-01 PK Ba...'!P130</f>
        <v>0</v>
      </c>
      <c r="AV182" s="90">
        <f>'014-36-10-1 - SO-01 PK Ba...'!J35</f>
        <v>0</v>
      </c>
      <c r="AW182" s="90">
        <f>'014-36-10-1 - SO-01 PK Ba...'!J36</f>
        <v>0</v>
      </c>
      <c r="AX182" s="90">
        <f>'014-36-10-1 - SO-01 PK Ba...'!J37</f>
        <v>0</v>
      </c>
      <c r="AY182" s="90">
        <f>'014-36-10-1 - SO-01 PK Ba...'!J38</f>
        <v>0</v>
      </c>
      <c r="AZ182" s="90">
        <f>'014-36-10-1 - SO-01 PK Ba...'!F35</f>
        <v>0</v>
      </c>
      <c r="BA182" s="90">
        <f>'014-36-10-1 - SO-01 PK Ba...'!F36</f>
        <v>0</v>
      </c>
      <c r="BB182" s="90">
        <f>'014-36-10-1 - SO-01 PK Ba...'!F37</f>
        <v>0</v>
      </c>
      <c r="BC182" s="90">
        <f>'014-36-10-1 - SO-01 PK Ba...'!F38</f>
        <v>0</v>
      </c>
      <c r="BD182" s="92">
        <f>'014-36-10-1 - SO-01 PK Ba...'!F39</f>
        <v>0</v>
      </c>
      <c r="BT182" s="24" t="s">
        <v>84</v>
      </c>
      <c r="BV182" s="24" t="s">
        <v>77</v>
      </c>
      <c r="BW182" s="24" t="s">
        <v>343</v>
      </c>
      <c r="BX182" s="24" t="s">
        <v>340</v>
      </c>
      <c r="CL182" s="24" t="s">
        <v>1</v>
      </c>
    </row>
    <row r="183" spans="1:91" s="4" customFormat="1" ht="23.25" customHeight="1">
      <c r="A183" s="87" t="s">
        <v>85</v>
      </c>
      <c r="B183" s="50"/>
      <c r="C183" s="10"/>
      <c r="D183" s="10"/>
      <c r="E183" s="253" t="s">
        <v>344</v>
      </c>
      <c r="F183" s="253"/>
      <c r="G183" s="253"/>
      <c r="H183" s="253"/>
      <c r="I183" s="253"/>
      <c r="J183" s="10"/>
      <c r="K183" s="253" t="s">
        <v>345</v>
      </c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42">
        <f>'014-36-10-2 - SO-02 PK Ba...'!J32</f>
        <v>0</v>
      </c>
      <c r="AH183" s="243"/>
      <c r="AI183" s="243"/>
      <c r="AJ183" s="243"/>
      <c r="AK183" s="243"/>
      <c r="AL183" s="243"/>
      <c r="AM183" s="243"/>
      <c r="AN183" s="242">
        <f t="shared" si="4"/>
        <v>0</v>
      </c>
      <c r="AO183" s="243"/>
      <c r="AP183" s="243"/>
      <c r="AQ183" s="88" t="s">
        <v>88</v>
      </c>
      <c r="AR183" s="50"/>
      <c r="AS183" s="89">
        <v>0</v>
      </c>
      <c r="AT183" s="90">
        <f t="shared" si="5"/>
        <v>0</v>
      </c>
      <c r="AU183" s="91">
        <f>'014-36-10-2 - SO-02 PK Ba...'!P130</f>
        <v>0</v>
      </c>
      <c r="AV183" s="90">
        <f>'014-36-10-2 - SO-02 PK Ba...'!J35</f>
        <v>0</v>
      </c>
      <c r="AW183" s="90">
        <f>'014-36-10-2 - SO-02 PK Ba...'!J36</f>
        <v>0</v>
      </c>
      <c r="AX183" s="90">
        <f>'014-36-10-2 - SO-02 PK Ba...'!J37</f>
        <v>0</v>
      </c>
      <c r="AY183" s="90">
        <f>'014-36-10-2 - SO-02 PK Ba...'!J38</f>
        <v>0</v>
      </c>
      <c r="AZ183" s="90">
        <f>'014-36-10-2 - SO-02 PK Ba...'!F35</f>
        <v>0</v>
      </c>
      <c r="BA183" s="90">
        <f>'014-36-10-2 - SO-02 PK Ba...'!F36</f>
        <v>0</v>
      </c>
      <c r="BB183" s="90">
        <f>'014-36-10-2 - SO-02 PK Ba...'!F37</f>
        <v>0</v>
      </c>
      <c r="BC183" s="90">
        <f>'014-36-10-2 - SO-02 PK Ba...'!F38</f>
        <v>0</v>
      </c>
      <c r="BD183" s="92">
        <f>'014-36-10-2 - SO-02 PK Ba...'!F39</f>
        <v>0</v>
      </c>
      <c r="BT183" s="24" t="s">
        <v>84</v>
      </c>
      <c r="BV183" s="24" t="s">
        <v>77</v>
      </c>
      <c r="BW183" s="24" t="s">
        <v>346</v>
      </c>
      <c r="BX183" s="24" t="s">
        <v>340</v>
      </c>
      <c r="CL183" s="24" t="s">
        <v>1</v>
      </c>
    </row>
    <row r="184" spans="1:91" s="4" customFormat="1" ht="23.25" customHeight="1">
      <c r="A184" s="87" t="s">
        <v>85</v>
      </c>
      <c r="B184" s="50"/>
      <c r="C184" s="10"/>
      <c r="D184" s="10"/>
      <c r="E184" s="253" t="s">
        <v>347</v>
      </c>
      <c r="F184" s="253"/>
      <c r="G184" s="253"/>
      <c r="H184" s="253"/>
      <c r="I184" s="253"/>
      <c r="J184" s="10"/>
      <c r="K184" s="253" t="s">
        <v>348</v>
      </c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42">
        <f>'014-36-10-3 - PS-01 PK Ba...'!J32</f>
        <v>0</v>
      </c>
      <c r="AH184" s="243"/>
      <c r="AI184" s="243"/>
      <c r="AJ184" s="243"/>
      <c r="AK184" s="243"/>
      <c r="AL184" s="243"/>
      <c r="AM184" s="243"/>
      <c r="AN184" s="242">
        <f t="shared" si="4"/>
        <v>0</v>
      </c>
      <c r="AO184" s="243"/>
      <c r="AP184" s="243"/>
      <c r="AQ184" s="88" t="s">
        <v>88</v>
      </c>
      <c r="AR184" s="50"/>
      <c r="AS184" s="89">
        <v>0</v>
      </c>
      <c r="AT184" s="90">
        <f t="shared" si="5"/>
        <v>0</v>
      </c>
      <c r="AU184" s="91">
        <f>'014-36-10-3 - PS-01 PK Ba...'!P123</f>
        <v>0</v>
      </c>
      <c r="AV184" s="90">
        <f>'014-36-10-3 - PS-01 PK Ba...'!J35</f>
        <v>0</v>
      </c>
      <c r="AW184" s="90">
        <f>'014-36-10-3 - PS-01 PK Ba...'!J36</f>
        <v>0</v>
      </c>
      <c r="AX184" s="90">
        <f>'014-36-10-3 - PS-01 PK Ba...'!J37</f>
        <v>0</v>
      </c>
      <c r="AY184" s="90">
        <f>'014-36-10-3 - PS-01 PK Ba...'!J38</f>
        <v>0</v>
      </c>
      <c r="AZ184" s="90">
        <f>'014-36-10-3 - PS-01 PK Ba...'!F35</f>
        <v>0</v>
      </c>
      <c r="BA184" s="90">
        <f>'014-36-10-3 - PS-01 PK Ba...'!F36</f>
        <v>0</v>
      </c>
      <c r="BB184" s="90">
        <f>'014-36-10-3 - PS-01 PK Ba...'!F37</f>
        <v>0</v>
      </c>
      <c r="BC184" s="90">
        <f>'014-36-10-3 - PS-01 PK Ba...'!F38</f>
        <v>0</v>
      </c>
      <c r="BD184" s="92">
        <f>'014-36-10-3 - PS-01 PK Ba...'!F39</f>
        <v>0</v>
      </c>
      <c r="BT184" s="24" t="s">
        <v>84</v>
      </c>
      <c r="BV184" s="24" t="s">
        <v>77</v>
      </c>
      <c r="BW184" s="24" t="s">
        <v>349</v>
      </c>
      <c r="BX184" s="24" t="s">
        <v>340</v>
      </c>
      <c r="CL184" s="24" t="s">
        <v>1</v>
      </c>
    </row>
    <row r="185" spans="1:91" s="4" customFormat="1" ht="23.25" customHeight="1">
      <c r="A185" s="87" t="s">
        <v>85</v>
      </c>
      <c r="B185" s="50"/>
      <c r="C185" s="10"/>
      <c r="D185" s="10"/>
      <c r="E185" s="253" t="s">
        <v>350</v>
      </c>
      <c r="F185" s="253"/>
      <c r="G185" s="253"/>
      <c r="H185" s="253"/>
      <c r="I185" s="253"/>
      <c r="J185" s="10"/>
      <c r="K185" s="253" t="s">
        <v>351</v>
      </c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42">
        <f>'014-36-10-4 - PS-02 PK Ba...'!J32</f>
        <v>0</v>
      </c>
      <c r="AH185" s="243"/>
      <c r="AI185" s="243"/>
      <c r="AJ185" s="243"/>
      <c r="AK185" s="243"/>
      <c r="AL185" s="243"/>
      <c r="AM185" s="243"/>
      <c r="AN185" s="242">
        <f t="shared" si="4"/>
        <v>0</v>
      </c>
      <c r="AO185" s="243"/>
      <c r="AP185" s="243"/>
      <c r="AQ185" s="88" t="s">
        <v>88</v>
      </c>
      <c r="AR185" s="50"/>
      <c r="AS185" s="89">
        <v>0</v>
      </c>
      <c r="AT185" s="90">
        <f t="shared" si="5"/>
        <v>0</v>
      </c>
      <c r="AU185" s="91">
        <f>'014-36-10-4 - PS-02 PK Ba...'!P123</f>
        <v>0</v>
      </c>
      <c r="AV185" s="90">
        <f>'014-36-10-4 - PS-02 PK Ba...'!J35</f>
        <v>0</v>
      </c>
      <c r="AW185" s="90">
        <f>'014-36-10-4 - PS-02 PK Ba...'!J36</f>
        <v>0</v>
      </c>
      <c r="AX185" s="90">
        <f>'014-36-10-4 - PS-02 PK Ba...'!J37</f>
        <v>0</v>
      </c>
      <c r="AY185" s="90">
        <f>'014-36-10-4 - PS-02 PK Ba...'!J38</f>
        <v>0</v>
      </c>
      <c r="AZ185" s="90">
        <f>'014-36-10-4 - PS-02 PK Ba...'!F35</f>
        <v>0</v>
      </c>
      <c r="BA185" s="90">
        <f>'014-36-10-4 - PS-02 PK Ba...'!F36</f>
        <v>0</v>
      </c>
      <c r="BB185" s="90">
        <f>'014-36-10-4 - PS-02 PK Ba...'!F37</f>
        <v>0</v>
      </c>
      <c r="BC185" s="90">
        <f>'014-36-10-4 - PS-02 PK Ba...'!F38</f>
        <v>0</v>
      </c>
      <c r="BD185" s="92">
        <f>'014-36-10-4 - PS-02 PK Ba...'!F39</f>
        <v>0</v>
      </c>
      <c r="BT185" s="24" t="s">
        <v>84</v>
      </c>
      <c r="BV185" s="24" t="s">
        <v>77</v>
      </c>
      <c r="BW185" s="24" t="s">
        <v>352</v>
      </c>
      <c r="BX185" s="24" t="s">
        <v>340</v>
      </c>
      <c r="CL185" s="24" t="s">
        <v>1</v>
      </c>
    </row>
    <row r="186" spans="1:91" s="4" customFormat="1" ht="23.25" customHeight="1">
      <c r="A186" s="87" t="s">
        <v>85</v>
      </c>
      <c r="B186" s="50"/>
      <c r="C186" s="10"/>
      <c r="D186" s="10"/>
      <c r="E186" s="253" t="s">
        <v>353</v>
      </c>
      <c r="F186" s="253"/>
      <c r="G186" s="253"/>
      <c r="H186" s="253"/>
      <c r="I186" s="253"/>
      <c r="J186" s="10"/>
      <c r="K186" s="253" t="s">
        <v>354</v>
      </c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42">
        <f>'014-36-10-5 - SO-03 PK Ba...'!J32</f>
        <v>0</v>
      </c>
      <c r="AH186" s="243"/>
      <c r="AI186" s="243"/>
      <c r="AJ186" s="243"/>
      <c r="AK186" s="243"/>
      <c r="AL186" s="243"/>
      <c r="AM186" s="243"/>
      <c r="AN186" s="242">
        <f t="shared" si="4"/>
        <v>0</v>
      </c>
      <c r="AO186" s="243"/>
      <c r="AP186" s="243"/>
      <c r="AQ186" s="88" t="s">
        <v>88</v>
      </c>
      <c r="AR186" s="50"/>
      <c r="AS186" s="89">
        <v>0</v>
      </c>
      <c r="AT186" s="90">
        <f t="shared" si="5"/>
        <v>0</v>
      </c>
      <c r="AU186" s="91">
        <f>'014-36-10-5 - SO-03 PK Ba...'!P120</f>
        <v>0</v>
      </c>
      <c r="AV186" s="90">
        <f>'014-36-10-5 - SO-03 PK Ba...'!J35</f>
        <v>0</v>
      </c>
      <c r="AW186" s="90">
        <f>'014-36-10-5 - SO-03 PK Ba...'!J36</f>
        <v>0</v>
      </c>
      <c r="AX186" s="90">
        <f>'014-36-10-5 - SO-03 PK Ba...'!J37</f>
        <v>0</v>
      </c>
      <c r="AY186" s="90">
        <f>'014-36-10-5 - SO-03 PK Ba...'!J38</f>
        <v>0</v>
      </c>
      <c r="AZ186" s="90">
        <f>'014-36-10-5 - SO-03 PK Ba...'!F35</f>
        <v>0</v>
      </c>
      <c r="BA186" s="90">
        <f>'014-36-10-5 - SO-03 PK Ba...'!F36</f>
        <v>0</v>
      </c>
      <c r="BB186" s="90">
        <f>'014-36-10-5 - SO-03 PK Ba...'!F37</f>
        <v>0</v>
      </c>
      <c r="BC186" s="90">
        <f>'014-36-10-5 - SO-03 PK Ba...'!F38</f>
        <v>0</v>
      </c>
      <c r="BD186" s="92">
        <f>'014-36-10-5 - SO-03 PK Ba...'!F39</f>
        <v>0</v>
      </c>
      <c r="BT186" s="24" t="s">
        <v>84</v>
      </c>
      <c r="BV186" s="24" t="s">
        <v>77</v>
      </c>
      <c r="BW186" s="24" t="s">
        <v>355</v>
      </c>
      <c r="BX186" s="24" t="s">
        <v>340</v>
      </c>
      <c r="CL186" s="24" t="s">
        <v>1</v>
      </c>
    </row>
    <row r="187" spans="1:91" s="4" customFormat="1" ht="23.25" customHeight="1">
      <c r="A187" s="87" t="s">
        <v>85</v>
      </c>
      <c r="B187" s="50"/>
      <c r="C187" s="10"/>
      <c r="D187" s="10"/>
      <c r="E187" s="253" t="s">
        <v>356</v>
      </c>
      <c r="F187" s="253"/>
      <c r="G187" s="253"/>
      <c r="H187" s="253"/>
      <c r="I187" s="253"/>
      <c r="J187" s="10"/>
      <c r="K187" s="253" t="s">
        <v>357</v>
      </c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42">
        <f>'014-36-10-6 - SO-04 PK Ba...'!J32</f>
        <v>0</v>
      </c>
      <c r="AH187" s="243"/>
      <c r="AI187" s="243"/>
      <c r="AJ187" s="243"/>
      <c r="AK187" s="243"/>
      <c r="AL187" s="243"/>
      <c r="AM187" s="243"/>
      <c r="AN187" s="242">
        <f t="shared" si="4"/>
        <v>0</v>
      </c>
      <c r="AO187" s="243"/>
      <c r="AP187" s="243"/>
      <c r="AQ187" s="88" t="s">
        <v>88</v>
      </c>
      <c r="AR187" s="50"/>
      <c r="AS187" s="89">
        <v>0</v>
      </c>
      <c r="AT187" s="90">
        <f t="shared" si="5"/>
        <v>0</v>
      </c>
      <c r="AU187" s="91">
        <f>'014-36-10-6 - SO-04 PK Ba...'!P120</f>
        <v>0</v>
      </c>
      <c r="AV187" s="90">
        <f>'014-36-10-6 - SO-04 PK Ba...'!J35</f>
        <v>0</v>
      </c>
      <c r="AW187" s="90">
        <f>'014-36-10-6 - SO-04 PK Ba...'!J36</f>
        <v>0</v>
      </c>
      <c r="AX187" s="90">
        <f>'014-36-10-6 - SO-04 PK Ba...'!J37</f>
        <v>0</v>
      </c>
      <c r="AY187" s="90">
        <f>'014-36-10-6 - SO-04 PK Ba...'!J38</f>
        <v>0</v>
      </c>
      <c r="AZ187" s="90">
        <f>'014-36-10-6 - SO-04 PK Ba...'!F35</f>
        <v>0</v>
      </c>
      <c r="BA187" s="90">
        <f>'014-36-10-6 - SO-04 PK Ba...'!F36</f>
        <v>0</v>
      </c>
      <c r="BB187" s="90">
        <f>'014-36-10-6 - SO-04 PK Ba...'!F37</f>
        <v>0</v>
      </c>
      <c r="BC187" s="90">
        <f>'014-36-10-6 - SO-04 PK Ba...'!F38</f>
        <v>0</v>
      </c>
      <c r="BD187" s="92">
        <f>'014-36-10-6 - SO-04 PK Ba...'!F39</f>
        <v>0</v>
      </c>
      <c r="BT187" s="24" t="s">
        <v>84</v>
      </c>
      <c r="BV187" s="24" t="s">
        <v>77</v>
      </c>
      <c r="BW187" s="24" t="s">
        <v>358</v>
      </c>
      <c r="BX187" s="24" t="s">
        <v>340</v>
      </c>
      <c r="CL187" s="24" t="s">
        <v>1</v>
      </c>
    </row>
    <row r="188" spans="1:91" s="4" customFormat="1" ht="23.25" customHeight="1">
      <c r="A188" s="87" t="s">
        <v>85</v>
      </c>
      <c r="B188" s="50"/>
      <c r="C188" s="10"/>
      <c r="D188" s="10"/>
      <c r="E188" s="253" t="s">
        <v>359</v>
      </c>
      <c r="F188" s="253"/>
      <c r="G188" s="253"/>
      <c r="H188" s="253"/>
      <c r="I188" s="253"/>
      <c r="J188" s="10"/>
      <c r="K188" s="253" t="s">
        <v>360</v>
      </c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42">
        <f>'014-36-10-7 - PS-03 PK Ba...'!J32</f>
        <v>0</v>
      </c>
      <c r="AH188" s="243"/>
      <c r="AI188" s="243"/>
      <c r="AJ188" s="243"/>
      <c r="AK188" s="243"/>
      <c r="AL188" s="243"/>
      <c r="AM188" s="243"/>
      <c r="AN188" s="242">
        <f t="shared" si="4"/>
        <v>0</v>
      </c>
      <c r="AO188" s="243"/>
      <c r="AP188" s="243"/>
      <c r="AQ188" s="88" t="s">
        <v>88</v>
      </c>
      <c r="AR188" s="50"/>
      <c r="AS188" s="89">
        <v>0</v>
      </c>
      <c r="AT188" s="90">
        <f t="shared" si="5"/>
        <v>0</v>
      </c>
      <c r="AU188" s="91">
        <f>'014-36-10-7 - PS-03 PK Ba...'!P120</f>
        <v>0</v>
      </c>
      <c r="AV188" s="90">
        <f>'014-36-10-7 - PS-03 PK Ba...'!J35</f>
        <v>0</v>
      </c>
      <c r="AW188" s="90">
        <f>'014-36-10-7 - PS-03 PK Ba...'!J36</f>
        <v>0</v>
      </c>
      <c r="AX188" s="90">
        <f>'014-36-10-7 - PS-03 PK Ba...'!J37</f>
        <v>0</v>
      </c>
      <c r="AY188" s="90">
        <f>'014-36-10-7 - PS-03 PK Ba...'!J38</f>
        <v>0</v>
      </c>
      <c r="AZ188" s="90">
        <f>'014-36-10-7 - PS-03 PK Ba...'!F35</f>
        <v>0</v>
      </c>
      <c r="BA188" s="90">
        <f>'014-36-10-7 - PS-03 PK Ba...'!F36</f>
        <v>0</v>
      </c>
      <c r="BB188" s="90">
        <f>'014-36-10-7 - PS-03 PK Ba...'!F37</f>
        <v>0</v>
      </c>
      <c r="BC188" s="90">
        <f>'014-36-10-7 - PS-03 PK Ba...'!F38</f>
        <v>0</v>
      </c>
      <c r="BD188" s="92">
        <f>'014-36-10-7 - PS-03 PK Ba...'!F39</f>
        <v>0</v>
      </c>
      <c r="BT188" s="24" t="s">
        <v>84</v>
      </c>
      <c r="BV188" s="24" t="s">
        <v>77</v>
      </c>
      <c r="BW188" s="24" t="s">
        <v>361</v>
      </c>
      <c r="BX188" s="24" t="s">
        <v>340</v>
      </c>
      <c r="CL188" s="24" t="s">
        <v>1</v>
      </c>
    </row>
    <row r="189" spans="1:91" s="4" customFormat="1" ht="23.25" customHeight="1">
      <c r="A189" s="87" t="s">
        <v>85</v>
      </c>
      <c r="B189" s="50"/>
      <c r="C189" s="10"/>
      <c r="D189" s="10"/>
      <c r="E189" s="253" t="s">
        <v>362</v>
      </c>
      <c r="F189" s="253"/>
      <c r="G189" s="253"/>
      <c r="H189" s="253"/>
      <c r="I189" s="253"/>
      <c r="J189" s="10"/>
      <c r="K189" s="253" t="s">
        <v>363</v>
      </c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42">
        <f>'014-36-10-8 - PS-04 PK Ba...'!J32</f>
        <v>0</v>
      </c>
      <c r="AH189" s="243"/>
      <c r="AI189" s="243"/>
      <c r="AJ189" s="243"/>
      <c r="AK189" s="243"/>
      <c r="AL189" s="243"/>
      <c r="AM189" s="243"/>
      <c r="AN189" s="242">
        <f t="shared" si="4"/>
        <v>0</v>
      </c>
      <c r="AO189" s="243"/>
      <c r="AP189" s="243"/>
      <c r="AQ189" s="88" t="s">
        <v>88</v>
      </c>
      <c r="AR189" s="50"/>
      <c r="AS189" s="89">
        <v>0</v>
      </c>
      <c r="AT189" s="90">
        <f t="shared" si="5"/>
        <v>0</v>
      </c>
      <c r="AU189" s="91">
        <f>'014-36-10-8 - PS-04 PK Ba...'!P120</f>
        <v>0</v>
      </c>
      <c r="AV189" s="90">
        <f>'014-36-10-8 - PS-04 PK Ba...'!J35</f>
        <v>0</v>
      </c>
      <c r="AW189" s="90">
        <f>'014-36-10-8 - PS-04 PK Ba...'!J36</f>
        <v>0</v>
      </c>
      <c r="AX189" s="90">
        <f>'014-36-10-8 - PS-04 PK Ba...'!J37</f>
        <v>0</v>
      </c>
      <c r="AY189" s="90">
        <f>'014-36-10-8 - PS-04 PK Ba...'!J38</f>
        <v>0</v>
      </c>
      <c r="AZ189" s="90">
        <f>'014-36-10-8 - PS-04 PK Ba...'!F35</f>
        <v>0</v>
      </c>
      <c r="BA189" s="90">
        <f>'014-36-10-8 - PS-04 PK Ba...'!F36</f>
        <v>0</v>
      </c>
      <c r="BB189" s="90">
        <f>'014-36-10-8 - PS-04 PK Ba...'!F37</f>
        <v>0</v>
      </c>
      <c r="BC189" s="90">
        <f>'014-36-10-8 - PS-04 PK Ba...'!F38</f>
        <v>0</v>
      </c>
      <c r="BD189" s="92">
        <f>'014-36-10-8 - PS-04 PK Ba...'!F39</f>
        <v>0</v>
      </c>
      <c r="BT189" s="24" t="s">
        <v>84</v>
      </c>
      <c r="BV189" s="24" t="s">
        <v>77</v>
      </c>
      <c r="BW189" s="24" t="s">
        <v>364</v>
      </c>
      <c r="BX189" s="24" t="s">
        <v>340</v>
      </c>
      <c r="CL189" s="24" t="s">
        <v>1</v>
      </c>
    </row>
    <row r="190" spans="1:91" s="4" customFormat="1" ht="23.25" customHeight="1">
      <c r="A190" s="87" t="s">
        <v>85</v>
      </c>
      <c r="B190" s="50"/>
      <c r="C190" s="10"/>
      <c r="D190" s="10"/>
      <c r="E190" s="253" t="s">
        <v>365</v>
      </c>
      <c r="F190" s="253"/>
      <c r="G190" s="253"/>
      <c r="H190" s="253"/>
      <c r="I190" s="253"/>
      <c r="J190" s="10"/>
      <c r="K190" s="253" t="s">
        <v>366</v>
      </c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42">
        <f>'014-36-10-9 - SO-05 PK Ba...'!J32</f>
        <v>0</v>
      </c>
      <c r="AH190" s="243"/>
      <c r="AI190" s="243"/>
      <c r="AJ190" s="243"/>
      <c r="AK190" s="243"/>
      <c r="AL190" s="243"/>
      <c r="AM190" s="243"/>
      <c r="AN190" s="242">
        <f t="shared" ref="AN190:AN198" si="6">SUM(AG190,AT190)</f>
        <v>0</v>
      </c>
      <c r="AO190" s="243"/>
      <c r="AP190" s="243"/>
      <c r="AQ190" s="88" t="s">
        <v>88</v>
      </c>
      <c r="AR190" s="50"/>
      <c r="AS190" s="89">
        <v>0</v>
      </c>
      <c r="AT190" s="90">
        <f t="shared" ref="AT190:AT198" si="7">ROUND(SUM(AV190:AW190),2)</f>
        <v>0</v>
      </c>
      <c r="AU190" s="91">
        <f>'014-36-10-9 - SO-05 PK Ba...'!P133</f>
        <v>0</v>
      </c>
      <c r="AV190" s="90">
        <f>'014-36-10-9 - SO-05 PK Ba...'!J35</f>
        <v>0</v>
      </c>
      <c r="AW190" s="90">
        <f>'014-36-10-9 - SO-05 PK Ba...'!J36</f>
        <v>0</v>
      </c>
      <c r="AX190" s="90">
        <f>'014-36-10-9 - SO-05 PK Ba...'!J37</f>
        <v>0</v>
      </c>
      <c r="AY190" s="90">
        <f>'014-36-10-9 - SO-05 PK Ba...'!J38</f>
        <v>0</v>
      </c>
      <c r="AZ190" s="90">
        <f>'014-36-10-9 - SO-05 PK Ba...'!F35</f>
        <v>0</v>
      </c>
      <c r="BA190" s="90">
        <f>'014-36-10-9 - SO-05 PK Ba...'!F36</f>
        <v>0</v>
      </c>
      <c r="BB190" s="90">
        <f>'014-36-10-9 - SO-05 PK Ba...'!F37</f>
        <v>0</v>
      </c>
      <c r="BC190" s="90">
        <f>'014-36-10-9 - SO-05 PK Ba...'!F38</f>
        <v>0</v>
      </c>
      <c r="BD190" s="92">
        <f>'014-36-10-9 - SO-05 PK Ba...'!F39</f>
        <v>0</v>
      </c>
      <c r="BT190" s="24" t="s">
        <v>84</v>
      </c>
      <c r="BV190" s="24" t="s">
        <v>77</v>
      </c>
      <c r="BW190" s="24" t="s">
        <v>367</v>
      </c>
      <c r="BX190" s="24" t="s">
        <v>340</v>
      </c>
      <c r="CL190" s="24" t="s">
        <v>1</v>
      </c>
    </row>
    <row r="191" spans="1:91" s="4" customFormat="1" ht="23.25" customHeight="1">
      <c r="A191" s="87" t="s">
        <v>85</v>
      </c>
      <c r="B191" s="50"/>
      <c r="C191" s="10"/>
      <c r="D191" s="10"/>
      <c r="E191" s="253" t="s">
        <v>368</v>
      </c>
      <c r="F191" s="253"/>
      <c r="G191" s="253"/>
      <c r="H191" s="253"/>
      <c r="I191" s="253"/>
      <c r="J191" s="10"/>
      <c r="K191" s="253" t="s">
        <v>369</v>
      </c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42">
        <f>'014-36-10-00 - PK Babice ...'!J32</f>
        <v>0</v>
      </c>
      <c r="AH191" s="243"/>
      <c r="AI191" s="243"/>
      <c r="AJ191" s="243"/>
      <c r="AK191" s="243"/>
      <c r="AL191" s="243"/>
      <c r="AM191" s="243"/>
      <c r="AN191" s="242">
        <f t="shared" si="6"/>
        <v>0</v>
      </c>
      <c r="AO191" s="243"/>
      <c r="AP191" s="243"/>
      <c r="AQ191" s="88" t="s">
        <v>88</v>
      </c>
      <c r="AR191" s="50"/>
      <c r="AS191" s="89">
        <v>0</v>
      </c>
      <c r="AT191" s="90">
        <f t="shared" si="7"/>
        <v>0</v>
      </c>
      <c r="AU191" s="91">
        <f>'014-36-10-00 - PK Babice ...'!P123</f>
        <v>0</v>
      </c>
      <c r="AV191" s="90">
        <f>'014-36-10-00 - PK Babice ...'!J35</f>
        <v>0</v>
      </c>
      <c r="AW191" s="90">
        <f>'014-36-10-00 - PK Babice ...'!J36</f>
        <v>0</v>
      </c>
      <c r="AX191" s="90">
        <f>'014-36-10-00 - PK Babice ...'!J37</f>
        <v>0</v>
      </c>
      <c r="AY191" s="90">
        <f>'014-36-10-00 - PK Babice ...'!J38</f>
        <v>0</v>
      </c>
      <c r="AZ191" s="90">
        <f>'014-36-10-00 - PK Babice ...'!F35</f>
        <v>0</v>
      </c>
      <c r="BA191" s="90">
        <f>'014-36-10-00 - PK Babice ...'!F36</f>
        <v>0</v>
      </c>
      <c r="BB191" s="90">
        <f>'014-36-10-00 - PK Babice ...'!F37</f>
        <v>0</v>
      </c>
      <c r="BC191" s="90">
        <f>'014-36-10-00 - PK Babice ...'!F38</f>
        <v>0</v>
      </c>
      <c r="BD191" s="92">
        <f>'014-36-10-00 - PK Babice ...'!F39</f>
        <v>0</v>
      </c>
      <c r="BT191" s="24" t="s">
        <v>84</v>
      </c>
      <c r="BV191" s="24" t="s">
        <v>77</v>
      </c>
      <c r="BW191" s="24" t="s">
        <v>370</v>
      </c>
      <c r="BX191" s="24" t="s">
        <v>340</v>
      </c>
      <c r="CL191" s="24" t="s">
        <v>1</v>
      </c>
    </row>
    <row r="192" spans="1:91" s="7" customFormat="1" ht="24.75" customHeight="1">
      <c r="B192" s="78"/>
      <c r="C192" s="79"/>
      <c r="D192" s="252" t="s">
        <v>371</v>
      </c>
      <c r="E192" s="252"/>
      <c r="F192" s="252"/>
      <c r="G192" s="252"/>
      <c r="H192" s="252"/>
      <c r="I192" s="80"/>
      <c r="J192" s="252" t="s">
        <v>372</v>
      </c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46">
        <f>ROUND(SUM(AG193:AG198),2)</f>
        <v>0</v>
      </c>
      <c r="AH192" s="245"/>
      <c r="AI192" s="245"/>
      <c r="AJ192" s="245"/>
      <c r="AK192" s="245"/>
      <c r="AL192" s="245"/>
      <c r="AM192" s="245"/>
      <c r="AN192" s="244">
        <f t="shared" si="6"/>
        <v>0</v>
      </c>
      <c r="AO192" s="245"/>
      <c r="AP192" s="245"/>
      <c r="AQ192" s="81" t="s">
        <v>81</v>
      </c>
      <c r="AR192" s="78"/>
      <c r="AS192" s="82">
        <f>ROUND(SUM(AS193:AS198),2)</f>
        <v>0</v>
      </c>
      <c r="AT192" s="83">
        <f t="shared" si="7"/>
        <v>0</v>
      </c>
      <c r="AU192" s="84">
        <f>ROUND(SUM(AU193:AU198),5)</f>
        <v>0</v>
      </c>
      <c r="AV192" s="83">
        <f>ROUND(AZ192*L29,2)</f>
        <v>0</v>
      </c>
      <c r="AW192" s="83">
        <f>ROUND(BA192*L30,2)</f>
        <v>0</v>
      </c>
      <c r="AX192" s="83">
        <f>ROUND(BB192*L29,2)</f>
        <v>0</v>
      </c>
      <c r="AY192" s="83">
        <f>ROUND(BC192*L30,2)</f>
        <v>0</v>
      </c>
      <c r="AZ192" s="83">
        <f>ROUND(SUM(AZ193:AZ198),2)</f>
        <v>0</v>
      </c>
      <c r="BA192" s="83">
        <f>ROUND(SUM(BA193:BA198),2)</f>
        <v>0</v>
      </c>
      <c r="BB192" s="83">
        <f>ROUND(SUM(BB193:BB198),2)</f>
        <v>0</v>
      </c>
      <c r="BC192" s="83">
        <f>ROUND(SUM(BC193:BC198),2)</f>
        <v>0</v>
      </c>
      <c r="BD192" s="85">
        <f>ROUND(SUM(BD193:BD198),2)</f>
        <v>0</v>
      </c>
      <c r="BS192" s="86" t="s">
        <v>74</v>
      </c>
      <c r="BT192" s="86" t="s">
        <v>82</v>
      </c>
      <c r="BU192" s="86" t="s">
        <v>76</v>
      </c>
      <c r="BV192" s="86" t="s">
        <v>77</v>
      </c>
      <c r="BW192" s="86" t="s">
        <v>373</v>
      </c>
      <c r="BX192" s="86" t="s">
        <v>4</v>
      </c>
      <c r="CL192" s="86" t="s">
        <v>1</v>
      </c>
      <c r="CM192" s="86" t="s">
        <v>84</v>
      </c>
    </row>
    <row r="193" spans="1:90" s="4" customFormat="1" ht="23.25" customHeight="1">
      <c r="A193" s="87" t="s">
        <v>85</v>
      </c>
      <c r="B193" s="50"/>
      <c r="C193" s="10"/>
      <c r="D193" s="10"/>
      <c r="E193" s="253" t="s">
        <v>374</v>
      </c>
      <c r="F193" s="253"/>
      <c r="G193" s="253"/>
      <c r="H193" s="253"/>
      <c r="I193" s="253"/>
      <c r="J193" s="10"/>
      <c r="K193" s="253" t="s">
        <v>375</v>
      </c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42">
        <f>'014-36-11-1 - SO-01 PK Sp...'!J32</f>
        <v>0</v>
      </c>
      <c r="AH193" s="243"/>
      <c r="AI193" s="243"/>
      <c r="AJ193" s="243"/>
      <c r="AK193" s="243"/>
      <c r="AL193" s="243"/>
      <c r="AM193" s="243"/>
      <c r="AN193" s="242">
        <f t="shared" si="6"/>
        <v>0</v>
      </c>
      <c r="AO193" s="243"/>
      <c r="AP193" s="243"/>
      <c r="AQ193" s="88" t="s">
        <v>88</v>
      </c>
      <c r="AR193" s="50"/>
      <c r="AS193" s="89">
        <v>0</v>
      </c>
      <c r="AT193" s="90">
        <f t="shared" si="7"/>
        <v>0</v>
      </c>
      <c r="AU193" s="91">
        <f>'014-36-11-1 - SO-01 PK Sp...'!P130</f>
        <v>0</v>
      </c>
      <c r="AV193" s="90">
        <f>'014-36-11-1 - SO-01 PK Sp...'!J35</f>
        <v>0</v>
      </c>
      <c r="AW193" s="90">
        <f>'014-36-11-1 - SO-01 PK Sp...'!J36</f>
        <v>0</v>
      </c>
      <c r="AX193" s="90">
        <f>'014-36-11-1 - SO-01 PK Sp...'!J37</f>
        <v>0</v>
      </c>
      <c r="AY193" s="90">
        <f>'014-36-11-1 - SO-01 PK Sp...'!J38</f>
        <v>0</v>
      </c>
      <c r="AZ193" s="90">
        <f>'014-36-11-1 - SO-01 PK Sp...'!F35</f>
        <v>0</v>
      </c>
      <c r="BA193" s="90">
        <f>'014-36-11-1 - SO-01 PK Sp...'!F36</f>
        <v>0</v>
      </c>
      <c r="BB193" s="90">
        <f>'014-36-11-1 - SO-01 PK Sp...'!F37</f>
        <v>0</v>
      </c>
      <c r="BC193" s="90">
        <f>'014-36-11-1 - SO-01 PK Sp...'!F38</f>
        <v>0</v>
      </c>
      <c r="BD193" s="92">
        <f>'014-36-11-1 - SO-01 PK Sp...'!F39</f>
        <v>0</v>
      </c>
      <c r="BT193" s="24" t="s">
        <v>84</v>
      </c>
      <c r="BV193" s="24" t="s">
        <v>77</v>
      </c>
      <c r="BW193" s="24" t="s">
        <v>376</v>
      </c>
      <c r="BX193" s="24" t="s">
        <v>373</v>
      </c>
      <c r="CL193" s="24" t="s">
        <v>1</v>
      </c>
    </row>
    <row r="194" spans="1:90" s="4" customFormat="1" ht="23.25" customHeight="1">
      <c r="A194" s="87" t="s">
        <v>85</v>
      </c>
      <c r="B194" s="50"/>
      <c r="C194" s="10"/>
      <c r="D194" s="10"/>
      <c r="E194" s="253" t="s">
        <v>377</v>
      </c>
      <c r="F194" s="253"/>
      <c r="G194" s="253"/>
      <c r="H194" s="253"/>
      <c r="I194" s="253"/>
      <c r="J194" s="10"/>
      <c r="K194" s="253" t="s">
        <v>378</v>
      </c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42">
        <f>'014-36-11-1-1 - SO-01-1 P...'!J32</f>
        <v>0</v>
      </c>
      <c r="AH194" s="243"/>
      <c r="AI194" s="243"/>
      <c r="AJ194" s="243"/>
      <c r="AK194" s="243"/>
      <c r="AL194" s="243"/>
      <c r="AM194" s="243"/>
      <c r="AN194" s="242">
        <f t="shared" si="6"/>
        <v>0</v>
      </c>
      <c r="AO194" s="243"/>
      <c r="AP194" s="243"/>
      <c r="AQ194" s="88" t="s">
        <v>88</v>
      </c>
      <c r="AR194" s="50"/>
      <c r="AS194" s="89">
        <v>0</v>
      </c>
      <c r="AT194" s="90">
        <f t="shared" si="7"/>
        <v>0</v>
      </c>
      <c r="AU194" s="91">
        <f>'014-36-11-1-1 - SO-01-1 P...'!P131</f>
        <v>0</v>
      </c>
      <c r="AV194" s="90">
        <f>'014-36-11-1-1 - SO-01-1 P...'!J35</f>
        <v>0</v>
      </c>
      <c r="AW194" s="90">
        <f>'014-36-11-1-1 - SO-01-1 P...'!J36</f>
        <v>0</v>
      </c>
      <c r="AX194" s="90">
        <f>'014-36-11-1-1 - SO-01-1 P...'!J37</f>
        <v>0</v>
      </c>
      <c r="AY194" s="90">
        <f>'014-36-11-1-1 - SO-01-1 P...'!J38</f>
        <v>0</v>
      </c>
      <c r="AZ194" s="90">
        <f>'014-36-11-1-1 - SO-01-1 P...'!F35</f>
        <v>0</v>
      </c>
      <c r="BA194" s="90">
        <f>'014-36-11-1-1 - SO-01-1 P...'!F36</f>
        <v>0</v>
      </c>
      <c r="BB194" s="90">
        <f>'014-36-11-1-1 - SO-01-1 P...'!F37</f>
        <v>0</v>
      </c>
      <c r="BC194" s="90">
        <f>'014-36-11-1-1 - SO-01-1 P...'!F38</f>
        <v>0</v>
      </c>
      <c r="BD194" s="92">
        <f>'014-36-11-1-1 - SO-01-1 P...'!F39</f>
        <v>0</v>
      </c>
      <c r="BT194" s="24" t="s">
        <v>84</v>
      </c>
      <c r="BV194" s="24" t="s">
        <v>77</v>
      </c>
      <c r="BW194" s="24" t="s">
        <v>379</v>
      </c>
      <c r="BX194" s="24" t="s">
        <v>373</v>
      </c>
      <c r="CL194" s="24" t="s">
        <v>1</v>
      </c>
    </row>
    <row r="195" spans="1:90" s="4" customFormat="1" ht="23.25" customHeight="1">
      <c r="A195" s="87" t="s">
        <v>85</v>
      </c>
      <c r="B195" s="50"/>
      <c r="C195" s="10"/>
      <c r="D195" s="10"/>
      <c r="E195" s="253" t="s">
        <v>380</v>
      </c>
      <c r="F195" s="253"/>
      <c r="G195" s="253"/>
      <c r="H195" s="253"/>
      <c r="I195" s="253"/>
      <c r="J195" s="10"/>
      <c r="K195" s="253" t="s">
        <v>381</v>
      </c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42">
        <f>'014-36-11-2 - PS-01 PK Sp...'!J32</f>
        <v>0</v>
      </c>
      <c r="AH195" s="243"/>
      <c r="AI195" s="243"/>
      <c r="AJ195" s="243"/>
      <c r="AK195" s="243"/>
      <c r="AL195" s="243"/>
      <c r="AM195" s="243"/>
      <c r="AN195" s="242">
        <f t="shared" si="6"/>
        <v>0</v>
      </c>
      <c r="AO195" s="243"/>
      <c r="AP195" s="243"/>
      <c r="AQ195" s="88" t="s">
        <v>88</v>
      </c>
      <c r="AR195" s="50"/>
      <c r="AS195" s="89">
        <v>0</v>
      </c>
      <c r="AT195" s="90">
        <f t="shared" si="7"/>
        <v>0</v>
      </c>
      <c r="AU195" s="91">
        <f>'014-36-11-2 - PS-01 PK Sp...'!P123</f>
        <v>0</v>
      </c>
      <c r="AV195" s="90">
        <f>'014-36-11-2 - PS-01 PK Sp...'!J35</f>
        <v>0</v>
      </c>
      <c r="AW195" s="90">
        <f>'014-36-11-2 - PS-01 PK Sp...'!J36</f>
        <v>0</v>
      </c>
      <c r="AX195" s="90">
        <f>'014-36-11-2 - PS-01 PK Sp...'!J37</f>
        <v>0</v>
      </c>
      <c r="AY195" s="90">
        <f>'014-36-11-2 - PS-01 PK Sp...'!J38</f>
        <v>0</v>
      </c>
      <c r="AZ195" s="90">
        <f>'014-36-11-2 - PS-01 PK Sp...'!F35</f>
        <v>0</v>
      </c>
      <c r="BA195" s="90">
        <f>'014-36-11-2 - PS-01 PK Sp...'!F36</f>
        <v>0</v>
      </c>
      <c r="BB195" s="90">
        <f>'014-36-11-2 - PS-01 PK Sp...'!F37</f>
        <v>0</v>
      </c>
      <c r="BC195" s="90">
        <f>'014-36-11-2 - PS-01 PK Sp...'!F38</f>
        <v>0</v>
      </c>
      <c r="BD195" s="92">
        <f>'014-36-11-2 - PS-01 PK Sp...'!F39</f>
        <v>0</v>
      </c>
      <c r="BT195" s="24" t="s">
        <v>84</v>
      </c>
      <c r="BV195" s="24" t="s">
        <v>77</v>
      </c>
      <c r="BW195" s="24" t="s">
        <v>382</v>
      </c>
      <c r="BX195" s="24" t="s">
        <v>373</v>
      </c>
      <c r="CL195" s="24" t="s">
        <v>1</v>
      </c>
    </row>
    <row r="196" spans="1:90" s="4" customFormat="1" ht="23.25" customHeight="1">
      <c r="A196" s="87" t="s">
        <v>85</v>
      </c>
      <c r="B196" s="50"/>
      <c r="C196" s="10"/>
      <c r="D196" s="10"/>
      <c r="E196" s="253" t="s">
        <v>383</v>
      </c>
      <c r="F196" s="253"/>
      <c r="G196" s="253"/>
      <c r="H196" s="253"/>
      <c r="I196" s="253"/>
      <c r="J196" s="10"/>
      <c r="K196" s="253" t="s">
        <v>384</v>
      </c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42">
        <f>'014-36-11-3 - SO-02 PK Sp...'!J32</f>
        <v>0</v>
      </c>
      <c r="AH196" s="243"/>
      <c r="AI196" s="243"/>
      <c r="AJ196" s="243"/>
      <c r="AK196" s="243"/>
      <c r="AL196" s="243"/>
      <c r="AM196" s="243"/>
      <c r="AN196" s="242">
        <f t="shared" si="6"/>
        <v>0</v>
      </c>
      <c r="AO196" s="243"/>
      <c r="AP196" s="243"/>
      <c r="AQ196" s="88" t="s">
        <v>88</v>
      </c>
      <c r="AR196" s="50"/>
      <c r="AS196" s="89">
        <v>0</v>
      </c>
      <c r="AT196" s="90">
        <f t="shared" si="7"/>
        <v>0</v>
      </c>
      <c r="AU196" s="91">
        <f>'014-36-11-3 - SO-02 PK Sp...'!P120</f>
        <v>0</v>
      </c>
      <c r="AV196" s="90">
        <f>'014-36-11-3 - SO-02 PK Sp...'!J35</f>
        <v>0</v>
      </c>
      <c r="AW196" s="90">
        <f>'014-36-11-3 - SO-02 PK Sp...'!J36</f>
        <v>0</v>
      </c>
      <c r="AX196" s="90">
        <f>'014-36-11-3 - SO-02 PK Sp...'!J37</f>
        <v>0</v>
      </c>
      <c r="AY196" s="90">
        <f>'014-36-11-3 - SO-02 PK Sp...'!J38</f>
        <v>0</v>
      </c>
      <c r="AZ196" s="90">
        <f>'014-36-11-3 - SO-02 PK Sp...'!F35</f>
        <v>0</v>
      </c>
      <c r="BA196" s="90">
        <f>'014-36-11-3 - SO-02 PK Sp...'!F36</f>
        <v>0</v>
      </c>
      <c r="BB196" s="90">
        <f>'014-36-11-3 - SO-02 PK Sp...'!F37</f>
        <v>0</v>
      </c>
      <c r="BC196" s="90">
        <f>'014-36-11-3 - SO-02 PK Sp...'!F38</f>
        <v>0</v>
      </c>
      <c r="BD196" s="92">
        <f>'014-36-11-3 - SO-02 PK Sp...'!F39</f>
        <v>0</v>
      </c>
      <c r="BT196" s="24" t="s">
        <v>84</v>
      </c>
      <c r="BV196" s="24" t="s">
        <v>77</v>
      </c>
      <c r="BW196" s="24" t="s">
        <v>385</v>
      </c>
      <c r="BX196" s="24" t="s">
        <v>373</v>
      </c>
      <c r="CL196" s="24" t="s">
        <v>1</v>
      </c>
    </row>
    <row r="197" spans="1:90" s="4" customFormat="1" ht="23.25" customHeight="1">
      <c r="A197" s="87" t="s">
        <v>85</v>
      </c>
      <c r="B197" s="50"/>
      <c r="C197" s="10"/>
      <c r="D197" s="10"/>
      <c r="E197" s="253" t="s">
        <v>386</v>
      </c>
      <c r="F197" s="253"/>
      <c r="G197" s="253"/>
      <c r="H197" s="253"/>
      <c r="I197" s="253"/>
      <c r="J197" s="10"/>
      <c r="K197" s="253" t="s">
        <v>387</v>
      </c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42">
        <f>'014-36-11-4 - PS-02 PK Sp...'!J32</f>
        <v>0</v>
      </c>
      <c r="AH197" s="243"/>
      <c r="AI197" s="243"/>
      <c r="AJ197" s="243"/>
      <c r="AK197" s="243"/>
      <c r="AL197" s="243"/>
      <c r="AM197" s="243"/>
      <c r="AN197" s="242">
        <f t="shared" si="6"/>
        <v>0</v>
      </c>
      <c r="AO197" s="243"/>
      <c r="AP197" s="243"/>
      <c r="AQ197" s="88" t="s">
        <v>88</v>
      </c>
      <c r="AR197" s="50"/>
      <c r="AS197" s="89">
        <v>0</v>
      </c>
      <c r="AT197" s="90">
        <f t="shared" si="7"/>
        <v>0</v>
      </c>
      <c r="AU197" s="91">
        <f>'014-36-11-4 - PS-02 PK Sp...'!P120</f>
        <v>0</v>
      </c>
      <c r="AV197" s="90">
        <f>'014-36-11-4 - PS-02 PK Sp...'!J35</f>
        <v>0</v>
      </c>
      <c r="AW197" s="90">
        <f>'014-36-11-4 - PS-02 PK Sp...'!J36</f>
        <v>0</v>
      </c>
      <c r="AX197" s="90">
        <f>'014-36-11-4 - PS-02 PK Sp...'!J37</f>
        <v>0</v>
      </c>
      <c r="AY197" s="90">
        <f>'014-36-11-4 - PS-02 PK Sp...'!J38</f>
        <v>0</v>
      </c>
      <c r="AZ197" s="90">
        <f>'014-36-11-4 - PS-02 PK Sp...'!F35</f>
        <v>0</v>
      </c>
      <c r="BA197" s="90">
        <f>'014-36-11-4 - PS-02 PK Sp...'!F36</f>
        <v>0</v>
      </c>
      <c r="BB197" s="90">
        <f>'014-36-11-4 - PS-02 PK Sp...'!F37</f>
        <v>0</v>
      </c>
      <c r="BC197" s="90">
        <f>'014-36-11-4 - PS-02 PK Sp...'!F38</f>
        <v>0</v>
      </c>
      <c r="BD197" s="92">
        <f>'014-36-11-4 - PS-02 PK Sp...'!F39</f>
        <v>0</v>
      </c>
      <c r="BT197" s="24" t="s">
        <v>84</v>
      </c>
      <c r="BV197" s="24" t="s">
        <v>77</v>
      </c>
      <c r="BW197" s="24" t="s">
        <v>388</v>
      </c>
      <c r="BX197" s="24" t="s">
        <v>373</v>
      </c>
      <c r="CL197" s="24" t="s">
        <v>1</v>
      </c>
    </row>
    <row r="198" spans="1:90" s="4" customFormat="1" ht="23.25" customHeight="1">
      <c r="A198" s="87" t="s">
        <v>85</v>
      </c>
      <c r="B198" s="50"/>
      <c r="C198" s="10"/>
      <c r="D198" s="10"/>
      <c r="E198" s="253" t="s">
        <v>389</v>
      </c>
      <c r="F198" s="253"/>
      <c r="G198" s="253"/>
      <c r="H198" s="253"/>
      <c r="I198" s="253"/>
      <c r="J198" s="10"/>
      <c r="K198" s="253" t="s">
        <v>390</v>
      </c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42">
        <f>'014-36-11-00 - PK Spytihn...'!J32</f>
        <v>0</v>
      </c>
      <c r="AH198" s="243"/>
      <c r="AI198" s="243"/>
      <c r="AJ198" s="243"/>
      <c r="AK198" s="243"/>
      <c r="AL198" s="243"/>
      <c r="AM198" s="243"/>
      <c r="AN198" s="242">
        <f t="shared" si="6"/>
        <v>0</v>
      </c>
      <c r="AO198" s="243"/>
      <c r="AP198" s="243"/>
      <c r="AQ198" s="88" t="s">
        <v>88</v>
      </c>
      <c r="AR198" s="50"/>
      <c r="AS198" s="93">
        <v>0</v>
      </c>
      <c r="AT198" s="94">
        <f t="shared" si="7"/>
        <v>0</v>
      </c>
      <c r="AU198" s="95">
        <f>'014-36-11-00 - PK Spytihn...'!P123</f>
        <v>0</v>
      </c>
      <c r="AV198" s="94">
        <f>'014-36-11-00 - PK Spytihn...'!J35</f>
        <v>0</v>
      </c>
      <c r="AW198" s="94">
        <f>'014-36-11-00 - PK Spytihn...'!J36</f>
        <v>0</v>
      </c>
      <c r="AX198" s="94">
        <f>'014-36-11-00 - PK Spytihn...'!J37</f>
        <v>0</v>
      </c>
      <c r="AY198" s="94">
        <f>'014-36-11-00 - PK Spytihn...'!J38</f>
        <v>0</v>
      </c>
      <c r="AZ198" s="94">
        <f>'014-36-11-00 - PK Spytihn...'!F35</f>
        <v>0</v>
      </c>
      <c r="BA198" s="94">
        <f>'014-36-11-00 - PK Spytihn...'!F36</f>
        <v>0</v>
      </c>
      <c r="BB198" s="94">
        <f>'014-36-11-00 - PK Spytihn...'!F37</f>
        <v>0</v>
      </c>
      <c r="BC198" s="94">
        <f>'014-36-11-00 - PK Spytihn...'!F38</f>
        <v>0</v>
      </c>
      <c r="BD198" s="96">
        <f>'014-36-11-00 - PK Spytihn...'!F39</f>
        <v>0</v>
      </c>
      <c r="BT198" s="24" t="s">
        <v>84</v>
      </c>
      <c r="BV198" s="24" t="s">
        <v>77</v>
      </c>
      <c r="BW198" s="24" t="s">
        <v>391</v>
      </c>
      <c r="BX198" s="24" t="s">
        <v>373</v>
      </c>
      <c r="CL198" s="24" t="s">
        <v>1</v>
      </c>
    </row>
    <row r="199" spans="1:90" s="2" customFormat="1" ht="30" customHeight="1">
      <c r="A199" s="31"/>
      <c r="B199" s="32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2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</row>
    <row r="200" spans="1:90" s="2" customFormat="1" ht="7" customHeight="1">
      <c r="A200" s="31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32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</row>
  </sheetData>
  <mergeCells count="454">
    <mergeCell ref="E198:I198"/>
    <mergeCell ref="E189:I189"/>
    <mergeCell ref="E190:I190"/>
    <mergeCell ref="E191:I191"/>
    <mergeCell ref="D192:H192"/>
    <mergeCell ref="E193:I193"/>
    <mergeCell ref="E194:I194"/>
    <mergeCell ref="E195:I195"/>
    <mergeCell ref="E196:I196"/>
    <mergeCell ref="E197:I197"/>
    <mergeCell ref="E180:I180"/>
    <mergeCell ref="D181:H181"/>
    <mergeCell ref="E182:I182"/>
    <mergeCell ref="E183:I183"/>
    <mergeCell ref="E184:I184"/>
    <mergeCell ref="E185:I185"/>
    <mergeCell ref="E186:I186"/>
    <mergeCell ref="E187:I187"/>
    <mergeCell ref="E188:I188"/>
    <mergeCell ref="K191:AF191"/>
    <mergeCell ref="J192:AF192"/>
    <mergeCell ref="K193:AF193"/>
    <mergeCell ref="K194:AF194"/>
    <mergeCell ref="K195:AF195"/>
    <mergeCell ref="K196:AF196"/>
    <mergeCell ref="K197:AF197"/>
    <mergeCell ref="K198:AF198"/>
    <mergeCell ref="E164:I164"/>
    <mergeCell ref="E165:I165"/>
    <mergeCell ref="E166:I166"/>
    <mergeCell ref="E167:I167"/>
    <mergeCell ref="E168:I168"/>
    <mergeCell ref="E169:I169"/>
    <mergeCell ref="D170:H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K182:AF182"/>
    <mergeCell ref="K183:AF183"/>
    <mergeCell ref="K184:AF184"/>
    <mergeCell ref="K185:AF185"/>
    <mergeCell ref="K186:AF186"/>
    <mergeCell ref="K187:AF187"/>
    <mergeCell ref="K188:AF188"/>
    <mergeCell ref="K189:AF189"/>
    <mergeCell ref="K190:AF190"/>
    <mergeCell ref="K173:AF173"/>
    <mergeCell ref="K174:AF174"/>
    <mergeCell ref="K175:AF175"/>
    <mergeCell ref="K176:AF176"/>
    <mergeCell ref="K177:AF177"/>
    <mergeCell ref="K178:AF178"/>
    <mergeCell ref="K179:AF179"/>
    <mergeCell ref="K180:AF180"/>
    <mergeCell ref="J181:AF181"/>
    <mergeCell ref="K164:AF164"/>
    <mergeCell ref="K165:AF165"/>
    <mergeCell ref="K166:AF166"/>
    <mergeCell ref="K167:AF167"/>
    <mergeCell ref="K168:AF168"/>
    <mergeCell ref="K169:AF169"/>
    <mergeCell ref="J170:AF170"/>
    <mergeCell ref="K171:AF171"/>
    <mergeCell ref="K172:AF172"/>
    <mergeCell ref="E155:I155"/>
    <mergeCell ref="E156:I156"/>
    <mergeCell ref="D157:H157"/>
    <mergeCell ref="E158:I158"/>
    <mergeCell ref="E159:I159"/>
    <mergeCell ref="E160:I160"/>
    <mergeCell ref="E161:I161"/>
    <mergeCell ref="E162:I162"/>
    <mergeCell ref="D163:H163"/>
    <mergeCell ref="D146:H146"/>
    <mergeCell ref="E147:I147"/>
    <mergeCell ref="E148:I148"/>
    <mergeCell ref="E149:I149"/>
    <mergeCell ref="E150:I150"/>
    <mergeCell ref="E151:I151"/>
    <mergeCell ref="E152:I152"/>
    <mergeCell ref="E153:I153"/>
    <mergeCell ref="E154:I154"/>
    <mergeCell ref="K162:AF162"/>
    <mergeCell ref="J163:AF163"/>
    <mergeCell ref="E124:I124"/>
    <mergeCell ref="E125:I125"/>
    <mergeCell ref="E126:I126"/>
    <mergeCell ref="E127:I127"/>
    <mergeCell ref="D128:H128"/>
    <mergeCell ref="E129:I129"/>
    <mergeCell ref="E130:I130"/>
    <mergeCell ref="E131:I131"/>
    <mergeCell ref="E132:I132"/>
    <mergeCell ref="E133:I133"/>
    <mergeCell ref="E134:I134"/>
    <mergeCell ref="E135:I135"/>
    <mergeCell ref="E136:I136"/>
    <mergeCell ref="E137:I137"/>
    <mergeCell ref="E138:I138"/>
    <mergeCell ref="D139:H139"/>
    <mergeCell ref="E140:I140"/>
    <mergeCell ref="E141:I141"/>
    <mergeCell ref="E142:I142"/>
    <mergeCell ref="E143:I143"/>
    <mergeCell ref="E144:I144"/>
    <mergeCell ref="E145:I145"/>
    <mergeCell ref="K153:AF153"/>
    <mergeCell ref="K154:AF154"/>
    <mergeCell ref="K155:AF155"/>
    <mergeCell ref="K156:AF156"/>
    <mergeCell ref="J157:AF157"/>
    <mergeCell ref="K158:AF158"/>
    <mergeCell ref="K159:AF159"/>
    <mergeCell ref="K160:AF160"/>
    <mergeCell ref="K161:AF161"/>
    <mergeCell ref="K144:AF144"/>
    <mergeCell ref="K145:AF145"/>
    <mergeCell ref="J146:AF146"/>
    <mergeCell ref="K147:AF147"/>
    <mergeCell ref="K148:AF148"/>
    <mergeCell ref="K149:AF149"/>
    <mergeCell ref="K150:AF150"/>
    <mergeCell ref="K151:AF151"/>
    <mergeCell ref="K152:AF152"/>
    <mergeCell ref="K140:AF140"/>
    <mergeCell ref="K141:AF141"/>
    <mergeCell ref="K142:AF142"/>
    <mergeCell ref="K143:AF143"/>
    <mergeCell ref="E104:I104"/>
    <mergeCell ref="E105:I105"/>
    <mergeCell ref="D106:H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D117:H117"/>
    <mergeCell ref="E118:I118"/>
    <mergeCell ref="E119:I119"/>
    <mergeCell ref="E120:I120"/>
    <mergeCell ref="E121:I121"/>
    <mergeCell ref="E122:I122"/>
    <mergeCell ref="E123:I123"/>
    <mergeCell ref="K131:AF131"/>
    <mergeCell ref="K132:AF132"/>
    <mergeCell ref="K133:AF133"/>
    <mergeCell ref="K134:AF134"/>
    <mergeCell ref="K135:AF135"/>
    <mergeCell ref="K136:AF136"/>
    <mergeCell ref="K137:AF137"/>
    <mergeCell ref="K138:AF138"/>
    <mergeCell ref="J139:AF139"/>
    <mergeCell ref="K122:AF122"/>
    <mergeCell ref="K123:AF123"/>
    <mergeCell ref="K124:AF124"/>
    <mergeCell ref="K125:AF125"/>
    <mergeCell ref="K126:AF126"/>
    <mergeCell ref="K127:AF127"/>
    <mergeCell ref="J128:AF128"/>
    <mergeCell ref="K129:AF129"/>
    <mergeCell ref="K130:AF130"/>
    <mergeCell ref="AN196:AP196"/>
    <mergeCell ref="AG196:AM196"/>
    <mergeCell ref="AN197:AP197"/>
    <mergeCell ref="AG197:AM197"/>
    <mergeCell ref="AN198:AP198"/>
    <mergeCell ref="AG198:AM198"/>
    <mergeCell ref="K104:AF104"/>
    <mergeCell ref="K105:AF105"/>
    <mergeCell ref="J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J117:AF117"/>
    <mergeCell ref="K118:AF118"/>
    <mergeCell ref="K119:AF119"/>
    <mergeCell ref="K120:AF120"/>
    <mergeCell ref="K121:AF121"/>
    <mergeCell ref="AN191:AP191"/>
    <mergeCell ref="AG191:AM191"/>
    <mergeCell ref="AN192:AP192"/>
    <mergeCell ref="AG192:AM192"/>
    <mergeCell ref="AG193:AM193"/>
    <mergeCell ref="AN193:AP193"/>
    <mergeCell ref="AN194:AP194"/>
    <mergeCell ref="AG194:AM194"/>
    <mergeCell ref="AN195:AP195"/>
    <mergeCell ref="AG195:AM195"/>
    <mergeCell ref="AN186:AP186"/>
    <mergeCell ref="AG186:AM186"/>
    <mergeCell ref="AG187:AM187"/>
    <mergeCell ref="AN187:AP187"/>
    <mergeCell ref="AG188:AM188"/>
    <mergeCell ref="AN188:AP188"/>
    <mergeCell ref="AN189:AP189"/>
    <mergeCell ref="AG189:AM189"/>
    <mergeCell ref="AG190:AM190"/>
    <mergeCell ref="AN190:AP190"/>
    <mergeCell ref="AN181:AP181"/>
    <mergeCell ref="AG181:AM181"/>
    <mergeCell ref="AG182:AM182"/>
    <mergeCell ref="AN182:AP182"/>
    <mergeCell ref="AG183:AM183"/>
    <mergeCell ref="AN183:AP183"/>
    <mergeCell ref="AG184:AM184"/>
    <mergeCell ref="AN184:AP184"/>
    <mergeCell ref="AG185:AM185"/>
    <mergeCell ref="AN185:AP185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79:AP179"/>
    <mergeCell ref="AG179:AM179"/>
    <mergeCell ref="AG180:AM180"/>
    <mergeCell ref="AN180:AP180"/>
    <mergeCell ref="L85:AO85"/>
    <mergeCell ref="I92:AF92"/>
    <mergeCell ref="C92:G92"/>
    <mergeCell ref="D95:H95"/>
    <mergeCell ref="J95:AF95"/>
    <mergeCell ref="E96:I96"/>
    <mergeCell ref="K96:AF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K102:AF102"/>
    <mergeCell ref="E102:I102"/>
    <mergeCell ref="K103:AF103"/>
    <mergeCell ref="AG174:AM174"/>
    <mergeCell ref="AN174:AP174"/>
    <mergeCell ref="AG175:AM175"/>
    <mergeCell ref="AN175:AP175"/>
    <mergeCell ref="AN176:AP176"/>
    <mergeCell ref="AG176:AM176"/>
    <mergeCell ref="AN177:AP177"/>
    <mergeCell ref="AG177:AM177"/>
    <mergeCell ref="AN178:AP178"/>
    <mergeCell ref="AG178:AM178"/>
    <mergeCell ref="AN169:AP169"/>
    <mergeCell ref="AG169:AM169"/>
    <mergeCell ref="AG170:AM170"/>
    <mergeCell ref="AN170:AP170"/>
    <mergeCell ref="AN171:AP171"/>
    <mergeCell ref="AG171:AM171"/>
    <mergeCell ref="AN172:AP172"/>
    <mergeCell ref="AG172:AM172"/>
    <mergeCell ref="AG173:AM173"/>
    <mergeCell ref="AN173:AP17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014-36-01-1 - SO-01 PK Pe...'!C2" display="/"/>
    <hyperlink ref="A97" location="'014-36-01-2 - SO-02 PK Pe...'!C2" display="/"/>
    <hyperlink ref="A98" location="'014-36-01-3 - PS-01 PK Pe...'!C2" display="/"/>
    <hyperlink ref="A99" location="'014-36-01-4 - PS-02 PK Pe...'!C2" display="/"/>
    <hyperlink ref="A100" location="'014-36-01-5 - SO-03 Rozvo...'!C2" display="/"/>
    <hyperlink ref="A101" location="'014-36-01-6 - SO-04 Rozvo...'!C2" display="/"/>
    <hyperlink ref="A102" location="'014-36-01-7 - PS-03 Elekt...'!C2" display="/"/>
    <hyperlink ref="A103" location="'014-36-01-8 - PS-04 Elekt...'!C2" display="/"/>
    <hyperlink ref="A104" location="'014-36-01-9 - SO-05 Úprav...'!C2" display="/"/>
    <hyperlink ref="A105" location="'014-36-01-00 - Vedlejší a...'!C2" display="/"/>
    <hyperlink ref="A107" location="'014-36-02-1 - SO-01 PK Vn...'!C2" display="/"/>
    <hyperlink ref="A108" location="'014-36-02-2 - SO-02 PK Vn...'!C2" display="/"/>
    <hyperlink ref="A109" location="'014-36-02-3 - PS-01 PK Vn...'!C2" display="/"/>
    <hyperlink ref="A110" location="'014-36-02-4 - PS-02 PK Vn...'!C2" display="/"/>
    <hyperlink ref="A111" location="'014-36-02-5 - SO-03 PK Vn...'!C2" display="/"/>
    <hyperlink ref="A112" location="'014-36-02-6 - SO-04 PK Vn...'!C2" display="/"/>
    <hyperlink ref="A113" location="'014-36-02-7 - PS-03 PK Vn...'!C2" display="/"/>
    <hyperlink ref="A114" location="'014-36-02-8 - PS-04 PK Vn...'!C2" display="/"/>
    <hyperlink ref="A115" location="'014-36-02-9 - SO-05 PK Vn...'!C2" display="/"/>
    <hyperlink ref="A116" location="'014-36-02-00 - PK Vnorovy...'!C2" display="/"/>
    <hyperlink ref="A118" location="'014-36-03-1 - SO-01 PK Vn...'!C2" display="/"/>
    <hyperlink ref="A119" location="'014-36-03-2 - SO-02 PK Vn...'!C2" display="/"/>
    <hyperlink ref="A120" location="'014-36-03-3 - PS-01 PK Vn...'!C2" display="/"/>
    <hyperlink ref="A121" location="'014-36-03-4 - PS-02 PK Vn...'!C2" display="/"/>
    <hyperlink ref="A122" location="'014-36-03-5 - SO-03 PK Vn...'!C2" display="/"/>
    <hyperlink ref="A123" location="'014-36-03-6 - SO-04 PK Vn...'!C2" display="/"/>
    <hyperlink ref="A124" location="'014-36-03-7 - PS-03 PK Vn...'!C2" display="/"/>
    <hyperlink ref="A125" location="'014-36-03-8 - PS-04 PK Vn...'!C2" display="/"/>
    <hyperlink ref="A126" location="'014-36-03-9 - SO-05 PK Vn...'!C2" display="/"/>
    <hyperlink ref="A127" location="'014-36-03-00 - PK Vnorovy...'!C2" display="/"/>
    <hyperlink ref="A129" location="'014-36-04-1 - SO-01 PK Ve...'!C2" display="/"/>
    <hyperlink ref="A130" location="'014-36-04-2 - SO-02 PK Ve...'!C2" display="/"/>
    <hyperlink ref="A131" location="'014-36-04-3 - PS-01 PK Ve...'!C2" display="/"/>
    <hyperlink ref="A132" location="'014-36-04-4 - PS-02 PK Ve...'!C2" display="/"/>
    <hyperlink ref="A133" location="'014-36-04-5 - SO-03 PK Ve...'!C2" display="/"/>
    <hyperlink ref="A134" location="'014-36-04-6 - SO-04 PK Ve...'!C2" display="/"/>
    <hyperlink ref="A135" location="'014-36-04-7 - PS-03 PK Ve...'!C2" display="/"/>
    <hyperlink ref="A136" location="'014-36-04-8 - PS-04 PK Ve...'!C2" display="/"/>
    <hyperlink ref="A137" location="'014-36-04-9 - SO-05 PK Ve...'!C2" display="/"/>
    <hyperlink ref="A138" location="'014-36-04-00 - Vedlejší a...'!C2" display="/"/>
    <hyperlink ref="A140" location="'014-36-05-1 - SO-01 PK Uh...'!C2" display="/"/>
    <hyperlink ref="A141" location="'014-36-05-1-1 - SO-01-1 P...'!C2" display="/"/>
    <hyperlink ref="A142" location="'014-36-05-2 - PS-01 PK Uh...'!C2" display="/"/>
    <hyperlink ref="A143" location="'014-36-05-3 - SO-02 PK Uh...'!C2" display="/"/>
    <hyperlink ref="A144" location="'014-36-05-4 - PS 02 PK Uh...'!C2" display="/"/>
    <hyperlink ref="A145" location="'014-36-05-00 - PK Uherský...'!C2" display="/"/>
    <hyperlink ref="A147" location="'014-36-06-1 - SO-01 PK Ne...'!C2" display="/"/>
    <hyperlink ref="A148" location="'014-36-06-2 - SO-02 PK Ne...'!C2" display="/"/>
    <hyperlink ref="A149" location="'014-36-06-3 - PS-01 PK Ne...'!C2" display="/"/>
    <hyperlink ref="A150" location="'014-36-06-4 - PS-02 PK Ne...'!C2" display="/"/>
    <hyperlink ref="A151" location="'014-36-06-5 - SO-03 PK Ne...'!C2" display="/"/>
    <hyperlink ref="A152" location="'014-36-06-6 - SO-04 PK Ne...'!C2" display="/"/>
    <hyperlink ref="A153" location="'014-36-06-7 - PS-03 PK Ne...'!C2" display="/"/>
    <hyperlink ref="A154" location="'014-36-06-8 - PS-04 PK Ne...'!C2" display="/"/>
    <hyperlink ref="A155" location="'014-36-06-9 - SO-05 PK Ne...'!C2" display="/"/>
    <hyperlink ref="A156" location="'014-36-06-00 - Vedlejší a...'!C2" display="/"/>
    <hyperlink ref="A158" location="'014-36-07-1 - SO-01 PK Ku...'!C2" display="/"/>
    <hyperlink ref="A159" location="'014-36-07-2 - PS-01 PK Ku...'!C2" display="/"/>
    <hyperlink ref="A160" location="'014-36-07-3 - SO-02 PK Ku...'!C2" display="/"/>
    <hyperlink ref="A161" location="'014-36-07-4 - PS-02 PK Ku...'!C2" display="/"/>
    <hyperlink ref="A162" location="'014-36-07-00 - Vedlejší a...'!C2" display="/"/>
    <hyperlink ref="A164" location="'014-36-08-1 - SO-01 PK St...'!C2" display="/"/>
    <hyperlink ref="A165" location="'014-36-08-1-1 - SO-01-1 P...'!C2" display="/"/>
    <hyperlink ref="A166" location="'014-36-08-2 - PS-01 PK St...'!C2" display="/"/>
    <hyperlink ref="A167" location="'014-36-08-3 - SO-02 PK St...'!C2" display="/"/>
    <hyperlink ref="A168" location="'014-36-08-4 - PS-02 PK St...'!C2" display="/"/>
    <hyperlink ref="A169" location="'014-36-08-00 - Vedlejší a...'!C2" display="/"/>
    <hyperlink ref="A171" location="'014-36-09-1 - SO-01 PK Hu...'!C2" display="/"/>
    <hyperlink ref="A172" location="'014-36-09-2 - SO-02 PK Hu...'!C2" display="/"/>
    <hyperlink ref="A173" location="'014-36-09-3 - PS-01 PK Hu...'!C2" display="/"/>
    <hyperlink ref="A174" location="'014-36-09-4 - PS-02 PK Hu...'!C2" display="/"/>
    <hyperlink ref="A175" location="'014-36-09-5 - SO-03 PK Hu...'!C2" display="/"/>
    <hyperlink ref="A176" location="'014-36-09-6 - SO-04 PK Hu...'!C2" display="/"/>
    <hyperlink ref="A177" location="'014-36-09-7 - PS-03 PK Hu...'!C2" display="/"/>
    <hyperlink ref="A178" location="'014-36-09-8 - PS-04 PK Hu...'!C2" display="/"/>
    <hyperlink ref="A179" location="'014-36-09-9 - SO-05 PK Hu...'!C2" display="/"/>
    <hyperlink ref="A180" location="'014-36-09-00 - PK Huštěno...'!C2" display="/"/>
    <hyperlink ref="A182" location="'014-36-10-1 - SO-01 PK Ba...'!C2" display="/"/>
    <hyperlink ref="A183" location="'014-36-10-2 - SO-02 PK Ba...'!C2" display="/"/>
    <hyperlink ref="A184" location="'014-36-10-3 - PS-01 PK Ba...'!C2" display="/"/>
    <hyperlink ref="A185" location="'014-36-10-4 - PS-02 PK Ba...'!C2" display="/"/>
    <hyperlink ref="A186" location="'014-36-10-5 - SO-03 PK Ba...'!C2" display="/"/>
    <hyperlink ref="A187" location="'014-36-10-6 - SO-04 PK Ba...'!C2" display="/"/>
    <hyperlink ref="A188" location="'014-36-10-7 - PS-03 PK Ba...'!C2" display="/"/>
    <hyperlink ref="A189" location="'014-36-10-8 - PS-04 PK Ba...'!C2" display="/"/>
    <hyperlink ref="A190" location="'014-36-10-9 - SO-05 PK Ba...'!C2" display="/"/>
    <hyperlink ref="A191" location="'014-36-10-00 - PK Babice ...'!C2" display="/"/>
    <hyperlink ref="A193" location="'014-36-11-1 - SO-01 PK Sp...'!C2" display="/"/>
    <hyperlink ref="A194" location="'014-36-11-1-1 - SO-01-1 P...'!C2" display="/"/>
    <hyperlink ref="A195" location="'014-36-11-2 - PS-01 PK Sp...'!C2" display="/"/>
    <hyperlink ref="A196" location="'014-36-11-3 - SO-02 PK Sp...'!C2" display="/"/>
    <hyperlink ref="A197" location="'014-36-11-4 - PS-02 PK Sp...'!C2" display="/"/>
    <hyperlink ref="A198" location="'014-36-11-00 - PK Spytihn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396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ROUND((SUM(BE130:BE208)),  2)</f>
        <v>0</v>
      </c>
      <c r="G35" s="31"/>
      <c r="H35" s="31"/>
      <c r="I35" s="111">
        <v>0.21</v>
      </c>
      <c r="J35" s="110">
        <f>ROUND(((SUM(BE130:BE208))*I35),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ROUND((SUM(BF130:BF208)),  2)</f>
        <v>0</v>
      </c>
      <c r="G36" s="31"/>
      <c r="H36" s="31"/>
      <c r="I36" s="111">
        <v>0.15</v>
      </c>
      <c r="J36" s="110">
        <f>ROUND(((SUM(BF130:BF208))*I36),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ROUND((SUM(BG130:BG208)),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ROUND((SUM(BH130:BH208)),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ROUND((SUM(BI130:BI208)),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014-36-01-1 - SO-01 PK Petrov - čekací stání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J150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J151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J153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J154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J196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394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014-36-01-1 - SO-01 PK Petrov - čekací stání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 xml:space="preserve"> 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P131+P153</f>
        <v>0</v>
      </c>
      <c r="Q130" s="65"/>
      <c r="R130" s="149">
        <f>R131+R153</f>
        <v>19.090772040000001</v>
      </c>
      <c r="S130" s="65"/>
      <c r="T130" s="150">
        <f>T131+T153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BK131+BK153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P132+P150</f>
        <v>0</v>
      </c>
      <c r="Q131" s="158"/>
      <c r="R131" s="159">
        <f>R132+R150</f>
        <v>10.61082742</v>
      </c>
      <c r="S131" s="158"/>
      <c r="T131" s="160">
        <f>T132+T150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BK132+BK150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10.61082742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437</v>
      </c>
    </row>
    <row r="135" spans="1:65" s="2" customFormat="1" ht="54">
      <c r="A135" s="31"/>
      <c r="B135" s="32"/>
      <c r="C135" s="31"/>
      <c r="D135" s="180" t="s">
        <v>438</v>
      </c>
      <c r="E135" s="31"/>
      <c r="F135" s="181" t="s">
        <v>439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4.0124000000000004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140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4.0124000000000004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445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446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448</v>
      </c>
      <c r="H139" s="187">
        <v>140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SUM(P141:P149)</f>
        <v>0</v>
      </c>
      <c r="Q140" s="158"/>
      <c r="R140" s="159">
        <f>SUM(R141:R149)</f>
        <v>6.5984274200000002</v>
      </c>
      <c r="S140" s="158"/>
      <c r="T140" s="160">
        <f>SUM(T141:T149)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SUM(BK141:BK149)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5.2770000000000001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2.42742E-3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453</v>
      </c>
    </row>
    <row r="142" spans="1:65" s="2" customFormat="1" ht="18">
      <c r="A142" s="31"/>
      <c r="B142" s="32"/>
      <c r="C142" s="31"/>
      <c r="D142" s="180" t="s">
        <v>438</v>
      </c>
      <c r="E142" s="31"/>
      <c r="F142" s="181" t="s">
        <v>454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455</v>
      </c>
      <c r="H143" s="187">
        <v>5.2770000000000001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44.25" customHeight="1">
      <c r="A144" s="31"/>
      <c r="B144" s="165"/>
      <c r="C144" s="166" t="s">
        <v>435</v>
      </c>
      <c r="D144" s="166" t="s">
        <v>431</v>
      </c>
      <c r="E144" s="167" t="s">
        <v>456</v>
      </c>
      <c r="F144" s="168" t="s">
        <v>457</v>
      </c>
      <c r="G144" s="169" t="s">
        <v>444</v>
      </c>
      <c r="H144" s="170">
        <v>65.959999999999994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436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435</v>
      </c>
      <c r="BM144" s="178" t="s">
        <v>458</v>
      </c>
    </row>
    <row r="145" spans="1:65" s="2" customFormat="1" ht="18">
      <c r="A145" s="31"/>
      <c r="B145" s="32"/>
      <c r="C145" s="31"/>
      <c r="D145" s="180" t="s">
        <v>438</v>
      </c>
      <c r="E145" s="31"/>
      <c r="F145" s="181" t="s">
        <v>454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436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459</v>
      </c>
      <c r="H146" s="187">
        <v>65.959999999999994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2" customFormat="1" ht="21.75" customHeight="1">
      <c r="A147" s="31"/>
      <c r="B147" s="165"/>
      <c r="C147" s="192" t="s">
        <v>460</v>
      </c>
      <c r="D147" s="192" t="s">
        <v>461</v>
      </c>
      <c r="E147" s="193" t="s">
        <v>462</v>
      </c>
      <c r="F147" s="194" t="s">
        <v>463</v>
      </c>
      <c r="G147" s="195" t="s">
        <v>444</v>
      </c>
      <c r="H147" s="196">
        <v>65.959999999999994</v>
      </c>
      <c r="I147" s="197"/>
      <c r="J147" s="198">
        <f>ROUND(I147*H147,2)</f>
        <v>0</v>
      </c>
      <c r="K147" s="199"/>
      <c r="L147" s="200"/>
      <c r="M147" s="201" t="s">
        <v>1</v>
      </c>
      <c r="N147" s="202" t="s">
        <v>40</v>
      </c>
      <c r="O147" s="57"/>
      <c r="P147" s="176">
        <f>O147*H147</f>
        <v>0</v>
      </c>
      <c r="Q147" s="176">
        <v>0.1</v>
      </c>
      <c r="R147" s="176">
        <f>Q147*H147</f>
        <v>6.5960000000000001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464</v>
      </c>
      <c r="AT147" s="178" t="s">
        <v>461</v>
      </c>
      <c r="AU147" s="178" t="s">
        <v>436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435</v>
      </c>
      <c r="BM147" s="178" t="s">
        <v>465</v>
      </c>
    </row>
    <row r="148" spans="1:65" s="2" customFormat="1" ht="18">
      <c r="A148" s="31"/>
      <c r="B148" s="32"/>
      <c r="C148" s="31"/>
      <c r="D148" s="180" t="s">
        <v>438</v>
      </c>
      <c r="E148" s="31"/>
      <c r="F148" s="181" t="s">
        <v>454</v>
      </c>
      <c r="G148" s="31"/>
      <c r="H148" s="31"/>
      <c r="I148" s="100"/>
      <c r="J148" s="31"/>
      <c r="K148" s="31"/>
      <c r="L148" s="32"/>
      <c r="M148" s="182"/>
      <c r="N148" s="183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438</v>
      </c>
      <c r="AU148" s="16" t="s">
        <v>436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466</v>
      </c>
      <c r="H149" s="187">
        <v>65.959999999999994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12" customFormat="1" ht="22.8" customHeight="1">
      <c r="B150" s="152"/>
      <c r="D150" s="153" t="s">
        <v>74</v>
      </c>
      <c r="E150" s="163" t="s">
        <v>467</v>
      </c>
      <c r="F150" s="163" t="s">
        <v>468</v>
      </c>
      <c r="I150" s="155"/>
      <c r="J150" s="164">
        <f>BK150</f>
        <v>0</v>
      </c>
      <c r="L150" s="152"/>
      <c r="M150" s="157"/>
      <c r="N150" s="158"/>
      <c r="O150" s="158"/>
      <c r="P150" s="159">
        <f>P151</f>
        <v>0</v>
      </c>
      <c r="Q150" s="158"/>
      <c r="R150" s="159">
        <f>R151</f>
        <v>0</v>
      </c>
      <c r="S150" s="158"/>
      <c r="T150" s="160">
        <f>T151</f>
        <v>0</v>
      </c>
      <c r="AR150" s="153" t="s">
        <v>82</v>
      </c>
      <c r="AT150" s="161" t="s">
        <v>74</v>
      </c>
      <c r="AU150" s="161" t="s">
        <v>82</v>
      </c>
      <c r="AY150" s="153" t="s">
        <v>427</v>
      </c>
      <c r="BK150" s="162">
        <f>BK151</f>
        <v>0</v>
      </c>
    </row>
    <row r="151" spans="1:65" s="12" customFormat="1" ht="20.85" customHeight="1">
      <c r="B151" s="152"/>
      <c r="D151" s="153" t="s">
        <v>74</v>
      </c>
      <c r="E151" s="163" t="s">
        <v>469</v>
      </c>
      <c r="F151" s="163" t="s">
        <v>470</v>
      </c>
      <c r="I151" s="155"/>
      <c r="J151" s="164">
        <f>BK151</f>
        <v>0</v>
      </c>
      <c r="L151" s="152"/>
      <c r="M151" s="157"/>
      <c r="N151" s="158"/>
      <c r="O151" s="158"/>
      <c r="P151" s="159">
        <f>P152</f>
        <v>0</v>
      </c>
      <c r="Q151" s="158"/>
      <c r="R151" s="159">
        <f>R152</f>
        <v>0</v>
      </c>
      <c r="S151" s="158"/>
      <c r="T151" s="160">
        <f>T152</f>
        <v>0</v>
      </c>
      <c r="AR151" s="153" t="s">
        <v>82</v>
      </c>
      <c r="AT151" s="161" t="s">
        <v>74</v>
      </c>
      <c r="AU151" s="161" t="s">
        <v>84</v>
      </c>
      <c r="AY151" s="153" t="s">
        <v>427</v>
      </c>
      <c r="BK151" s="162">
        <f>BK152</f>
        <v>0</v>
      </c>
    </row>
    <row r="152" spans="1:65" s="2" customFormat="1" ht="21.75" customHeight="1">
      <c r="A152" s="31"/>
      <c r="B152" s="165"/>
      <c r="C152" s="166" t="s">
        <v>471</v>
      </c>
      <c r="D152" s="166" t="s">
        <v>431</v>
      </c>
      <c r="E152" s="167" t="s">
        <v>472</v>
      </c>
      <c r="F152" s="168" t="s">
        <v>473</v>
      </c>
      <c r="G152" s="169" t="s">
        <v>452</v>
      </c>
      <c r="H152" s="170">
        <v>14.255000000000001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474</v>
      </c>
    </row>
    <row r="153" spans="1:65" s="12" customFormat="1" ht="25.9" customHeight="1">
      <c r="B153" s="152"/>
      <c r="D153" s="153" t="s">
        <v>74</v>
      </c>
      <c r="E153" s="154" t="s">
        <v>475</v>
      </c>
      <c r="F153" s="154" t="s">
        <v>476</v>
      </c>
      <c r="I153" s="155"/>
      <c r="J153" s="156">
        <f>BK153</f>
        <v>0</v>
      </c>
      <c r="L153" s="152"/>
      <c r="M153" s="157"/>
      <c r="N153" s="158"/>
      <c r="O153" s="158"/>
      <c r="P153" s="159">
        <f>P154+P196</f>
        <v>0</v>
      </c>
      <c r="Q153" s="158"/>
      <c r="R153" s="159">
        <f>R154+R196</f>
        <v>8.4799446200000013</v>
      </c>
      <c r="S153" s="158"/>
      <c r="T153" s="160">
        <f>T154+T196</f>
        <v>0</v>
      </c>
      <c r="AR153" s="153" t="s">
        <v>84</v>
      </c>
      <c r="AT153" s="161" t="s">
        <v>74</v>
      </c>
      <c r="AU153" s="161" t="s">
        <v>75</v>
      </c>
      <c r="AY153" s="153" t="s">
        <v>427</v>
      </c>
      <c r="BK153" s="162">
        <f>BK154+BK196</f>
        <v>0</v>
      </c>
    </row>
    <row r="154" spans="1:65" s="12" customFormat="1" ht="22.8" customHeight="1">
      <c r="B154" s="152"/>
      <c r="D154" s="153" t="s">
        <v>74</v>
      </c>
      <c r="E154" s="163" t="s">
        <v>477</v>
      </c>
      <c r="F154" s="163" t="s">
        <v>478</v>
      </c>
      <c r="I154" s="155"/>
      <c r="J154" s="164">
        <f>BK154</f>
        <v>0</v>
      </c>
      <c r="L154" s="152"/>
      <c r="M154" s="157"/>
      <c r="N154" s="158"/>
      <c r="O154" s="158"/>
      <c r="P154" s="159">
        <f>SUM(P155:P195)</f>
        <v>0</v>
      </c>
      <c r="Q154" s="158"/>
      <c r="R154" s="159">
        <f>SUM(R155:R195)</f>
        <v>7.4296250000000006</v>
      </c>
      <c r="S154" s="158"/>
      <c r="T154" s="160">
        <f>SUM(T155:T195)</f>
        <v>0</v>
      </c>
      <c r="AR154" s="153" t="s">
        <v>84</v>
      </c>
      <c r="AT154" s="161" t="s">
        <v>74</v>
      </c>
      <c r="AU154" s="161" t="s">
        <v>82</v>
      </c>
      <c r="AY154" s="153" t="s">
        <v>427</v>
      </c>
      <c r="BK154" s="162">
        <f>SUM(BK155:BK195)</f>
        <v>0</v>
      </c>
    </row>
    <row r="155" spans="1:65" s="2" customFormat="1" ht="16.5" customHeight="1">
      <c r="A155" s="31"/>
      <c r="B155" s="165"/>
      <c r="C155" s="192" t="s">
        <v>479</v>
      </c>
      <c r="D155" s="192" t="s">
        <v>461</v>
      </c>
      <c r="E155" s="193" t="s">
        <v>480</v>
      </c>
      <c r="F155" s="194" t="s">
        <v>481</v>
      </c>
      <c r="G155" s="195" t="s">
        <v>482</v>
      </c>
      <c r="H155" s="196">
        <v>14</v>
      </c>
      <c r="I155" s="197"/>
      <c r="J155" s="198">
        <f>ROUND(I155*H155,2)</f>
        <v>0</v>
      </c>
      <c r="K155" s="199"/>
      <c r="L155" s="200"/>
      <c r="M155" s="201" t="s">
        <v>1</v>
      </c>
      <c r="N155" s="202" t="s">
        <v>40</v>
      </c>
      <c r="O155" s="5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483</v>
      </c>
      <c r="AT155" s="178" t="s">
        <v>461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485</v>
      </c>
    </row>
    <row r="156" spans="1:65" s="2" customFormat="1" ht="81">
      <c r="A156" s="31"/>
      <c r="B156" s="32"/>
      <c r="C156" s="31"/>
      <c r="D156" s="180" t="s">
        <v>438</v>
      </c>
      <c r="E156" s="31"/>
      <c r="F156" s="181" t="s">
        <v>486</v>
      </c>
      <c r="G156" s="31"/>
      <c r="H156" s="31"/>
      <c r="I156" s="100"/>
      <c r="J156" s="31"/>
      <c r="K156" s="31"/>
      <c r="L156" s="32"/>
      <c r="M156" s="182"/>
      <c r="N156" s="183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438</v>
      </c>
      <c r="AU156" s="16" t="s">
        <v>84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487</v>
      </c>
      <c r="H157" s="187">
        <v>14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84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2" customFormat="1" ht="21.75" customHeight="1">
      <c r="A158" s="31"/>
      <c r="B158" s="165"/>
      <c r="C158" s="166" t="s">
        <v>464</v>
      </c>
      <c r="D158" s="166" t="s">
        <v>431</v>
      </c>
      <c r="E158" s="167" t="s">
        <v>488</v>
      </c>
      <c r="F158" s="168" t="s">
        <v>489</v>
      </c>
      <c r="G158" s="169" t="s">
        <v>490</v>
      </c>
      <c r="H158" s="170">
        <v>17.5</v>
      </c>
      <c r="I158" s="171"/>
      <c r="J158" s="172">
        <f>ROUND(I158*H158,2)</f>
        <v>0</v>
      </c>
      <c r="K158" s="173"/>
      <c r="L158" s="32"/>
      <c r="M158" s="174" t="s">
        <v>1</v>
      </c>
      <c r="N158" s="175" t="s">
        <v>40</v>
      </c>
      <c r="O158" s="57"/>
      <c r="P158" s="176">
        <f>O158*H158</f>
        <v>0</v>
      </c>
      <c r="Q158" s="176">
        <v>4.8999999999999998E-4</v>
      </c>
      <c r="R158" s="176">
        <f>Q158*H158</f>
        <v>8.5749999999999993E-3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484</v>
      </c>
      <c r="AT158" s="178" t="s">
        <v>431</v>
      </c>
      <c r="AU158" s="178" t="s">
        <v>84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484</v>
      </c>
      <c r="BM158" s="178" t="s">
        <v>491</v>
      </c>
    </row>
    <row r="159" spans="1:65" s="2" customFormat="1" ht="18">
      <c r="A159" s="31"/>
      <c r="B159" s="32"/>
      <c r="C159" s="31"/>
      <c r="D159" s="180" t="s">
        <v>438</v>
      </c>
      <c r="E159" s="31"/>
      <c r="F159" s="181" t="s">
        <v>454</v>
      </c>
      <c r="G159" s="31"/>
      <c r="H159" s="31"/>
      <c r="I159" s="100"/>
      <c r="J159" s="31"/>
      <c r="K159" s="31"/>
      <c r="L159" s="32"/>
      <c r="M159" s="182"/>
      <c r="N159" s="183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438</v>
      </c>
      <c r="AU159" s="16" t="s">
        <v>84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492</v>
      </c>
      <c r="H160" s="187">
        <v>17.5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16.5" customHeight="1">
      <c r="A161" s="31"/>
      <c r="B161" s="165"/>
      <c r="C161" s="192" t="s">
        <v>467</v>
      </c>
      <c r="D161" s="192" t="s">
        <v>461</v>
      </c>
      <c r="E161" s="193" t="s">
        <v>493</v>
      </c>
      <c r="F161" s="194" t="s">
        <v>494</v>
      </c>
      <c r="G161" s="195" t="s">
        <v>490</v>
      </c>
      <c r="H161" s="196">
        <v>19.25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1.46E-2</v>
      </c>
      <c r="R161" s="176">
        <f>Q161*H161</f>
        <v>0.28105000000000002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483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484</v>
      </c>
      <c r="BM161" s="178" t="s">
        <v>495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454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496</v>
      </c>
      <c r="H163" s="187">
        <v>19.25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21.75" customHeight="1">
      <c r="A164" s="31"/>
      <c r="B164" s="165"/>
      <c r="C164" s="166" t="s">
        <v>497</v>
      </c>
      <c r="D164" s="166" t="s">
        <v>431</v>
      </c>
      <c r="E164" s="167" t="s">
        <v>498</v>
      </c>
      <c r="F164" s="168" t="s">
        <v>499</v>
      </c>
      <c r="G164" s="169" t="s">
        <v>444</v>
      </c>
      <c r="H164" s="170">
        <v>35.5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484</v>
      </c>
      <c r="AT164" s="178" t="s">
        <v>431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484</v>
      </c>
      <c r="BM164" s="178" t="s">
        <v>500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454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10.199999999999999">
      <c r="B166" s="184"/>
      <c r="D166" s="180" t="s">
        <v>447</v>
      </c>
      <c r="E166" s="185" t="s">
        <v>1</v>
      </c>
      <c r="F166" s="186" t="s">
        <v>501</v>
      </c>
      <c r="H166" s="187">
        <v>35.5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21.75" customHeight="1">
      <c r="A167" s="31"/>
      <c r="B167" s="165"/>
      <c r="C167" s="192" t="s">
        <v>429</v>
      </c>
      <c r="D167" s="192" t="s">
        <v>461</v>
      </c>
      <c r="E167" s="193" t="s">
        <v>502</v>
      </c>
      <c r="F167" s="194" t="s">
        <v>503</v>
      </c>
      <c r="G167" s="195" t="s">
        <v>452</v>
      </c>
      <c r="H167" s="196">
        <v>0.29399999999999998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0.29399999999999998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504</v>
      </c>
    </row>
    <row r="168" spans="1:65" s="2" customFormat="1" ht="27">
      <c r="A168" s="31"/>
      <c r="B168" s="32"/>
      <c r="C168" s="31"/>
      <c r="D168" s="180" t="s">
        <v>438</v>
      </c>
      <c r="E168" s="31"/>
      <c r="F168" s="181" t="s">
        <v>505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506</v>
      </c>
      <c r="H169" s="187">
        <v>0.29399999999999998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440</v>
      </c>
      <c r="D170" s="192" t="s">
        <v>461</v>
      </c>
      <c r="E170" s="193" t="s">
        <v>507</v>
      </c>
      <c r="F170" s="194" t="s">
        <v>508</v>
      </c>
      <c r="G170" s="195" t="s">
        <v>452</v>
      </c>
      <c r="H170" s="196">
        <v>1.976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1.976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509</v>
      </c>
    </row>
    <row r="171" spans="1:65" s="2" customFormat="1" ht="27">
      <c r="A171" s="31"/>
      <c r="B171" s="32"/>
      <c r="C171" s="31"/>
      <c r="D171" s="180" t="s">
        <v>438</v>
      </c>
      <c r="E171" s="31"/>
      <c r="F171" s="181" t="s">
        <v>510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20.399999999999999">
      <c r="B172" s="184"/>
      <c r="D172" s="180" t="s">
        <v>447</v>
      </c>
      <c r="E172" s="185" t="s">
        <v>1</v>
      </c>
      <c r="F172" s="186" t="s">
        <v>511</v>
      </c>
      <c r="H172" s="187">
        <v>1.976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512</v>
      </c>
      <c r="D173" s="192" t="s">
        <v>461</v>
      </c>
      <c r="E173" s="193" t="s">
        <v>513</v>
      </c>
      <c r="F173" s="194" t="s">
        <v>514</v>
      </c>
      <c r="G173" s="195" t="s">
        <v>452</v>
      </c>
      <c r="H173" s="196">
        <v>9.9000000000000005E-2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9.9000000000000005E-2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515</v>
      </c>
    </row>
    <row r="174" spans="1:65" s="2" customFormat="1" ht="27">
      <c r="A174" s="31"/>
      <c r="B174" s="32"/>
      <c r="C174" s="31"/>
      <c r="D174" s="180" t="s">
        <v>438</v>
      </c>
      <c r="E174" s="31"/>
      <c r="F174" s="181" t="s">
        <v>516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517</v>
      </c>
      <c r="H175" s="187">
        <v>9.9000000000000005E-2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16.5" customHeight="1">
      <c r="A176" s="31"/>
      <c r="B176" s="165"/>
      <c r="C176" s="192" t="s">
        <v>487</v>
      </c>
      <c r="D176" s="192" t="s">
        <v>461</v>
      </c>
      <c r="E176" s="193" t="s">
        <v>518</v>
      </c>
      <c r="F176" s="194" t="s">
        <v>519</v>
      </c>
      <c r="G176" s="195" t="s">
        <v>452</v>
      </c>
      <c r="H176" s="196">
        <v>0.11600000000000001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57"/>
      <c r="P176" s="176">
        <f>O176*H176</f>
        <v>0</v>
      </c>
      <c r="Q176" s="176">
        <v>1</v>
      </c>
      <c r="R176" s="176">
        <f>Q176*H176</f>
        <v>0.11600000000000001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464</v>
      </c>
      <c r="AT176" s="178" t="s">
        <v>461</v>
      </c>
      <c r="AU176" s="178" t="s">
        <v>84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520</v>
      </c>
    </row>
    <row r="177" spans="1:65" s="2" customFormat="1" ht="27">
      <c r="A177" s="31"/>
      <c r="B177" s="32"/>
      <c r="C177" s="31"/>
      <c r="D177" s="180" t="s">
        <v>438</v>
      </c>
      <c r="E177" s="31"/>
      <c r="F177" s="181" t="s">
        <v>521</v>
      </c>
      <c r="G177" s="31"/>
      <c r="H177" s="31"/>
      <c r="I177" s="100"/>
      <c r="J177" s="31"/>
      <c r="K177" s="31"/>
      <c r="L177" s="32"/>
      <c r="M177" s="182"/>
      <c r="N177" s="18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438</v>
      </c>
      <c r="AU177" s="16" t="s">
        <v>84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522</v>
      </c>
      <c r="H178" s="187">
        <v>0.11600000000000001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21.75" customHeight="1">
      <c r="A179" s="31"/>
      <c r="B179" s="165"/>
      <c r="C179" s="192" t="s">
        <v>8</v>
      </c>
      <c r="D179" s="192" t="s">
        <v>461</v>
      </c>
      <c r="E179" s="193" t="s">
        <v>523</v>
      </c>
      <c r="F179" s="194" t="s">
        <v>524</v>
      </c>
      <c r="G179" s="195" t="s">
        <v>452</v>
      </c>
      <c r="H179" s="196">
        <v>1.9E-2</v>
      </c>
      <c r="I179" s="197"/>
      <c r="J179" s="198">
        <f>ROUND(I179*H179,2)</f>
        <v>0</v>
      </c>
      <c r="K179" s="199"/>
      <c r="L179" s="200"/>
      <c r="M179" s="201" t="s">
        <v>1</v>
      </c>
      <c r="N179" s="202" t="s">
        <v>40</v>
      </c>
      <c r="O179" s="57"/>
      <c r="P179" s="176">
        <f>O179*H179</f>
        <v>0</v>
      </c>
      <c r="Q179" s="176">
        <v>1</v>
      </c>
      <c r="R179" s="176">
        <f>Q179*H179</f>
        <v>1.9E-2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483</v>
      </c>
      <c r="AT179" s="178" t="s">
        <v>461</v>
      </c>
      <c r="AU179" s="178" t="s">
        <v>84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484</v>
      </c>
      <c r="BM179" s="178" t="s">
        <v>525</v>
      </c>
    </row>
    <row r="180" spans="1:65" s="2" customFormat="1" ht="27">
      <c r="A180" s="31"/>
      <c r="B180" s="32"/>
      <c r="C180" s="31"/>
      <c r="D180" s="180" t="s">
        <v>438</v>
      </c>
      <c r="E180" s="31"/>
      <c r="F180" s="181" t="s">
        <v>526</v>
      </c>
      <c r="G180" s="31"/>
      <c r="H180" s="31"/>
      <c r="I180" s="100"/>
      <c r="J180" s="31"/>
      <c r="K180" s="31"/>
      <c r="L180" s="32"/>
      <c r="M180" s="182"/>
      <c r="N180" s="18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438</v>
      </c>
      <c r="AU180" s="16" t="s">
        <v>84</v>
      </c>
    </row>
    <row r="181" spans="1:65" s="13" customFormat="1" ht="20.399999999999999">
      <c r="B181" s="184"/>
      <c r="D181" s="180" t="s">
        <v>447</v>
      </c>
      <c r="E181" s="185" t="s">
        <v>1</v>
      </c>
      <c r="F181" s="186" t="s">
        <v>527</v>
      </c>
      <c r="H181" s="187">
        <v>1.9E-2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84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2" customFormat="1" ht="16.5" customHeight="1">
      <c r="A182" s="31"/>
      <c r="B182" s="165"/>
      <c r="C182" s="192" t="s">
        <v>484</v>
      </c>
      <c r="D182" s="192" t="s">
        <v>461</v>
      </c>
      <c r="E182" s="193" t="s">
        <v>528</v>
      </c>
      <c r="F182" s="194" t="s">
        <v>529</v>
      </c>
      <c r="G182" s="195" t="s">
        <v>452</v>
      </c>
      <c r="H182" s="196">
        <v>0.95699999999999996</v>
      </c>
      <c r="I182" s="197"/>
      <c r="J182" s="198">
        <f>ROUND(I182*H182,2)</f>
        <v>0</v>
      </c>
      <c r="K182" s="199"/>
      <c r="L182" s="200"/>
      <c r="M182" s="201" t="s">
        <v>1</v>
      </c>
      <c r="N182" s="202" t="s">
        <v>40</v>
      </c>
      <c r="O182" s="57"/>
      <c r="P182" s="176">
        <f>O182*H182</f>
        <v>0</v>
      </c>
      <c r="Q182" s="176">
        <v>1</v>
      </c>
      <c r="R182" s="176">
        <f>Q182*H182</f>
        <v>0.95699999999999996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483</v>
      </c>
      <c r="AT182" s="178" t="s">
        <v>461</v>
      </c>
      <c r="AU182" s="178" t="s">
        <v>84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484</v>
      </c>
      <c r="BM182" s="178" t="s">
        <v>530</v>
      </c>
    </row>
    <row r="183" spans="1:65" s="2" customFormat="1" ht="36">
      <c r="A183" s="31"/>
      <c r="B183" s="32"/>
      <c r="C183" s="31"/>
      <c r="D183" s="180" t="s">
        <v>438</v>
      </c>
      <c r="E183" s="31"/>
      <c r="F183" s="181" t="s">
        <v>531</v>
      </c>
      <c r="G183" s="31"/>
      <c r="H183" s="31"/>
      <c r="I183" s="100"/>
      <c r="J183" s="31"/>
      <c r="K183" s="31"/>
      <c r="L183" s="32"/>
      <c r="M183" s="182"/>
      <c r="N183" s="183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438</v>
      </c>
      <c r="AU183" s="16" t="s">
        <v>84</v>
      </c>
    </row>
    <row r="184" spans="1:65" s="13" customFormat="1" ht="20.399999999999999">
      <c r="B184" s="184"/>
      <c r="D184" s="180" t="s">
        <v>447</v>
      </c>
      <c r="E184" s="185" t="s">
        <v>1</v>
      </c>
      <c r="F184" s="186" t="s">
        <v>532</v>
      </c>
      <c r="H184" s="187">
        <v>0.95699999999999996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84</v>
      </c>
      <c r="AV184" s="13" t="s">
        <v>84</v>
      </c>
      <c r="AW184" s="13" t="s">
        <v>32</v>
      </c>
      <c r="AX184" s="13" t="s">
        <v>82</v>
      </c>
      <c r="AY184" s="185" t="s">
        <v>427</v>
      </c>
    </row>
    <row r="185" spans="1:65" s="2" customFormat="1" ht="16.5" customHeight="1">
      <c r="A185" s="31"/>
      <c r="B185" s="165"/>
      <c r="C185" s="192" t="s">
        <v>533</v>
      </c>
      <c r="D185" s="192" t="s">
        <v>461</v>
      </c>
      <c r="E185" s="193" t="s">
        <v>534</v>
      </c>
      <c r="F185" s="194" t="s">
        <v>535</v>
      </c>
      <c r="G185" s="195" t="s">
        <v>452</v>
      </c>
      <c r="H185" s="196">
        <v>0.109</v>
      </c>
      <c r="I185" s="197"/>
      <c r="J185" s="198">
        <f>ROUND(I185*H185,2)</f>
        <v>0</v>
      </c>
      <c r="K185" s="199"/>
      <c r="L185" s="200"/>
      <c r="M185" s="201" t="s">
        <v>1</v>
      </c>
      <c r="N185" s="202" t="s">
        <v>40</v>
      </c>
      <c r="O185" s="57"/>
      <c r="P185" s="176">
        <f>O185*H185</f>
        <v>0</v>
      </c>
      <c r="Q185" s="176">
        <v>1</v>
      </c>
      <c r="R185" s="176">
        <f>Q185*H185</f>
        <v>0.109</v>
      </c>
      <c r="S185" s="176">
        <v>0</v>
      </c>
      <c r="T185" s="17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8" t="s">
        <v>464</v>
      </c>
      <c r="AT185" s="178" t="s">
        <v>461</v>
      </c>
      <c r="AU185" s="178" t="s">
        <v>84</v>
      </c>
      <c r="AY185" s="16" t="s">
        <v>427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82</v>
      </c>
      <c r="BK185" s="179">
        <f>ROUND(I185*H185,2)</f>
        <v>0</v>
      </c>
      <c r="BL185" s="16" t="s">
        <v>435</v>
      </c>
      <c r="BM185" s="178" t="s">
        <v>536</v>
      </c>
    </row>
    <row r="186" spans="1:65" s="2" customFormat="1" ht="36">
      <c r="A186" s="31"/>
      <c r="B186" s="32"/>
      <c r="C186" s="31"/>
      <c r="D186" s="180" t="s">
        <v>438</v>
      </c>
      <c r="E186" s="31"/>
      <c r="F186" s="181" t="s">
        <v>537</v>
      </c>
      <c r="G186" s="31"/>
      <c r="H186" s="31"/>
      <c r="I186" s="100"/>
      <c r="J186" s="31"/>
      <c r="K186" s="31"/>
      <c r="L186" s="32"/>
      <c r="M186" s="182"/>
      <c r="N186" s="183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438</v>
      </c>
      <c r="AU186" s="16" t="s">
        <v>84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538</v>
      </c>
      <c r="H187" s="187">
        <v>3.9E-2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75</v>
      </c>
      <c r="AY187" s="185" t="s">
        <v>427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539</v>
      </c>
      <c r="H188" s="187">
        <v>5.8000000000000003E-2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84</v>
      </c>
      <c r="AV188" s="13" t="s">
        <v>84</v>
      </c>
      <c r="AW188" s="13" t="s">
        <v>32</v>
      </c>
      <c r="AX188" s="13" t="s">
        <v>75</v>
      </c>
      <c r="AY188" s="185" t="s">
        <v>427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540</v>
      </c>
      <c r="H189" s="187">
        <v>1.2E-2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75</v>
      </c>
      <c r="AY189" s="185" t="s">
        <v>427</v>
      </c>
    </row>
    <row r="190" spans="1:65" s="14" customFormat="1" ht="10.199999999999999">
      <c r="B190" s="203"/>
      <c r="D190" s="180" t="s">
        <v>447</v>
      </c>
      <c r="E190" s="204" t="s">
        <v>1</v>
      </c>
      <c r="F190" s="205" t="s">
        <v>541</v>
      </c>
      <c r="H190" s="206">
        <v>0.109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447</v>
      </c>
      <c r="AU190" s="204" t="s">
        <v>84</v>
      </c>
      <c r="AV190" s="14" t="s">
        <v>435</v>
      </c>
      <c r="AW190" s="14" t="s">
        <v>32</v>
      </c>
      <c r="AX190" s="14" t="s">
        <v>82</v>
      </c>
      <c r="AY190" s="204" t="s">
        <v>427</v>
      </c>
    </row>
    <row r="191" spans="1:65" s="2" customFormat="1" ht="16.5" customHeight="1">
      <c r="A191" s="31"/>
      <c r="B191" s="165"/>
      <c r="C191" s="166" t="s">
        <v>542</v>
      </c>
      <c r="D191" s="166" t="s">
        <v>431</v>
      </c>
      <c r="E191" s="167" t="s">
        <v>543</v>
      </c>
      <c r="F191" s="168" t="s">
        <v>544</v>
      </c>
      <c r="G191" s="169" t="s">
        <v>545</v>
      </c>
      <c r="H191" s="170">
        <v>3570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1E-3</v>
      </c>
      <c r="R191" s="176">
        <f>Q191*H191</f>
        <v>3.5700000000000003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484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484</v>
      </c>
      <c r="BM191" s="178" t="s">
        <v>546</v>
      </c>
    </row>
    <row r="192" spans="1:65" s="2" customFormat="1" ht="81">
      <c r="A192" s="31"/>
      <c r="B192" s="32"/>
      <c r="C192" s="31"/>
      <c r="D192" s="180" t="s">
        <v>438</v>
      </c>
      <c r="E192" s="31"/>
      <c r="F192" s="181" t="s">
        <v>547</v>
      </c>
      <c r="G192" s="31"/>
      <c r="H192" s="31"/>
      <c r="I192" s="100"/>
      <c r="J192" s="31"/>
      <c r="K192" s="31"/>
      <c r="L192" s="32"/>
      <c r="M192" s="182"/>
      <c r="N192" s="183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438</v>
      </c>
      <c r="AU192" s="16" t="s">
        <v>84</v>
      </c>
    </row>
    <row r="193" spans="1:65" s="13" customFormat="1" ht="10.199999999999999">
      <c r="B193" s="184"/>
      <c r="D193" s="180" t="s">
        <v>447</v>
      </c>
      <c r="E193" s="185" t="s">
        <v>1</v>
      </c>
      <c r="F193" s="186" t="s">
        <v>548</v>
      </c>
      <c r="H193" s="187">
        <v>3570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65" s="2" customFormat="1" ht="33" customHeight="1">
      <c r="A194" s="31"/>
      <c r="B194" s="165"/>
      <c r="C194" s="166" t="s">
        <v>549</v>
      </c>
      <c r="D194" s="166" t="s">
        <v>431</v>
      </c>
      <c r="E194" s="167" t="s">
        <v>550</v>
      </c>
      <c r="F194" s="168" t="s">
        <v>551</v>
      </c>
      <c r="G194" s="169" t="s">
        <v>452</v>
      </c>
      <c r="H194" s="170">
        <v>4.8360000000000003</v>
      </c>
      <c r="I194" s="171"/>
      <c r="J194" s="172">
        <f>ROUND(I194*H194,2)</f>
        <v>0</v>
      </c>
      <c r="K194" s="173"/>
      <c r="L194" s="32"/>
      <c r="M194" s="174" t="s">
        <v>1</v>
      </c>
      <c r="N194" s="175" t="s">
        <v>40</v>
      </c>
      <c r="O194" s="57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8" t="s">
        <v>484</v>
      </c>
      <c r="AT194" s="178" t="s">
        <v>431</v>
      </c>
      <c r="AU194" s="178" t="s">
        <v>84</v>
      </c>
      <c r="AY194" s="16" t="s">
        <v>427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6" t="s">
        <v>82</v>
      </c>
      <c r="BK194" s="179">
        <f>ROUND(I194*H194,2)</f>
        <v>0</v>
      </c>
      <c r="BL194" s="16" t="s">
        <v>484</v>
      </c>
      <c r="BM194" s="178" t="s">
        <v>552</v>
      </c>
    </row>
    <row r="195" spans="1:65" s="2" customFormat="1" ht="44.25" customHeight="1">
      <c r="A195" s="31"/>
      <c r="B195" s="165"/>
      <c r="C195" s="166" t="s">
        <v>553</v>
      </c>
      <c r="D195" s="166" t="s">
        <v>431</v>
      </c>
      <c r="E195" s="167" t="s">
        <v>554</v>
      </c>
      <c r="F195" s="168" t="s">
        <v>555</v>
      </c>
      <c r="G195" s="169" t="s">
        <v>452</v>
      </c>
      <c r="H195" s="170">
        <v>4.8360000000000003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484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484</v>
      </c>
      <c r="BM195" s="178" t="s">
        <v>556</v>
      </c>
    </row>
    <row r="196" spans="1:65" s="12" customFormat="1" ht="22.8" customHeight="1">
      <c r="B196" s="152"/>
      <c r="D196" s="153" t="s">
        <v>74</v>
      </c>
      <c r="E196" s="163" t="s">
        <v>557</v>
      </c>
      <c r="F196" s="163" t="s">
        <v>558</v>
      </c>
      <c r="I196" s="155"/>
      <c r="J196" s="164">
        <f>BK196</f>
        <v>0</v>
      </c>
      <c r="L196" s="152"/>
      <c r="M196" s="157"/>
      <c r="N196" s="158"/>
      <c r="O196" s="158"/>
      <c r="P196" s="159">
        <f>SUM(P197:P208)</f>
        <v>0</v>
      </c>
      <c r="Q196" s="158"/>
      <c r="R196" s="159">
        <f>SUM(R197:R208)</f>
        <v>1.0503196200000002</v>
      </c>
      <c r="S196" s="158"/>
      <c r="T196" s="160">
        <f>SUM(T197:T208)</f>
        <v>0</v>
      </c>
      <c r="AR196" s="153" t="s">
        <v>84</v>
      </c>
      <c r="AT196" s="161" t="s">
        <v>74</v>
      </c>
      <c r="AU196" s="161" t="s">
        <v>82</v>
      </c>
      <c r="AY196" s="153" t="s">
        <v>427</v>
      </c>
      <c r="BK196" s="162">
        <f>SUM(BK197:BK208)</f>
        <v>0</v>
      </c>
    </row>
    <row r="197" spans="1:65" s="2" customFormat="1" ht="21.75" customHeight="1">
      <c r="A197" s="31"/>
      <c r="B197" s="165"/>
      <c r="C197" s="166" t="s">
        <v>7</v>
      </c>
      <c r="D197" s="166" t="s">
        <v>431</v>
      </c>
      <c r="E197" s="167" t="s">
        <v>559</v>
      </c>
      <c r="F197" s="168" t="s">
        <v>560</v>
      </c>
      <c r="G197" s="169" t="s">
        <v>490</v>
      </c>
      <c r="H197" s="170">
        <v>205.542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9.3000000000000005E-4</v>
      </c>
      <c r="R197" s="176">
        <f>Q197*H197</f>
        <v>0.19115406000000001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84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561</v>
      </c>
    </row>
    <row r="198" spans="1:65" s="2" customFormat="1" ht="18">
      <c r="A198" s="31"/>
      <c r="B198" s="32"/>
      <c r="C198" s="31"/>
      <c r="D198" s="180" t="s">
        <v>438</v>
      </c>
      <c r="E198" s="31"/>
      <c r="F198" s="181" t="s">
        <v>562</v>
      </c>
      <c r="G198" s="31"/>
      <c r="H198" s="31"/>
      <c r="I198" s="100"/>
      <c r="J198" s="31"/>
      <c r="K198" s="31"/>
      <c r="L198" s="32"/>
      <c r="M198" s="182"/>
      <c r="N198" s="183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438</v>
      </c>
      <c r="AU198" s="16" t="s">
        <v>84</v>
      </c>
    </row>
    <row r="199" spans="1:65" s="13" customFormat="1" ht="30.6">
      <c r="B199" s="184"/>
      <c r="D199" s="180" t="s">
        <v>447</v>
      </c>
      <c r="E199" s="185" t="s">
        <v>1</v>
      </c>
      <c r="F199" s="186" t="s">
        <v>563</v>
      </c>
      <c r="H199" s="187">
        <v>205.542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447</v>
      </c>
      <c r="AU199" s="185" t="s">
        <v>84</v>
      </c>
      <c r="AV199" s="13" t="s">
        <v>84</v>
      </c>
      <c r="AW199" s="13" t="s">
        <v>32</v>
      </c>
      <c r="AX199" s="13" t="s">
        <v>82</v>
      </c>
      <c r="AY199" s="185" t="s">
        <v>427</v>
      </c>
    </row>
    <row r="200" spans="1:65" s="2" customFormat="1" ht="21.75" customHeight="1">
      <c r="A200" s="31"/>
      <c r="B200" s="165"/>
      <c r="C200" s="166" t="s">
        <v>564</v>
      </c>
      <c r="D200" s="166" t="s">
        <v>431</v>
      </c>
      <c r="E200" s="167" t="s">
        <v>565</v>
      </c>
      <c r="F200" s="168" t="s">
        <v>566</v>
      </c>
      <c r="G200" s="169" t="s">
        <v>490</v>
      </c>
      <c r="H200" s="170">
        <v>411.084</v>
      </c>
      <c r="I200" s="171"/>
      <c r="J200" s="172">
        <f>ROUND(I200*H200,2)</f>
        <v>0</v>
      </c>
      <c r="K200" s="173"/>
      <c r="L200" s="32"/>
      <c r="M200" s="174" t="s">
        <v>1</v>
      </c>
      <c r="N200" s="175" t="s">
        <v>40</v>
      </c>
      <c r="O200" s="57"/>
      <c r="P200" s="176">
        <f>O200*H200</f>
        <v>0</v>
      </c>
      <c r="Q200" s="176">
        <v>4.4999999999999999E-4</v>
      </c>
      <c r="R200" s="176">
        <f>Q200*H200</f>
        <v>0.18498780000000001</v>
      </c>
      <c r="S200" s="176">
        <v>0</v>
      </c>
      <c r="T200" s="17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8" t="s">
        <v>435</v>
      </c>
      <c r="AT200" s="178" t="s">
        <v>431</v>
      </c>
      <c r="AU200" s="178" t="s">
        <v>84</v>
      </c>
      <c r="AY200" s="16" t="s">
        <v>427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6" t="s">
        <v>82</v>
      </c>
      <c r="BK200" s="179">
        <f>ROUND(I200*H200,2)</f>
        <v>0</v>
      </c>
      <c r="BL200" s="16" t="s">
        <v>435</v>
      </c>
      <c r="BM200" s="178" t="s">
        <v>567</v>
      </c>
    </row>
    <row r="201" spans="1:65" s="2" customFormat="1" ht="18">
      <c r="A201" s="31"/>
      <c r="B201" s="32"/>
      <c r="C201" s="31"/>
      <c r="D201" s="180" t="s">
        <v>438</v>
      </c>
      <c r="E201" s="31"/>
      <c r="F201" s="181" t="s">
        <v>562</v>
      </c>
      <c r="G201" s="31"/>
      <c r="H201" s="31"/>
      <c r="I201" s="100"/>
      <c r="J201" s="31"/>
      <c r="K201" s="31"/>
      <c r="L201" s="32"/>
      <c r="M201" s="182"/>
      <c r="N201" s="183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438</v>
      </c>
      <c r="AU201" s="16" t="s">
        <v>84</v>
      </c>
    </row>
    <row r="202" spans="1:65" s="13" customFormat="1" ht="30.6">
      <c r="B202" s="184"/>
      <c r="D202" s="180" t="s">
        <v>447</v>
      </c>
      <c r="E202" s="185" t="s">
        <v>1</v>
      </c>
      <c r="F202" s="186" t="s">
        <v>568</v>
      </c>
      <c r="H202" s="187">
        <v>411.084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447</v>
      </c>
      <c r="AU202" s="185" t="s">
        <v>84</v>
      </c>
      <c r="AV202" s="13" t="s">
        <v>84</v>
      </c>
      <c r="AW202" s="13" t="s">
        <v>32</v>
      </c>
      <c r="AX202" s="13" t="s">
        <v>82</v>
      </c>
      <c r="AY202" s="185" t="s">
        <v>427</v>
      </c>
    </row>
    <row r="203" spans="1:65" s="2" customFormat="1" ht="21.75" customHeight="1">
      <c r="A203" s="31"/>
      <c r="B203" s="165"/>
      <c r="C203" s="166" t="s">
        <v>569</v>
      </c>
      <c r="D203" s="166" t="s">
        <v>431</v>
      </c>
      <c r="E203" s="167" t="s">
        <v>570</v>
      </c>
      <c r="F203" s="168" t="s">
        <v>571</v>
      </c>
      <c r="G203" s="169" t="s">
        <v>490</v>
      </c>
      <c r="H203" s="170">
        <v>205.542</v>
      </c>
      <c r="I203" s="171"/>
      <c r="J203" s="172">
        <f>ROUND(I203*H203,2)</f>
        <v>0</v>
      </c>
      <c r="K203" s="173"/>
      <c r="L203" s="32"/>
      <c r="M203" s="174" t="s">
        <v>1</v>
      </c>
      <c r="N203" s="175" t="s">
        <v>40</v>
      </c>
      <c r="O203" s="57"/>
      <c r="P203" s="176">
        <f>O203*H203</f>
        <v>0</v>
      </c>
      <c r="Q203" s="176">
        <v>4.4999999999999999E-4</v>
      </c>
      <c r="R203" s="176">
        <f>Q203*H203</f>
        <v>9.2493900000000004E-2</v>
      </c>
      <c r="S203" s="176">
        <v>0</v>
      </c>
      <c r="T203" s="17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8" t="s">
        <v>435</v>
      </c>
      <c r="AT203" s="178" t="s">
        <v>431</v>
      </c>
      <c r="AU203" s="178" t="s">
        <v>84</v>
      </c>
      <c r="AY203" s="16" t="s">
        <v>427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82</v>
      </c>
      <c r="BK203" s="179">
        <f>ROUND(I203*H203,2)</f>
        <v>0</v>
      </c>
      <c r="BL203" s="16" t="s">
        <v>435</v>
      </c>
      <c r="BM203" s="178" t="s">
        <v>572</v>
      </c>
    </row>
    <row r="204" spans="1:65" s="2" customFormat="1" ht="18">
      <c r="A204" s="31"/>
      <c r="B204" s="32"/>
      <c r="C204" s="31"/>
      <c r="D204" s="180" t="s">
        <v>438</v>
      </c>
      <c r="E204" s="31"/>
      <c r="F204" s="181" t="s">
        <v>562</v>
      </c>
      <c r="G204" s="31"/>
      <c r="H204" s="31"/>
      <c r="I204" s="100"/>
      <c r="J204" s="31"/>
      <c r="K204" s="31"/>
      <c r="L204" s="32"/>
      <c r="M204" s="182"/>
      <c r="N204" s="183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438</v>
      </c>
      <c r="AU204" s="16" t="s">
        <v>84</v>
      </c>
    </row>
    <row r="205" spans="1:65" s="13" customFormat="1" ht="30.6">
      <c r="B205" s="184"/>
      <c r="D205" s="180" t="s">
        <v>447</v>
      </c>
      <c r="E205" s="185" t="s">
        <v>1</v>
      </c>
      <c r="F205" s="186" t="s">
        <v>573</v>
      </c>
      <c r="H205" s="187">
        <v>205.542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447</v>
      </c>
      <c r="AU205" s="185" t="s">
        <v>84</v>
      </c>
      <c r="AV205" s="13" t="s">
        <v>84</v>
      </c>
      <c r="AW205" s="13" t="s">
        <v>32</v>
      </c>
      <c r="AX205" s="13" t="s">
        <v>82</v>
      </c>
      <c r="AY205" s="185" t="s">
        <v>427</v>
      </c>
    </row>
    <row r="206" spans="1:65" s="2" customFormat="1" ht="21.75" customHeight="1">
      <c r="A206" s="31"/>
      <c r="B206" s="165"/>
      <c r="C206" s="166" t="s">
        <v>574</v>
      </c>
      <c r="D206" s="166" t="s">
        <v>431</v>
      </c>
      <c r="E206" s="167" t="s">
        <v>575</v>
      </c>
      <c r="F206" s="168" t="s">
        <v>576</v>
      </c>
      <c r="G206" s="169" t="s">
        <v>490</v>
      </c>
      <c r="H206" s="170">
        <v>205.542</v>
      </c>
      <c r="I206" s="171"/>
      <c r="J206" s="172">
        <f>ROUND(I206*H206,2)</f>
        <v>0</v>
      </c>
      <c r="K206" s="173"/>
      <c r="L206" s="32"/>
      <c r="M206" s="174" t="s">
        <v>1</v>
      </c>
      <c r="N206" s="175" t="s">
        <v>40</v>
      </c>
      <c r="O206" s="57"/>
      <c r="P206" s="176">
        <f>O206*H206</f>
        <v>0</v>
      </c>
      <c r="Q206" s="176">
        <v>2.8300000000000001E-3</v>
      </c>
      <c r="R206" s="176">
        <f>Q206*H206</f>
        <v>0.58168386000000005</v>
      </c>
      <c r="S206" s="176">
        <v>0</v>
      </c>
      <c r="T206" s="17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8" t="s">
        <v>435</v>
      </c>
      <c r="AT206" s="178" t="s">
        <v>431</v>
      </c>
      <c r="AU206" s="178" t="s">
        <v>84</v>
      </c>
      <c r="AY206" s="16" t="s">
        <v>427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6" t="s">
        <v>82</v>
      </c>
      <c r="BK206" s="179">
        <f>ROUND(I206*H206,2)</f>
        <v>0</v>
      </c>
      <c r="BL206" s="16" t="s">
        <v>435</v>
      </c>
      <c r="BM206" s="178" t="s">
        <v>577</v>
      </c>
    </row>
    <row r="207" spans="1:65" s="2" customFormat="1" ht="18">
      <c r="A207" s="31"/>
      <c r="B207" s="32"/>
      <c r="C207" s="31"/>
      <c r="D207" s="180" t="s">
        <v>438</v>
      </c>
      <c r="E207" s="31"/>
      <c r="F207" s="181" t="s">
        <v>562</v>
      </c>
      <c r="G207" s="31"/>
      <c r="H207" s="31"/>
      <c r="I207" s="100"/>
      <c r="J207" s="31"/>
      <c r="K207" s="31"/>
      <c r="L207" s="32"/>
      <c r="M207" s="182"/>
      <c r="N207" s="183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438</v>
      </c>
      <c r="AU207" s="16" t="s">
        <v>84</v>
      </c>
    </row>
    <row r="208" spans="1:65" s="13" customFormat="1" ht="30.6">
      <c r="B208" s="184"/>
      <c r="D208" s="180" t="s">
        <v>447</v>
      </c>
      <c r="E208" s="185" t="s">
        <v>1</v>
      </c>
      <c r="F208" s="186" t="s">
        <v>563</v>
      </c>
      <c r="H208" s="187">
        <v>205.542</v>
      </c>
      <c r="I208" s="188"/>
      <c r="L208" s="184"/>
      <c r="M208" s="211"/>
      <c r="N208" s="212"/>
      <c r="O208" s="212"/>
      <c r="P208" s="212"/>
      <c r="Q208" s="212"/>
      <c r="R208" s="212"/>
      <c r="S208" s="212"/>
      <c r="T208" s="213"/>
      <c r="AT208" s="185" t="s">
        <v>447</v>
      </c>
      <c r="AU208" s="185" t="s">
        <v>84</v>
      </c>
      <c r="AV208" s="13" t="s">
        <v>84</v>
      </c>
      <c r="AW208" s="13" t="s">
        <v>32</v>
      </c>
      <c r="AX208" s="13" t="s">
        <v>82</v>
      </c>
      <c r="AY208" s="185" t="s">
        <v>427</v>
      </c>
    </row>
    <row r="209" spans="1:31" s="2" customFormat="1" ht="7" customHeight="1">
      <c r="A209" s="31"/>
      <c r="B209" s="46"/>
      <c r="C209" s="47"/>
      <c r="D209" s="47"/>
      <c r="E209" s="47"/>
      <c r="F209" s="47"/>
      <c r="G209" s="47"/>
      <c r="H209" s="47"/>
      <c r="I209" s="124"/>
      <c r="J209" s="47"/>
      <c r="K209" s="47"/>
      <c r="L209" s="32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autoFilter ref="C129:K20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2"/>
  <sheetViews>
    <sheetView showGridLines="0" tabSelected="1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578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ROUND((SUM(BE130:BE201)),  2)</f>
        <v>0</v>
      </c>
      <c r="G35" s="31"/>
      <c r="H35" s="31"/>
      <c r="I35" s="111">
        <v>0.21</v>
      </c>
      <c r="J35" s="110">
        <f>ROUND(((SUM(BE130:BE201))*I35),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ROUND((SUM(BF130:BF201)),  2)</f>
        <v>0</v>
      </c>
      <c r="G36" s="31"/>
      <c r="H36" s="31"/>
      <c r="I36" s="111">
        <v>0.15</v>
      </c>
      <c r="J36" s="110">
        <f>ROUND(((SUM(BF130:BF201))*I36),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ROUND((SUM(BG130:BG201)),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ROUND((SUM(BH130:BH201)),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ROUND((SUM(BI130:BI201)),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014-36-01-2 - SO-02 PK Petrov - čekací stání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J150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J151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J154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J155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J192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394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014-36-01-2 - SO-02 PK Petrov - čekací stání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 xml:space="preserve"> 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P131+P154</f>
        <v>0</v>
      </c>
      <c r="Q130" s="65"/>
      <c r="R130" s="149">
        <f>R131+R154</f>
        <v>14.09929045</v>
      </c>
      <c r="S130" s="65"/>
      <c r="T130" s="150">
        <f>T131+T154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BK131+BK154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P132+P150</f>
        <v>0</v>
      </c>
      <c r="Q131" s="158"/>
      <c r="R131" s="159">
        <f>R132+R150</f>
        <v>7.8708574000000002</v>
      </c>
      <c r="S131" s="158"/>
      <c r="T131" s="160">
        <f>T132+T150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BK132+BK150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7.8708574000000002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579</v>
      </c>
    </row>
    <row r="135" spans="1:65" s="2" customFormat="1" ht="54">
      <c r="A135" s="31"/>
      <c r="B135" s="32"/>
      <c r="C135" s="31"/>
      <c r="D135" s="180" t="s">
        <v>438</v>
      </c>
      <c r="E135" s="31"/>
      <c r="F135" s="181" t="s">
        <v>439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580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581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582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SUM(P141:P149)</f>
        <v>0</v>
      </c>
      <c r="Q140" s="158"/>
      <c r="R140" s="159">
        <f>SUM(R141:R149)</f>
        <v>5.8646574000000005</v>
      </c>
      <c r="S140" s="158"/>
      <c r="T140" s="160">
        <f>SUM(T141:T149)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SUM(BK141:BK149)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4.6900000000000004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2.1574000000000003E-3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583</v>
      </c>
    </row>
    <row r="142" spans="1:65" s="2" customFormat="1" ht="18">
      <c r="A142" s="31"/>
      <c r="B142" s="32"/>
      <c r="C142" s="31"/>
      <c r="D142" s="180" t="s">
        <v>438</v>
      </c>
      <c r="E142" s="31"/>
      <c r="F142" s="181" t="s">
        <v>562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584</v>
      </c>
      <c r="H143" s="187">
        <v>4.6900000000000004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44.25" customHeight="1">
      <c r="A144" s="31"/>
      <c r="B144" s="165"/>
      <c r="C144" s="166" t="s">
        <v>435</v>
      </c>
      <c r="D144" s="166" t="s">
        <v>431</v>
      </c>
      <c r="E144" s="167" t="s">
        <v>456</v>
      </c>
      <c r="F144" s="168" t="s">
        <v>457</v>
      </c>
      <c r="G144" s="169" t="s">
        <v>444</v>
      </c>
      <c r="H144" s="170">
        <v>58.625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436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435</v>
      </c>
      <c r="BM144" s="178" t="s">
        <v>585</v>
      </c>
    </row>
    <row r="145" spans="1:65" s="2" customFormat="1" ht="18">
      <c r="A145" s="31"/>
      <c r="B145" s="32"/>
      <c r="C145" s="31"/>
      <c r="D145" s="180" t="s">
        <v>438</v>
      </c>
      <c r="E145" s="31"/>
      <c r="F145" s="181" t="s">
        <v>562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436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586</v>
      </c>
      <c r="H146" s="187">
        <v>58.625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2" customFormat="1" ht="21.75" customHeight="1">
      <c r="A147" s="31"/>
      <c r="B147" s="165"/>
      <c r="C147" s="192" t="s">
        <v>460</v>
      </c>
      <c r="D147" s="192" t="s">
        <v>461</v>
      </c>
      <c r="E147" s="193" t="s">
        <v>462</v>
      </c>
      <c r="F147" s="194" t="s">
        <v>463</v>
      </c>
      <c r="G147" s="195" t="s">
        <v>444</v>
      </c>
      <c r="H147" s="196">
        <v>58.625</v>
      </c>
      <c r="I147" s="197"/>
      <c r="J147" s="198">
        <f>ROUND(I147*H147,2)</f>
        <v>0</v>
      </c>
      <c r="K147" s="199"/>
      <c r="L147" s="200"/>
      <c r="M147" s="201" t="s">
        <v>1</v>
      </c>
      <c r="N147" s="202" t="s">
        <v>40</v>
      </c>
      <c r="O147" s="57"/>
      <c r="P147" s="176">
        <f>O147*H147</f>
        <v>0</v>
      </c>
      <c r="Q147" s="176">
        <v>0.1</v>
      </c>
      <c r="R147" s="176">
        <f>Q147*H147</f>
        <v>5.8625000000000007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464</v>
      </c>
      <c r="AT147" s="178" t="s">
        <v>461</v>
      </c>
      <c r="AU147" s="178" t="s">
        <v>436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435</v>
      </c>
      <c r="BM147" s="178" t="s">
        <v>587</v>
      </c>
    </row>
    <row r="148" spans="1:65" s="2" customFormat="1" ht="18">
      <c r="A148" s="31"/>
      <c r="B148" s="32"/>
      <c r="C148" s="31"/>
      <c r="D148" s="180" t="s">
        <v>438</v>
      </c>
      <c r="E148" s="31"/>
      <c r="F148" s="181" t="s">
        <v>562</v>
      </c>
      <c r="G148" s="31"/>
      <c r="H148" s="31"/>
      <c r="I148" s="100"/>
      <c r="J148" s="31"/>
      <c r="K148" s="31"/>
      <c r="L148" s="32"/>
      <c r="M148" s="182"/>
      <c r="N148" s="183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438</v>
      </c>
      <c r="AU148" s="16" t="s">
        <v>436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588</v>
      </c>
      <c r="H149" s="187">
        <v>58.625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12" customFormat="1" ht="22.8" customHeight="1">
      <c r="B150" s="152"/>
      <c r="D150" s="153" t="s">
        <v>74</v>
      </c>
      <c r="E150" s="163" t="s">
        <v>467</v>
      </c>
      <c r="F150" s="163" t="s">
        <v>468</v>
      </c>
      <c r="I150" s="155"/>
      <c r="J150" s="164">
        <f>BK150</f>
        <v>0</v>
      </c>
      <c r="L150" s="152"/>
      <c r="M150" s="157"/>
      <c r="N150" s="158"/>
      <c r="O150" s="158"/>
      <c r="P150" s="159">
        <f>P151</f>
        <v>0</v>
      </c>
      <c r="Q150" s="158"/>
      <c r="R150" s="159">
        <f>R151</f>
        <v>0</v>
      </c>
      <c r="S150" s="158"/>
      <c r="T150" s="160">
        <f>T151</f>
        <v>0</v>
      </c>
      <c r="AR150" s="153" t="s">
        <v>82</v>
      </c>
      <c r="AT150" s="161" t="s">
        <v>74</v>
      </c>
      <c r="AU150" s="161" t="s">
        <v>82</v>
      </c>
      <c r="AY150" s="153" t="s">
        <v>427</v>
      </c>
      <c r="BK150" s="162">
        <f>BK151</f>
        <v>0</v>
      </c>
    </row>
    <row r="151" spans="1:65" s="12" customFormat="1" ht="20.85" customHeight="1">
      <c r="B151" s="152"/>
      <c r="D151" s="153" t="s">
        <v>74</v>
      </c>
      <c r="E151" s="163" t="s">
        <v>469</v>
      </c>
      <c r="F151" s="163" t="s">
        <v>470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SUM(P152:P153)</f>
        <v>0</v>
      </c>
      <c r="Q151" s="158"/>
      <c r="R151" s="159">
        <f>SUM(R152:R153)</f>
        <v>0</v>
      </c>
      <c r="S151" s="158"/>
      <c r="T151" s="160">
        <f>SUM(T152:T153)</f>
        <v>0</v>
      </c>
      <c r="AR151" s="153" t="s">
        <v>82</v>
      </c>
      <c r="AT151" s="161" t="s">
        <v>74</v>
      </c>
      <c r="AU151" s="161" t="s">
        <v>84</v>
      </c>
      <c r="AY151" s="153" t="s">
        <v>427</v>
      </c>
      <c r="BK151" s="162">
        <f>SUM(BK152:BK153)</f>
        <v>0</v>
      </c>
    </row>
    <row r="152" spans="1:65" s="2" customFormat="1" ht="21.75" customHeight="1">
      <c r="A152" s="31"/>
      <c r="B152" s="165"/>
      <c r="C152" s="166" t="s">
        <v>471</v>
      </c>
      <c r="D152" s="166" t="s">
        <v>431</v>
      </c>
      <c r="E152" s="167" t="s">
        <v>589</v>
      </c>
      <c r="F152" s="168" t="s">
        <v>590</v>
      </c>
      <c r="G152" s="169" t="s">
        <v>452</v>
      </c>
      <c r="H152" s="170">
        <v>11.132999999999999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591</v>
      </c>
    </row>
    <row r="153" spans="1:65" s="2" customFormat="1" ht="18">
      <c r="A153" s="31"/>
      <c r="B153" s="32"/>
      <c r="C153" s="31"/>
      <c r="D153" s="180" t="s">
        <v>438</v>
      </c>
      <c r="E153" s="31"/>
      <c r="F153" s="181" t="s">
        <v>562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436</v>
      </c>
    </row>
    <row r="154" spans="1:65" s="12" customFormat="1" ht="25.9" customHeight="1">
      <c r="B154" s="152"/>
      <c r="D154" s="153" t="s">
        <v>74</v>
      </c>
      <c r="E154" s="154" t="s">
        <v>475</v>
      </c>
      <c r="F154" s="154" t="s">
        <v>476</v>
      </c>
      <c r="I154" s="155"/>
      <c r="J154" s="156">
        <f>BK154</f>
        <v>0</v>
      </c>
      <c r="L154" s="152"/>
      <c r="M154" s="157"/>
      <c r="N154" s="158"/>
      <c r="O154" s="158"/>
      <c r="P154" s="159">
        <f>P155+P192</f>
        <v>0</v>
      </c>
      <c r="Q154" s="158"/>
      <c r="R154" s="159">
        <f>R155+R192</f>
        <v>6.2284330499999996</v>
      </c>
      <c r="S154" s="158"/>
      <c r="T154" s="160">
        <f>T155+T192</f>
        <v>0</v>
      </c>
      <c r="AR154" s="153" t="s">
        <v>84</v>
      </c>
      <c r="AT154" s="161" t="s">
        <v>74</v>
      </c>
      <c r="AU154" s="161" t="s">
        <v>75</v>
      </c>
      <c r="AY154" s="153" t="s">
        <v>427</v>
      </c>
      <c r="BK154" s="162">
        <f>BK155+BK192</f>
        <v>0</v>
      </c>
    </row>
    <row r="155" spans="1:65" s="12" customFormat="1" ht="22.8" customHeight="1">
      <c r="B155" s="152"/>
      <c r="D155" s="153" t="s">
        <v>74</v>
      </c>
      <c r="E155" s="163" t="s">
        <v>477</v>
      </c>
      <c r="F155" s="163" t="s">
        <v>478</v>
      </c>
      <c r="I155" s="155"/>
      <c r="J155" s="164">
        <f>BK155</f>
        <v>0</v>
      </c>
      <c r="L155" s="152"/>
      <c r="M155" s="157"/>
      <c r="N155" s="158"/>
      <c r="O155" s="158"/>
      <c r="P155" s="159">
        <f>SUM(P156:P191)</f>
        <v>0</v>
      </c>
      <c r="Q155" s="158"/>
      <c r="R155" s="159">
        <f>SUM(R156:R191)</f>
        <v>5.483625</v>
      </c>
      <c r="S155" s="158"/>
      <c r="T155" s="160">
        <f>SUM(T156:T191)</f>
        <v>0</v>
      </c>
      <c r="AR155" s="153" t="s">
        <v>84</v>
      </c>
      <c r="AT155" s="161" t="s">
        <v>74</v>
      </c>
      <c r="AU155" s="161" t="s">
        <v>82</v>
      </c>
      <c r="AY155" s="153" t="s">
        <v>427</v>
      </c>
      <c r="BK155" s="162">
        <f>SUM(BK156:BK191)</f>
        <v>0</v>
      </c>
    </row>
    <row r="156" spans="1:65" s="2" customFormat="1" ht="16.5" customHeight="1">
      <c r="A156" s="31"/>
      <c r="B156" s="165"/>
      <c r="C156" s="192" t="s">
        <v>479</v>
      </c>
      <c r="D156" s="192" t="s">
        <v>461</v>
      </c>
      <c r="E156" s="193" t="s">
        <v>480</v>
      </c>
      <c r="F156" s="194" t="s">
        <v>481</v>
      </c>
      <c r="G156" s="195" t="s">
        <v>482</v>
      </c>
      <c r="H156" s="196">
        <v>14</v>
      </c>
      <c r="I156" s="197"/>
      <c r="J156" s="198">
        <f>ROUND(I156*H156,2)</f>
        <v>0</v>
      </c>
      <c r="K156" s="199"/>
      <c r="L156" s="200"/>
      <c r="M156" s="201" t="s">
        <v>1</v>
      </c>
      <c r="N156" s="202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483</v>
      </c>
      <c r="AT156" s="178" t="s">
        <v>461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484</v>
      </c>
      <c r="BM156" s="178" t="s">
        <v>592</v>
      </c>
    </row>
    <row r="157" spans="1:65" s="2" customFormat="1" ht="81">
      <c r="A157" s="31"/>
      <c r="B157" s="32"/>
      <c r="C157" s="31"/>
      <c r="D157" s="180" t="s">
        <v>438</v>
      </c>
      <c r="E157" s="31"/>
      <c r="F157" s="181" t="s">
        <v>593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487</v>
      </c>
      <c r="H158" s="187">
        <v>14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464</v>
      </c>
      <c r="D159" s="166" t="s">
        <v>431</v>
      </c>
      <c r="E159" s="167" t="s">
        <v>488</v>
      </c>
      <c r="F159" s="168" t="s">
        <v>489</v>
      </c>
      <c r="G159" s="169" t="s">
        <v>490</v>
      </c>
      <c r="H159" s="170">
        <v>17.5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4.8999999999999998E-4</v>
      </c>
      <c r="R159" s="176">
        <f>Q159*H159</f>
        <v>8.5749999999999993E-3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594</v>
      </c>
    </row>
    <row r="160" spans="1:65" s="2" customFormat="1" ht="18">
      <c r="A160" s="31"/>
      <c r="B160" s="32"/>
      <c r="C160" s="31"/>
      <c r="D160" s="180" t="s">
        <v>438</v>
      </c>
      <c r="E160" s="31"/>
      <c r="F160" s="181" t="s">
        <v>562</v>
      </c>
      <c r="G160" s="31"/>
      <c r="H160" s="31"/>
      <c r="I160" s="100"/>
      <c r="J160" s="31"/>
      <c r="K160" s="31"/>
      <c r="L160" s="32"/>
      <c r="M160" s="182"/>
      <c r="N160" s="183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438</v>
      </c>
      <c r="AU160" s="16" t="s">
        <v>84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492</v>
      </c>
      <c r="H161" s="187">
        <v>17.5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84</v>
      </c>
      <c r="AV161" s="13" t="s">
        <v>84</v>
      </c>
      <c r="AW161" s="13" t="s">
        <v>32</v>
      </c>
      <c r="AX161" s="13" t="s">
        <v>82</v>
      </c>
      <c r="AY161" s="185" t="s">
        <v>427</v>
      </c>
    </row>
    <row r="162" spans="1:65" s="2" customFormat="1" ht="16.5" customHeight="1">
      <c r="A162" s="31"/>
      <c r="B162" s="165"/>
      <c r="C162" s="192" t="s">
        <v>467</v>
      </c>
      <c r="D162" s="192" t="s">
        <v>461</v>
      </c>
      <c r="E162" s="193" t="s">
        <v>493</v>
      </c>
      <c r="F162" s="194" t="s">
        <v>494</v>
      </c>
      <c r="G162" s="195" t="s">
        <v>490</v>
      </c>
      <c r="H162" s="196">
        <v>19.25</v>
      </c>
      <c r="I162" s="197"/>
      <c r="J162" s="198">
        <f>ROUND(I162*H162,2)</f>
        <v>0</v>
      </c>
      <c r="K162" s="199"/>
      <c r="L162" s="200"/>
      <c r="M162" s="201" t="s">
        <v>1</v>
      </c>
      <c r="N162" s="202" t="s">
        <v>40</v>
      </c>
      <c r="O162" s="57"/>
      <c r="P162" s="176">
        <f>O162*H162</f>
        <v>0</v>
      </c>
      <c r="Q162" s="176">
        <v>1.46E-2</v>
      </c>
      <c r="R162" s="176">
        <f>Q162*H162</f>
        <v>0.28105000000000002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483</v>
      </c>
      <c r="AT162" s="178" t="s">
        <v>461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484</v>
      </c>
      <c r="BM162" s="178" t="s">
        <v>595</v>
      </c>
    </row>
    <row r="163" spans="1:65" s="2" customFormat="1" ht="18">
      <c r="A163" s="31"/>
      <c r="B163" s="32"/>
      <c r="C163" s="31"/>
      <c r="D163" s="180" t="s">
        <v>438</v>
      </c>
      <c r="E163" s="31"/>
      <c r="F163" s="181" t="s">
        <v>562</v>
      </c>
      <c r="G163" s="31"/>
      <c r="H163" s="31"/>
      <c r="I163" s="100"/>
      <c r="J163" s="31"/>
      <c r="K163" s="31"/>
      <c r="L163" s="32"/>
      <c r="M163" s="182"/>
      <c r="N163" s="183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438</v>
      </c>
      <c r="AU163" s="16" t="s">
        <v>84</v>
      </c>
    </row>
    <row r="164" spans="1:65" s="13" customFormat="1" ht="10.199999999999999">
      <c r="B164" s="184"/>
      <c r="D164" s="180" t="s">
        <v>447</v>
      </c>
      <c r="E164" s="185" t="s">
        <v>1</v>
      </c>
      <c r="F164" s="186" t="s">
        <v>496</v>
      </c>
      <c r="H164" s="187">
        <v>19.25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447</v>
      </c>
      <c r="AU164" s="185" t="s">
        <v>84</v>
      </c>
      <c r="AV164" s="13" t="s">
        <v>84</v>
      </c>
      <c r="AW164" s="13" t="s">
        <v>32</v>
      </c>
      <c r="AX164" s="13" t="s">
        <v>82</v>
      </c>
      <c r="AY164" s="185" t="s">
        <v>427</v>
      </c>
    </row>
    <row r="165" spans="1:65" s="2" customFormat="1" ht="21.75" customHeight="1">
      <c r="A165" s="31"/>
      <c r="B165" s="165"/>
      <c r="C165" s="166" t="s">
        <v>497</v>
      </c>
      <c r="D165" s="166" t="s">
        <v>431</v>
      </c>
      <c r="E165" s="167" t="s">
        <v>498</v>
      </c>
      <c r="F165" s="168" t="s">
        <v>499</v>
      </c>
      <c r="G165" s="169" t="s">
        <v>444</v>
      </c>
      <c r="H165" s="170">
        <v>35.5</v>
      </c>
      <c r="I165" s="171"/>
      <c r="J165" s="172">
        <f>ROUND(I165*H165,2)</f>
        <v>0</v>
      </c>
      <c r="K165" s="173"/>
      <c r="L165" s="32"/>
      <c r="M165" s="174" t="s">
        <v>1</v>
      </c>
      <c r="N165" s="175" t="s">
        <v>40</v>
      </c>
      <c r="O165" s="57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8" t="s">
        <v>484</v>
      </c>
      <c r="AT165" s="178" t="s">
        <v>431</v>
      </c>
      <c r="AU165" s="178" t="s">
        <v>84</v>
      </c>
      <c r="AY165" s="16" t="s">
        <v>427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82</v>
      </c>
      <c r="BK165" s="179">
        <f>ROUND(I165*H165,2)</f>
        <v>0</v>
      </c>
      <c r="BL165" s="16" t="s">
        <v>484</v>
      </c>
      <c r="BM165" s="178" t="s">
        <v>596</v>
      </c>
    </row>
    <row r="166" spans="1:65" s="2" customFormat="1" ht="18">
      <c r="A166" s="31"/>
      <c r="B166" s="32"/>
      <c r="C166" s="31"/>
      <c r="D166" s="180" t="s">
        <v>438</v>
      </c>
      <c r="E166" s="31"/>
      <c r="F166" s="181" t="s">
        <v>562</v>
      </c>
      <c r="G166" s="31"/>
      <c r="H166" s="31"/>
      <c r="I166" s="100"/>
      <c r="J166" s="31"/>
      <c r="K166" s="31"/>
      <c r="L166" s="32"/>
      <c r="M166" s="182"/>
      <c r="N166" s="183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438</v>
      </c>
      <c r="AU166" s="16" t="s">
        <v>84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501</v>
      </c>
      <c r="H167" s="187">
        <v>35.5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84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92" t="s">
        <v>429</v>
      </c>
      <c r="D168" s="192" t="s">
        <v>461</v>
      </c>
      <c r="E168" s="193" t="s">
        <v>502</v>
      </c>
      <c r="F168" s="194" t="s">
        <v>503</v>
      </c>
      <c r="G168" s="195" t="s">
        <v>452</v>
      </c>
      <c r="H168" s="196">
        <v>0.29399999999999998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57"/>
      <c r="P168" s="176">
        <f>O168*H168</f>
        <v>0</v>
      </c>
      <c r="Q168" s="176">
        <v>1</v>
      </c>
      <c r="R168" s="176">
        <f>Q168*H168</f>
        <v>0.29399999999999998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464</v>
      </c>
      <c r="AT168" s="178" t="s">
        <v>461</v>
      </c>
      <c r="AU168" s="178" t="s">
        <v>84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597</v>
      </c>
    </row>
    <row r="169" spans="1:65" s="2" customFormat="1" ht="36">
      <c r="A169" s="31"/>
      <c r="B169" s="32"/>
      <c r="C169" s="31"/>
      <c r="D169" s="180" t="s">
        <v>438</v>
      </c>
      <c r="E169" s="31"/>
      <c r="F169" s="181" t="s">
        <v>598</v>
      </c>
      <c r="G169" s="31"/>
      <c r="H169" s="31"/>
      <c r="I169" s="100"/>
      <c r="J169" s="31"/>
      <c r="K169" s="31"/>
      <c r="L169" s="32"/>
      <c r="M169" s="182"/>
      <c r="N169" s="183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438</v>
      </c>
      <c r="AU169" s="16" t="s">
        <v>84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506</v>
      </c>
      <c r="H170" s="187">
        <v>0.29399999999999998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84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16.5" customHeight="1">
      <c r="A171" s="31"/>
      <c r="B171" s="165"/>
      <c r="C171" s="192" t="s">
        <v>440</v>
      </c>
      <c r="D171" s="192" t="s">
        <v>461</v>
      </c>
      <c r="E171" s="193" t="s">
        <v>507</v>
      </c>
      <c r="F171" s="194" t="s">
        <v>508</v>
      </c>
      <c r="G171" s="195" t="s">
        <v>452</v>
      </c>
      <c r="H171" s="196">
        <v>1.976</v>
      </c>
      <c r="I171" s="197"/>
      <c r="J171" s="198">
        <f>ROUND(I171*H171,2)</f>
        <v>0</v>
      </c>
      <c r="K171" s="199"/>
      <c r="L171" s="200"/>
      <c r="M171" s="201" t="s">
        <v>1</v>
      </c>
      <c r="N171" s="202" t="s">
        <v>40</v>
      </c>
      <c r="O171" s="57"/>
      <c r="P171" s="176">
        <f>O171*H171</f>
        <v>0</v>
      </c>
      <c r="Q171" s="176">
        <v>1</v>
      </c>
      <c r="R171" s="176">
        <f>Q171*H171</f>
        <v>1.976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464</v>
      </c>
      <c r="AT171" s="178" t="s">
        <v>461</v>
      </c>
      <c r="AU171" s="178" t="s">
        <v>84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599</v>
      </c>
    </row>
    <row r="172" spans="1:65" s="2" customFormat="1" ht="36">
      <c r="A172" s="31"/>
      <c r="B172" s="32"/>
      <c r="C172" s="31"/>
      <c r="D172" s="180" t="s">
        <v>438</v>
      </c>
      <c r="E172" s="31"/>
      <c r="F172" s="181" t="s">
        <v>600</v>
      </c>
      <c r="G172" s="31"/>
      <c r="H172" s="31"/>
      <c r="I172" s="100"/>
      <c r="J172" s="31"/>
      <c r="K172" s="31"/>
      <c r="L172" s="32"/>
      <c r="M172" s="182"/>
      <c r="N172" s="183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438</v>
      </c>
      <c r="AU172" s="16" t="s">
        <v>84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511</v>
      </c>
      <c r="H173" s="187">
        <v>1.976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84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16.5" customHeight="1">
      <c r="A174" s="31"/>
      <c r="B174" s="165"/>
      <c r="C174" s="192" t="s">
        <v>512</v>
      </c>
      <c r="D174" s="192" t="s">
        <v>461</v>
      </c>
      <c r="E174" s="193" t="s">
        <v>518</v>
      </c>
      <c r="F174" s="194" t="s">
        <v>519</v>
      </c>
      <c r="G174" s="195" t="s">
        <v>452</v>
      </c>
      <c r="H174" s="196">
        <v>0.10100000000000001</v>
      </c>
      <c r="I174" s="197"/>
      <c r="J174" s="198">
        <f>ROUND(I174*H174,2)</f>
        <v>0</v>
      </c>
      <c r="K174" s="199"/>
      <c r="L174" s="200"/>
      <c r="M174" s="201" t="s">
        <v>1</v>
      </c>
      <c r="N174" s="202" t="s">
        <v>40</v>
      </c>
      <c r="O174" s="57"/>
      <c r="P174" s="176">
        <f>O174*H174</f>
        <v>0</v>
      </c>
      <c r="Q174" s="176">
        <v>1</v>
      </c>
      <c r="R174" s="176">
        <f>Q174*H174</f>
        <v>0.10100000000000001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464</v>
      </c>
      <c r="AT174" s="178" t="s">
        <v>461</v>
      </c>
      <c r="AU174" s="178" t="s">
        <v>84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601</v>
      </c>
    </row>
    <row r="175" spans="1:65" s="2" customFormat="1" ht="36">
      <c r="A175" s="31"/>
      <c r="B175" s="32"/>
      <c r="C175" s="31"/>
      <c r="D175" s="180" t="s">
        <v>438</v>
      </c>
      <c r="E175" s="31"/>
      <c r="F175" s="181" t="s">
        <v>602</v>
      </c>
      <c r="G175" s="31"/>
      <c r="H175" s="31"/>
      <c r="I175" s="100"/>
      <c r="J175" s="31"/>
      <c r="K175" s="31"/>
      <c r="L175" s="32"/>
      <c r="M175" s="182"/>
      <c r="N175" s="183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438</v>
      </c>
      <c r="AU175" s="16" t="s">
        <v>84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603</v>
      </c>
      <c r="H176" s="187">
        <v>0.10100000000000001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21.75" customHeight="1">
      <c r="A177" s="31"/>
      <c r="B177" s="165"/>
      <c r="C177" s="192" t="s">
        <v>487</v>
      </c>
      <c r="D177" s="192" t="s">
        <v>461</v>
      </c>
      <c r="E177" s="193" t="s">
        <v>523</v>
      </c>
      <c r="F177" s="194" t="s">
        <v>524</v>
      </c>
      <c r="G177" s="195" t="s">
        <v>452</v>
      </c>
      <c r="H177" s="196">
        <v>0.08</v>
      </c>
      <c r="I177" s="197"/>
      <c r="J177" s="198">
        <f>ROUND(I177*H177,2)</f>
        <v>0</v>
      </c>
      <c r="K177" s="199"/>
      <c r="L177" s="200"/>
      <c r="M177" s="201" t="s">
        <v>1</v>
      </c>
      <c r="N177" s="202" t="s">
        <v>40</v>
      </c>
      <c r="O177" s="57"/>
      <c r="P177" s="176">
        <f>O177*H177</f>
        <v>0</v>
      </c>
      <c r="Q177" s="176">
        <v>1</v>
      </c>
      <c r="R177" s="176">
        <f>Q177*H177</f>
        <v>0.08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483</v>
      </c>
      <c r="AT177" s="178" t="s">
        <v>461</v>
      </c>
      <c r="AU177" s="178" t="s">
        <v>84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484</v>
      </c>
      <c r="BM177" s="178" t="s">
        <v>604</v>
      </c>
    </row>
    <row r="178" spans="1:65" s="2" customFormat="1" ht="36">
      <c r="A178" s="31"/>
      <c r="B178" s="32"/>
      <c r="C178" s="31"/>
      <c r="D178" s="180" t="s">
        <v>438</v>
      </c>
      <c r="E178" s="31"/>
      <c r="F178" s="181" t="s">
        <v>605</v>
      </c>
      <c r="G178" s="31"/>
      <c r="H178" s="31"/>
      <c r="I178" s="100"/>
      <c r="J178" s="31"/>
      <c r="K178" s="31"/>
      <c r="L178" s="32"/>
      <c r="M178" s="182"/>
      <c r="N178" s="183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438</v>
      </c>
      <c r="AU178" s="16" t="s">
        <v>84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606</v>
      </c>
      <c r="H179" s="187">
        <v>0.08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84</v>
      </c>
      <c r="AV179" s="13" t="s">
        <v>84</v>
      </c>
      <c r="AW179" s="13" t="s">
        <v>32</v>
      </c>
      <c r="AX179" s="13" t="s">
        <v>82</v>
      </c>
      <c r="AY179" s="185" t="s">
        <v>427</v>
      </c>
    </row>
    <row r="180" spans="1:65" s="2" customFormat="1" ht="16.5" customHeight="1">
      <c r="A180" s="31"/>
      <c r="B180" s="165"/>
      <c r="C180" s="192" t="s">
        <v>8</v>
      </c>
      <c r="D180" s="192" t="s">
        <v>461</v>
      </c>
      <c r="E180" s="193" t="s">
        <v>534</v>
      </c>
      <c r="F180" s="194" t="s">
        <v>535</v>
      </c>
      <c r="G180" s="195" t="s">
        <v>452</v>
      </c>
      <c r="H180" s="196">
        <v>0.14599999999999999</v>
      </c>
      <c r="I180" s="197"/>
      <c r="J180" s="198">
        <f>ROUND(I180*H180,2)</f>
        <v>0</v>
      </c>
      <c r="K180" s="199"/>
      <c r="L180" s="200"/>
      <c r="M180" s="201" t="s">
        <v>1</v>
      </c>
      <c r="N180" s="202" t="s">
        <v>40</v>
      </c>
      <c r="O180" s="57"/>
      <c r="P180" s="176">
        <f>O180*H180</f>
        <v>0</v>
      </c>
      <c r="Q180" s="176">
        <v>1</v>
      </c>
      <c r="R180" s="176">
        <f>Q180*H180</f>
        <v>0.14599999999999999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464</v>
      </c>
      <c r="AT180" s="178" t="s">
        <v>461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607</v>
      </c>
    </row>
    <row r="181" spans="1:65" s="2" customFormat="1" ht="36">
      <c r="A181" s="31"/>
      <c r="B181" s="32"/>
      <c r="C181" s="31"/>
      <c r="D181" s="180" t="s">
        <v>438</v>
      </c>
      <c r="E181" s="31"/>
      <c r="F181" s="181" t="s">
        <v>537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20.399999999999999">
      <c r="B182" s="184"/>
      <c r="D182" s="180" t="s">
        <v>447</v>
      </c>
      <c r="E182" s="185" t="s">
        <v>1</v>
      </c>
      <c r="F182" s="186" t="s">
        <v>608</v>
      </c>
      <c r="H182" s="187">
        <v>4.2000000000000003E-2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75</v>
      </c>
      <c r="AY182" s="185" t="s">
        <v>427</v>
      </c>
    </row>
    <row r="183" spans="1:65" s="13" customFormat="1" ht="10.199999999999999">
      <c r="B183" s="184"/>
      <c r="D183" s="180" t="s">
        <v>447</v>
      </c>
      <c r="E183" s="185" t="s">
        <v>1</v>
      </c>
      <c r="F183" s="186" t="s">
        <v>609</v>
      </c>
      <c r="H183" s="187">
        <v>3.4000000000000002E-2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84</v>
      </c>
      <c r="AV183" s="13" t="s">
        <v>84</v>
      </c>
      <c r="AW183" s="13" t="s">
        <v>32</v>
      </c>
      <c r="AX183" s="13" t="s">
        <v>75</v>
      </c>
      <c r="AY183" s="185" t="s">
        <v>427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539</v>
      </c>
      <c r="H184" s="187">
        <v>5.8000000000000003E-2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84</v>
      </c>
      <c r="AV184" s="13" t="s">
        <v>84</v>
      </c>
      <c r="AW184" s="13" t="s">
        <v>32</v>
      </c>
      <c r="AX184" s="13" t="s">
        <v>75</v>
      </c>
      <c r="AY184" s="185" t="s">
        <v>427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540</v>
      </c>
      <c r="H185" s="187">
        <v>1.2E-2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84</v>
      </c>
      <c r="AV185" s="13" t="s">
        <v>84</v>
      </c>
      <c r="AW185" s="13" t="s">
        <v>32</v>
      </c>
      <c r="AX185" s="13" t="s">
        <v>75</v>
      </c>
      <c r="AY185" s="185" t="s">
        <v>427</v>
      </c>
    </row>
    <row r="186" spans="1:65" s="14" customFormat="1" ht="10.199999999999999">
      <c r="B186" s="203"/>
      <c r="D186" s="180" t="s">
        <v>447</v>
      </c>
      <c r="E186" s="204" t="s">
        <v>1</v>
      </c>
      <c r="F186" s="205" t="s">
        <v>541</v>
      </c>
      <c r="H186" s="206">
        <v>0.14600000000000002</v>
      </c>
      <c r="I186" s="207"/>
      <c r="L186" s="203"/>
      <c r="M186" s="208"/>
      <c r="N186" s="209"/>
      <c r="O186" s="209"/>
      <c r="P186" s="209"/>
      <c r="Q186" s="209"/>
      <c r="R186" s="209"/>
      <c r="S186" s="209"/>
      <c r="T186" s="210"/>
      <c r="AT186" s="204" t="s">
        <v>447</v>
      </c>
      <c r="AU186" s="204" t="s">
        <v>84</v>
      </c>
      <c r="AV186" s="14" t="s">
        <v>435</v>
      </c>
      <c r="AW186" s="14" t="s">
        <v>32</v>
      </c>
      <c r="AX186" s="14" t="s">
        <v>82</v>
      </c>
      <c r="AY186" s="204" t="s">
        <v>427</v>
      </c>
    </row>
    <row r="187" spans="1:65" s="2" customFormat="1" ht="16.5" customHeight="1">
      <c r="A187" s="31"/>
      <c r="B187" s="165"/>
      <c r="C187" s="166" t="s">
        <v>484</v>
      </c>
      <c r="D187" s="166" t="s">
        <v>431</v>
      </c>
      <c r="E187" s="167" t="s">
        <v>543</v>
      </c>
      <c r="F187" s="168" t="s">
        <v>544</v>
      </c>
      <c r="G187" s="169" t="s">
        <v>545</v>
      </c>
      <c r="H187" s="170">
        <v>2597</v>
      </c>
      <c r="I187" s="171"/>
      <c r="J187" s="172">
        <f>ROUND(I187*H187,2)</f>
        <v>0</v>
      </c>
      <c r="K187" s="173"/>
      <c r="L187" s="32"/>
      <c r="M187" s="174" t="s">
        <v>1</v>
      </c>
      <c r="N187" s="175" t="s">
        <v>40</v>
      </c>
      <c r="O187" s="57"/>
      <c r="P187" s="176">
        <f>O187*H187</f>
        <v>0</v>
      </c>
      <c r="Q187" s="176">
        <v>1E-3</v>
      </c>
      <c r="R187" s="176">
        <f>Q187*H187</f>
        <v>2.597</v>
      </c>
      <c r="S187" s="176">
        <v>0</v>
      </c>
      <c r="T187" s="17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8" t="s">
        <v>484</v>
      </c>
      <c r="AT187" s="178" t="s">
        <v>431</v>
      </c>
      <c r="AU187" s="178" t="s">
        <v>84</v>
      </c>
      <c r="AY187" s="16" t="s">
        <v>427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82</v>
      </c>
      <c r="BK187" s="179">
        <f>ROUND(I187*H187,2)</f>
        <v>0</v>
      </c>
      <c r="BL187" s="16" t="s">
        <v>484</v>
      </c>
      <c r="BM187" s="178" t="s">
        <v>610</v>
      </c>
    </row>
    <row r="188" spans="1:65" s="2" customFormat="1" ht="90">
      <c r="A188" s="31"/>
      <c r="B188" s="32"/>
      <c r="C188" s="31"/>
      <c r="D188" s="180" t="s">
        <v>438</v>
      </c>
      <c r="E188" s="31"/>
      <c r="F188" s="181" t="s">
        <v>611</v>
      </c>
      <c r="G188" s="31"/>
      <c r="H188" s="31"/>
      <c r="I188" s="100"/>
      <c r="J188" s="31"/>
      <c r="K188" s="31"/>
      <c r="L188" s="32"/>
      <c r="M188" s="182"/>
      <c r="N188" s="183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438</v>
      </c>
      <c r="AU188" s="16" t="s">
        <v>84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612</v>
      </c>
      <c r="H189" s="187">
        <v>2597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33" customHeight="1">
      <c r="A190" s="31"/>
      <c r="B190" s="165"/>
      <c r="C190" s="166" t="s">
        <v>533</v>
      </c>
      <c r="D190" s="166" t="s">
        <v>431</v>
      </c>
      <c r="E190" s="167" t="s">
        <v>550</v>
      </c>
      <c r="F190" s="168" t="s">
        <v>551</v>
      </c>
      <c r="G190" s="169" t="s">
        <v>452</v>
      </c>
      <c r="H190" s="170">
        <v>2.9670000000000001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484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484</v>
      </c>
      <c r="BM190" s="178" t="s">
        <v>613</v>
      </c>
    </row>
    <row r="191" spans="1:65" s="2" customFormat="1" ht="44.25" customHeight="1">
      <c r="A191" s="31"/>
      <c r="B191" s="165"/>
      <c r="C191" s="166" t="s">
        <v>542</v>
      </c>
      <c r="D191" s="166" t="s">
        <v>431</v>
      </c>
      <c r="E191" s="167" t="s">
        <v>554</v>
      </c>
      <c r="F191" s="168" t="s">
        <v>555</v>
      </c>
      <c r="G191" s="169" t="s">
        <v>452</v>
      </c>
      <c r="H191" s="170">
        <v>2.9670000000000001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484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484</v>
      </c>
      <c r="BM191" s="178" t="s">
        <v>614</v>
      </c>
    </row>
    <row r="192" spans="1:65" s="12" customFormat="1" ht="22.8" customHeight="1">
      <c r="B192" s="152"/>
      <c r="D192" s="153" t="s">
        <v>74</v>
      </c>
      <c r="E192" s="163" t="s">
        <v>557</v>
      </c>
      <c r="F192" s="163" t="s">
        <v>558</v>
      </c>
      <c r="I192" s="155"/>
      <c r="J192" s="164">
        <f>BK192</f>
        <v>0</v>
      </c>
      <c r="L192" s="152"/>
      <c r="M192" s="157"/>
      <c r="N192" s="158"/>
      <c r="O192" s="158"/>
      <c r="P192" s="159">
        <f>SUM(P193:P201)</f>
        <v>0</v>
      </c>
      <c r="Q192" s="158"/>
      <c r="R192" s="159">
        <f>SUM(R193:R201)</f>
        <v>0.74480805000000005</v>
      </c>
      <c r="S192" s="158"/>
      <c r="T192" s="160">
        <f>SUM(T193:T201)</f>
        <v>0</v>
      </c>
      <c r="AR192" s="153" t="s">
        <v>84</v>
      </c>
      <c r="AT192" s="161" t="s">
        <v>74</v>
      </c>
      <c r="AU192" s="161" t="s">
        <v>82</v>
      </c>
      <c r="AY192" s="153" t="s">
        <v>427</v>
      </c>
      <c r="BK192" s="162">
        <f>SUM(BK193:BK201)</f>
        <v>0</v>
      </c>
    </row>
    <row r="193" spans="1:65" s="2" customFormat="1" ht="21.75" customHeight="1">
      <c r="A193" s="31"/>
      <c r="B193" s="165"/>
      <c r="C193" s="166" t="s">
        <v>549</v>
      </c>
      <c r="D193" s="166" t="s">
        <v>431</v>
      </c>
      <c r="E193" s="167" t="s">
        <v>559</v>
      </c>
      <c r="F193" s="168" t="s">
        <v>560</v>
      </c>
      <c r="G193" s="169" t="s">
        <v>490</v>
      </c>
      <c r="H193" s="170">
        <v>145.755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9.3000000000000005E-4</v>
      </c>
      <c r="R193" s="176">
        <f>Q193*H193</f>
        <v>0.13555215000000001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84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615</v>
      </c>
    </row>
    <row r="194" spans="1:65" s="2" customFormat="1" ht="18">
      <c r="A194" s="31"/>
      <c r="B194" s="32"/>
      <c r="C194" s="31"/>
      <c r="D194" s="180" t="s">
        <v>438</v>
      </c>
      <c r="E194" s="31"/>
      <c r="F194" s="181" t="s">
        <v>562</v>
      </c>
      <c r="G194" s="31"/>
      <c r="H194" s="31"/>
      <c r="I194" s="100"/>
      <c r="J194" s="31"/>
      <c r="K194" s="31"/>
      <c r="L194" s="32"/>
      <c r="M194" s="182"/>
      <c r="N194" s="183"/>
      <c r="O194" s="57"/>
      <c r="P194" s="57"/>
      <c r="Q194" s="57"/>
      <c r="R194" s="57"/>
      <c r="S194" s="57"/>
      <c r="T194" s="5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438</v>
      </c>
      <c r="AU194" s="16" t="s">
        <v>84</v>
      </c>
    </row>
    <row r="195" spans="1:65" s="13" customFormat="1" ht="30.6">
      <c r="B195" s="184"/>
      <c r="D195" s="180" t="s">
        <v>447</v>
      </c>
      <c r="E195" s="185" t="s">
        <v>1</v>
      </c>
      <c r="F195" s="186" t="s">
        <v>616</v>
      </c>
      <c r="H195" s="187">
        <v>145.755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447</v>
      </c>
      <c r="AU195" s="185" t="s">
        <v>84</v>
      </c>
      <c r="AV195" s="13" t="s">
        <v>84</v>
      </c>
      <c r="AW195" s="13" t="s">
        <v>32</v>
      </c>
      <c r="AX195" s="13" t="s">
        <v>82</v>
      </c>
      <c r="AY195" s="185" t="s">
        <v>427</v>
      </c>
    </row>
    <row r="196" spans="1:65" s="2" customFormat="1" ht="21.75" customHeight="1">
      <c r="A196" s="31"/>
      <c r="B196" s="165"/>
      <c r="C196" s="166" t="s">
        <v>553</v>
      </c>
      <c r="D196" s="166" t="s">
        <v>431</v>
      </c>
      <c r="E196" s="167" t="s">
        <v>565</v>
      </c>
      <c r="F196" s="168" t="s">
        <v>566</v>
      </c>
      <c r="G196" s="169" t="s">
        <v>490</v>
      </c>
      <c r="H196" s="170">
        <v>291.51</v>
      </c>
      <c r="I196" s="171"/>
      <c r="J196" s="172">
        <f>ROUND(I196*H196,2)</f>
        <v>0</v>
      </c>
      <c r="K196" s="173"/>
      <c r="L196" s="32"/>
      <c r="M196" s="174" t="s">
        <v>1</v>
      </c>
      <c r="N196" s="175" t="s">
        <v>40</v>
      </c>
      <c r="O196" s="57"/>
      <c r="P196" s="176">
        <f>O196*H196</f>
        <v>0</v>
      </c>
      <c r="Q196" s="176">
        <v>4.4999999999999999E-4</v>
      </c>
      <c r="R196" s="176">
        <f>Q196*H196</f>
        <v>0.1311795</v>
      </c>
      <c r="S196" s="176">
        <v>0</v>
      </c>
      <c r="T196" s="17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8" t="s">
        <v>435</v>
      </c>
      <c r="AT196" s="178" t="s">
        <v>431</v>
      </c>
      <c r="AU196" s="178" t="s">
        <v>84</v>
      </c>
      <c r="AY196" s="16" t="s">
        <v>427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6" t="s">
        <v>82</v>
      </c>
      <c r="BK196" s="179">
        <f>ROUND(I196*H196,2)</f>
        <v>0</v>
      </c>
      <c r="BL196" s="16" t="s">
        <v>435</v>
      </c>
      <c r="BM196" s="178" t="s">
        <v>617</v>
      </c>
    </row>
    <row r="197" spans="1:65" s="13" customFormat="1" ht="10.199999999999999">
      <c r="B197" s="184"/>
      <c r="D197" s="180" t="s">
        <v>447</v>
      </c>
      <c r="E197" s="185" t="s">
        <v>1</v>
      </c>
      <c r="F197" s="186" t="s">
        <v>618</v>
      </c>
      <c r="H197" s="187">
        <v>291.51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447</v>
      </c>
      <c r="AU197" s="185" t="s">
        <v>84</v>
      </c>
      <c r="AV197" s="13" t="s">
        <v>84</v>
      </c>
      <c r="AW197" s="13" t="s">
        <v>32</v>
      </c>
      <c r="AX197" s="13" t="s">
        <v>82</v>
      </c>
      <c r="AY197" s="185" t="s">
        <v>427</v>
      </c>
    </row>
    <row r="198" spans="1:65" s="2" customFormat="1" ht="21.75" customHeight="1">
      <c r="A198" s="31"/>
      <c r="B198" s="165"/>
      <c r="C198" s="166" t="s">
        <v>7</v>
      </c>
      <c r="D198" s="166" t="s">
        <v>431</v>
      </c>
      <c r="E198" s="167" t="s">
        <v>570</v>
      </c>
      <c r="F198" s="168" t="s">
        <v>571</v>
      </c>
      <c r="G198" s="169" t="s">
        <v>490</v>
      </c>
      <c r="H198" s="170">
        <v>145.755</v>
      </c>
      <c r="I198" s="171"/>
      <c r="J198" s="172">
        <f>ROUND(I198*H198,2)</f>
        <v>0</v>
      </c>
      <c r="K198" s="173"/>
      <c r="L198" s="32"/>
      <c r="M198" s="174" t="s">
        <v>1</v>
      </c>
      <c r="N198" s="175" t="s">
        <v>40</v>
      </c>
      <c r="O198" s="57"/>
      <c r="P198" s="176">
        <f>O198*H198</f>
        <v>0</v>
      </c>
      <c r="Q198" s="176">
        <v>4.4999999999999999E-4</v>
      </c>
      <c r="R198" s="176">
        <f>Q198*H198</f>
        <v>6.5589750000000002E-2</v>
      </c>
      <c r="S198" s="176">
        <v>0</v>
      </c>
      <c r="T198" s="17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8" t="s">
        <v>435</v>
      </c>
      <c r="AT198" s="178" t="s">
        <v>431</v>
      </c>
      <c r="AU198" s="178" t="s">
        <v>84</v>
      </c>
      <c r="AY198" s="16" t="s">
        <v>427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6" t="s">
        <v>82</v>
      </c>
      <c r="BK198" s="179">
        <f>ROUND(I198*H198,2)</f>
        <v>0</v>
      </c>
      <c r="BL198" s="16" t="s">
        <v>435</v>
      </c>
      <c r="BM198" s="178" t="s">
        <v>619</v>
      </c>
    </row>
    <row r="199" spans="1:65" s="13" customFormat="1" ht="30.6">
      <c r="B199" s="184"/>
      <c r="D199" s="180" t="s">
        <v>447</v>
      </c>
      <c r="E199" s="185" t="s">
        <v>1</v>
      </c>
      <c r="F199" s="186" t="s">
        <v>620</v>
      </c>
      <c r="H199" s="187">
        <v>145.755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447</v>
      </c>
      <c r="AU199" s="185" t="s">
        <v>84</v>
      </c>
      <c r="AV199" s="13" t="s">
        <v>84</v>
      </c>
      <c r="AW199" s="13" t="s">
        <v>32</v>
      </c>
      <c r="AX199" s="13" t="s">
        <v>82</v>
      </c>
      <c r="AY199" s="185" t="s">
        <v>427</v>
      </c>
    </row>
    <row r="200" spans="1:65" s="2" customFormat="1" ht="21.75" customHeight="1">
      <c r="A200" s="31"/>
      <c r="B200" s="165"/>
      <c r="C200" s="166" t="s">
        <v>564</v>
      </c>
      <c r="D200" s="166" t="s">
        <v>431</v>
      </c>
      <c r="E200" s="167" t="s">
        <v>575</v>
      </c>
      <c r="F200" s="168" t="s">
        <v>576</v>
      </c>
      <c r="G200" s="169" t="s">
        <v>490</v>
      </c>
      <c r="H200" s="170">
        <v>145.755</v>
      </c>
      <c r="I200" s="171"/>
      <c r="J200" s="172">
        <f>ROUND(I200*H200,2)</f>
        <v>0</v>
      </c>
      <c r="K200" s="173"/>
      <c r="L200" s="32"/>
      <c r="M200" s="174" t="s">
        <v>1</v>
      </c>
      <c r="N200" s="175" t="s">
        <v>40</v>
      </c>
      <c r="O200" s="57"/>
      <c r="P200" s="176">
        <f>O200*H200</f>
        <v>0</v>
      </c>
      <c r="Q200" s="176">
        <v>2.8300000000000001E-3</v>
      </c>
      <c r="R200" s="176">
        <f>Q200*H200</f>
        <v>0.41248665000000001</v>
      </c>
      <c r="S200" s="176">
        <v>0</v>
      </c>
      <c r="T200" s="17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8" t="s">
        <v>435</v>
      </c>
      <c r="AT200" s="178" t="s">
        <v>431</v>
      </c>
      <c r="AU200" s="178" t="s">
        <v>84</v>
      </c>
      <c r="AY200" s="16" t="s">
        <v>427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6" t="s">
        <v>82</v>
      </c>
      <c r="BK200" s="179">
        <f>ROUND(I200*H200,2)</f>
        <v>0</v>
      </c>
      <c r="BL200" s="16" t="s">
        <v>435</v>
      </c>
      <c r="BM200" s="178" t="s">
        <v>621</v>
      </c>
    </row>
    <row r="201" spans="1:65" s="13" customFormat="1" ht="30.6">
      <c r="B201" s="184"/>
      <c r="D201" s="180" t="s">
        <v>447</v>
      </c>
      <c r="E201" s="185" t="s">
        <v>1</v>
      </c>
      <c r="F201" s="186" t="s">
        <v>616</v>
      </c>
      <c r="H201" s="187">
        <v>145.755</v>
      </c>
      <c r="I201" s="188"/>
      <c r="L201" s="184"/>
      <c r="M201" s="211"/>
      <c r="N201" s="212"/>
      <c r="O201" s="212"/>
      <c r="P201" s="212"/>
      <c r="Q201" s="212"/>
      <c r="R201" s="212"/>
      <c r="S201" s="212"/>
      <c r="T201" s="213"/>
      <c r="AT201" s="185" t="s">
        <v>447</v>
      </c>
      <c r="AU201" s="185" t="s">
        <v>84</v>
      </c>
      <c r="AV201" s="13" t="s">
        <v>84</v>
      </c>
      <c r="AW201" s="13" t="s">
        <v>32</v>
      </c>
      <c r="AX201" s="13" t="s">
        <v>82</v>
      </c>
      <c r="AY201" s="185" t="s">
        <v>427</v>
      </c>
    </row>
    <row r="202" spans="1:65" s="2" customFormat="1" ht="7" customHeight="1">
      <c r="A202" s="31"/>
      <c r="B202" s="46"/>
      <c r="C202" s="47"/>
      <c r="D202" s="47"/>
      <c r="E202" s="47"/>
      <c r="F202" s="47"/>
      <c r="G202" s="47"/>
      <c r="H202" s="47"/>
      <c r="I202" s="124"/>
      <c r="J202" s="47"/>
      <c r="K202" s="47"/>
      <c r="L202" s="32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autoFilter ref="C129:K20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622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014-36-01-3 - PS-01 PK Petrov - plavební znaky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394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014-36-01-3 - PS-01 PK Petrov - plavební znaky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628</v>
      </c>
    </row>
    <row r="128" spans="1:65" s="2" customFormat="1" ht="81">
      <c r="A128" s="31"/>
      <c r="B128" s="32"/>
      <c r="C128" s="31"/>
      <c r="D128" s="180" t="s">
        <v>438</v>
      </c>
      <c r="E128" s="31"/>
      <c r="F128" s="181" t="s">
        <v>629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630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014-36-01-4 - PS-02 PK Petrov - plavební znaky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394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014-36-01-4 - PS-02 PK Petrov - plavební znaky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631</v>
      </c>
    </row>
    <row r="128" spans="1:65" s="2" customFormat="1" ht="81">
      <c r="A128" s="31"/>
      <c r="B128" s="32"/>
      <c r="C128" s="31"/>
      <c r="D128" s="180" t="s">
        <v>438</v>
      </c>
      <c r="E128" s="31"/>
      <c r="F128" s="181" t="s">
        <v>629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632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ROUND((SUM(BE120:BE176)),  2)</f>
        <v>0</v>
      </c>
      <c r="G35" s="31"/>
      <c r="H35" s="31"/>
      <c r="I35" s="111">
        <v>0.21</v>
      </c>
      <c r="J35" s="110">
        <f>ROUND(((SUM(BE120:BE176))*I35),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ROUND((SUM(BF120:BF176)),  2)</f>
        <v>0</v>
      </c>
      <c r="G36" s="31"/>
      <c r="H36" s="31"/>
      <c r="I36" s="111">
        <v>0.15</v>
      </c>
      <c r="J36" s="110">
        <f>ROUND(((SUM(BF120:BF176))*I36),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ROUND((SUM(BG120:BG176)),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ROUND((SUM(BH120:BH176)),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ROUND((SUM(BI120:BI176)),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014-36-01-5 - SO-03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394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014-36-01-5 - SO-03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SUM(P121:P176)</f>
        <v>0</v>
      </c>
      <c r="Q120" s="65"/>
      <c r="R120" s="149">
        <f>SUM(R121:R176)</f>
        <v>0</v>
      </c>
      <c r="S120" s="65"/>
      <c r="T120" s="150">
        <f>SUM(T121:T176)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SUM(BK121:BK176)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110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635</v>
      </c>
    </row>
    <row r="122" spans="1:65" s="2" customFormat="1" ht="18">
      <c r="A122" s="31"/>
      <c r="B122" s="32"/>
      <c r="C122" s="31"/>
      <c r="D122" s="180" t="s">
        <v>438</v>
      </c>
      <c r="E122" s="31"/>
      <c r="F122" s="181" t="s">
        <v>636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120</v>
      </c>
      <c r="I123" s="171"/>
      <c r="J123" s="172">
        <f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6" t="s">
        <v>82</v>
      </c>
      <c r="BK123" s="179">
        <f>ROUND(I123*H123,2)</f>
        <v>0</v>
      </c>
      <c r="BL123" s="16" t="s">
        <v>435</v>
      </c>
      <c r="BM123" s="178" t="s">
        <v>639</v>
      </c>
    </row>
    <row r="124" spans="1:65" s="2" customFormat="1" ht="18">
      <c r="A124" s="31"/>
      <c r="B124" s="32"/>
      <c r="C124" s="31"/>
      <c r="D124" s="180" t="s">
        <v>438</v>
      </c>
      <c r="E124" s="31"/>
      <c r="F124" s="181" t="s">
        <v>636</v>
      </c>
      <c r="G124" s="31"/>
      <c r="H124" s="31"/>
      <c r="I124" s="100"/>
      <c r="J124" s="31"/>
      <c r="K124" s="31"/>
      <c r="L124" s="32"/>
      <c r="M124" s="182"/>
      <c r="N124" s="183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438</v>
      </c>
      <c r="AU124" s="16" t="s">
        <v>75</v>
      </c>
    </row>
    <row r="125" spans="1:65" s="2" customFormat="1" ht="16.5" customHeight="1">
      <c r="A125" s="31"/>
      <c r="B125" s="165"/>
      <c r="C125" s="166" t="s">
        <v>436</v>
      </c>
      <c r="D125" s="166" t="s">
        <v>431</v>
      </c>
      <c r="E125" s="167" t="s">
        <v>640</v>
      </c>
      <c r="F125" s="168" t="s">
        <v>641</v>
      </c>
      <c r="G125" s="169" t="s">
        <v>482</v>
      </c>
      <c r="H125" s="170">
        <v>8</v>
      </c>
      <c r="I125" s="171"/>
      <c r="J125" s="172">
        <f>ROUND(I125*H125,2)</f>
        <v>0</v>
      </c>
      <c r="K125" s="173"/>
      <c r="L125" s="32"/>
      <c r="M125" s="174" t="s">
        <v>1</v>
      </c>
      <c r="N125" s="175" t="s">
        <v>40</v>
      </c>
      <c r="O125" s="57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82</v>
      </c>
      <c r="BK125" s="179">
        <f>ROUND(I125*H125,2)</f>
        <v>0</v>
      </c>
      <c r="BL125" s="16" t="s">
        <v>435</v>
      </c>
      <c r="BM125" s="178" t="s">
        <v>642</v>
      </c>
    </row>
    <row r="126" spans="1:65" s="2" customFormat="1" ht="18">
      <c r="A126" s="31"/>
      <c r="B126" s="32"/>
      <c r="C126" s="31"/>
      <c r="D126" s="180" t="s">
        <v>438</v>
      </c>
      <c r="E126" s="31"/>
      <c r="F126" s="181" t="s">
        <v>636</v>
      </c>
      <c r="G126" s="31"/>
      <c r="H126" s="31"/>
      <c r="I126" s="100"/>
      <c r="J126" s="31"/>
      <c r="K126" s="31"/>
      <c r="L126" s="32"/>
      <c r="M126" s="182"/>
      <c r="N126" s="183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438</v>
      </c>
      <c r="AU126" s="16" t="s">
        <v>75</v>
      </c>
    </row>
    <row r="127" spans="1:65" s="2" customFormat="1" ht="21.75" customHeight="1">
      <c r="A127" s="31"/>
      <c r="B127" s="165"/>
      <c r="C127" s="166" t="s">
        <v>435</v>
      </c>
      <c r="D127" s="166" t="s">
        <v>431</v>
      </c>
      <c r="E127" s="167" t="s">
        <v>643</v>
      </c>
      <c r="F127" s="168" t="s">
        <v>644</v>
      </c>
      <c r="G127" s="169" t="s">
        <v>444</v>
      </c>
      <c r="H127" s="170">
        <v>8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435</v>
      </c>
      <c r="BM127" s="178" t="s">
        <v>645</v>
      </c>
    </row>
    <row r="128" spans="1:65" s="2" customFormat="1" ht="18">
      <c r="A128" s="31"/>
      <c r="B128" s="32"/>
      <c r="C128" s="31"/>
      <c r="D128" s="180" t="s">
        <v>438</v>
      </c>
      <c r="E128" s="31"/>
      <c r="F128" s="181" t="s">
        <v>636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75</v>
      </c>
    </row>
    <row r="129" spans="1:65" s="2" customFormat="1" ht="16.5" customHeight="1">
      <c r="A129" s="31"/>
      <c r="B129" s="165"/>
      <c r="C129" s="166" t="s">
        <v>460</v>
      </c>
      <c r="D129" s="166" t="s">
        <v>431</v>
      </c>
      <c r="E129" s="167" t="s">
        <v>646</v>
      </c>
      <c r="F129" s="168" t="s">
        <v>647</v>
      </c>
      <c r="G129" s="169" t="s">
        <v>444</v>
      </c>
      <c r="H129" s="170">
        <v>25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435</v>
      </c>
      <c r="BM129" s="178" t="s">
        <v>648</v>
      </c>
    </row>
    <row r="130" spans="1:65" s="2" customFormat="1" ht="18">
      <c r="A130" s="31"/>
      <c r="B130" s="32"/>
      <c r="C130" s="31"/>
      <c r="D130" s="180" t="s">
        <v>438</v>
      </c>
      <c r="E130" s="31"/>
      <c r="F130" s="181" t="s">
        <v>636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75</v>
      </c>
    </row>
    <row r="131" spans="1:65" s="2" customFormat="1" ht="16.5" customHeight="1">
      <c r="A131" s="31"/>
      <c r="B131" s="165"/>
      <c r="C131" s="166" t="s">
        <v>471</v>
      </c>
      <c r="D131" s="166" t="s">
        <v>431</v>
      </c>
      <c r="E131" s="167" t="s">
        <v>649</v>
      </c>
      <c r="F131" s="168" t="s">
        <v>650</v>
      </c>
      <c r="G131" s="169" t="s">
        <v>444</v>
      </c>
      <c r="H131" s="170">
        <v>10</v>
      </c>
      <c r="I131" s="171"/>
      <c r="J131" s="172">
        <f>ROUND(I131*H131,2)</f>
        <v>0</v>
      </c>
      <c r="K131" s="173"/>
      <c r="L131" s="32"/>
      <c r="M131" s="174" t="s">
        <v>1</v>
      </c>
      <c r="N131" s="175" t="s">
        <v>40</v>
      </c>
      <c r="O131" s="57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82</v>
      </c>
      <c r="BK131" s="179">
        <f>ROUND(I131*H131,2)</f>
        <v>0</v>
      </c>
      <c r="BL131" s="16" t="s">
        <v>435</v>
      </c>
      <c r="BM131" s="178" t="s">
        <v>651</v>
      </c>
    </row>
    <row r="132" spans="1:65" s="2" customFormat="1" ht="18">
      <c r="A132" s="31"/>
      <c r="B132" s="32"/>
      <c r="C132" s="31"/>
      <c r="D132" s="180" t="s">
        <v>438</v>
      </c>
      <c r="E132" s="31"/>
      <c r="F132" s="181" t="s">
        <v>636</v>
      </c>
      <c r="G132" s="31"/>
      <c r="H132" s="31"/>
      <c r="I132" s="100"/>
      <c r="J132" s="31"/>
      <c r="K132" s="31"/>
      <c r="L132" s="32"/>
      <c r="M132" s="182"/>
      <c r="N132" s="183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438</v>
      </c>
      <c r="AU132" s="16" t="s">
        <v>75</v>
      </c>
    </row>
    <row r="133" spans="1:65" s="2" customFormat="1" ht="16.5" customHeight="1">
      <c r="A133" s="31"/>
      <c r="B133" s="165"/>
      <c r="C133" s="166" t="s">
        <v>479</v>
      </c>
      <c r="D133" s="166" t="s">
        <v>431</v>
      </c>
      <c r="E133" s="167" t="s">
        <v>652</v>
      </c>
      <c r="F133" s="168" t="s">
        <v>653</v>
      </c>
      <c r="G133" s="169" t="s">
        <v>482</v>
      </c>
      <c r="H133" s="170">
        <v>4</v>
      </c>
      <c r="I133" s="171"/>
      <c r="J133" s="172">
        <f>ROUND(I133*H133,2)</f>
        <v>0</v>
      </c>
      <c r="K133" s="173"/>
      <c r="L133" s="32"/>
      <c r="M133" s="174" t="s">
        <v>1</v>
      </c>
      <c r="N133" s="175" t="s">
        <v>40</v>
      </c>
      <c r="O133" s="57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82</v>
      </c>
      <c r="BK133" s="179">
        <f>ROUND(I133*H133,2)</f>
        <v>0</v>
      </c>
      <c r="BL133" s="16" t="s">
        <v>435</v>
      </c>
      <c r="BM133" s="178" t="s">
        <v>654</v>
      </c>
    </row>
    <row r="134" spans="1:65" s="2" customFormat="1" ht="18">
      <c r="A134" s="31"/>
      <c r="B134" s="32"/>
      <c r="C134" s="31"/>
      <c r="D134" s="180" t="s">
        <v>438</v>
      </c>
      <c r="E134" s="31"/>
      <c r="F134" s="181" t="s">
        <v>636</v>
      </c>
      <c r="G134" s="31"/>
      <c r="H134" s="31"/>
      <c r="I134" s="100"/>
      <c r="J134" s="31"/>
      <c r="K134" s="31"/>
      <c r="L134" s="32"/>
      <c r="M134" s="182"/>
      <c r="N134" s="183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438</v>
      </c>
      <c r="AU134" s="16" t="s">
        <v>75</v>
      </c>
    </row>
    <row r="135" spans="1:65" s="2" customFormat="1" ht="16.5" customHeight="1">
      <c r="A135" s="31"/>
      <c r="B135" s="165"/>
      <c r="C135" s="166" t="s">
        <v>464</v>
      </c>
      <c r="D135" s="166" t="s">
        <v>431</v>
      </c>
      <c r="E135" s="167" t="s">
        <v>655</v>
      </c>
      <c r="F135" s="168" t="s">
        <v>656</v>
      </c>
      <c r="G135" s="169" t="s">
        <v>482</v>
      </c>
      <c r="H135" s="170">
        <v>4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657</v>
      </c>
    </row>
    <row r="136" spans="1:65" s="2" customFormat="1" ht="18">
      <c r="A136" s="31"/>
      <c r="B136" s="32"/>
      <c r="C136" s="31"/>
      <c r="D136" s="180" t="s">
        <v>438</v>
      </c>
      <c r="E136" s="31"/>
      <c r="F136" s="181" t="s">
        <v>636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75</v>
      </c>
    </row>
    <row r="137" spans="1:65" s="2" customFormat="1" ht="16.5" customHeight="1">
      <c r="A137" s="31"/>
      <c r="B137" s="165"/>
      <c r="C137" s="166" t="s">
        <v>467</v>
      </c>
      <c r="D137" s="166" t="s">
        <v>431</v>
      </c>
      <c r="E137" s="167" t="s">
        <v>658</v>
      </c>
      <c r="F137" s="168" t="s">
        <v>659</v>
      </c>
      <c r="G137" s="169" t="s">
        <v>545</v>
      </c>
      <c r="H137" s="170">
        <v>2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660</v>
      </c>
    </row>
    <row r="138" spans="1:65" s="2" customFormat="1" ht="18">
      <c r="A138" s="31"/>
      <c r="B138" s="32"/>
      <c r="C138" s="31"/>
      <c r="D138" s="180" t="s">
        <v>438</v>
      </c>
      <c r="E138" s="31"/>
      <c r="F138" s="181" t="s">
        <v>636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75</v>
      </c>
    </row>
    <row r="139" spans="1:65" s="2" customFormat="1" ht="16.5" customHeight="1">
      <c r="A139" s="31"/>
      <c r="B139" s="165"/>
      <c r="C139" s="166" t="s">
        <v>497</v>
      </c>
      <c r="D139" s="166" t="s">
        <v>431</v>
      </c>
      <c r="E139" s="167" t="s">
        <v>661</v>
      </c>
      <c r="F139" s="168" t="s">
        <v>662</v>
      </c>
      <c r="G139" s="169" t="s">
        <v>444</v>
      </c>
      <c r="H139" s="170">
        <v>70</v>
      </c>
      <c r="I139" s="171"/>
      <c r="J139" s="172">
        <f>ROUND(I139*H139,2)</f>
        <v>0</v>
      </c>
      <c r="K139" s="173"/>
      <c r="L139" s="32"/>
      <c r="M139" s="174" t="s">
        <v>1</v>
      </c>
      <c r="N139" s="175" t="s">
        <v>40</v>
      </c>
      <c r="O139" s="57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82</v>
      </c>
      <c r="BK139" s="179">
        <f>ROUND(I139*H139,2)</f>
        <v>0</v>
      </c>
      <c r="BL139" s="16" t="s">
        <v>435</v>
      </c>
      <c r="BM139" s="178" t="s">
        <v>663</v>
      </c>
    </row>
    <row r="140" spans="1:65" s="2" customFormat="1" ht="18">
      <c r="A140" s="31"/>
      <c r="B140" s="32"/>
      <c r="C140" s="31"/>
      <c r="D140" s="180" t="s">
        <v>438</v>
      </c>
      <c r="E140" s="31"/>
      <c r="F140" s="181" t="s">
        <v>636</v>
      </c>
      <c r="G140" s="31"/>
      <c r="H140" s="31"/>
      <c r="I140" s="100"/>
      <c r="J140" s="31"/>
      <c r="K140" s="31"/>
      <c r="L140" s="32"/>
      <c r="M140" s="182"/>
      <c r="N140" s="183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438</v>
      </c>
      <c r="AU140" s="16" t="s">
        <v>75</v>
      </c>
    </row>
    <row r="141" spans="1:65" s="2" customFormat="1" ht="16.5" customHeight="1">
      <c r="A141" s="31"/>
      <c r="B141" s="165"/>
      <c r="C141" s="166" t="s">
        <v>429</v>
      </c>
      <c r="D141" s="166" t="s">
        <v>431</v>
      </c>
      <c r="E141" s="167" t="s">
        <v>664</v>
      </c>
      <c r="F141" s="168" t="s">
        <v>665</v>
      </c>
      <c r="G141" s="169" t="s">
        <v>444</v>
      </c>
      <c r="H141" s="170">
        <v>68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666</v>
      </c>
    </row>
    <row r="142" spans="1:65" s="2" customFormat="1" ht="18">
      <c r="A142" s="31"/>
      <c r="B142" s="32"/>
      <c r="C142" s="31"/>
      <c r="D142" s="180" t="s">
        <v>438</v>
      </c>
      <c r="E142" s="31"/>
      <c r="F142" s="181" t="s">
        <v>636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75</v>
      </c>
    </row>
    <row r="143" spans="1:65" s="2" customFormat="1" ht="16.5" customHeight="1">
      <c r="A143" s="31"/>
      <c r="B143" s="165"/>
      <c r="C143" s="166" t="s">
        <v>440</v>
      </c>
      <c r="D143" s="166" t="s">
        <v>431</v>
      </c>
      <c r="E143" s="167" t="s">
        <v>667</v>
      </c>
      <c r="F143" s="168" t="s">
        <v>668</v>
      </c>
      <c r="G143" s="169" t="s">
        <v>444</v>
      </c>
      <c r="H143" s="170">
        <v>15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669</v>
      </c>
    </row>
    <row r="144" spans="1:65" s="2" customFormat="1" ht="18">
      <c r="A144" s="31"/>
      <c r="B144" s="32"/>
      <c r="C144" s="31"/>
      <c r="D144" s="180" t="s">
        <v>438</v>
      </c>
      <c r="E144" s="31"/>
      <c r="F144" s="181" t="s">
        <v>636</v>
      </c>
      <c r="G144" s="31"/>
      <c r="H144" s="31"/>
      <c r="I144" s="100"/>
      <c r="J144" s="31"/>
      <c r="K144" s="31"/>
      <c r="L144" s="32"/>
      <c r="M144" s="182"/>
      <c r="N144" s="183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438</v>
      </c>
      <c r="AU144" s="16" t="s">
        <v>75</v>
      </c>
    </row>
    <row r="145" spans="1:65" s="2" customFormat="1" ht="16.5" customHeight="1">
      <c r="A145" s="31"/>
      <c r="B145" s="165"/>
      <c r="C145" s="166" t="s">
        <v>512</v>
      </c>
      <c r="D145" s="166" t="s">
        <v>431</v>
      </c>
      <c r="E145" s="167" t="s">
        <v>670</v>
      </c>
      <c r="F145" s="168" t="s">
        <v>671</v>
      </c>
      <c r="G145" s="169" t="s">
        <v>490</v>
      </c>
      <c r="H145" s="170">
        <v>70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672</v>
      </c>
    </row>
    <row r="146" spans="1:65" s="2" customFormat="1" ht="18">
      <c r="A146" s="31"/>
      <c r="B146" s="32"/>
      <c r="C146" s="31"/>
      <c r="D146" s="180" t="s">
        <v>438</v>
      </c>
      <c r="E146" s="31"/>
      <c r="F146" s="181" t="s">
        <v>636</v>
      </c>
      <c r="G146" s="31"/>
      <c r="H146" s="31"/>
      <c r="I146" s="100"/>
      <c r="J146" s="31"/>
      <c r="K146" s="31"/>
      <c r="L146" s="32"/>
      <c r="M146" s="182"/>
      <c r="N146" s="183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438</v>
      </c>
      <c r="AU146" s="16" t="s">
        <v>75</v>
      </c>
    </row>
    <row r="147" spans="1:65" s="2" customFormat="1" ht="16.5" customHeight="1">
      <c r="A147" s="31"/>
      <c r="B147" s="165"/>
      <c r="C147" s="166" t="s">
        <v>487</v>
      </c>
      <c r="D147" s="166" t="s">
        <v>431</v>
      </c>
      <c r="E147" s="167" t="s">
        <v>673</v>
      </c>
      <c r="F147" s="168" t="s">
        <v>674</v>
      </c>
      <c r="G147" s="169" t="s">
        <v>675</v>
      </c>
      <c r="H147" s="170">
        <v>8</v>
      </c>
      <c r="I147" s="171"/>
      <c r="J147" s="172">
        <f>ROUND(I147*H147,2)</f>
        <v>0</v>
      </c>
      <c r="K147" s="173"/>
      <c r="L147" s="32"/>
      <c r="M147" s="174" t="s">
        <v>1</v>
      </c>
      <c r="N147" s="175" t="s">
        <v>40</v>
      </c>
      <c r="O147" s="57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435</v>
      </c>
      <c r="BM147" s="178" t="s">
        <v>676</v>
      </c>
    </row>
    <row r="148" spans="1:65" s="2" customFormat="1" ht="18">
      <c r="A148" s="31"/>
      <c r="B148" s="32"/>
      <c r="C148" s="31"/>
      <c r="D148" s="180" t="s">
        <v>438</v>
      </c>
      <c r="E148" s="31"/>
      <c r="F148" s="181" t="s">
        <v>636</v>
      </c>
      <c r="G148" s="31"/>
      <c r="H148" s="31"/>
      <c r="I148" s="100"/>
      <c r="J148" s="31"/>
      <c r="K148" s="31"/>
      <c r="L148" s="32"/>
      <c r="M148" s="182"/>
      <c r="N148" s="183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438</v>
      </c>
      <c r="AU148" s="16" t="s">
        <v>75</v>
      </c>
    </row>
    <row r="149" spans="1:65" s="2" customFormat="1" ht="16.5" customHeight="1">
      <c r="A149" s="31"/>
      <c r="B149" s="165"/>
      <c r="C149" s="166" t="s">
        <v>8</v>
      </c>
      <c r="D149" s="166" t="s">
        <v>431</v>
      </c>
      <c r="E149" s="167" t="s">
        <v>677</v>
      </c>
      <c r="F149" s="168" t="s">
        <v>678</v>
      </c>
      <c r="G149" s="169" t="s">
        <v>675</v>
      </c>
      <c r="H149" s="170">
        <v>4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679</v>
      </c>
    </row>
    <row r="150" spans="1:65" s="2" customFormat="1" ht="18">
      <c r="A150" s="31"/>
      <c r="B150" s="32"/>
      <c r="C150" s="31"/>
      <c r="D150" s="180" t="s">
        <v>438</v>
      </c>
      <c r="E150" s="31"/>
      <c r="F150" s="181" t="s">
        <v>636</v>
      </c>
      <c r="G150" s="31"/>
      <c r="H150" s="31"/>
      <c r="I150" s="100"/>
      <c r="J150" s="31"/>
      <c r="K150" s="31"/>
      <c r="L150" s="32"/>
      <c r="M150" s="182"/>
      <c r="N150" s="183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438</v>
      </c>
      <c r="AU150" s="16" t="s">
        <v>75</v>
      </c>
    </row>
    <row r="151" spans="1:65" s="2" customFormat="1" ht="16.5" customHeight="1">
      <c r="A151" s="31"/>
      <c r="B151" s="165"/>
      <c r="C151" s="166" t="s">
        <v>484</v>
      </c>
      <c r="D151" s="166" t="s">
        <v>431</v>
      </c>
      <c r="E151" s="167" t="s">
        <v>680</v>
      </c>
      <c r="F151" s="168" t="s">
        <v>681</v>
      </c>
      <c r="G151" s="169" t="s">
        <v>675</v>
      </c>
      <c r="H151" s="170">
        <v>4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435</v>
      </c>
      <c r="AT151" s="178" t="s">
        <v>431</v>
      </c>
      <c r="AU151" s="178" t="s">
        <v>75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435</v>
      </c>
      <c r="BM151" s="178" t="s">
        <v>682</v>
      </c>
    </row>
    <row r="152" spans="1:65" s="2" customFormat="1" ht="18">
      <c r="A152" s="31"/>
      <c r="B152" s="32"/>
      <c r="C152" s="31"/>
      <c r="D152" s="180" t="s">
        <v>438</v>
      </c>
      <c r="E152" s="31"/>
      <c r="F152" s="181" t="s">
        <v>636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75</v>
      </c>
    </row>
    <row r="153" spans="1:65" s="2" customFormat="1" ht="21.75" customHeight="1">
      <c r="A153" s="31"/>
      <c r="B153" s="165"/>
      <c r="C153" s="166" t="s">
        <v>533</v>
      </c>
      <c r="D153" s="166" t="s">
        <v>431</v>
      </c>
      <c r="E153" s="167" t="s">
        <v>683</v>
      </c>
      <c r="F153" s="168" t="s">
        <v>684</v>
      </c>
      <c r="G153" s="169" t="s">
        <v>675</v>
      </c>
      <c r="H153" s="170">
        <v>4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435</v>
      </c>
      <c r="AT153" s="178" t="s">
        <v>431</v>
      </c>
      <c r="AU153" s="178" t="s">
        <v>75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435</v>
      </c>
      <c r="BM153" s="178" t="s">
        <v>685</v>
      </c>
    </row>
    <row r="154" spans="1:65" s="2" customFormat="1" ht="18">
      <c r="A154" s="31"/>
      <c r="B154" s="32"/>
      <c r="C154" s="31"/>
      <c r="D154" s="180" t="s">
        <v>438</v>
      </c>
      <c r="E154" s="31"/>
      <c r="F154" s="181" t="s">
        <v>636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75</v>
      </c>
    </row>
    <row r="155" spans="1:65" s="2" customFormat="1" ht="21.75" customHeight="1">
      <c r="A155" s="31"/>
      <c r="B155" s="165"/>
      <c r="C155" s="166" t="s">
        <v>542</v>
      </c>
      <c r="D155" s="166" t="s">
        <v>431</v>
      </c>
      <c r="E155" s="167" t="s">
        <v>686</v>
      </c>
      <c r="F155" s="168" t="s">
        <v>687</v>
      </c>
      <c r="G155" s="169" t="s">
        <v>675</v>
      </c>
      <c r="H155" s="170">
        <v>45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435</v>
      </c>
      <c r="AT155" s="178" t="s">
        <v>431</v>
      </c>
      <c r="AU155" s="178" t="s">
        <v>75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435</v>
      </c>
      <c r="BM155" s="178" t="s">
        <v>688</v>
      </c>
    </row>
    <row r="156" spans="1:65" s="2" customFormat="1" ht="18">
      <c r="A156" s="31"/>
      <c r="B156" s="32"/>
      <c r="C156" s="31"/>
      <c r="D156" s="180" t="s">
        <v>438</v>
      </c>
      <c r="E156" s="31"/>
      <c r="F156" s="181" t="s">
        <v>636</v>
      </c>
      <c r="G156" s="31"/>
      <c r="H156" s="31"/>
      <c r="I156" s="100"/>
      <c r="J156" s="31"/>
      <c r="K156" s="31"/>
      <c r="L156" s="32"/>
      <c r="M156" s="182"/>
      <c r="N156" s="183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438</v>
      </c>
      <c r="AU156" s="16" t="s">
        <v>75</v>
      </c>
    </row>
    <row r="157" spans="1:65" s="2" customFormat="1" ht="16.5" customHeight="1">
      <c r="A157" s="31"/>
      <c r="B157" s="165"/>
      <c r="C157" s="166" t="s">
        <v>549</v>
      </c>
      <c r="D157" s="166" t="s">
        <v>431</v>
      </c>
      <c r="E157" s="167" t="s">
        <v>689</v>
      </c>
      <c r="F157" s="168" t="s">
        <v>690</v>
      </c>
      <c r="G157" s="169" t="s">
        <v>444</v>
      </c>
      <c r="H157" s="170">
        <v>2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435</v>
      </c>
      <c r="AT157" s="178" t="s">
        <v>431</v>
      </c>
      <c r="AU157" s="178" t="s">
        <v>75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435</v>
      </c>
      <c r="BM157" s="178" t="s">
        <v>691</v>
      </c>
    </row>
    <row r="158" spans="1:65" s="2" customFormat="1" ht="18">
      <c r="A158" s="31"/>
      <c r="B158" s="32"/>
      <c r="C158" s="31"/>
      <c r="D158" s="180" t="s">
        <v>438</v>
      </c>
      <c r="E158" s="31"/>
      <c r="F158" s="181" t="s">
        <v>636</v>
      </c>
      <c r="G158" s="31"/>
      <c r="H158" s="31"/>
      <c r="I158" s="100"/>
      <c r="J158" s="31"/>
      <c r="K158" s="31"/>
      <c r="L158" s="32"/>
      <c r="M158" s="182"/>
      <c r="N158" s="183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438</v>
      </c>
      <c r="AU158" s="16" t="s">
        <v>75</v>
      </c>
    </row>
    <row r="159" spans="1:65" s="2" customFormat="1" ht="16.5" customHeight="1">
      <c r="A159" s="31"/>
      <c r="B159" s="165"/>
      <c r="C159" s="166" t="s">
        <v>553</v>
      </c>
      <c r="D159" s="166" t="s">
        <v>431</v>
      </c>
      <c r="E159" s="167" t="s">
        <v>692</v>
      </c>
      <c r="F159" s="168" t="s">
        <v>693</v>
      </c>
      <c r="G159" s="169" t="s">
        <v>694</v>
      </c>
      <c r="H159" s="170">
        <v>2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75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695</v>
      </c>
    </row>
    <row r="160" spans="1:65" s="2" customFormat="1" ht="18">
      <c r="A160" s="31"/>
      <c r="B160" s="32"/>
      <c r="C160" s="31"/>
      <c r="D160" s="180" t="s">
        <v>438</v>
      </c>
      <c r="E160" s="31"/>
      <c r="F160" s="181" t="s">
        <v>636</v>
      </c>
      <c r="G160" s="31"/>
      <c r="H160" s="31"/>
      <c r="I160" s="100"/>
      <c r="J160" s="31"/>
      <c r="K160" s="31"/>
      <c r="L160" s="32"/>
      <c r="M160" s="182"/>
      <c r="N160" s="183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438</v>
      </c>
      <c r="AU160" s="16" t="s">
        <v>75</v>
      </c>
    </row>
    <row r="161" spans="1:65" s="2" customFormat="1" ht="16.5" customHeight="1">
      <c r="A161" s="31"/>
      <c r="B161" s="165"/>
      <c r="C161" s="166" t="s">
        <v>7</v>
      </c>
      <c r="D161" s="166" t="s">
        <v>431</v>
      </c>
      <c r="E161" s="167" t="s">
        <v>696</v>
      </c>
      <c r="F161" s="168" t="s">
        <v>697</v>
      </c>
      <c r="G161" s="169" t="s">
        <v>444</v>
      </c>
      <c r="H161" s="170">
        <v>190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75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698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636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75</v>
      </c>
    </row>
    <row r="163" spans="1:65" s="2" customFormat="1" ht="16.5" customHeight="1">
      <c r="A163" s="31"/>
      <c r="B163" s="165"/>
      <c r="C163" s="166" t="s">
        <v>564</v>
      </c>
      <c r="D163" s="166" t="s">
        <v>431</v>
      </c>
      <c r="E163" s="167" t="s">
        <v>699</v>
      </c>
      <c r="F163" s="168" t="s">
        <v>700</v>
      </c>
      <c r="G163" s="169" t="s">
        <v>444</v>
      </c>
      <c r="H163" s="170">
        <v>53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435</v>
      </c>
      <c r="AT163" s="178" t="s">
        <v>431</v>
      </c>
      <c r="AU163" s="178" t="s">
        <v>75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435</v>
      </c>
      <c r="BM163" s="178" t="s">
        <v>701</v>
      </c>
    </row>
    <row r="164" spans="1:65" s="2" customFormat="1" ht="18">
      <c r="A164" s="31"/>
      <c r="B164" s="32"/>
      <c r="C164" s="31"/>
      <c r="D164" s="180" t="s">
        <v>438</v>
      </c>
      <c r="E164" s="31"/>
      <c r="F164" s="181" t="s">
        <v>636</v>
      </c>
      <c r="G164" s="31"/>
      <c r="H164" s="31"/>
      <c r="I164" s="100"/>
      <c r="J164" s="31"/>
      <c r="K164" s="31"/>
      <c r="L164" s="32"/>
      <c r="M164" s="182"/>
      <c r="N164" s="183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438</v>
      </c>
      <c r="AU164" s="16" t="s">
        <v>75</v>
      </c>
    </row>
    <row r="165" spans="1:65" s="2" customFormat="1" ht="16.5" customHeight="1">
      <c r="A165" s="31"/>
      <c r="B165" s="165"/>
      <c r="C165" s="166" t="s">
        <v>569</v>
      </c>
      <c r="D165" s="166" t="s">
        <v>431</v>
      </c>
      <c r="E165" s="167" t="s">
        <v>702</v>
      </c>
      <c r="F165" s="168" t="s">
        <v>703</v>
      </c>
      <c r="G165" s="169" t="s">
        <v>444</v>
      </c>
      <c r="H165" s="170">
        <v>75</v>
      </c>
      <c r="I165" s="171"/>
      <c r="J165" s="172">
        <f>ROUND(I165*H165,2)</f>
        <v>0</v>
      </c>
      <c r="K165" s="173"/>
      <c r="L165" s="32"/>
      <c r="M165" s="174" t="s">
        <v>1</v>
      </c>
      <c r="N165" s="175" t="s">
        <v>40</v>
      </c>
      <c r="O165" s="57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8" t="s">
        <v>435</v>
      </c>
      <c r="AT165" s="178" t="s">
        <v>431</v>
      </c>
      <c r="AU165" s="178" t="s">
        <v>75</v>
      </c>
      <c r="AY165" s="16" t="s">
        <v>427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82</v>
      </c>
      <c r="BK165" s="179">
        <f>ROUND(I165*H165,2)</f>
        <v>0</v>
      </c>
      <c r="BL165" s="16" t="s">
        <v>435</v>
      </c>
      <c r="BM165" s="178" t="s">
        <v>704</v>
      </c>
    </row>
    <row r="166" spans="1:65" s="2" customFormat="1" ht="18">
      <c r="A166" s="31"/>
      <c r="B166" s="32"/>
      <c r="C166" s="31"/>
      <c r="D166" s="180" t="s">
        <v>438</v>
      </c>
      <c r="E166" s="31"/>
      <c r="F166" s="181" t="s">
        <v>636</v>
      </c>
      <c r="G166" s="31"/>
      <c r="H166" s="31"/>
      <c r="I166" s="100"/>
      <c r="J166" s="31"/>
      <c r="K166" s="31"/>
      <c r="L166" s="32"/>
      <c r="M166" s="182"/>
      <c r="N166" s="183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438</v>
      </c>
      <c r="AU166" s="16" t="s">
        <v>75</v>
      </c>
    </row>
    <row r="167" spans="1:65" s="2" customFormat="1" ht="16.5" customHeight="1">
      <c r="A167" s="31"/>
      <c r="B167" s="165"/>
      <c r="C167" s="166" t="s">
        <v>574</v>
      </c>
      <c r="D167" s="166" t="s">
        <v>431</v>
      </c>
      <c r="E167" s="167" t="s">
        <v>705</v>
      </c>
      <c r="F167" s="168" t="s">
        <v>706</v>
      </c>
      <c r="G167" s="169" t="s">
        <v>707</v>
      </c>
      <c r="H167" s="170">
        <v>4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75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708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636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75</v>
      </c>
    </row>
    <row r="169" spans="1:65" s="2" customFormat="1" ht="16.5" customHeight="1">
      <c r="A169" s="31"/>
      <c r="B169" s="165"/>
      <c r="C169" s="166" t="s">
        <v>709</v>
      </c>
      <c r="D169" s="166" t="s">
        <v>431</v>
      </c>
      <c r="E169" s="167" t="s">
        <v>710</v>
      </c>
      <c r="F169" s="168" t="s">
        <v>711</v>
      </c>
      <c r="G169" s="169" t="s">
        <v>707</v>
      </c>
      <c r="H169" s="170">
        <v>4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75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712</v>
      </c>
    </row>
    <row r="170" spans="1:65" s="2" customFormat="1" ht="18">
      <c r="A170" s="31"/>
      <c r="B170" s="32"/>
      <c r="C170" s="31"/>
      <c r="D170" s="180" t="s">
        <v>438</v>
      </c>
      <c r="E170" s="31"/>
      <c r="F170" s="181" t="s">
        <v>636</v>
      </c>
      <c r="G170" s="31"/>
      <c r="H170" s="31"/>
      <c r="I170" s="100"/>
      <c r="J170" s="31"/>
      <c r="K170" s="31"/>
      <c r="L170" s="32"/>
      <c r="M170" s="182"/>
      <c r="N170" s="183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438</v>
      </c>
      <c r="AU170" s="16" t="s">
        <v>75</v>
      </c>
    </row>
    <row r="171" spans="1:65" s="2" customFormat="1" ht="16.5" customHeight="1">
      <c r="A171" s="31"/>
      <c r="B171" s="165"/>
      <c r="C171" s="166" t="s">
        <v>713</v>
      </c>
      <c r="D171" s="166" t="s">
        <v>431</v>
      </c>
      <c r="E171" s="167" t="s">
        <v>714</v>
      </c>
      <c r="F171" s="168" t="s">
        <v>715</v>
      </c>
      <c r="G171" s="169" t="s">
        <v>434</v>
      </c>
      <c r="H171" s="170">
        <v>5</v>
      </c>
      <c r="I171" s="171"/>
      <c r="J171" s="172">
        <f>ROUND(I171*H171,2)</f>
        <v>0</v>
      </c>
      <c r="K171" s="173"/>
      <c r="L171" s="32"/>
      <c r="M171" s="174" t="s">
        <v>1</v>
      </c>
      <c r="N171" s="175" t="s">
        <v>40</v>
      </c>
      <c r="O171" s="57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435</v>
      </c>
      <c r="AT171" s="178" t="s">
        <v>431</v>
      </c>
      <c r="AU171" s="178" t="s">
        <v>75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716</v>
      </c>
    </row>
    <row r="172" spans="1:65" s="2" customFormat="1" ht="18">
      <c r="A172" s="31"/>
      <c r="B172" s="32"/>
      <c r="C172" s="31"/>
      <c r="D172" s="180" t="s">
        <v>438</v>
      </c>
      <c r="E172" s="31"/>
      <c r="F172" s="181" t="s">
        <v>636</v>
      </c>
      <c r="G172" s="31"/>
      <c r="H172" s="31"/>
      <c r="I172" s="100"/>
      <c r="J172" s="31"/>
      <c r="K172" s="31"/>
      <c r="L172" s="32"/>
      <c r="M172" s="182"/>
      <c r="N172" s="183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438</v>
      </c>
      <c r="AU172" s="16" t="s">
        <v>75</v>
      </c>
    </row>
    <row r="173" spans="1:65" s="2" customFormat="1" ht="16.5" customHeight="1">
      <c r="A173" s="31"/>
      <c r="B173" s="165"/>
      <c r="C173" s="166" t="s">
        <v>717</v>
      </c>
      <c r="D173" s="166" t="s">
        <v>431</v>
      </c>
      <c r="E173" s="167" t="s">
        <v>718</v>
      </c>
      <c r="F173" s="168" t="s">
        <v>719</v>
      </c>
      <c r="G173" s="169" t="s">
        <v>434</v>
      </c>
      <c r="H173" s="170">
        <v>1</v>
      </c>
      <c r="I173" s="171"/>
      <c r="J173" s="172">
        <f>ROUND(I173*H173,2)</f>
        <v>0</v>
      </c>
      <c r="K173" s="173"/>
      <c r="L173" s="32"/>
      <c r="M173" s="174" t="s">
        <v>1</v>
      </c>
      <c r="N173" s="175" t="s">
        <v>40</v>
      </c>
      <c r="O173" s="57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435</v>
      </c>
      <c r="AT173" s="178" t="s">
        <v>431</v>
      </c>
      <c r="AU173" s="178" t="s">
        <v>75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720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636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75</v>
      </c>
    </row>
    <row r="175" spans="1:65" s="2" customFormat="1" ht="16.5" customHeight="1">
      <c r="A175" s="31"/>
      <c r="B175" s="165"/>
      <c r="C175" s="166" t="s">
        <v>721</v>
      </c>
      <c r="D175" s="166" t="s">
        <v>431</v>
      </c>
      <c r="E175" s="167" t="s">
        <v>722</v>
      </c>
      <c r="F175" s="168" t="s">
        <v>723</v>
      </c>
      <c r="G175" s="169" t="s">
        <v>434</v>
      </c>
      <c r="H175" s="170">
        <v>1</v>
      </c>
      <c r="I175" s="171"/>
      <c r="J175" s="172">
        <f>ROUND(I175*H175,2)</f>
        <v>0</v>
      </c>
      <c r="K175" s="173"/>
      <c r="L175" s="32"/>
      <c r="M175" s="174" t="s">
        <v>1</v>
      </c>
      <c r="N175" s="175" t="s">
        <v>40</v>
      </c>
      <c r="O175" s="57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75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724</v>
      </c>
    </row>
    <row r="176" spans="1:65" s="2" customFormat="1" ht="18">
      <c r="A176" s="31"/>
      <c r="B176" s="32"/>
      <c r="C176" s="31"/>
      <c r="D176" s="180" t="s">
        <v>438</v>
      </c>
      <c r="E176" s="31"/>
      <c r="F176" s="181" t="s">
        <v>636</v>
      </c>
      <c r="G176" s="31"/>
      <c r="H176" s="31"/>
      <c r="I176" s="100"/>
      <c r="J176" s="31"/>
      <c r="K176" s="31"/>
      <c r="L176" s="32"/>
      <c r="M176" s="214"/>
      <c r="N176" s="215"/>
      <c r="O176" s="216"/>
      <c r="P176" s="216"/>
      <c r="Q176" s="216"/>
      <c r="R176" s="216"/>
      <c r="S176" s="216"/>
      <c r="T176" s="217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438</v>
      </c>
      <c r="AU176" s="16" t="s">
        <v>75</v>
      </c>
    </row>
    <row r="177" spans="1:31" s="2" customFormat="1" ht="7" customHeight="1">
      <c r="A177" s="31"/>
      <c r="B177" s="46"/>
      <c r="C177" s="47"/>
      <c r="D177" s="47"/>
      <c r="E177" s="47"/>
      <c r="F177" s="47"/>
      <c r="G177" s="47"/>
      <c r="H177" s="47"/>
      <c r="I177" s="124"/>
      <c r="J177" s="47"/>
      <c r="K177" s="47"/>
      <c r="L177" s="32"/>
      <c r="M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</sheetData>
  <autoFilter ref="C119:K17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725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ROUND((SUM(BE120:BE148)),  2)</f>
        <v>0</v>
      </c>
      <c r="G35" s="31"/>
      <c r="H35" s="31"/>
      <c r="I35" s="111">
        <v>0.21</v>
      </c>
      <c r="J35" s="110">
        <f>ROUND(((SUM(BE120:BE148))*I35),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ROUND((SUM(BF120:BF148)),  2)</f>
        <v>0</v>
      </c>
      <c r="G36" s="31"/>
      <c r="H36" s="31"/>
      <c r="I36" s="111">
        <v>0.15</v>
      </c>
      <c r="J36" s="110">
        <f>ROUND(((SUM(BF120:BF148))*I36),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014-36-01-6 - SO-04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394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014-36-01-6 - SO-04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SUM(P121:P148)</f>
        <v>0</v>
      </c>
      <c r="Q120" s="65"/>
      <c r="R120" s="149">
        <f>SUM(R121:R148)</f>
        <v>0</v>
      </c>
      <c r="S120" s="65"/>
      <c r="T120" s="150">
        <f>SUM(T121:T148)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SUM(BK121:BK148)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75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726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727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225</v>
      </c>
      <c r="I123" s="171"/>
      <c r="J123" s="172">
        <f t="shared" ref="J123:J148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8" si="1">O123*H123</f>
        <v>0</v>
      </c>
      <c r="Q123" s="176">
        <v>0</v>
      </c>
      <c r="R123" s="176">
        <f t="shared" ref="R123:R148" si="2">Q123*H123</f>
        <v>0</v>
      </c>
      <c r="S123" s="176">
        <v>0</v>
      </c>
      <c r="T123" s="177">
        <f t="shared" ref="T123:T148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8" si="4">IF(N123="základní",J123,0)</f>
        <v>0</v>
      </c>
      <c r="BF123" s="179">
        <f t="shared" ref="BF123:BF148" si="5">IF(N123="snížená",J123,0)</f>
        <v>0</v>
      </c>
      <c r="BG123" s="179">
        <f t="shared" ref="BG123:BG148" si="6">IF(N123="zákl. přenesená",J123,0)</f>
        <v>0</v>
      </c>
      <c r="BH123" s="179">
        <f t="shared" ref="BH123:BH148" si="7">IF(N123="sníž. přenesená",J123,0)</f>
        <v>0</v>
      </c>
      <c r="BI123" s="179">
        <f t="shared" ref="BI123:BI148" si="8">IF(N123="nulová",J123,0)</f>
        <v>0</v>
      </c>
      <c r="BJ123" s="16" t="s">
        <v>82</v>
      </c>
      <c r="BK123" s="179">
        <f t="shared" ref="BK123:BK148" si="9">ROUND(I123*H123,2)</f>
        <v>0</v>
      </c>
      <c r="BL123" s="16" t="s">
        <v>435</v>
      </c>
      <c r="BM123" s="178" t="s">
        <v>728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729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730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731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732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733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734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114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735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114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736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64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737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114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738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739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740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741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69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742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743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744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745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185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746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700</v>
      </c>
      <c r="G142" s="169" t="s">
        <v>444</v>
      </c>
      <c r="H142" s="170">
        <v>50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747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702</v>
      </c>
      <c r="F143" s="168" t="s">
        <v>703</v>
      </c>
      <c r="G143" s="169" t="s">
        <v>444</v>
      </c>
      <c r="H143" s="170">
        <v>120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748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705</v>
      </c>
      <c r="F144" s="168" t="s">
        <v>706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749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710</v>
      </c>
      <c r="F145" s="168" t="s">
        <v>711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750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714</v>
      </c>
      <c r="F146" s="168" t="s">
        <v>715</v>
      </c>
      <c r="G146" s="169" t="s">
        <v>434</v>
      </c>
      <c r="H146" s="170">
        <v>5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751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718</v>
      </c>
      <c r="F147" s="168" t="s">
        <v>719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752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722</v>
      </c>
      <c r="F148" s="168" t="s">
        <v>723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218" t="s">
        <v>1</v>
      </c>
      <c r="N148" s="219" t="s">
        <v>40</v>
      </c>
      <c r="O148" s="216"/>
      <c r="P148" s="220">
        <f t="shared" si="1"/>
        <v>0</v>
      </c>
      <c r="Q148" s="220">
        <v>0</v>
      </c>
      <c r="R148" s="220">
        <f t="shared" si="2"/>
        <v>0</v>
      </c>
      <c r="S148" s="220">
        <v>0</v>
      </c>
      <c r="T148" s="22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753</v>
      </c>
    </row>
    <row r="149" spans="1:65" s="2" customFormat="1" ht="7" customHeight="1">
      <c r="A149" s="31"/>
      <c r="B149" s="46"/>
      <c r="C149" s="47"/>
      <c r="D149" s="47"/>
      <c r="E149" s="47"/>
      <c r="F149" s="47"/>
      <c r="G149" s="47"/>
      <c r="H149" s="47"/>
      <c r="I149" s="124"/>
      <c r="J149" s="47"/>
      <c r="K149" s="47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19:K148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754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014-36-01-7 - PS-03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394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014-36-01-7 - PS-03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755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727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9" si="1">O123*H123</f>
        <v>0</v>
      </c>
      <c r="Q123" s="176">
        <v>0</v>
      </c>
      <c r="R123" s="176">
        <f t="shared" ref="R123:R139" si="2">Q123*H123</f>
        <v>0</v>
      </c>
      <c r="S123" s="176">
        <v>0</v>
      </c>
      <c r="T123" s="177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9" si="4">IF(N123="základní",J123,0)</f>
        <v>0</v>
      </c>
      <c r="BF123" s="179">
        <f t="shared" ref="BF123:BF139" si="5">IF(N123="snížená",J123,0)</f>
        <v>0</v>
      </c>
      <c r="BG123" s="179">
        <f t="shared" ref="BG123:BG139" si="6">IF(N123="zákl. přenesená",J123,0)</f>
        <v>0</v>
      </c>
      <c r="BH123" s="179">
        <f t="shared" ref="BH123:BH139" si="7">IF(N123="sníž. přenesená",J123,0)</f>
        <v>0</v>
      </c>
      <c r="BI123" s="179">
        <f t="shared" ref="BI123:BI139" si="8">IF(N123="nulová",J123,0)</f>
        <v>0</v>
      </c>
      <c r="BJ123" s="16" t="s">
        <v>82</v>
      </c>
      <c r="BK123" s="179">
        <f t="shared" ref="BK123:BK139" si="9">ROUND(I123*H123,2)</f>
        <v>0</v>
      </c>
      <c r="BL123" s="16" t="s">
        <v>435</v>
      </c>
      <c r="BM123" s="178" t="s">
        <v>757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759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761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763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765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766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767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768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770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772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774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775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776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777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778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780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781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782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784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785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ROUND((SUM(BE120:BE136)),  2)</f>
        <v>0</v>
      </c>
      <c r="G35" s="31"/>
      <c r="H35" s="31"/>
      <c r="I35" s="111">
        <v>0.21</v>
      </c>
      <c r="J35" s="110">
        <f>ROUND(((SUM(BE120:BE136))*I35),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ROUND((SUM(BF120:BF136)),  2)</f>
        <v>0</v>
      </c>
      <c r="G36" s="31"/>
      <c r="H36" s="31"/>
      <c r="I36" s="111">
        <v>0.15</v>
      </c>
      <c r="J36" s="110">
        <f>ROUND(((SUM(BF120:BF136))*I36),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014-36-01-8 - PS-04 Elektroobkjekty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394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014-36-01-8 - PS-04 Elektroobkjekty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SUM(P121:P136)</f>
        <v>0</v>
      </c>
      <c r="Q120" s="65"/>
      <c r="R120" s="149">
        <f>SUM(R121:R136)</f>
        <v>0</v>
      </c>
      <c r="S120" s="65"/>
      <c r="T120" s="150">
        <f>SUM(T121:T136)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786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727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6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6" si="1">O123*H123</f>
        <v>0</v>
      </c>
      <c r="Q123" s="176">
        <v>0</v>
      </c>
      <c r="R123" s="176">
        <f t="shared" ref="R123:R136" si="2">Q123*H123</f>
        <v>0</v>
      </c>
      <c r="S123" s="176">
        <v>0</v>
      </c>
      <c r="T123" s="177">
        <f t="shared" ref="T123:T136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6" si="4">IF(N123="základní",J123,0)</f>
        <v>0</v>
      </c>
      <c r="BF123" s="179">
        <f t="shared" ref="BF123:BF136" si="5">IF(N123="snížená",J123,0)</f>
        <v>0</v>
      </c>
      <c r="BG123" s="179">
        <f t="shared" ref="BG123:BG136" si="6">IF(N123="zákl. přenesená",J123,0)</f>
        <v>0</v>
      </c>
      <c r="BH123" s="179">
        <f t="shared" ref="BH123:BH136" si="7">IF(N123="sníž. přenesená",J123,0)</f>
        <v>0</v>
      </c>
      <c r="BI123" s="179">
        <f t="shared" ref="BI123:BI136" si="8">IF(N123="nulová",J123,0)</f>
        <v>0</v>
      </c>
      <c r="BJ123" s="16" t="s">
        <v>82</v>
      </c>
      <c r="BK123" s="179">
        <f t="shared" ref="BK123:BK136" si="9">ROUND(I123*H123,2)</f>
        <v>0</v>
      </c>
      <c r="BL123" s="16" t="s">
        <v>435</v>
      </c>
      <c r="BM123" s="178" t="s">
        <v>787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789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790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791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792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793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794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795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796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797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705</v>
      </c>
      <c r="F131" s="168" t="s">
        <v>706</v>
      </c>
      <c r="G131" s="169" t="s">
        <v>707</v>
      </c>
      <c r="H131" s="170">
        <v>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798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710</v>
      </c>
      <c r="F132" s="168" t="s">
        <v>711</v>
      </c>
      <c r="G132" s="169" t="s">
        <v>707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799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714</v>
      </c>
      <c r="F133" s="168" t="s">
        <v>800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801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718</v>
      </c>
      <c r="F134" s="168" t="s">
        <v>715</v>
      </c>
      <c r="G134" s="169" t="s">
        <v>434</v>
      </c>
      <c r="H134" s="170">
        <v>5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802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722</v>
      </c>
      <c r="F135" s="168" t="s">
        <v>719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803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783</v>
      </c>
      <c r="F136" s="168" t="s">
        <v>723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218" t="s">
        <v>1</v>
      </c>
      <c r="N136" s="219" t="s">
        <v>40</v>
      </c>
      <c r="O136" s="216"/>
      <c r="P136" s="220">
        <f t="shared" si="1"/>
        <v>0</v>
      </c>
      <c r="Q136" s="220">
        <v>0</v>
      </c>
      <c r="R136" s="220">
        <f t="shared" si="2"/>
        <v>0</v>
      </c>
      <c r="S136" s="220">
        <v>0</v>
      </c>
      <c r="T136" s="22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804</v>
      </c>
    </row>
    <row r="137" spans="1:65" s="2" customFormat="1" ht="7" customHeight="1">
      <c r="A137" s="31"/>
      <c r="B137" s="46"/>
      <c r="C137" s="47"/>
      <c r="D137" s="47"/>
      <c r="E137" s="47"/>
      <c r="F137" s="47"/>
      <c r="G137" s="47"/>
      <c r="H137" s="47"/>
      <c r="I137" s="124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9:K13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805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ROUND((SUM(BE131:BE203)),  2)</f>
        <v>0</v>
      </c>
      <c r="G35" s="31"/>
      <c r="H35" s="31"/>
      <c r="I35" s="111">
        <v>0.21</v>
      </c>
      <c r="J35" s="110">
        <f>ROUND(((SUM(BE131:BE203))*I35),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ROUND((SUM(BF131:BF203)),  2)</f>
        <v>0</v>
      </c>
      <c r="G36" s="31"/>
      <c r="H36" s="31"/>
      <c r="I36" s="111">
        <v>0.15</v>
      </c>
      <c r="J36" s="110">
        <f>ROUND(((SUM(BF131:BF203))*I36),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ROUND((SUM(BG131:BG203)),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ROUND((SUM(BH131:BH203)),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ROUND((SUM(BI131:BI203)),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014-36-01-9 - SO-05 Úprava hráze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J149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J158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J184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J185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J190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J202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394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014-36-01-9 - SO-05 Úprava hráze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352.28926530000001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P133+P184+P202</f>
        <v>0</v>
      </c>
      <c r="Q132" s="158"/>
      <c r="R132" s="159">
        <f>R133+R184+R202</f>
        <v>352.28926530000001</v>
      </c>
      <c r="S132" s="158"/>
      <c r="T132" s="160">
        <f>T133+T184+T202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BK133+BK184+BK202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P134+P144+P149+P158+P165</f>
        <v>0</v>
      </c>
      <c r="Q133" s="158"/>
      <c r="R133" s="159">
        <f>R134+R144+R149+R158+R165</f>
        <v>4.2750000000000003E-2</v>
      </c>
      <c r="S133" s="158"/>
      <c r="T133" s="160">
        <f>T134+T144+T149+T158+T165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BK134+BK144+BK149+BK158+BK165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813</v>
      </c>
      <c r="F135" s="168" t="s">
        <v>814</v>
      </c>
      <c r="G135" s="169" t="s">
        <v>490</v>
      </c>
      <c r="H135" s="170">
        <v>800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815</v>
      </c>
    </row>
    <row r="136" spans="1:65" s="2" customFormat="1" ht="27">
      <c r="A136" s="31"/>
      <c r="B136" s="32"/>
      <c r="C136" s="31"/>
      <c r="D136" s="180" t="s">
        <v>438</v>
      </c>
      <c r="E136" s="31"/>
      <c r="F136" s="181" t="s">
        <v>816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817</v>
      </c>
      <c r="H137" s="187">
        <v>800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800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820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822</v>
      </c>
      <c r="H140" s="187">
        <v>800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825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SUM(P145:P148)</f>
        <v>0</v>
      </c>
      <c r="Q144" s="158"/>
      <c r="R144" s="159">
        <f>SUM(R145:R148)</f>
        <v>0</v>
      </c>
      <c r="S144" s="158"/>
      <c r="T144" s="160">
        <f>SUM(T145:T148)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SUM(BK145:BK148)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680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829</v>
      </c>
    </row>
    <row r="146" spans="1:65" s="13" customFormat="1" ht="20.399999999999999">
      <c r="B146" s="184"/>
      <c r="D146" s="180" t="s">
        <v>447</v>
      </c>
      <c r="E146" s="185" t="s">
        <v>1</v>
      </c>
      <c r="F146" s="186" t="s">
        <v>830</v>
      </c>
      <c r="H146" s="187">
        <v>519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75</v>
      </c>
      <c r="AY146" s="185" t="s">
        <v>427</v>
      </c>
    </row>
    <row r="147" spans="1:65" s="13" customFormat="1" ht="20.399999999999999">
      <c r="B147" s="184"/>
      <c r="D147" s="180" t="s">
        <v>447</v>
      </c>
      <c r="E147" s="185" t="s">
        <v>1</v>
      </c>
      <c r="F147" s="186" t="s">
        <v>831</v>
      </c>
      <c r="H147" s="187">
        <v>161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447</v>
      </c>
      <c r="AU147" s="185" t="s">
        <v>436</v>
      </c>
      <c r="AV147" s="13" t="s">
        <v>84</v>
      </c>
      <c r="AW147" s="13" t="s">
        <v>32</v>
      </c>
      <c r="AX147" s="13" t="s">
        <v>75</v>
      </c>
      <c r="AY147" s="185" t="s">
        <v>427</v>
      </c>
    </row>
    <row r="148" spans="1:65" s="14" customFormat="1" ht="10.199999999999999">
      <c r="B148" s="203"/>
      <c r="D148" s="180" t="s">
        <v>447</v>
      </c>
      <c r="E148" s="204" t="s">
        <v>1</v>
      </c>
      <c r="F148" s="205" t="s">
        <v>541</v>
      </c>
      <c r="H148" s="206">
        <v>680</v>
      </c>
      <c r="I148" s="207"/>
      <c r="L148" s="203"/>
      <c r="M148" s="208"/>
      <c r="N148" s="209"/>
      <c r="O148" s="209"/>
      <c r="P148" s="209"/>
      <c r="Q148" s="209"/>
      <c r="R148" s="209"/>
      <c r="S148" s="209"/>
      <c r="T148" s="210"/>
      <c r="AT148" s="204" t="s">
        <v>447</v>
      </c>
      <c r="AU148" s="204" t="s">
        <v>436</v>
      </c>
      <c r="AV148" s="14" t="s">
        <v>435</v>
      </c>
      <c r="AW148" s="14" t="s">
        <v>32</v>
      </c>
      <c r="AX148" s="14" t="s">
        <v>82</v>
      </c>
      <c r="AY148" s="204" t="s">
        <v>427</v>
      </c>
    </row>
    <row r="149" spans="1:65" s="12" customFormat="1" ht="20.85" customHeight="1">
      <c r="B149" s="152"/>
      <c r="D149" s="153" t="s">
        <v>74</v>
      </c>
      <c r="E149" s="163" t="s">
        <v>484</v>
      </c>
      <c r="F149" s="163" t="s">
        <v>832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SUM(P150:P157)</f>
        <v>0</v>
      </c>
      <c r="Q149" s="158"/>
      <c r="R149" s="159">
        <f>SUM(R150:R157)</f>
        <v>0</v>
      </c>
      <c r="S149" s="158"/>
      <c r="T149" s="160">
        <f>SUM(T150:T157)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SUM(BK150:BK157)</f>
        <v>0</v>
      </c>
    </row>
    <row r="150" spans="1:65" s="2" customFormat="1" ht="55.5" customHeight="1">
      <c r="A150" s="31"/>
      <c r="B150" s="165"/>
      <c r="C150" s="166" t="s">
        <v>460</v>
      </c>
      <c r="D150" s="166" t="s">
        <v>431</v>
      </c>
      <c r="E150" s="167" t="s">
        <v>833</v>
      </c>
      <c r="F150" s="168" t="s">
        <v>834</v>
      </c>
      <c r="G150" s="169" t="s">
        <v>675</v>
      </c>
      <c r="H150" s="170">
        <v>1043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835</v>
      </c>
    </row>
    <row r="151" spans="1:65" s="13" customFormat="1" ht="20.399999999999999">
      <c r="B151" s="184"/>
      <c r="D151" s="180" t="s">
        <v>447</v>
      </c>
      <c r="E151" s="185" t="s">
        <v>1</v>
      </c>
      <c r="F151" s="186" t="s">
        <v>836</v>
      </c>
      <c r="H151" s="187">
        <v>1043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471</v>
      </c>
      <c r="D152" s="166" t="s">
        <v>431</v>
      </c>
      <c r="E152" s="167" t="s">
        <v>837</v>
      </c>
      <c r="F152" s="168" t="s">
        <v>838</v>
      </c>
      <c r="G152" s="169" t="s">
        <v>675</v>
      </c>
      <c r="H152" s="170">
        <v>317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839</v>
      </c>
    </row>
    <row r="153" spans="1:65" s="13" customFormat="1" ht="20.399999999999999">
      <c r="B153" s="184"/>
      <c r="D153" s="180" t="s">
        <v>447</v>
      </c>
      <c r="E153" s="185" t="s">
        <v>1</v>
      </c>
      <c r="F153" s="186" t="s">
        <v>840</v>
      </c>
      <c r="H153" s="187">
        <v>317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55.5" customHeight="1">
      <c r="A154" s="31"/>
      <c r="B154" s="165"/>
      <c r="C154" s="166" t="s">
        <v>479</v>
      </c>
      <c r="D154" s="166" t="s">
        <v>431</v>
      </c>
      <c r="E154" s="167" t="s">
        <v>841</v>
      </c>
      <c r="F154" s="168" t="s">
        <v>842</v>
      </c>
      <c r="G154" s="169" t="s">
        <v>675</v>
      </c>
      <c r="H154" s="170">
        <v>6340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843</v>
      </c>
    </row>
    <row r="155" spans="1:65" s="13" customFormat="1" ht="20.399999999999999">
      <c r="B155" s="184"/>
      <c r="D155" s="180" t="s">
        <v>447</v>
      </c>
      <c r="E155" s="185" t="s">
        <v>1</v>
      </c>
      <c r="F155" s="186" t="s">
        <v>844</v>
      </c>
      <c r="H155" s="187">
        <v>6340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464</v>
      </c>
      <c r="D156" s="166" t="s">
        <v>431</v>
      </c>
      <c r="E156" s="167" t="s">
        <v>845</v>
      </c>
      <c r="F156" s="168" t="s">
        <v>846</v>
      </c>
      <c r="G156" s="169" t="s">
        <v>675</v>
      </c>
      <c r="H156" s="170">
        <v>680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847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848</v>
      </c>
      <c r="H157" s="187">
        <v>680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12" customFormat="1" ht="20.85" customHeight="1">
      <c r="B158" s="152"/>
      <c r="D158" s="153" t="s">
        <v>74</v>
      </c>
      <c r="E158" s="163" t="s">
        <v>533</v>
      </c>
      <c r="F158" s="163" t="s">
        <v>849</v>
      </c>
      <c r="I158" s="155"/>
      <c r="J158" s="164">
        <f>BK158</f>
        <v>0</v>
      </c>
      <c r="L158" s="152"/>
      <c r="M158" s="157"/>
      <c r="N158" s="158"/>
      <c r="O158" s="158"/>
      <c r="P158" s="159">
        <f>SUM(P159:P164)</f>
        <v>0</v>
      </c>
      <c r="Q158" s="158"/>
      <c r="R158" s="159">
        <f>SUM(R159:R164)</f>
        <v>0</v>
      </c>
      <c r="S158" s="158"/>
      <c r="T158" s="160">
        <f>SUM(T159:T164)</f>
        <v>0</v>
      </c>
      <c r="AR158" s="153" t="s">
        <v>82</v>
      </c>
      <c r="AT158" s="161" t="s">
        <v>74</v>
      </c>
      <c r="AU158" s="161" t="s">
        <v>84</v>
      </c>
      <c r="AY158" s="153" t="s">
        <v>427</v>
      </c>
      <c r="BK158" s="162">
        <f>SUM(BK159:BK164)</f>
        <v>0</v>
      </c>
    </row>
    <row r="159" spans="1:65" s="2" customFormat="1" ht="55.5" customHeight="1">
      <c r="A159" s="31"/>
      <c r="B159" s="165"/>
      <c r="C159" s="166" t="s">
        <v>467</v>
      </c>
      <c r="D159" s="166" t="s">
        <v>431</v>
      </c>
      <c r="E159" s="167" t="s">
        <v>850</v>
      </c>
      <c r="F159" s="168" t="s">
        <v>851</v>
      </c>
      <c r="G159" s="169" t="s">
        <v>675</v>
      </c>
      <c r="H159" s="170">
        <v>730.6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852</v>
      </c>
    </row>
    <row r="160" spans="1:65" s="13" customFormat="1" ht="30.6">
      <c r="B160" s="184"/>
      <c r="D160" s="180" t="s">
        <v>447</v>
      </c>
      <c r="E160" s="185" t="s">
        <v>1</v>
      </c>
      <c r="F160" s="186" t="s">
        <v>853</v>
      </c>
      <c r="H160" s="187">
        <v>730.6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497</v>
      </c>
      <c r="D161" s="166" t="s">
        <v>431</v>
      </c>
      <c r="E161" s="167" t="s">
        <v>854</v>
      </c>
      <c r="F161" s="168" t="s">
        <v>855</v>
      </c>
      <c r="G161" s="169" t="s">
        <v>452</v>
      </c>
      <c r="H161" s="170">
        <v>538.9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856</v>
      </c>
    </row>
    <row r="162" spans="1:65" s="13" customFormat="1" ht="20.399999999999999">
      <c r="B162" s="184"/>
      <c r="D162" s="180" t="s">
        <v>447</v>
      </c>
      <c r="E162" s="185" t="s">
        <v>1</v>
      </c>
      <c r="F162" s="186" t="s">
        <v>857</v>
      </c>
      <c r="H162" s="187">
        <v>538.9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82</v>
      </c>
      <c r="AY162" s="185" t="s">
        <v>427</v>
      </c>
    </row>
    <row r="163" spans="1:65" s="2" customFormat="1" ht="33" customHeight="1">
      <c r="A163" s="31"/>
      <c r="B163" s="165"/>
      <c r="C163" s="166" t="s">
        <v>429</v>
      </c>
      <c r="D163" s="166" t="s">
        <v>431</v>
      </c>
      <c r="E163" s="167" t="s">
        <v>858</v>
      </c>
      <c r="F163" s="168" t="s">
        <v>859</v>
      </c>
      <c r="G163" s="169" t="s">
        <v>675</v>
      </c>
      <c r="H163" s="170">
        <v>997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435</v>
      </c>
      <c r="AT163" s="178" t="s">
        <v>431</v>
      </c>
      <c r="AU163" s="178" t="s">
        <v>436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435</v>
      </c>
      <c r="BM163" s="178" t="s">
        <v>860</v>
      </c>
    </row>
    <row r="164" spans="1:65" s="13" customFormat="1" ht="20.399999999999999">
      <c r="B164" s="184"/>
      <c r="D164" s="180" t="s">
        <v>447</v>
      </c>
      <c r="E164" s="185" t="s">
        <v>1</v>
      </c>
      <c r="F164" s="186" t="s">
        <v>861</v>
      </c>
      <c r="H164" s="187">
        <v>997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447</v>
      </c>
      <c r="AU164" s="185" t="s">
        <v>436</v>
      </c>
      <c r="AV164" s="13" t="s">
        <v>84</v>
      </c>
      <c r="AW164" s="13" t="s">
        <v>32</v>
      </c>
      <c r="AX164" s="13" t="s">
        <v>82</v>
      </c>
      <c r="AY164" s="185" t="s">
        <v>427</v>
      </c>
    </row>
    <row r="165" spans="1:65" s="12" customFormat="1" ht="20.85" customHeight="1">
      <c r="B165" s="152"/>
      <c r="D165" s="153" t="s">
        <v>74</v>
      </c>
      <c r="E165" s="163" t="s">
        <v>542</v>
      </c>
      <c r="F165" s="163" t="s">
        <v>862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SUM(P166:P183)</f>
        <v>0</v>
      </c>
      <c r="Q165" s="158"/>
      <c r="R165" s="159">
        <f>SUM(R166:R183)</f>
        <v>4.2750000000000003E-2</v>
      </c>
      <c r="S165" s="158"/>
      <c r="T165" s="160">
        <f>SUM(T166:T183)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SUM(BK166:BK183)</f>
        <v>0</v>
      </c>
    </row>
    <row r="166" spans="1:65" s="2" customFormat="1" ht="21.75" customHeight="1">
      <c r="A166" s="31"/>
      <c r="B166" s="165"/>
      <c r="C166" s="166" t="s">
        <v>440</v>
      </c>
      <c r="D166" s="166" t="s">
        <v>431</v>
      </c>
      <c r="E166" s="167" t="s">
        <v>863</v>
      </c>
      <c r="F166" s="168" t="s">
        <v>864</v>
      </c>
      <c r="G166" s="169" t="s">
        <v>490</v>
      </c>
      <c r="H166" s="170">
        <v>1710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865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866</v>
      </c>
      <c r="H167" s="187">
        <v>1710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33" customHeight="1">
      <c r="A168" s="31"/>
      <c r="B168" s="165"/>
      <c r="C168" s="166" t="s">
        <v>512</v>
      </c>
      <c r="D168" s="166" t="s">
        <v>431</v>
      </c>
      <c r="E168" s="167" t="s">
        <v>867</v>
      </c>
      <c r="F168" s="168" t="s">
        <v>868</v>
      </c>
      <c r="G168" s="169" t="s">
        <v>490</v>
      </c>
      <c r="H168" s="170">
        <v>1710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869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870</v>
      </c>
      <c r="H169" s="187">
        <v>1710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871</v>
      </c>
      <c r="F170" s="194" t="s">
        <v>872</v>
      </c>
      <c r="G170" s="195" t="s">
        <v>545</v>
      </c>
      <c r="H170" s="196">
        <v>42.75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1E-3</v>
      </c>
      <c r="R170" s="176">
        <f>Q170*H170</f>
        <v>4.2750000000000003E-2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873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874</v>
      </c>
      <c r="H171" s="187">
        <v>42.75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8</v>
      </c>
      <c r="D172" s="166" t="s">
        <v>431</v>
      </c>
      <c r="E172" s="167" t="s">
        <v>875</v>
      </c>
      <c r="F172" s="168" t="s">
        <v>876</v>
      </c>
      <c r="G172" s="169" t="s">
        <v>490</v>
      </c>
      <c r="H172" s="170">
        <v>1800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877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878</v>
      </c>
      <c r="H173" s="187">
        <v>1000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75</v>
      </c>
      <c r="AY173" s="185" t="s">
        <v>427</v>
      </c>
    </row>
    <row r="174" spans="1:65" s="13" customFormat="1" ht="20.399999999999999">
      <c r="B174" s="184"/>
      <c r="D174" s="180" t="s">
        <v>447</v>
      </c>
      <c r="E174" s="185" t="s">
        <v>1</v>
      </c>
      <c r="F174" s="186" t="s">
        <v>879</v>
      </c>
      <c r="H174" s="187">
        <v>800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75</v>
      </c>
      <c r="AY174" s="185" t="s">
        <v>427</v>
      </c>
    </row>
    <row r="175" spans="1:65" s="14" customFormat="1" ht="10.199999999999999">
      <c r="B175" s="203"/>
      <c r="D175" s="180" t="s">
        <v>447</v>
      </c>
      <c r="E175" s="204" t="s">
        <v>1</v>
      </c>
      <c r="F175" s="205" t="s">
        <v>541</v>
      </c>
      <c r="H175" s="206">
        <v>1800</v>
      </c>
      <c r="I175" s="207"/>
      <c r="L175" s="203"/>
      <c r="M175" s="208"/>
      <c r="N175" s="209"/>
      <c r="O175" s="209"/>
      <c r="P175" s="209"/>
      <c r="Q175" s="209"/>
      <c r="R175" s="209"/>
      <c r="S175" s="209"/>
      <c r="T175" s="210"/>
      <c r="AT175" s="204" t="s">
        <v>447</v>
      </c>
      <c r="AU175" s="204" t="s">
        <v>436</v>
      </c>
      <c r="AV175" s="14" t="s">
        <v>435</v>
      </c>
      <c r="AW175" s="14" t="s">
        <v>32</v>
      </c>
      <c r="AX175" s="14" t="s">
        <v>82</v>
      </c>
      <c r="AY175" s="204" t="s">
        <v>427</v>
      </c>
    </row>
    <row r="176" spans="1:65" s="2" customFormat="1" ht="44.25" customHeight="1">
      <c r="A176" s="31"/>
      <c r="B176" s="165"/>
      <c r="C176" s="166" t="s">
        <v>484</v>
      </c>
      <c r="D176" s="166" t="s">
        <v>431</v>
      </c>
      <c r="E176" s="167" t="s">
        <v>880</v>
      </c>
      <c r="F176" s="168" t="s">
        <v>881</v>
      </c>
      <c r="G176" s="169" t="s">
        <v>490</v>
      </c>
      <c r="H176" s="170">
        <v>903</v>
      </c>
      <c r="I176" s="171"/>
      <c r="J176" s="172">
        <f>ROUND(I176*H176,2)</f>
        <v>0</v>
      </c>
      <c r="K176" s="173"/>
      <c r="L176" s="32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435</v>
      </c>
      <c r="AT176" s="178" t="s">
        <v>431</v>
      </c>
      <c r="AU176" s="178" t="s">
        <v>436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882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883</v>
      </c>
      <c r="H177" s="187">
        <v>468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436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884</v>
      </c>
      <c r="H178" s="187">
        <v>435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903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436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33" customHeight="1">
      <c r="A180" s="31"/>
      <c r="B180" s="165"/>
      <c r="C180" s="166" t="s">
        <v>533</v>
      </c>
      <c r="D180" s="166" t="s">
        <v>431</v>
      </c>
      <c r="E180" s="167" t="s">
        <v>885</v>
      </c>
      <c r="F180" s="168" t="s">
        <v>886</v>
      </c>
      <c r="G180" s="169" t="s">
        <v>490</v>
      </c>
      <c r="H180" s="170">
        <v>505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435</v>
      </c>
      <c r="AT180" s="178" t="s">
        <v>431</v>
      </c>
      <c r="AU180" s="178" t="s">
        <v>436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887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888</v>
      </c>
      <c r="H181" s="187">
        <v>180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75</v>
      </c>
      <c r="AY181" s="185" t="s">
        <v>427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889</v>
      </c>
      <c r="H182" s="187">
        <v>325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436</v>
      </c>
      <c r="AV182" s="13" t="s">
        <v>84</v>
      </c>
      <c r="AW182" s="13" t="s">
        <v>32</v>
      </c>
      <c r="AX182" s="13" t="s">
        <v>75</v>
      </c>
      <c r="AY182" s="185" t="s">
        <v>427</v>
      </c>
    </row>
    <row r="183" spans="1:65" s="14" customFormat="1" ht="10.199999999999999">
      <c r="B183" s="203"/>
      <c r="D183" s="180" t="s">
        <v>447</v>
      </c>
      <c r="E183" s="204" t="s">
        <v>1</v>
      </c>
      <c r="F183" s="205" t="s">
        <v>541</v>
      </c>
      <c r="H183" s="206">
        <v>505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447</v>
      </c>
      <c r="AU183" s="204" t="s">
        <v>436</v>
      </c>
      <c r="AV183" s="14" t="s">
        <v>435</v>
      </c>
      <c r="AW183" s="14" t="s">
        <v>32</v>
      </c>
      <c r="AX183" s="14" t="s">
        <v>82</v>
      </c>
      <c r="AY183" s="204" t="s">
        <v>427</v>
      </c>
    </row>
    <row r="184" spans="1:65" s="12" customFormat="1" ht="22.8" customHeight="1">
      <c r="B184" s="152"/>
      <c r="D184" s="153" t="s">
        <v>74</v>
      </c>
      <c r="E184" s="163" t="s">
        <v>435</v>
      </c>
      <c r="F184" s="163" t="s">
        <v>890</v>
      </c>
      <c r="I184" s="155"/>
      <c r="J184" s="164">
        <f>BK184</f>
        <v>0</v>
      </c>
      <c r="L184" s="152"/>
      <c r="M184" s="157"/>
      <c r="N184" s="158"/>
      <c r="O184" s="158"/>
      <c r="P184" s="159">
        <f>P185+P190</f>
        <v>0</v>
      </c>
      <c r="Q184" s="158"/>
      <c r="R184" s="159">
        <f>R185+R190</f>
        <v>352.2465153</v>
      </c>
      <c r="S184" s="158"/>
      <c r="T184" s="160">
        <f>T185+T190</f>
        <v>0</v>
      </c>
      <c r="AR184" s="153" t="s">
        <v>82</v>
      </c>
      <c r="AT184" s="161" t="s">
        <v>74</v>
      </c>
      <c r="AU184" s="161" t="s">
        <v>82</v>
      </c>
      <c r="AY184" s="153" t="s">
        <v>427</v>
      </c>
      <c r="BK184" s="162">
        <f>BK185+BK190</f>
        <v>0</v>
      </c>
    </row>
    <row r="185" spans="1:65" s="12" customFormat="1" ht="20.85" customHeight="1">
      <c r="B185" s="152"/>
      <c r="D185" s="153" t="s">
        <v>74</v>
      </c>
      <c r="E185" s="163" t="s">
        <v>891</v>
      </c>
      <c r="F185" s="163" t="s">
        <v>892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SUM(P186:P189)</f>
        <v>0</v>
      </c>
      <c r="Q185" s="158"/>
      <c r="R185" s="159">
        <f>SUM(R186:R189)</f>
        <v>38.25</v>
      </c>
      <c r="S185" s="158"/>
      <c r="T185" s="160">
        <f>SUM(T186:T189)</f>
        <v>0</v>
      </c>
      <c r="AR185" s="153" t="s">
        <v>82</v>
      </c>
      <c r="AT185" s="161" t="s">
        <v>74</v>
      </c>
      <c r="AU185" s="161" t="s">
        <v>84</v>
      </c>
      <c r="AY185" s="153" t="s">
        <v>427</v>
      </c>
      <c r="BK185" s="162">
        <f>SUM(BK186:BK189)</f>
        <v>0</v>
      </c>
    </row>
    <row r="186" spans="1:65" s="2" customFormat="1" ht="33" customHeight="1">
      <c r="A186" s="31"/>
      <c r="B186" s="165"/>
      <c r="C186" s="166" t="s">
        <v>542</v>
      </c>
      <c r="D186" s="166" t="s">
        <v>431</v>
      </c>
      <c r="E186" s="167" t="s">
        <v>893</v>
      </c>
      <c r="F186" s="168" t="s">
        <v>894</v>
      </c>
      <c r="G186" s="169" t="s">
        <v>675</v>
      </c>
      <c r="H186" s="170">
        <v>17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2.25</v>
      </c>
      <c r="R186" s="176">
        <f>Q186*H186</f>
        <v>38.25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436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895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896</v>
      </c>
      <c r="H187" s="187">
        <v>12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75</v>
      </c>
      <c r="AY187" s="185" t="s">
        <v>427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897</v>
      </c>
      <c r="H188" s="187">
        <v>5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436</v>
      </c>
      <c r="AV188" s="13" t="s">
        <v>84</v>
      </c>
      <c r="AW188" s="13" t="s">
        <v>32</v>
      </c>
      <c r="AX188" s="13" t="s">
        <v>75</v>
      </c>
      <c r="AY188" s="185" t="s">
        <v>427</v>
      </c>
    </row>
    <row r="189" spans="1:65" s="14" customFormat="1" ht="10.199999999999999">
      <c r="B189" s="203"/>
      <c r="D189" s="180" t="s">
        <v>447</v>
      </c>
      <c r="E189" s="204" t="s">
        <v>1</v>
      </c>
      <c r="F189" s="205" t="s">
        <v>541</v>
      </c>
      <c r="H189" s="206">
        <v>17</v>
      </c>
      <c r="I189" s="207"/>
      <c r="L189" s="203"/>
      <c r="M189" s="208"/>
      <c r="N189" s="209"/>
      <c r="O189" s="209"/>
      <c r="P189" s="209"/>
      <c r="Q189" s="209"/>
      <c r="R189" s="209"/>
      <c r="S189" s="209"/>
      <c r="T189" s="210"/>
      <c r="AT189" s="204" t="s">
        <v>447</v>
      </c>
      <c r="AU189" s="204" t="s">
        <v>436</v>
      </c>
      <c r="AV189" s="14" t="s">
        <v>435</v>
      </c>
      <c r="AW189" s="14" t="s">
        <v>32</v>
      </c>
      <c r="AX189" s="14" t="s">
        <v>82</v>
      </c>
      <c r="AY189" s="204" t="s">
        <v>427</v>
      </c>
    </row>
    <row r="190" spans="1:65" s="12" customFormat="1" ht="20.85" customHeight="1">
      <c r="B190" s="152"/>
      <c r="D190" s="153" t="s">
        <v>74</v>
      </c>
      <c r="E190" s="163" t="s">
        <v>898</v>
      </c>
      <c r="F190" s="163" t="s">
        <v>899</v>
      </c>
      <c r="I190" s="155"/>
      <c r="J190" s="164">
        <f>BK190</f>
        <v>0</v>
      </c>
      <c r="L190" s="152"/>
      <c r="M190" s="157"/>
      <c r="N190" s="158"/>
      <c r="O190" s="158"/>
      <c r="P190" s="159">
        <f>SUM(P191:P201)</f>
        <v>0</v>
      </c>
      <c r="Q190" s="158"/>
      <c r="R190" s="159">
        <f>SUM(R191:R201)</f>
        <v>313.9965153</v>
      </c>
      <c r="S190" s="158"/>
      <c r="T190" s="160">
        <f>SUM(T191:T201)</f>
        <v>0</v>
      </c>
      <c r="AR190" s="153" t="s">
        <v>82</v>
      </c>
      <c r="AT190" s="161" t="s">
        <v>74</v>
      </c>
      <c r="AU190" s="161" t="s">
        <v>84</v>
      </c>
      <c r="AY190" s="153" t="s">
        <v>427</v>
      </c>
      <c r="BK190" s="162">
        <f>SUM(BK191:BK201)</f>
        <v>0</v>
      </c>
    </row>
    <row r="191" spans="1:65" s="2" customFormat="1" ht="44.25" customHeight="1">
      <c r="A191" s="31"/>
      <c r="B191" s="165"/>
      <c r="C191" s="166" t="s">
        <v>549</v>
      </c>
      <c r="D191" s="166" t="s">
        <v>431</v>
      </c>
      <c r="E191" s="167" t="s">
        <v>900</v>
      </c>
      <c r="F191" s="168" t="s">
        <v>901</v>
      </c>
      <c r="G191" s="169" t="s">
        <v>675</v>
      </c>
      <c r="H191" s="170">
        <v>48.164999999999999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2.0032199999999998</v>
      </c>
      <c r="R191" s="176">
        <f>Q191*H191</f>
        <v>96.485091299999993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436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902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903</v>
      </c>
      <c r="H192" s="187">
        <v>24.114999999999998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436</v>
      </c>
      <c r="AV192" s="13" t="s">
        <v>84</v>
      </c>
      <c r="AW192" s="13" t="s">
        <v>32</v>
      </c>
      <c r="AX192" s="13" t="s">
        <v>75</v>
      </c>
      <c r="AY192" s="185" t="s">
        <v>427</v>
      </c>
    </row>
    <row r="193" spans="1:65" s="13" customFormat="1" ht="10.199999999999999">
      <c r="B193" s="184"/>
      <c r="D193" s="180" t="s">
        <v>447</v>
      </c>
      <c r="E193" s="185" t="s">
        <v>1</v>
      </c>
      <c r="F193" s="186" t="s">
        <v>904</v>
      </c>
      <c r="H193" s="187">
        <v>24.05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436</v>
      </c>
      <c r="AV193" s="13" t="s">
        <v>84</v>
      </c>
      <c r="AW193" s="13" t="s">
        <v>32</v>
      </c>
      <c r="AX193" s="13" t="s">
        <v>75</v>
      </c>
      <c r="AY193" s="185" t="s">
        <v>427</v>
      </c>
    </row>
    <row r="194" spans="1:65" s="14" customFormat="1" ht="10.199999999999999">
      <c r="B194" s="203"/>
      <c r="D194" s="180" t="s">
        <v>447</v>
      </c>
      <c r="E194" s="204" t="s">
        <v>1</v>
      </c>
      <c r="F194" s="205" t="s">
        <v>541</v>
      </c>
      <c r="H194" s="206">
        <v>48.164999999999999</v>
      </c>
      <c r="I194" s="207"/>
      <c r="L194" s="203"/>
      <c r="M194" s="208"/>
      <c r="N194" s="209"/>
      <c r="O194" s="209"/>
      <c r="P194" s="209"/>
      <c r="Q194" s="209"/>
      <c r="R194" s="209"/>
      <c r="S194" s="209"/>
      <c r="T194" s="210"/>
      <c r="AT194" s="204" t="s">
        <v>447</v>
      </c>
      <c r="AU194" s="204" t="s">
        <v>436</v>
      </c>
      <c r="AV194" s="14" t="s">
        <v>435</v>
      </c>
      <c r="AW194" s="14" t="s">
        <v>32</v>
      </c>
      <c r="AX194" s="14" t="s">
        <v>82</v>
      </c>
      <c r="AY194" s="204" t="s">
        <v>427</v>
      </c>
    </row>
    <row r="195" spans="1:65" s="2" customFormat="1" ht="44.25" customHeight="1">
      <c r="A195" s="31"/>
      <c r="B195" s="165"/>
      <c r="C195" s="166" t="s">
        <v>553</v>
      </c>
      <c r="D195" s="166" t="s">
        <v>431</v>
      </c>
      <c r="E195" s="167" t="s">
        <v>905</v>
      </c>
      <c r="F195" s="168" t="s">
        <v>906</v>
      </c>
      <c r="G195" s="169" t="s">
        <v>490</v>
      </c>
      <c r="H195" s="170">
        <v>74.099999999999994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436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907</v>
      </c>
    </row>
    <row r="196" spans="1:65" s="13" customFormat="1" ht="10.199999999999999">
      <c r="B196" s="184"/>
      <c r="D196" s="180" t="s">
        <v>447</v>
      </c>
      <c r="E196" s="185" t="s">
        <v>1</v>
      </c>
      <c r="F196" s="186" t="s">
        <v>908</v>
      </c>
      <c r="H196" s="187">
        <v>74.099999999999994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447</v>
      </c>
      <c r="AU196" s="185" t="s">
        <v>436</v>
      </c>
      <c r="AV196" s="13" t="s">
        <v>84</v>
      </c>
      <c r="AW196" s="13" t="s">
        <v>32</v>
      </c>
      <c r="AX196" s="13" t="s">
        <v>82</v>
      </c>
      <c r="AY196" s="185" t="s">
        <v>427</v>
      </c>
    </row>
    <row r="197" spans="1:65" s="2" customFormat="1" ht="33" customHeight="1">
      <c r="A197" s="31"/>
      <c r="B197" s="165"/>
      <c r="C197" s="166" t="s">
        <v>7</v>
      </c>
      <c r="D197" s="166" t="s">
        <v>431</v>
      </c>
      <c r="E197" s="167" t="s">
        <v>909</v>
      </c>
      <c r="F197" s="168" t="s">
        <v>910</v>
      </c>
      <c r="G197" s="169" t="s">
        <v>675</v>
      </c>
      <c r="H197" s="170">
        <v>108.93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1.9967999999999999</v>
      </c>
      <c r="R197" s="176">
        <f>Q197*H197</f>
        <v>217.51142400000001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436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911</v>
      </c>
    </row>
    <row r="198" spans="1:65" s="2" customFormat="1" ht="18">
      <c r="A198" s="31"/>
      <c r="B198" s="32"/>
      <c r="C198" s="31"/>
      <c r="D198" s="180" t="s">
        <v>438</v>
      </c>
      <c r="E198" s="31"/>
      <c r="F198" s="181" t="s">
        <v>912</v>
      </c>
      <c r="G198" s="31"/>
      <c r="H198" s="31"/>
      <c r="I198" s="100"/>
      <c r="J198" s="31"/>
      <c r="K198" s="31"/>
      <c r="L198" s="32"/>
      <c r="M198" s="182"/>
      <c r="N198" s="183"/>
      <c r="O198" s="57"/>
      <c r="P198" s="57"/>
      <c r="Q198" s="57"/>
      <c r="R198" s="57"/>
      <c r="S198" s="57"/>
      <c r="T198" s="58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438</v>
      </c>
      <c r="AU198" s="16" t="s">
        <v>436</v>
      </c>
    </row>
    <row r="199" spans="1:65" s="13" customFormat="1" ht="10.199999999999999">
      <c r="B199" s="184"/>
      <c r="D199" s="180" t="s">
        <v>447</v>
      </c>
      <c r="E199" s="185" t="s">
        <v>1</v>
      </c>
      <c r="F199" s="186" t="s">
        <v>913</v>
      </c>
      <c r="H199" s="187">
        <v>55.65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447</v>
      </c>
      <c r="AU199" s="185" t="s">
        <v>436</v>
      </c>
      <c r="AV199" s="13" t="s">
        <v>84</v>
      </c>
      <c r="AW199" s="13" t="s">
        <v>32</v>
      </c>
      <c r="AX199" s="13" t="s">
        <v>75</v>
      </c>
      <c r="AY199" s="185" t="s">
        <v>427</v>
      </c>
    </row>
    <row r="200" spans="1:65" s="13" customFormat="1" ht="10.199999999999999">
      <c r="B200" s="184"/>
      <c r="D200" s="180" t="s">
        <v>447</v>
      </c>
      <c r="E200" s="185" t="s">
        <v>1</v>
      </c>
      <c r="F200" s="186" t="s">
        <v>914</v>
      </c>
      <c r="H200" s="187">
        <v>53.28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436</v>
      </c>
      <c r="AV200" s="13" t="s">
        <v>84</v>
      </c>
      <c r="AW200" s="13" t="s">
        <v>32</v>
      </c>
      <c r="AX200" s="13" t="s">
        <v>75</v>
      </c>
      <c r="AY200" s="185" t="s">
        <v>427</v>
      </c>
    </row>
    <row r="201" spans="1:65" s="14" customFormat="1" ht="10.199999999999999">
      <c r="B201" s="203"/>
      <c r="D201" s="180" t="s">
        <v>447</v>
      </c>
      <c r="E201" s="204" t="s">
        <v>1</v>
      </c>
      <c r="F201" s="205" t="s">
        <v>541</v>
      </c>
      <c r="H201" s="206">
        <v>108.93</v>
      </c>
      <c r="I201" s="207"/>
      <c r="L201" s="203"/>
      <c r="M201" s="208"/>
      <c r="N201" s="209"/>
      <c r="O201" s="209"/>
      <c r="P201" s="209"/>
      <c r="Q201" s="209"/>
      <c r="R201" s="209"/>
      <c r="S201" s="209"/>
      <c r="T201" s="210"/>
      <c r="AT201" s="204" t="s">
        <v>447</v>
      </c>
      <c r="AU201" s="204" t="s">
        <v>436</v>
      </c>
      <c r="AV201" s="14" t="s">
        <v>435</v>
      </c>
      <c r="AW201" s="14" t="s">
        <v>32</v>
      </c>
      <c r="AX201" s="14" t="s">
        <v>82</v>
      </c>
      <c r="AY201" s="204" t="s">
        <v>427</v>
      </c>
    </row>
    <row r="202" spans="1:65" s="12" customFormat="1" ht="22.8" customHeight="1">
      <c r="B202" s="152"/>
      <c r="D202" s="153" t="s">
        <v>74</v>
      </c>
      <c r="E202" s="163" t="s">
        <v>469</v>
      </c>
      <c r="F202" s="163" t="s">
        <v>470</v>
      </c>
      <c r="I202" s="155"/>
      <c r="J202" s="164">
        <f>BK202</f>
        <v>0</v>
      </c>
      <c r="L202" s="152"/>
      <c r="M202" s="157"/>
      <c r="N202" s="158"/>
      <c r="O202" s="158"/>
      <c r="P202" s="159">
        <f>P203</f>
        <v>0</v>
      </c>
      <c r="Q202" s="158"/>
      <c r="R202" s="159">
        <f>R203</f>
        <v>0</v>
      </c>
      <c r="S202" s="158"/>
      <c r="T202" s="160">
        <f>T203</f>
        <v>0</v>
      </c>
      <c r="AR202" s="153" t="s">
        <v>82</v>
      </c>
      <c r="AT202" s="161" t="s">
        <v>74</v>
      </c>
      <c r="AU202" s="161" t="s">
        <v>82</v>
      </c>
      <c r="AY202" s="153" t="s">
        <v>427</v>
      </c>
      <c r="BK202" s="162">
        <f>BK203</f>
        <v>0</v>
      </c>
    </row>
    <row r="203" spans="1:65" s="2" customFormat="1" ht="21.75" customHeight="1">
      <c r="A203" s="31"/>
      <c r="B203" s="165"/>
      <c r="C203" s="166" t="s">
        <v>564</v>
      </c>
      <c r="D203" s="166" t="s">
        <v>431</v>
      </c>
      <c r="E203" s="167" t="s">
        <v>589</v>
      </c>
      <c r="F203" s="168" t="s">
        <v>590</v>
      </c>
      <c r="G203" s="169" t="s">
        <v>452</v>
      </c>
      <c r="H203" s="170">
        <v>352.28899999999999</v>
      </c>
      <c r="I203" s="171"/>
      <c r="J203" s="172">
        <f>ROUND(I203*H203,2)</f>
        <v>0</v>
      </c>
      <c r="K203" s="173"/>
      <c r="L203" s="32"/>
      <c r="M203" s="218" t="s">
        <v>1</v>
      </c>
      <c r="N203" s="219" t="s">
        <v>40</v>
      </c>
      <c r="O203" s="216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8" t="s">
        <v>435</v>
      </c>
      <c r="AT203" s="178" t="s">
        <v>431</v>
      </c>
      <c r="AU203" s="178" t="s">
        <v>84</v>
      </c>
      <c r="AY203" s="16" t="s">
        <v>427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82</v>
      </c>
      <c r="BK203" s="179">
        <f>ROUND(I203*H203,2)</f>
        <v>0</v>
      </c>
      <c r="BL203" s="16" t="s">
        <v>435</v>
      </c>
      <c r="BM203" s="178" t="s">
        <v>915</v>
      </c>
    </row>
    <row r="204" spans="1:65" s="2" customFormat="1" ht="7" customHeight="1">
      <c r="A204" s="31"/>
      <c r="B204" s="46"/>
      <c r="C204" s="47"/>
      <c r="D204" s="47"/>
      <c r="E204" s="47"/>
      <c r="F204" s="47"/>
      <c r="G204" s="47"/>
      <c r="H204" s="47"/>
      <c r="I204" s="124"/>
      <c r="J204" s="47"/>
      <c r="K204" s="47"/>
      <c r="L204" s="32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autoFilter ref="C130:K20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394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916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ROUND(J124,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ROUND((SUM(BE124:BE173)),  2)</f>
        <v>0</v>
      </c>
      <c r="G35" s="31"/>
      <c r="H35" s="31"/>
      <c r="I35" s="111">
        <v>0.21</v>
      </c>
      <c r="J35" s="110">
        <f>ROUND(((SUM(BE124:BE173))*I35),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ROUND((SUM(BF124:BF173)),  2)</f>
        <v>0</v>
      </c>
      <c r="G36" s="31"/>
      <c r="H36" s="31"/>
      <c r="I36" s="111">
        <v>0.15</v>
      </c>
      <c r="J36" s="110">
        <f>ROUND(((SUM(BF124:BF173))*I36),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ROUND((SUM(BG124:BG173)),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ROUND((SUM(BH124:BH173)),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ROUND((SUM(BI124:BI173)),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394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014-36-01-00 -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J124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J125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J126</f>
        <v>0</v>
      </c>
      <c r="L100" s="135"/>
    </row>
    <row r="101" spans="1:47" s="10" customFormat="1" ht="14.85" customHeight="1">
      <c r="B101" s="135"/>
      <c r="D101" s="136" t="s">
        <v>919</v>
      </c>
      <c r="E101" s="137"/>
      <c r="F101" s="137"/>
      <c r="G101" s="137"/>
      <c r="H101" s="137"/>
      <c r="I101" s="138"/>
      <c r="J101" s="139">
        <f>J164</f>
        <v>0</v>
      </c>
      <c r="L101" s="135"/>
    </row>
    <row r="102" spans="1:47" s="10" customFormat="1" ht="14.85" customHeight="1">
      <c r="B102" s="135"/>
      <c r="D102" s="136" t="s">
        <v>920</v>
      </c>
      <c r="E102" s="137"/>
      <c r="F102" s="137"/>
      <c r="G102" s="137"/>
      <c r="H102" s="137"/>
      <c r="I102" s="138"/>
      <c r="J102" s="139">
        <f>J165</f>
        <v>0</v>
      </c>
      <c r="L102" s="135"/>
    </row>
    <row r="103" spans="1:47" s="2" customFormat="1" ht="21.85" customHeight="1">
      <c r="A103" s="31"/>
      <c r="B103" s="32"/>
      <c r="C103" s="31"/>
      <c r="D103" s="31"/>
      <c r="E103" s="31"/>
      <c r="F103" s="31"/>
      <c r="G103" s="31"/>
      <c r="H103" s="31"/>
      <c r="I103" s="100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7" customHeight="1">
      <c r="A104" s="31"/>
      <c r="B104" s="46"/>
      <c r="C104" s="47"/>
      <c r="D104" s="47"/>
      <c r="E104" s="47"/>
      <c r="F104" s="47"/>
      <c r="G104" s="47"/>
      <c r="H104" s="47"/>
      <c r="I104" s="124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47" s="2" customFormat="1" ht="7" customHeight="1">
      <c r="A108" s="31"/>
      <c r="B108" s="48"/>
      <c r="C108" s="49"/>
      <c r="D108" s="49"/>
      <c r="E108" s="49"/>
      <c r="F108" s="49"/>
      <c r="G108" s="49"/>
      <c r="H108" s="49"/>
      <c r="I108" s="125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5" customHeight="1">
      <c r="A109" s="31"/>
      <c r="B109" s="32"/>
      <c r="C109" s="20" t="s">
        <v>412</v>
      </c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16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65" t="str">
        <f>E7</f>
        <v>Modernizace rejd Baťova kanálu</v>
      </c>
      <c r="F112" s="266"/>
      <c r="G112" s="266"/>
      <c r="H112" s="266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19"/>
      <c r="C113" s="26" t="s">
        <v>393</v>
      </c>
      <c r="I113" s="97"/>
      <c r="L113" s="19"/>
    </row>
    <row r="114" spans="1:65" s="2" customFormat="1" ht="16.5" customHeight="1">
      <c r="A114" s="31"/>
      <c r="B114" s="32"/>
      <c r="C114" s="31"/>
      <c r="D114" s="31"/>
      <c r="E114" s="265" t="s">
        <v>394</v>
      </c>
      <c r="F114" s="267"/>
      <c r="G114" s="267"/>
      <c r="H114" s="267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395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47" t="str">
        <f>E11</f>
        <v>014-36-01-00 - Vedlejší a ostatní náklady</v>
      </c>
      <c r="F116" s="267"/>
      <c r="G116" s="267"/>
      <c r="H116" s="267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1"/>
      <c r="E118" s="31"/>
      <c r="F118" s="24" t="str">
        <f>F14</f>
        <v xml:space="preserve"> </v>
      </c>
      <c r="G118" s="31"/>
      <c r="H118" s="31"/>
      <c r="I118" s="101" t="s">
        <v>22</v>
      </c>
      <c r="J118" s="54" t="str">
        <f>IF(J14="","",J14)</f>
        <v>1. 4. 2020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7" customHeight="1">
      <c r="A119" s="31"/>
      <c r="B119" s="32"/>
      <c r="C119" s="31"/>
      <c r="D119" s="31"/>
      <c r="E119" s="31"/>
      <c r="F119" s="31"/>
      <c r="G119" s="31"/>
      <c r="H119" s="31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24</v>
      </c>
      <c r="D120" s="31"/>
      <c r="E120" s="31"/>
      <c r="F120" s="24" t="str">
        <f>E17</f>
        <v>Povodí Moravy, s.p.</v>
      </c>
      <c r="G120" s="31"/>
      <c r="H120" s="31"/>
      <c r="I120" s="101" t="s">
        <v>30</v>
      </c>
      <c r="J120" s="29" t="str">
        <f>E23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5.65" customHeight="1">
      <c r="A121" s="31"/>
      <c r="B121" s="32"/>
      <c r="C121" s="26" t="s">
        <v>28</v>
      </c>
      <c r="D121" s="31"/>
      <c r="E121" s="31"/>
      <c r="F121" s="24" t="str">
        <f>IF(E20="","",E20)</f>
        <v>Vyplň údaj</v>
      </c>
      <c r="G121" s="31"/>
      <c r="H121" s="31"/>
      <c r="I121" s="101" t="s">
        <v>33</v>
      </c>
      <c r="J121" s="29" t="str">
        <f>E26</f>
        <v>VH atelier, spol. s r.o.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" customHeight="1">
      <c r="A122" s="31"/>
      <c r="B122" s="32"/>
      <c r="C122" s="31"/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40"/>
      <c r="B123" s="141"/>
      <c r="C123" s="142" t="s">
        <v>413</v>
      </c>
      <c r="D123" s="143" t="s">
        <v>60</v>
      </c>
      <c r="E123" s="143" t="s">
        <v>56</v>
      </c>
      <c r="F123" s="143" t="s">
        <v>57</v>
      </c>
      <c r="G123" s="143" t="s">
        <v>414</v>
      </c>
      <c r="H123" s="143" t="s">
        <v>415</v>
      </c>
      <c r="I123" s="144" t="s">
        <v>416</v>
      </c>
      <c r="J123" s="145" t="s">
        <v>399</v>
      </c>
      <c r="K123" s="146" t="s">
        <v>417</v>
      </c>
      <c r="L123" s="147"/>
      <c r="M123" s="61" t="s">
        <v>1</v>
      </c>
      <c r="N123" s="62" t="s">
        <v>39</v>
      </c>
      <c r="O123" s="62" t="s">
        <v>418</v>
      </c>
      <c r="P123" s="62" t="s">
        <v>419</v>
      </c>
      <c r="Q123" s="62" t="s">
        <v>420</v>
      </c>
      <c r="R123" s="62" t="s">
        <v>421</v>
      </c>
      <c r="S123" s="62" t="s">
        <v>422</v>
      </c>
      <c r="T123" s="63" t="s">
        <v>423</v>
      </c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</row>
    <row r="124" spans="1:65" s="2" customFormat="1" ht="22.8" customHeight="1">
      <c r="A124" s="31"/>
      <c r="B124" s="32"/>
      <c r="C124" s="68" t="s">
        <v>424</v>
      </c>
      <c r="D124" s="31"/>
      <c r="E124" s="31"/>
      <c r="F124" s="31"/>
      <c r="G124" s="31"/>
      <c r="H124" s="31"/>
      <c r="I124" s="100"/>
      <c r="J124" s="148">
        <f>BK124</f>
        <v>0</v>
      </c>
      <c r="K124" s="31"/>
      <c r="L124" s="32"/>
      <c r="M124" s="64"/>
      <c r="N124" s="55"/>
      <c r="O124" s="65"/>
      <c r="P124" s="149">
        <f>P125</f>
        <v>0</v>
      </c>
      <c r="Q124" s="65"/>
      <c r="R124" s="149">
        <f>R125</f>
        <v>288.94754999999998</v>
      </c>
      <c r="S124" s="65"/>
      <c r="T124" s="150">
        <f>T125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74</v>
      </c>
      <c r="AU124" s="16" t="s">
        <v>401</v>
      </c>
      <c r="BK124" s="151">
        <f>BK125</f>
        <v>0</v>
      </c>
    </row>
    <row r="125" spans="1:65" s="12" customFormat="1" ht="25.9" customHeight="1">
      <c r="B125" s="152"/>
      <c r="D125" s="153" t="s">
        <v>74</v>
      </c>
      <c r="E125" s="154" t="s">
        <v>425</v>
      </c>
      <c r="F125" s="154" t="s">
        <v>425</v>
      </c>
      <c r="I125" s="155"/>
      <c r="J125" s="156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288.94754999999998</v>
      </c>
      <c r="S125" s="158"/>
      <c r="T125" s="160">
        <f>T126</f>
        <v>0</v>
      </c>
      <c r="AR125" s="153" t="s">
        <v>460</v>
      </c>
      <c r="AT125" s="161" t="s">
        <v>74</v>
      </c>
      <c r="AU125" s="161" t="s">
        <v>75</v>
      </c>
      <c r="AY125" s="153" t="s">
        <v>427</v>
      </c>
      <c r="BK125" s="162">
        <f>BK126</f>
        <v>0</v>
      </c>
    </row>
    <row r="126" spans="1:65" s="12" customFormat="1" ht="22.8" customHeight="1">
      <c r="B126" s="152"/>
      <c r="D126" s="153" t="s">
        <v>74</v>
      </c>
      <c r="E126" s="163" t="s">
        <v>429</v>
      </c>
      <c r="F126" s="163" t="s">
        <v>921</v>
      </c>
      <c r="I126" s="155"/>
      <c r="J126" s="164">
        <f>BK126</f>
        <v>0</v>
      </c>
      <c r="L126" s="152"/>
      <c r="M126" s="157"/>
      <c r="N126" s="158"/>
      <c r="O126" s="158"/>
      <c r="P126" s="159">
        <f>P127+SUM(P128:P165)</f>
        <v>0</v>
      </c>
      <c r="Q126" s="158"/>
      <c r="R126" s="159">
        <f>R127+SUM(R128:R165)</f>
        <v>288.94754999999998</v>
      </c>
      <c r="S126" s="158"/>
      <c r="T126" s="160">
        <f>T127+SUM(T128:T165)</f>
        <v>0</v>
      </c>
      <c r="AR126" s="153" t="s">
        <v>460</v>
      </c>
      <c r="AT126" s="161" t="s">
        <v>74</v>
      </c>
      <c r="AU126" s="161" t="s">
        <v>82</v>
      </c>
      <c r="AY126" s="153" t="s">
        <v>427</v>
      </c>
      <c r="BK126" s="162">
        <f>BK127+SUM(BK128:BK165)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432</v>
      </c>
      <c r="F127" s="168" t="s">
        <v>922</v>
      </c>
      <c r="G127" s="169" t="s">
        <v>923</v>
      </c>
      <c r="H127" s="170">
        <v>2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924</v>
      </c>
      <c r="AT127" s="178" t="s">
        <v>431</v>
      </c>
      <c r="AU127" s="178" t="s">
        <v>84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924</v>
      </c>
      <c r="BM127" s="178" t="s">
        <v>925</v>
      </c>
    </row>
    <row r="128" spans="1:65" s="2" customFormat="1" ht="36">
      <c r="A128" s="31"/>
      <c r="B128" s="32"/>
      <c r="C128" s="31"/>
      <c r="D128" s="180" t="s">
        <v>438</v>
      </c>
      <c r="E128" s="31"/>
      <c r="F128" s="181" t="s">
        <v>926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84</v>
      </c>
    </row>
    <row r="129" spans="1:65" s="13" customFormat="1" ht="10.199999999999999">
      <c r="B129" s="184"/>
      <c r="D129" s="180" t="s">
        <v>447</v>
      </c>
      <c r="E129" s="185" t="s">
        <v>1</v>
      </c>
      <c r="F129" s="186" t="s">
        <v>84</v>
      </c>
      <c r="H129" s="187">
        <v>2</v>
      </c>
      <c r="I129" s="188"/>
      <c r="L129" s="184"/>
      <c r="M129" s="189"/>
      <c r="N129" s="190"/>
      <c r="O129" s="190"/>
      <c r="P129" s="190"/>
      <c r="Q129" s="190"/>
      <c r="R129" s="190"/>
      <c r="S129" s="190"/>
      <c r="T129" s="191"/>
      <c r="AT129" s="185" t="s">
        <v>447</v>
      </c>
      <c r="AU129" s="185" t="s">
        <v>84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65" s="2" customFormat="1" ht="16.5" customHeight="1">
      <c r="A130" s="31"/>
      <c r="B130" s="165"/>
      <c r="C130" s="166" t="s">
        <v>84</v>
      </c>
      <c r="D130" s="166" t="s">
        <v>431</v>
      </c>
      <c r="E130" s="167" t="s">
        <v>927</v>
      </c>
      <c r="F130" s="168" t="s">
        <v>928</v>
      </c>
      <c r="G130" s="169" t="s">
        <v>923</v>
      </c>
      <c r="H130" s="170">
        <v>2</v>
      </c>
      <c r="I130" s="171"/>
      <c r="J130" s="172">
        <f>ROUND(I130*H130,2)</f>
        <v>0</v>
      </c>
      <c r="K130" s="173"/>
      <c r="L130" s="32"/>
      <c r="M130" s="174" t="s">
        <v>1</v>
      </c>
      <c r="N130" s="175" t="s">
        <v>40</v>
      </c>
      <c r="O130" s="57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924</v>
      </c>
      <c r="AT130" s="178" t="s">
        <v>431</v>
      </c>
      <c r="AU130" s="178" t="s">
        <v>84</v>
      </c>
      <c r="AY130" s="16" t="s">
        <v>427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6" t="s">
        <v>82</v>
      </c>
      <c r="BK130" s="179">
        <f>ROUND(I130*H130,2)</f>
        <v>0</v>
      </c>
      <c r="BL130" s="16" t="s">
        <v>924</v>
      </c>
      <c r="BM130" s="178" t="s">
        <v>929</v>
      </c>
    </row>
    <row r="131" spans="1:65" s="2" customFormat="1" ht="99">
      <c r="A131" s="31"/>
      <c r="B131" s="32"/>
      <c r="C131" s="31"/>
      <c r="D131" s="180" t="s">
        <v>438</v>
      </c>
      <c r="E131" s="31"/>
      <c r="F131" s="181" t="s">
        <v>930</v>
      </c>
      <c r="G131" s="31"/>
      <c r="H131" s="31"/>
      <c r="I131" s="100"/>
      <c r="J131" s="31"/>
      <c r="K131" s="31"/>
      <c r="L131" s="32"/>
      <c r="M131" s="182"/>
      <c r="N131" s="183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438</v>
      </c>
      <c r="AU131" s="16" t="s">
        <v>84</v>
      </c>
    </row>
    <row r="132" spans="1:65" s="13" customFormat="1" ht="10.199999999999999">
      <c r="B132" s="184"/>
      <c r="D132" s="180" t="s">
        <v>447</v>
      </c>
      <c r="E132" s="185" t="s">
        <v>1</v>
      </c>
      <c r="F132" s="186" t="s">
        <v>84</v>
      </c>
      <c r="H132" s="187">
        <v>2</v>
      </c>
      <c r="I132" s="188"/>
      <c r="L132" s="184"/>
      <c r="M132" s="189"/>
      <c r="N132" s="190"/>
      <c r="O132" s="190"/>
      <c r="P132" s="190"/>
      <c r="Q132" s="190"/>
      <c r="R132" s="190"/>
      <c r="S132" s="190"/>
      <c r="T132" s="191"/>
      <c r="AT132" s="185" t="s">
        <v>447</v>
      </c>
      <c r="AU132" s="185" t="s">
        <v>84</v>
      </c>
      <c r="AV132" s="13" t="s">
        <v>84</v>
      </c>
      <c r="AW132" s="13" t="s">
        <v>32</v>
      </c>
      <c r="AX132" s="13" t="s">
        <v>82</v>
      </c>
      <c r="AY132" s="185" t="s">
        <v>427</v>
      </c>
    </row>
    <row r="133" spans="1:65" s="2" customFormat="1" ht="16.5" customHeight="1">
      <c r="A133" s="31"/>
      <c r="B133" s="165"/>
      <c r="C133" s="166" t="s">
        <v>436</v>
      </c>
      <c r="D133" s="166" t="s">
        <v>431</v>
      </c>
      <c r="E133" s="167" t="s">
        <v>931</v>
      </c>
      <c r="F133" s="168" t="s">
        <v>932</v>
      </c>
      <c r="G133" s="169" t="s">
        <v>434</v>
      </c>
      <c r="H133" s="170">
        <v>1</v>
      </c>
      <c r="I133" s="171"/>
      <c r="J133" s="172">
        <f>ROUND(I133*H133,2)</f>
        <v>0</v>
      </c>
      <c r="K133" s="173"/>
      <c r="L133" s="32"/>
      <c r="M133" s="174" t="s">
        <v>1</v>
      </c>
      <c r="N133" s="175" t="s">
        <v>40</v>
      </c>
      <c r="O133" s="57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924</v>
      </c>
      <c r="AT133" s="178" t="s">
        <v>431</v>
      </c>
      <c r="AU133" s="178" t="s">
        <v>84</v>
      </c>
      <c r="AY133" s="16" t="s">
        <v>427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82</v>
      </c>
      <c r="BK133" s="179">
        <f>ROUND(I133*H133,2)</f>
        <v>0</v>
      </c>
      <c r="BL133" s="16" t="s">
        <v>924</v>
      </c>
      <c r="BM133" s="178" t="s">
        <v>933</v>
      </c>
    </row>
    <row r="134" spans="1:65" s="2" customFormat="1" ht="36">
      <c r="A134" s="31"/>
      <c r="B134" s="32"/>
      <c r="C134" s="31"/>
      <c r="D134" s="180" t="s">
        <v>438</v>
      </c>
      <c r="E134" s="31"/>
      <c r="F134" s="181" t="s">
        <v>934</v>
      </c>
      <c r="G134" s="31"/>
      <c r="H134" s="31"/>
      <c r="I134" s="100"/>
      <c r="J134" s="31"/>
      <c r="K134" s="31"/>
      <c r="L134" s="32"/>
      <c r="M134" s="182"/>
      <c r="N134" s="183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438</v>
      </c>
      <c r="AU134" s="16" t="s">
        <v>84</v>
      </c>
    </row>
    <row r="135" spans="1:65" s="13" customFormat="1" ht="10.199999999999999">
      <c r="B135" s="184"/>
      <c r="D135" s="180" t="s">
        <v>447</v>
      </c>
      <c r="E135" s="185" t="s">
        <v>1</v>
      </c>
      <c r="F135" s="186" t="s">
        <v>82</v>
      </c>
      <c r="H135" s="187">
        <v>1</v>
      </c>
      <c r="I135" s="188"/>
      <c r="L135" s="184"/>
      <c r="M135" s="189"/>
      <c r="N135" s="190"/>
      <c r="O135" s="190"/>
      <c r="P135" s="190"/>
      <c r="Q135" s="190"/>
      <c r="R135" s="190"/>
      <c r="S135" s="190"/>
      <c r="T135" s="191"/>
      <c r="AT135" s="185" t="s">
        <v>447</v>
      </c>
      <c r="AU135" s="185" t="s">
        <v>84</v>
      </c>
      <c r="AV135" s="13" t="s">
        <v>84</v>
      </c>
      <c r="AW135" s="13" t="s">
        <v>32</v>
      </c>
      <c r="AX135" s="13" t="s">
        <v>82</v>
      </c>
      <c r="AY135" s="185" t="s">
        <v>427</v>
      </c>
    </row>
    <row r="136" spans="1:65" s="2" customFormat="1" ht="16.5" customHeight="1">
      <c r="A136" s="31"/>
      <c r="B136" s="165"/>
      <c r="C136" s="166" t="s">
        <v>435</v>
      </c>
      <c r="D136" s="166" t="s">
        <v>431</v>
      </c>
      <c r="E136" s="167" t="s">
        <v>935</v>
      </c>
      <c r="F136" s="168" t="s">
        <v>936</v>
      </c>
      <c r="G136" s="169" t="s">
        <v>923</v>
      </c>
      <c r="H136" s="170">
        <v>1</v>
      </c>
      <c r="I136" s="171"/>
      <c r="J136" s="172">
        <f>ROUND(I136*H136,2)</f>
        <v>0</v>
      </c>
      <c r="K136" s="173"/>
      <c r="L136" s="32"/>
      <c r="M136" s="174" t="s">
        <v>1</v>
      </c>
      <c r="N136" s="175" t="s">
        <v>40</v>
      </c>
      <c r="O136" s="57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924</v>
      </c>
      <c r="AT136" s="178" t="s">
        <v>431</v>
      </c>
      <c r="AU136" s="178" t="s">
        <v>84</v>
      </c>
      <c r="AY136" s="16" t="s">
        <v>427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82</v>
      </c>
      <c r="BK136" s="179">
        <f>ROUND(I136*H136,2)</f>
        <v>0</v>
      </c>
      <c r="BL136" s="16" t="s">
        <v>924</v>
      </c>
      <c r="BM136" s="178" t="s">
        <v>937</v>
      </c>
    </row>
    <row r="137" spans="1:65" s="2" customFormat="1" ht="36">
      <c r="A137" s="31"/>
      <c r="B137" s="32"/>
      <c r="C137" s="31"/>
      <c r="D137" s="180" t="s">
        <v>438</v>
      </c>
      <c r="E137" s="31"/>
      <c r="F137" s="181" t="s">
        <v>938</v>
      </c>
      <c r="G137" s="31"/>
      <c r="H137" s="31"/>
      <c r="I137" s="100"/>
      <c r="J137" s="31"/>
      <c r="K137" s="31"/>
      <c r="L137" s="32"/>
      <c r="M137" s="182"/>
      <c r="N137" s="183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438</v>
      </c>
      <c r="AU137" s="16" t="s">
        <v>84</v>
      </c>
    </row>
    <row r="138" spans="1:65" s="13" customFormat="1" ht="10.199999999999999">
      <c r="B138" s="184"/>
      <c r="D138" s="180" t="s">
        <v>447</v>
      </c>
      <c r="E138" s="185" t="s">
        <v>1</v>
      </c>
      <c r="F138" s="186" t="s">
        <v>82</v>
      </c>
      <c r="H138" s="187">
        <v>1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447</v>
      </c>
      <c r="AU138" s="185" t="s">
        <v>84</v>
      </c>
      <c r="AV138" s="13" t="s">
        <v>84</v>
      </c>
      <c r="AW138" s="13" t="s">
        <v>32</v>
      </c>
      <c r="AX138" s="13" t="s">
        <v>82</v>
      </c>
      <c r="AY138" s="185" t="s">
        <v>427</v>
      </c>
    </row>
    <row r="139" spans="1:65" s="2" customFormat="1" ht="16.5" customHeight="1">
      <c r="A139" s="31"/>
      <c r="B139" s="165"/>
      <c r="C139" s="166" t="s">
        <v>460</v>
      </c>
      <c r="D139" s="166" t="s">
        <v>431</v>
      </c>
      <c r="E139" s="167" t="s">
        <v>939</v>
      </c>
      <c r="F139" s="168" t="s">
        <v>940</v>
      </c>
      <c r="G139" s="169" t="s">
        <v>923</v>
      </c>
      <c r="H139" s="170">
        <v>1</v>
      </c>
      <c r="I139" s="171"/>
      <c r="J139" s="172">
        <f>ROUND(I139*H139,2)</f>
        <v>0</v>
      </c>
      <c r="K139" s="173"/>
      <c r="L139" s="32"/>
      <c r="M139" s="174" t="s">
        <v>1</v>
      </c>
      <c r="N139" s="175" t="s">
        <v>40</v>
      </c>
      <c r="O139" s="57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941</v>
      </c>
      <c r="AT139" s="178" t="s">
        <v>431</v>
      </c>
      <c r="AU139" s="178" t="s">
        <v>84</v>
      </c>
      <c r="AY139" s="16" t="s">
        <v>427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6" t="s">
        <v>82</v>
      </c>
      <c r="BK139" s="179">
        <f>ROUND(I139*H139,2)</f>
        <v>0</v>
      </c>
      <c r="BL139" s="16" t="s">
        <v>941</v>
      </c>
      <c r="BM139" s="178" t="s">
        <v>942</v>
      </c>
    </row>
    <row r="140" spans="1:65" s="2" customFormat="1" ht="27">
      <c r="A140" s="31"/>
      <c r="B140" s="32"/>
      <c r="C140" s="31"/>
      <c r="D140" s="180" t="s">
        <v>438</v>
      </c>
      <c r="E140" s="31"/>
      <c r="F140" s="181" t="s">
        <v>943</v>
      </c>
      <c r="G140" s="31"/>
      <c r="H140" s="31"/>
      <c r="I140" s="100"/>
      <c r="J140" s="31"/>
      <c r="K140" s="31"/>
      <c r="L140" s="32"/>
      <c r="M140" s="182"/>
      <c r="N140" s="183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438</v>
      </c>
      <c r="AU140" s="16" t="s">
        <v>84</v>
      </c>
    </row>
    <row r="141" spans="1:65" s="13" customFormat="1" ht="10.199999999999999">
      <c r="B141" s="184"/>
      <c r="D141" s="180" t="s">
        <v>447</v>
      </c>
      <c r="E141" s="185" t="s">
        <v>1</v>
      </c>
      <c r="F141" s="186" t="s">
        <v>82</v>
      </c>
      <c r="H141" s="187">
        <v>1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447</v>
      </c>
      <c r="AU141" s="185" t="s">
        <v>84</v>
      </c>
      <c r="AV141" s="13" t="s">
        <v>84</v>
      </c>
      <c r="AW141" s="13" t="s">
        <v>32</v>
      </c>
      <c r="AX141" s="13" t="s">
        <v>82</v>
      </c>
      <c r="AY141" s="185" t="s">
        <v>427</v>
      </c>
    </row>
    <row r="142" spans="1:65" s="2" customFormat="1" ht="21.75" customHeight="1">
      <c r="A142" s="31"/>
      <c r="B142" s="165"/>
      <c r="C142" s="166" t="s">
        <v>471</v>
      </c>
      <c r="D142" s="166" t="s">
        <v>431</v>
      </c>
      <c r="E142" s="167" t="s">
        <v>944</v>
      </c>
      <c r="F142" s="168" t="s">
        <v>945</v>
      </c>
      <c r="G142" s="169" t="s">
        <v>923</v>
      </c>
      <c r="H142" s="170">
        <v>1</v>
      </c>
      <c r="I142" s="171"/>
      <c r="J142" s="172">
        <f>ROUND(I142*H142,2)</f>
        <v>0</v>
      </c>
      <c r="K142" s="173"/>
      <c r="L142" s="32"/>
      <c r="M142" s="174" t="s">
        <v>1</v>
      </c>
      <c r="N142" s="175" t="s">
        <v>40</v>
      </c>
      <c r="O142" s="57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941</v>
      </c>
      <c r="AT142" s="178" t="s">
        <v>431</v>
      </c>
      <c r="AU142" s="178" t="s">
        <v>84</v>
      </c>
      <c r="AY142" s="16" t="s">
        <v>427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82</v>
      </c>
      <c r="BK142" s="179">
        <f>ROUND(I142*H142,2)</f>
        <v>0</v>
      </c>
      <c r="BL142" s="16" t="s">
        <v>941</v>
      </c>
      <c r="BM142" s="178" t="s">
        <v>946</v>
      </c>
    </row>
    <row r="143" spans="1:65" s="2" customFormat="1" ht="45">
      <c r="A143" s="31"/>
      <c r="B143" s="32"/>
      <c r="C143" s="31"/>
      <c r="D143" s="180" t="s">
        <v>438</v>
      </c>
      <c r="E143" s="31"/>
      <c r="F143" s="181" t="s">
        <v>947</v>
      </c>
      <c r="G143" s="31"/>
      <c r="H143" s="31"/>
      <c r="I143" s="100"/>
      <c r="J143" s="31"/>
      <c r="K143" s="31"/>
      <c r="L143" s="32"/>
      <c r="M143" s="182"/>
      <c r="N143" s="183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438</v>
      </c>
      <c r="AU143" s="16" t="s">
        <v>84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82</v>
      </c>
      <c r="H144" s="187">
        <v>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84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16.5" customHeight="1">
      <c r="A145" s="31"/>
      <c r="B145" s="165"/>
      <c r="C145" s="166" t="s">
        <v>479</v>
      </c>
      <c r="D145" s="166" t="s">
        <v>431</v>
      </c>
      <c r="E145" s="167" t="s">
        <v>948</v>
      </c>
      <c r="F145" s="168" t="s">
        <v>949</v>
      </c>
      <c r="G145" s="169" t="s">
        <v>923</v>
      </c>
      <c r="H145" s="170">
        <v>1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924</v>
      </c>
      <c r="AT145" s="178" t="s">
        <v>431</v>
      </c>
      <c r="AU145" s="178" t="s">
        <v>84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924</v>
      </c>
      <c r="BM145" s="178" t="s">
        <v>950</v>
      </c>
    </row>
    <row r="146" spans="1:65" s="2" customFormat="1" ht="45">
      <c r="A146" s="31"/>
      <c r="B146" s="32"/>
      <c r="C146" s="31"/>
      <c r="D146" s="180" t="s">
        <v>438</v>
      </c>
      <c r="E146" s="31"/>
      <c r="F146" s="181" t="s">
        <v>951</v>
      </c>
      <c r="G146" s="31"/>
      <c r="H146" s="31"/>
      <c r="I146" s="100"/>
      <c r="J146" s="31"/>
      <c r="K146" s="31"/>
      <c r="L146" s="32"/>
      <c r="M146" s="182"/>
      <c r="N146" s="183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438</v>
      </c>
      <c r="AU146" s="16" t="s">
        <v>84</v>
      </c>
    </row>
    <row r="147" spans="1:65" s="2" customFormat="1" ht="16.5" customHeight="1">
      <c r="A147" s="31"/>
      <c r="B147" s="165"/>
      <c r="C147" s="166" t="s">
        <v>464</v>
      </c>
      <c r="D147" s="166" t="s">
        <v>431</v>
      </c>
      <c r="E147" s="167" t="s">
        <v>952</v>
      </c>
      <c r="F147" s="168" t="s">
        <v>953</v>
      </c>
      <c r="G147" s="169" t="s">
        <v>482</v>
      </c>
      <c r="H147" s="170">
        <v>1</v>
      </c>
      <c r="I147" s="171"/>
      <c r="J147" s="172">
        <f>ROUND(I147*H147,2)</f>
        <v>0</v>
      </c>
      <c r="K147" s="173"/>
      <c r="L147" s="32"/>
      <c r="M147" s="174" t="s">
        <v>1</v>
      </c>
      <c r="N147" s="175" t="s">
        <v>40</v>
      </c>
      <c r="O147" s="57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924</v>
      </c>
      <c r="AT147" s="178" t="s">
        <v>431</v>
      </c>
      <c r="AU147" s="178" t="s">
        <v>84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924</v>
      </c>
      <c r="BM147" s="178" t="s">
        <v>954</v>
      </c>
    </row>
    <row r="148" spans="1:65" s="2" customFormat="1" ht="54">
      <c r="A148" s="31"/>
      <c r="B148" s="32"/>
      <c r="C148" s="31"/>
      <c r="D148" s="180" t="s">
        <v>438</v>
      </c>
      <c r="E148" s="31"/>
      <c r="F148" s="181" t="s">
        <v>955</v>
      </c>
      <c r="G148" s="31"/>
      <c r="H148" s="31"/>
      <c r="I148" s="100"/>
      <c r="J148" s="31"/>
      <c r="K148" s="31"/>
      <c r="L148" s="32"/>
      <c r="M148" s="182"/>
      <c r="N148" s="183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438</v>
      </c>
      <c r="AU148" s="16" t="s">
        <v>84</v>
      </c>
    </row>
    <row r="149" spans="1:65" s="2" customFormat="1" ht="16.5" customHeight="1">
      <c r="A149" s="31"/>
      <c r="B149" s="165"/>
      <c r="C149" s="166" t="s">
        <v>467</v>
      </c>
      <c r="D149" s="166" t="s">
        <v>431</v>
      </c>
      <c r="E149" s="167" t="s">
        <v>956</v>
      </c>
      <c r="F149" s="168" t="s">
        <v>957</v>
      </c>
      <c r="G149" s="169" t="s">
        <v>482</v>
      </c>
      <c r="H149" s="170">
        <v>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924</v>
      </c>
      <c r="AT149" s="178" t="s">
        <v>431</v>
      </c>
      <c r="AU149" s="178" t="s">
        <v>84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924</v>
      </c>
      <c r="BM149" s="178" t="s">
        <v>958</v>
      </c>
    </row>
    <row r="150" spans="1:65" s="2" customFormat="1" ht="27">
      <c r="A150" s="31"/>
      <c r="B150" s="32"/>
      <c r="C150" s="31"/>
      <c r="D150" s="180" t="s">
        <v>438</v>
      </c>
      <c r="E150" s="31"/>
      <c r="F150" s="181" t="s">
        <v>959</v>
      </c>
      <c r="G150" s="31"/>
      <c r="H150" s="31"/>
      <c r="I150" s="100"/>
      <c r="J150" s="31"/>
      <c r="K150" s="31"/>
      <c r="L150" s="32"/>
      <c r="M150" s="182"/>
      <c r="N150" s="183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438</v>
      </c>
      <c r="AU150" s="16" t="s">
        <v>84</v>
      </c>
    </row>
    <row r="151" spans="1:65" s="13" customFormat="1" ht="10.199999999999999">
      <c r="B151" s="184"/>
      <c r="D151" s="180" t="s">
        <v>447</v>
      </c>
      <c r="E151" s="185" t="s">
        <v>1</v>
      </c>
      <c r="F151" s="186" t="s">
        <v>82</v>
      </c>
      <c r="H151" s="187">
        <v>1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84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16.5" customHeight="1">
      <c r="A152" s="31"/>
      <c r="B152" s="165"/>
      <c r="C152" s="166" t="s">
        <v>497</v>
      </c>
      <c r="D152" s="166" t="s">
        <v>431</v>
      </c>
      <c r="E152" s="167" t="s">
        <v>960</v>
      </c>
      <c r="F152" s="168" t="s">
        <v>961</v>
      </c>
      <c r="G152" s="169" t="s">
        <v>923</v>
      </c>
      <c r="H152" s="170">
        <v>1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924</v>
      </c>
      <c r="AT152" s="178" t="s">
        <v>431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924</v>
      </c>
      <c r="BM152" s="178" t="s">
        <v>962</v>
      </c>
    </row>
    <row r="153" spans="1:65" s="2" customFormat="1" ht="45">
      <c r="A153" s="31"/>
      <c r="B153" s="32"/>
      <c r="C153" s="31"/>
      <c r="D153" s="180" t="s">
        <v>438</v>
      </c>
      <c r="E153" s="31"/>
      <c r="F153" s="181" t="s">
        <v>963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2" customFormat="1" ht="21.75" customHeight="1">
      <c r="A154" s="31"/>
      <c r="B154" s="165"/>
      <c r="C154" s="166" t="s">
        <v>429</v>
      </c>
      <c r="D154" s="166" t="s">
        <v>431</v>
      </c>
      <c r="E154" s="167" t="s">
        <v>964</v>
      </c>
      <c r="F154" s="168" t="s">
        <v>965</v>
      </c>
      <c r="G154" s="169" t="s">
        <v>923</v>
      </c>
      <c r="H154" s="170">
        <v>2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924</v>
      </c>
      <c r="AT154" s="178" t="s">
        <v>431</v>
      </c>
      <c r="AU154" s="178" t="s">
        <v>84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924</v>
      </c>
      <c r="BM154" s="178" t="s">
        <v>966</v>
      </c>
    </row>
    <row r="155" spans="1:65" s="2" customFormat="1" ht="198">
      <c r="A155" s="31"/>
      <c r="B155" s="32"/>
      <c r="C155" s="31"/>
      <c r="D155" s="180" t="s">
        <v>438</v>
      </c>
      <c r="E155" s="31"/>
      <c r="F155" s="181" t="s">
        <v>967</v>
      </c>
      <c r="G155" s="31"/>
      <c r="H155" s="31"/>
      <c r="I155" s="100"/>
      <c r="J155" s="31"/>
      <c r="K155" s="31"/>
      <c r="L155" s="32"/>
      <c r="M155" s="182"/>
      <c r="N155" s="183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438</v>
      </c>
      <c r="AU155" s="16" t="s">
        <v>84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968</v>
      </c>
      <c r="H156" s="187">
        <v>2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21.75" customHeight="1">
      <c r="A157" s="31"/>
      <c r="B157" s="165"/>
      <c r="C157" s="166" t="s">
        <v>440</v>
      </c>
      <c r="D157" s="166" t="s">
        <v>431</v>
      </c>
      <c r="E157" s="167" t="s">
        <v>969</v>
      </c>
      <c r="F157" s="168" t="s">
        <v>970</v>
      </c>
      <c r="G157" s="169" t="s">
        <v>923</v>
      </c>
      <c r="H157" s="170">
        <v>1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924</v>
      </c>
      <c r="AT157" s="178" t="s">
        <v>431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924</v>
      </c>
      <c r="BM157" s="178" t="s">
        <v>971</v>
      </c>
    </row>
    <row r="158" spans="1:65" s="2" customFormat="1" ht="18">
      <c r="A158" s="31"/>
      <c r="B158" s="32"/>
      <c r="C158" s="31"/>
      <c r="D158" s="180" t="s">
        <v>438</v>
      </c>
      <c r="E158" s="31"/>
      <c r="F158" s="181" t="s">
        <v>972</v>
      </c>
      <c r="G158" s="31"/>
      <c r="H158" s="31"/>
      <c r="I158" s="100"/>
      <c r="J158" s="31"/>
      <c r="K158" s="31"/>
      <c r="L158" s="32"/>
      <c r="M158" s="182"/>
      <c r="N158" s="183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438</v>
      </c>
      <c r="AU158" s="16" t="s">
        <v>84</v>
      </c>
    </row>
    <row r="159" spans="1:65" s="13" customFormat="1" ht="10.199999999999999">
      <c r="B159" s="184"/>
      <c r="D159" s="180" t="s">
        <v>447</v>
      </c>
      <c r="E159" s="185" t="s">
        <v>1</v>
      </c>
      <c r="F159" s="186" t="s">
        <v>82</v>
      </c>
      <c r="H159" s="187">
        <v>1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447</v>
      </c>
      <c r="AU159" s="185" t="s">
        <v>84</v>
      </c>
      <c r="AV159" s="13" t="s">
        <v>84</v>
      </c>
      <c r="AW159" s="13" t="s">
        <v>32</v>
      </c>
      <c r="AX159" s="13" t="s">
        <v>82</v>
      </c>
      <c r="AY159" s="185" t="s">
        <v>427</v>
      </c>
    </row>
    <row r="160" spans="1:65" s="2" customFormat="1" ht="16.5" customHeight="1">
      <c r="A160" s="31"/>
      <c r="B160" s="165"/>
      <c r="C160" s="166" t="s">
        <v>512</v>
      </c>
      <c r="D160" s="166" t="s">
        <v>431</v>
      </c>
      <c r="E160" s="167" t="s">
        <v>973</v>
      </c>
      <c r="F160" s="168" t="s">
        <v>974</v>
      </c>
      <c r="G160" s="169" t="s">
        <v>482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975</v>
      </c>
    </row>
    <row r="161" spans="1:65" s="2" customFormat="1" ht="16.5" customHeight="1">
      <c r="A161" s="31"/>
      <c r="B161" s="165"/>
      <c r="C161" s="166" t="s">
        <v>487</v>
      </c>
      <c r="D161" s="166" t="s">
        <v>431</v>
      </c>
      <c r="E161" s="167" t="s">
        <v>976</v>
      </c>
      <c r="F161" s="168" t="s">
        <v>977</v>
      </c>
      <c r="G161" s="169" t="s">
        <v>923</v>
      </c>
      <c r="H161" s="170">
        <v>1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924</v>
      </c>
      <c r="AT161" s="178" t="s">
        <v>431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924</v>
      </c>
      <c r="BM161" s="178" t="s">
        <v>978</v>
      </c>
    </row>
    <row r="162" spans="1:65" s="2" customFormat="1" ht="54">
      <c r="A162" s="31"/>
      <c r="B162" s="32"/>
      <c r="C162" s="31"/>
      <c r="D162" s="180" t="s">
        <v>438</v>
      </c>
      <c r="E162" s="31"/>
      <c r="F162" s="181" t="s">
        <v>979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2" customFormat="1" ht="21.75" customHeight="1">
      <c r="A163" s="31"/>
      <c r="B163" s="165"/>
      <c r="C163" s="166" t="s">
        <v>8</v>
      </c>
      <c r="D163" s="166" t="s">
        <v>431</v>
      </c>
      <c r="E163" s="167" t="s">
        <v>980</v>
      </c>
      <c r="F163" s="168" t="s">
        <v>981</v>
      </c>
      <c r="G163" s="169" t="s">
        <v>923</v>
      </c>
      <c r="H163" s="170">
        <v>1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924</v>
      </c>
      <c r="AT163" s="178" t="s">
        <v>431</v>
      </c>
      <c r="AU163" s="178" t="s">
        <v>84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924</v>
      </c>
      <c r="BM163" s="178" t="s">
        <v>982</v>
      </c>
    </row>
    <row r="164" spans="1:65" s="12" customFormat="1" ht="20.85" customHeight="1">
      <c r="B164" s="152"/>
      <c r="D164" s="153" t="s">
        <v>74</v>
      </c>
      <c r="E164" s="163" t="s">
        <v>84</v>
      </c>
      <c r="F164" s="163" t="s">
        <v>983</v>
      </c>
      <c r="I164" s="155"/>
      <c r="J164" s="164">
        <f>BK164</f>
        <v>0</v>
      </c>
      <c r="L164" s="152"/>
      <c r="M164" s="157"/>
      <c r="N164" s="158"/>
      <c r="O164" s="158"/>
      <c r="P164" s="159">
        <v>0</v>
      </c>
      <c r="Q164" s="158"/>
      <c r="R164" s="159">
        <v>0</v>
      </c>
      <c r="S164" s="158"/>
      <c r="T164" s="160">
        <v>0</v>
      </c>
      <c r="AR164" s="153" t="s">
        <v>82</v>
      </c>
      <c r="AT164" s="161" t="s">
        <v>74</v>
      </c>
      <c r="AU164" s="161" t="s">
        <v>84</v>
      </c>
      <c r="AY164" s="153" t="s">
        <v>427</v>
      </c>
      <c r="BK164" s="162">
        <v>0</v>
      </c>
    </row>
    <row r="165" spans="1:65" s="12" customFormat="1" ht="20.85" customHeight="1">
      <c r="B165" s="152"/>
      <c r="D165" s="153" t="s">
        <v>74</v>
      </c>
      <c r="E165" s="163" t="s">
        <v>984</v>
      </c>
      <c r="F165" s="163" t="s">
        <v>985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SUM(P166:P173)</f>
        <v>0</v>
      </c>
      <c r="Q165" s="158"/>
      <c r="R165" s="159">
        <f>SUM(R166:R173)</f>
        <v>288.94754999999998</v>
      </c>
      <c r="S165" s="158"/>
      <c r="T165" s="160">
        <f>SUM(T166:T173)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SUM(BK166:BK173)</f>
        <v>0</v>
      </c>
    </row>
    <row r="166" spans="1:65" s="2" customFormat="1" ht="33" customHeight="1">
      <c r="A166" s="31"/>
      <c r="B166" s="165"/>
      <c r="C166" s="166" t="s">
        <v>484</v>
      </c>
      <c r="D166" s="166" t="s">
        <v>431</v>
      </c>
      <c r="E166" s="167" t="s">
        <v>986</v>
      </c>
      <c r="F166" s="168" t="s">
        <v>987</v>
      </c>
      <c r="G166" s="169" t="s">
        <v>675</v>
      </c>
      <c r="H166" s="170">
        <v>75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3.4860000000000002</v>
      </c>
      <c r="R166" s="176">
        <f>Q166*H166</f>
        <v>261.45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988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989</v>
      </c>
      <c r="H167" s="187">
        <v>75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533</v>
      </c>
      <c r="D168" s="166" t="s">
        <v>431</v>
      </c>
      <c r="E168" s="167" t="s">
        <v>990</v>
      </c>
      <c r="F168" s="168" t="s">
        <v>991</v>
      </c>
      <c r="G168" s="169" t="s">
        <v>490</v>
      </c>
      <c r="H168" s="170">
        <v>250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0.108</v>
      </c>
      <c r="R168" s="176">
        <f>Q168*H168</f>
        <v>27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992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993</v>
      </c>
      <c r="H169" s="187">
        <v>250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542</v>
      </c>
      <c r="D170" s="166" t="s">
        <v>431</v>
      </c>
      <c r="E170" s="167" t="s">
        <v>994</v>
      </c>
      <c r="F170" s="168" t="s">
        <v>995</v>
      </c>
      <c r="G170" s="169" t="s">
        <v>452</v>
      </c>
      <c r="H170" s="170">
        <v>5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9.9510000000000001E-2</v>
      </c>
      <c r="R170" s="176">
        <f>Q170*H170</f>
        <v>0.49754999999999999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996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997</v>
      </c>
      <c r="H171" s="187">
        <v>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549</v>
      </c>
      <c r="D172" s="166" t="s">
        <v>431</v>
      </c>
      <c r="E172" s="167" t="s">
        <v>998</v>
      </c>
      <c r="F172" s="168" t="s">
        <v>999</v>
      </c>
      <c r="G172" s="169" t="s">
        <v>452</v>
      </c>
      <c r="H172" s="170">
        <v>5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1000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460</v>
      </c>
      <c r="H173" s="187">
        <v>5</v>
      </c>
      <c r="I173" s="188"/>
      <c r="L173" s="184"/>
      <c r="M173" s="211"/>
      <c r="N173" s="212"/>
      <c r="O173" s="212"/>
      <c r="P173" s="212"/>
      <c r="Q173" s="212"/>
      <c r="R173" s="212"/>
      <c r="S173" s="212"/>
      <c r="T173" s="213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7" customHeight="1">
      <c r="A174" s="31"/>
      <c r="B174" s="46"/>
      <c r="C174" s="47"/>
      <c r="D174" s="47"/>
      <c r="E174" s="47"/>
      <c r="F174" s="47"/>
      <c r="G174" s="47"/>
      <c r="H174" s="47"/>
      <c r="I174" s="124"/>
      <c r="J174" s="47"/>
      <c r="K174" s="47"/>
      <c r="L174" s="32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autoFilter ref="C123:K17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122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1002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014-36-02-1 - SO-01 PK Vnorovy II - čekací stání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1001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014-36-02-1 - SO-01 PK Vnorovy II - čekací stání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Vnorovy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14.429044150000001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8.1484595200000012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8.1484595200000012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1004</v>
      </c>
    </row>
    <row r="135" spans="1:65" s="2" customFormat="1" ht="54">
      <c r="A135" s="31"/>
      <c r="B135" s="32"/>
      <c r="C135" s="31"/>
      <c r="D135" s="180" t="s">
        <v>438</v>
      </c>
      <c r="E135" s="31"/>
      <c r="F135" s="181" t="s">
        <v>439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1005</v>
      </c>
    </row>
    <row r="138" spans="1:65" s="2" customFormat="1" ht="117">
      <c r="A138" s="31"/>
      <c r="B138" s="32"/>
      <c r="C138" s="31"/>
      <c r="D138" s="180" t="s">
        <v>438</v>
      </c>
      <c r="E138" s="31"/>
      <c r="F138" s="181" t="s">
        <v>1006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582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6.1422595200000005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4.9119999999999999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2.2595200000000001E-3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1007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1008</v>
      </c>
      <c r="H142" s="187">
        <v>4.9119999999999999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61.4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1009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1010</v>
      </c>
      <c r="H144" s="187">
        <v>61.4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61.4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6.1400000000000006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1011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1012</v>
      </c>
      <c r="H146" s="187">
        <v>61.4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11.442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1013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6.2805846299999999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5.523625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1014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1016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1017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1018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1019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1021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0.11600000000000001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0.11600000000000001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1023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522</v>
      </c>
      <c r="H169" s="187">
        <v>0.11600000000000001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1025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0.151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0.151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1027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538</v>
      </c>
      <c r="H176" s="187">
        <v>3.9E-2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0.151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2617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2.617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1029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1031</v>
      </c>
      <c r="H182" s="187">
        <v>2617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2.9870000000000001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1032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2.9870000000000001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1033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0.75695963000000011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148.13300000000001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0.13776369000000002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1034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1035</v>
      </c>
      <c r="H187" s="187">
        <v>148.13300000000001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296.26600000000002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0.13331970000000001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1036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1037</v>
      </c>
      <c r="H189" s="187">
        <v>296.26600000000002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148.13300000000001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6.6659850000000007E-2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1038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1035</v>
      </c>
      <c r="H191" s="187">
        <v>148.13300000000001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148.13300000000001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0.41921639000000005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1039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1035</v>
      </c>
      <c r="H193" s="187">
        <v>148.13300000000001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125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1040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ROUND(J146,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ROUND((SUM(BE146:BE323)),  2)</f>
        <v>0</v>
      </c>
      <c r="G35" s="31"/>
      <c r="H35" s="31"/>
      <c r="I35" s="111">
        <v>0.21</v>
      </c>
      <c r="J35" s="110">
        <f>ROUND(((SUM(BE146:BE323))*I35),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ROUND((SUM(BF146:BF323)),  2)</f>
        <v>0</v>
      </c>
      <c r="G36" s="31"/>
      <c r="H36" s="31"/>
      <c r="I36" s="111">
        <v>0.15</v>
      </c>
      <c r="J36" s="110">
        <f>ROUND(((SUM(BF146:BF323))*I36),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ROUND((SUM(BG146:BG323)),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ROUND((SUM(BH146:BH323)),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ROUND((SUM(BI146:BI323)),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014-36-02-2 - SO-02 PK Vnorovy II - čekací stání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J146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J147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J148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J149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J157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J166</f>
        <v>0</v>
      </c>
      <c r="L103" s="135"/>
    </row>
    <row r="104" spans="1:47" s="10" customFormat="1" ht="14.85" customHeight="1">
      <c r="B104" s="135"/>
      <c r="D104" s="136" t="s">
        <v>806</v>
      </c>
      <c r="E104" s="137"/>
      <c r="F104" s="137"/>
      <c r="G104" s="137"/>
      <c r="H104" s="137"/>
      <c r="I104" s="138"/>
      <c r="J104" s="139">
        <f>J181</f>
        <v>0</v>
      </c>
      <c r="L104" s="135"/>
    </row>
    <row r="105" spans="1:47" s="10" customFormat="1" ht="14.85" customHeight="1">
      <c r="B105" s="135"/>
      <c r="D105" s="136" t="s">
        <v>807</v>
      </c>
      <c r="E105" s="137"/>
      <c r="F105" s="137"/>
      <c r="G105" s="137"/>
      <c r="H105" s="137"/>
      <c r="I105" s="138"/>
      <c r="J105" s="139">
        <f>J192</f>
        <v>0</v>
      </c>
      <c r="L105" s="135"/>
    </row>
    <row r="106" spans="1:47" s="10" customFormat="1" ht="14.85" customHeight="1">
      <c r="B106" s="135"/>
      <c r="D106" s="136" t="s">
        <v>808</v>
      </c>
      <c r="E106" s="137"/>
      <c r="F106" s="137"/>
      <c r="G106" s="137"/>
      <c r="H106" s="137"/>
      <c r="I106" s="138"/>
      <c r="J106" s="139">
        <f>J201</f>
        <v>0</v>
      </c>
      <c r="L106" s="135"/>
    </row>
    <row r="107" spans="1:47" s="10" customFormat="1" ht="19.899999999999999" customHeight="1">
      <c r="B107" s="135"/>
      <c r="D107" s="136" t="s">
        <v>1041</v>
      </c>
      <c r="E107" s="137"/>
      <c r="F107" s="137"/>
      <c r="G107" s="137"/>
      <c r="H107" s="137"/>
      <c r="I107" s="138"/>
      <c r="J107" s="139">
        <f>J215</f>
        <v>0</v>
      </c>
      <c r="L107" s="135"/>
    </row>
    <row r="108" spans="1:47" s="10" customFormat="1" ht="14.85" customHeight="1">
      <c r="B108" s="135"/>
      <c r="D108" s="136" t="s">
        <v>1042</v>
      </c>
      <c r="E108" s="137"/>
      <c r="F108" s="137"/>
      <c r="G108" s="137"/>
      <c r="H108" s="137"/>
      <c r="I108" s="138"/>
      <c r="J108" s="139">
        <f>J216</f>
        <v>0</v>
      </c>
      <c r="L108" s="135"/>
    </row>
    <row r="109" spans="1:47" s="10" customFormat="1" ht="14.85" customHeight="1">
      <c r="B109" s="135"/>
      <c r="D109" s="136" t="s">
        <v>1043</v>
      </c>
      <c r="E109" s="137"/>
      <c r="F109" s="137"/>
      <c r="G109" s="137"/>
      <c r="H109" s="137"/>
      <c r="I109" s="138"/>
      <c r="J109" s="139">
        <f>J223</f>
        <v>0</v>
      </c>
      <c r="L109" s="135"/>
    </row>
    <row r="110" spans="1:47" s="10" customFormat="1" ht="14.85" customHeight="1">
      <c r="B110" s="135"/>
      <c r="D110" s="136" t="s">
        <v>1044</v>
      </c>
      <c r="E110" s="137"/>
      <c r="F110" s="137"/>
      <c r="G110" s="137"/>
      <c r="H110" s="137"/>
      <c r="I110" s="138"/>
      <c r="J110" s="139">
        <f>J226</f>
        <v>0</v>
      </c>
      <c r="L110" s="135"/>
    </row>
    <row r="111" spans="1:47" s="10" customFormat="1" ht="14.85" customHeight="1">
      <c r="B111" s="135"/>
      <c r="D111" s="136" t="s">
        <v>920</v>
      </c>
      <c r="E111" s="137"/>
      <c r="F111" s="137"/>
      <c r="G111" s="137"/>
      <c r="H111" s="137"/>
      <c r="I111" s="138"/>
      <c r="J111" s="139">
        <f>J229</f>
        <v>0</v>
      </c>
      <c r="L111" s="135"/>
    </row>
    <row r="112" spans="1:47" s="10" customFormat="1" ht="19.899999999999999" customHeight="1">
      <c r="B112" s="135"/>
      <c r="D112" s="136" t="s">
        <v>1045</v>
      </c>
      <c r="E112" s="137"/>
      <c r="F112" s="137"/>
      <c r="G112" s="137"/>
      <c r="H112" s="137"/>
      <c r="I112" s="138"/>
      <c r="J112" s="139">
        <f>J238</f>
        <v>0</v>
      </c>
      <c r="L112" s="135"/>
    </row>
    <row r="113" spans="1:31" s="10" customFormat="1" ht="14.85" customHeight="1">
      <c r="B113" s="135"/>
      <c r="D113" s="136" t="s">
        <v>1046</v>
      </c>
      <c r="E113" s="137"/>
      <c r="F113" s="137"/>
      <c r="G113" s="137"/>
      <c r="H113" s="137"/>
      <c r="I113" s="138"/>
      <c r="J113" s="139">
        <f>J239</f>
        <v>0</v>
      </c>
      <c r="L113" s="135"/>
    </row>
    <row r="114" spans="1:31" s="10" customFormat="1" ht="19.899999999999999" customHeight="1">
      <c r="B114" s="135"/>
      <c r="D114" s="136" t="s">
        <v>809</v>
      </c>
      <c r="E114" s="137"/>
      <c r="F114" s="137"/>
      <c r="G114" s="137"/>
      <c r="H114" s="137"/>
      <c r="I114" s="138"/>
      <c r="J114" s="139">
        <f>J252</f>
        <v>0</v>
      </c>
      <c r="L114" s="135"/>
    </row>
    <row r="115" spans="1:31" s="10" customFormat="1" ht="14.85" customHeight="1">
      <c r="B115" s="135"/>
      <c r="D115" s="136" t="s">
        <v>810</v>
      </c>
      <c r="E115" s="137"/>
      <c r="F115" s="137"/>
      <c r="G115" s="137"/>
      <c r="H115" s="137"/>
      <c r="I115" s="138"/>
      <c r="J115" s="139">
        <f>J253</f>
        <v>0</v>
      </c>
      <c r="L115" s="135"/>
    </row>
    <row r="116" spans="1:31" s="10" customFormat="1" ht="14.85" customHeight="1">
      <c r="B116" s="135"/>
      <c r="D116" s="136" t="s">
        <v>811</v>
      </c>
      <c r="E116" s="137"/>
      <c r="F116" s="137"/>
      <c r="G116" s="137"/>
      <c r="H116" s="137"/>
      <c r="I116" s="138"/>
      <c r="J116" s="139">
        <f>J264</f>
        <v>0</v>
      </c>
      <c r="L116" s="135"/>
    </row>
    <row r="117" spans="1:31" s="10" customFormat="1" ht="19.899999999999999" customHeight="1">
      <c r="B117" s="135"/>
      <c r="D117" s="136" t="s">
        <v>1047</v>
      </c>
      <c r="E117" s="137"/>
      <c r="F117" s="137"/>
      <c r="G117" s="137"/>
      <c r="H117" s="137"/>
      <c r="I117" s="138"/>
      <c r="J117" s="139">
        <f>J275</f>
        <v>0</v>
      </c>
      <c r="L117" s="135"/>
    </row>
    <row r="118" spans="1:31" s="10" customFormat="1" ht="14.85" customHeight="1">
      <c r="B118" s="135"/>
      <c r="D118" s="136" t="s">
        <v>1048</v>
      </c>
      <c r="E118" s="137"/>
      <c r="F118" s="137"/>
      <c r="G118" s="137"/>
      <c r="H118" s="137"/>
      <c r="I118" s="138"/>
      <c r="J118" s="139">
        <f>J276</f>
        <v>0</v>
      </c>
      <c r="L118" s="135"/>
    </row>
    <row r="119" spans="1:31" s="10" customFormat="1" ht="19.899999999999999" customHeight="1">
      <c r="B119" s="135"/>
      <c r="D119" s="136" t="s">
        <v>407</v>
      </c>
      <c r="E119" s="137"/>
      <c r="F119" s="137"/>
      <c r="G119" s="137"/>
      <c r="H119" s="137"/>
      <c r="I119" s="138"/>
      <c r="J119" s="139">
        <f>J283</f>
        <v>0</v>
      </c>
      <c r="L119" s="135"/>
    </row>
    <row r="120" spans="1:31" s="10" customFormat="1" ht="14.85" customHeight="1">
      <c r="B120" s="135"/>
      <c r="D120" s="136" t="s">
        <v>623</v>
      </c>
      <c r="E120" s="137"/>
      <c r="F120" s="137"/>
      <c r="G120" s="137"/>
      <c r="H120" s="137"/>
      <c r="I120" s="138"/>
      <c r="J120" s="139">
        <f>J284</f>
        <v>0</v>
      </c>
      <c r="L120" s="135"/>
    </row>
    <row r="121" spans="1:31" s="10" customFormat="1" ht="14.85" customHeight="1">
      <c r="B121" s="135"/>
      <c r="D121" s="136" t="s">
        <v>408</v>
      </c>
      <c r="E121" s="137"/>
      <c r="F121" s="137"/>
      <c r="G121" s="137"/>
      <c r="H121" s="137"/>
      <c r="I121" s="138"/>
      <c r="J121" s="139">
        <f>J287</f>
        <v>0</v>
      </c>
      <c r="L121" s="135"/>
    </row>
    <row r="122" spans="1:31" s="9" customFormat="1" ht="25" customHeight="1">
      <c r="B122" s="130"/>
      <c r="D122" s="131" t="s">
        <v>409</v>
      </c>
      <c r="E122" s="132"/>
      <c r="F122" s="132"/>
      <c r="G122" s="132"/>
      <c r="H122" s="132"/>
      <c r="I122" s="133"/>
      <c r="J122" s="134">
        <f>J289</f>
        <v>0</v>
      </c>
      <c r="L122" s="130"/>
    </row>
    <row r="123" spans="1:31" s="10" customFormat="1" ht="19.899999999999999" customHeight="1">
      <c r="B123" s="135"/>
      <c r="D123" s="136" t="s">
        <v>410</v>
      </c>
      <c r="E123" s="137"/>
      <c r="F123" s="137"/>
      <c r="G123" s="137"/>
      <c r="H123" s="137"/>
      <c r="I123" s="138"/>
      <c r="J123" s="139">
        <f>J290</f>
        <v>0</v>
      </c>
      <c r="L123" s="135"/>
    </row>
    <row r="124" spans="1:31" s="10" customFormat="1" ht="19.899999999999999" customHeight="1">
      <c r="B124" s="135"/>
      <c r="D124" s="136" t="s">
        <v>411</v>
      </c>
      <c r="E124" s="137"/>
      <c r="F124" s="137"/>
      <c r="G124" s="137"/>
      <c r="H124" s="137"/>
      <c r="I124" s="138"/>
      <c r="J124" s="139">
        <f>J313</f>
        <v>0</v>
      </c>
      <c r="L124" s="135"/>
    </row>
    <row r="125" spans="1:31" s="2" customFormat="1" ht="21.85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46"/>
      <c r="C126" s="47"/>
      <c r="D126" s="47"/>
      <c r="E126" s="47"/>
      <c r="F126" s="47"/>
      <c r="G126" s="47"/>
      <c r="H126" s="47"/>
      <c r="I126" s="124"/>
      <c r="J126" s="47"/>
      <c r="K126" s="47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31" s="2" customFormat="1" ht="7" customHeight="1">
      <c r="A130" s="31"/>
      <c r="B130" s="48"/>
      <c r="C130" s="49"/>
      <c r="D130" s="49"/>
      <c r="E130" s="49"/>
      <c r="F130" s="49"/>
      <c r="G130" s="49"/>
      <c r="H130" s="49"/>
      <c r="I130" s="125"/>
      <c r="J130" s="49"/>
      <c r="K130" s="49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s="2" customFormat="1" ht="25" customHeight="1">
      <c r="A131" s="31"/>
      <c r="B131" s="32"/>
      <c r="C131" s="20" t="s">
        <v>412</v>
      </c>
      <c r="D131" s="31"/>
      <c r="E131" s="31"/>
      <c r="F131" s="31"/>
      <c r="G131" s="31"/>
      <c r="H131" s="31"/>
      <c r="I131" s="100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s="2" customFormat="1" ht="7" customHeight="1">
      <c r="A132" s="31"/>
      <c r="B132" s="32"/>
      <c r="C132" s="31"/>
      <c r="D132" s="31"/>
      <c r="E132" s="31"/>
      <c r="F132" s="31"/>
      <c r="G132" s="31"/>
      <c r="H132" s="31"/>
      <c r="I132" s="100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s="2" customFormat="1" ht="12" customHeight="1">
      <c r="A133" s="31"/>
      <c r="B133" s="32"/>
      <c r="C133" s="26" t="s">
        <v>16</v>
      </c>
      <c r="D133" s="31"/>
      <c r="E133" s="31"/>
      <c r="F133" s="31"/>
      <c r="G133" s="31"/>
      <c r="H133" s="31"/>
      <c r="I133" s="100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16.5" customHeight="1">
      <c r="A134" s="31"/>
      <c r="B134" s="32"/>
      <c r="C134" s="31"/>
      <c r="D134" s="31"/>
      <c r="E134" s="265" t="str">
        <f>E7</f>
        <v>Modernizace rejd Baťova kanálu</v>
      </c>
      <c r="F134" s="266"/>
      <c r="G134" s="266"/>
      <c r="H134" s="266"/>
      <c r="I134" s="100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1" customFormat="1" ht="12" customHeight="1">
      <c r="B135" s="19"/>
      <c r="C135" s="26" t="s">
        <v>393</v>
      </c>
      <c r="I135" s="97"/>
      <c r="L135" s="19"/>
    </row>
    <row r="136" spans="1:31" s="2" customFormat="1" ht="16.5" customHeight="1">
      <c r="A136" s="31"/>
      <c r="B136" s="32"/>
      <c r="C136" s="31"/>
      <c r="D136" s="31"/>
      <c r="E136" s="265" t="s">
        <v>1001</v>
      </c>
      <c r="F136" s="267"/>
      <c r="G136" s="267"/>
      <c r="H136" s="267"/>
      <c r="I136" s="100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2" customHeight="1">
      <c r="A137" s="31"/>
      <c r="B137" s="32"/>
      <c r="C137" s="26" t="s">
        <v>395</v>
      </c>
      <c r="D137" s="31"/>
      <c r="E137" s="31"/>
      <c r="F137" s="31"/>
      <c r="G137" s="31"/>
      <c r="H137" s="31"/>
      <c r="I137" s="100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6.5" customHeight="1">
      <c r="A138" s="31"/>
      <c r="B138" s="32"/>
      <c r="C138" s="31"/>
      <c r="D138" s="31"/>
      <c r="E138" s="247" t="str">
        <f>E11</f>
        <v>014-36-02-2 - SO-02 PK Vnorovy II - čekací stání horní rejda</v>
      </c>
      <c r="F138" s="267"/>
      <c r="G138" s="267"/>
      <c r="H138" s="267"/>
      <c r="I138" s="100"/>
      <c r="J138" s="31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7" customHeight="1">
      <c r="A139" s="31"/>
      <c r="B139" s="32"/>
      <c r="C139" s="31"/>
      <c r="D139" s="31"/>
      <c r="E139" s="31"/>
      <c r="F139" s="31"/>
      <c r="G139" s="31"/>
      <c r="H139" s="31"/>
      <c r="I139" s="100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20</v>
      </c>
      <c r="D140" s="31"/>
      <c r="E140" s="31"/>
      <c r="F140" s="24" t="str">
        <f>F14</f>
        <v>Vnorovy</v>
      </c>
      <c r="G140" s="31"/>
      <c r="H140" s="31"/>
      <c r="I140" s="101" t="s">
        <v>22</v>
      </c>
      <c r="J140" s="54" t="str">
        <f>IF(J14="","",J14)</f>
        <v>1. 4. 2020</v>
      </c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7" customHeight="1">
      <c r="A141" s="31"/>
      <c r="B141" s="32"/>
      <c r="C141" s="31"/>
      <c r="D141" s="31"/>
      <c r="E141" s="31"/>
      <c r="F141" s="31"/>
      <c r="G141" s="31"/>
      <c r="H141" s="31"/>
      <c r="I141" s="100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25.65" customHeight="1">
      <c r="A142" s="31"/>
      <c r="B142" s="32"/>
      <c r="C142" s="26" t="s">
        <v>24</v>
      </c>
      <c r="D142" s="31"/>
      <c r="E142" s="31"/>
      <c r="F142" s="24" t="str">
        <f>E17</f>
        <v>Povodí Moravy, s.p.</v>
      </c>
      <c r="G142" s="31"/>
      <c r="H142" s="31"/>
      <c r="I142" s="101" t="s">
        <v>30</v>
      </c>
      <c r="J142" s="29" t="str">
        <f>E23</f>
        <v>VH atelier, spol. s r.o.</v>
      </c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25.65" customHeight="1">
      <c r="A143" s="31"/>
      <c r="B143" s="32"/>
      <c r="C143" s="26" t="s">
        <v>28</v>
      </c>
      <c r="D143" s="31"/>
      <c r="E143" s="31"/>
      <c r="F143" s="24" t="str">
        <f>IF(E20="","",E20)</f>
        <v>Vyplň údaj</v>
      </c>
      <c r="G143" s="31"/>
      <c r="H143" s="31"/>
      <c r="I143" s="101" t="s">
        <v>33</v>
      </c>
      <c r="J143" s="29" t="str">
        <f>E26</f>
        <v>VH atelier, spol. s r.o.</v>
      </c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0.3" customHeight="1">
      <c r="A144" s="31"/>
      <c r="B144" s="32"/>
      <c r="C144" s="31"/>
      <c r="D144" s="31"/>
      <c r="E144" s="31"/>
      <c r="F144" s="31"/>
      <c r="G144" s="31"/>
      <c r="H144" s="31"/>
      <c r="I144" s="100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11" customFormat="1" ht="29.25" customHeight="1">
      <c r="A145" s="140"/>
      <c r="B145" s="141"/>
      <c r="C145" s="142" t="s">
        <v>413</v>
      </c>
      <c r="D145" s="143" t="s">
        <v>60</v>
      </c>
      <c r="E145" s="143" t="s">
        <v>56</v>
      </c>
      <c r="F145" s="143" t="s">
        <v>57</v>
      </c>
      <c r="G145" s="143" t="s">
        <v>414</v>
      </c>
      <c r="H145" s="143" t="s">
        <v>415</v>
      </c>
      <c r="I145" s="144" t="s">
        <v>416</v>
      </c>
      <c r="J145" s="145" t="s">
        <v>399</v>
      </c>
      <c r="K145" s="146" t="s">
        <v>417</v>
      </c>
      <c r="L145" s="147"/>
      <c r="M145" s="61" t="s">
        <v>1</v>
      </c>
      <c r="N145" s="62" t="s">
        <v>39</v>
      </c>
      <c r="O145" s="62" t="s">
        <v>418</v>
      </c>
      <c r="P145" s="62" t="s">
        <v>419</v>
      </c>
      <c r="Q145" s="62" t="s">
        <v>420</v>
      </c>
      <c r="R145" s="62" t="s">
        <v>421</v>
      </c>
      <c r="S145" s="62" t="s">
        <v>422</v>
      </c>
      <c r="T145" s="63" t="s">
        <v>423</v>
      </c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</row>
    <row r="146" spans="1:65" s="2" customFormat="1" ht="22.8" customHeight="1">
      <c r="A146" s="31"/>
      <c r="B146" s="32"/>
      <c r="C146" s="68" t="s">
        <v>424</v>
      </c>
      <c r="D146" s="31"/>
      <c r="E146" s="31"/>
      <c r="F146" s="31"/>
      <c r="G146" s="31"/>
      <c r="H146" s="31"/>
      <c r="I146" s="100"/>
      <c r="J146" s="148">
        <f>BK146</f>
        <v>0</v>
      </c>
      <c r="K146" s="31"/>
      <c r="L146" s="32"/>
      <c r="M146" s="64"/>
      <c r="N146" s="55"/>
      <c r="O146" s="65"/>
      <c r="P146" s="149">
        <f>P147+P289</f>
        <v>0</v>
      </c>
      <c r="Q146" s="65"/>
      <c r="R146" s="149">
        <f>R147+R289</f>
        <v>792.65962601999991</v>
      </c>
      <c r="S146" s="65"/>
      <c r="T146" s="150">
        <f>T147+T289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74</v>
      </c>
      <c r="AU146" s="16" t="s">
        <v>401</v>
      </c>
      <c r="BK146" s="151">
        <f>BK147+BK289</f>
        <v>0</v>
      </c>
    </row>
    <row r="147" spans="1:65" s="12" customFormat="1" ht="25.9" customHeight="1">
      <c r="B147" s="152"/>
      <c r="D147" s="153" t="s">
        <v>74</v>
      </c>
      <c r="E147" s="154" t="s">
        <v>425</v>
      </c>
      <c r="F147" s="154" t="s">
        <v>426</v>
      </c>
      <c r="I147" s="155"/>
      <c r="J147" s="156">
        <f>BK147</f>
        <v>0</v>
      </c>
      <c r="L147" s="152"/>
      <c r="M147" s="157"/>
      <c r="N147" s="158"/>
      <c r="O147" s="158"/>
      <c r="P147" s="159">
        <f>P148+P215+P238+P252+P275+P283</f>
        <v>0</v>
      </c>
      <c r="Q147" s="158"/>
      <c r="R147" s="159">
        <f>R148+R215+R238+R252+R275+R283</f>
        <v>783.43416521999995</v>
      </c>
      <c r="S147" s="158"/>
      <c r="T147" s="160">
        <f>T148+T215+T238+T252+T275+T283</f>
        <v>0</v>
      </c>
      <c r="AR147" s="153" t="s">
        <v>82</v>
      </c>
      <c r="AT147" s="161" t="s">
        <v>74</v>
      </c>
      <c r="AU147" s="161" t="s">
        <v>75</v>
      </c>
      <c r="AY147" s="153" t="s">
        <v>427</v>
      </c>
      <c r="BK147" s="162">
        <f>BK148+BK215+BK238+BK252+BK275+BK283</f>
        <v>0</v>
      </c>
    </row>
    <row r="148" spans="1:65" s="12" customFormat="1" ht="22.8" customHeight="1">
      <c r="B148" s="152"/>
      <c r="D148" s="153" t="s">
        <v>74</v>
      </c>
      <c r="E148" s="163" t="s">
        <v>82</v>
      </c>
      <c r="F148" s="163" t="s">
        <v>428</v>
      </c>
      <c r="I148" s="155"/>
      <c r="J148" s="164">
        <f>BK148</f>
        <v>0</v>
      </c>
      <c r="L148" s="152"/>
      <c r="M148" s="157"/>
      <c r="N148" s="158"/>
      <c r="O148" s="158"/>
      <c r="P148" s="159">
        <f>P149+P157+P166+P181+P192+P201</f>
        <v>0</v>
      </c>
      <c r="Q148" s="158"/>
      <c r="R148" s="159">
        <f>R149+R157+R166+R181+R192+R201</f>
        <v>47.937860399999998</v>
      </c>
      <c r="S148" s="158"/>
      <c r="T148" s="160">
        <f>T149+T157+T166+T181+T192+T201</f>
        <v>0</v>
      </c>
      <c r="AR148" s="153" t="s">
        <v>82</v>
      </c>
      <c r="AT148" s="161" t="s">
        <v>74</v>
      </c>
      <c r="AU148" s="161" t="s">
        <v>82</v>
      </c>
      <c r="AY148" s="153" t="s">
        <v>427</v>
      </c>
      <c r="BK148" s="162">
        <f>BK149+BK157+BK166+BK181+BK192+BK201</f>
        <v>0</v>
      </c>
    </row>
    <row r="149" spans="1:65" s="12" customFormat="1" ht="20.85" customHeight="1">
      <c r="B149" s="152"/>
      <c r="D149" s="153" t="s">
        <v>74</v>
      </c>
      <c r="E149" s="163" t="s">
        <v>429</v>
      </c>
      <c r="F149" s="163" t="s">
        <v>430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SUM(P150:P156)</f>
        <v>0</v>
      </c>
      <c r="Q149" s="158"/>
      <c r="R149" s="159">
        <f>SUM(R150:R156)</f>
        <v>1.8000000000000002E-2</v>
      </c>
      <c r="S149" s="158"/>
      <c r="T149" s="160">
        <f>SUM(T150:T156)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SUM(BK150:BK156)</f>
        <v>0</v>
      </c>
    </row>
    <row r="150" spans="1:65" s="2" customFormat="1" ht="21.75" customHeight="1">
      <c r="A150" s="31"/>
      <c r="B150" s="165"/>
      <c r="C150" s="166" t="s">
        <v>82</v>
      </c>
      <c r="D150" s="166" t="s">
        <v>431</v>
      </c>
      <c r="E150" s="167" t="s">
        <v>1049</v>
      </c>
      <c r="F150" s="168" t="s">
        <v>1050</v>
      </c>
      <c r="G150" s="169" t="s">
        <v>707</v>
      </c>
      <c r="H150" s="170">
        <v>300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6.0000000000000002E-5</v>
      </c>
      <c r="R150" s="176">
        <f>Q150*H150</f>
        <v>1.8000000000000002E-2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1051</v>
      </c>
    </row>
    <row r="151" spans="1:65" s="13" customFormat="1" ht="10.199999999999999">
      <c r="B151" s="184"/>
      <c r="D151" s="180" t="s">
        <v>447</v>
      </c>
      <c r="E151" s="185" t="s">
        <v>1</v>
      </c>
      <c r="F151" s="186" t="s">
        <v>1052</v>
      </c>
      <c r="H151" s="187">
        <v>300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33" customHeight="1">
      <c r="A152" s="31"/>
      <c r="B152" s="165"/>
      <c r="C152" s="166" t="s">
        <v>84</v>
      </c>
      <c r="D152" s="166" t="s">
        <v>431</v>
      </c>
      <c r="E152" s="167" t="s">
        <v>1053</v>
      </c>
      <c r="F152" s="168" t="s">
        <v>1054</v>
      </c>
      <c r="G152" s="169" t="s">
        <v>1055</v>
      </c>
      <c r="H152" s="170">
        <v>300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1056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1052</v>
      </c>
      <c r="H153" s="187">
        <v>300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33" customHeight="1">
      <c r="A154" s="31"/>
      <c r="B154" s="165"/>
      <c r="C154" s="166" t="s">
        <v>436</v>
      </c>
      <c r="D154" s="166" t="s">
        <v>431</v>
      </c>
      <c r="E154" s="167" t="s">
        <v>432</v>
      </c>
      <c r="F154" s="168" t="s">
        <v>1057</v>
      </c>
      <c r="G154" s="169" t="s">
        <v>444</v>
      </c>
      <c r="H154" s="170">
        <v>40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1058</v>
      </c>
    </row>
    <row r="155" spans="1:65" s="2" customFormat="1" ht="18">
      <c r="A155" s="31"/>
      <c r="B155" s="32"/>
      <c r="C155" s="31"/>
      <c r="D155" s="180" t="s">
        <v>438</v>
      </c>
      <c r="E155" s="31"/>
      <c r="F155" s="181" t="s">
        <v>1059</v>
      </c>
      <c r="G155" s="31"/>
      <c r="H155" s="31"/>
      <c r="I155" s="100"/>
      <c r="J155" s="31"/>
      <c r="K155" s="31"/>
      <c r="L155" s="32"/>
      <c r="M155" s="182"/>
      <c r="N155" s="183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438</v>
      </c>
      <c r="AU155" s="16" t="s">
        <v>436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1060</v>
      </c>
      <c r="H156" s="187">
        <v>40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436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12" customFormat="1" ht="20.85" customHeight="1">
      <c r="B157" s="152"/>
      <c r="D157" s="153" t="s">
        <v>74</v>
      </c>
      <c r="E157" s="163" t="s">
        <v>440</v>
      </c>
      <c r="F157" s="163" t="s">
        <v>441</v>
      </c>
      <c r="I157" s="155"/>
      <c r="J157" s="164">
        <f>BK157</f>
        <v>0</v>
      </c>
      <c r="L157" s="152"/>
      <c r="M157" s="157"/>
      <c r="N157" s="158"/>
      <c r="O157" s="158"/>
      <c r="P157" s="159">
        <f>SUM(P158:P165)</f>
        <v>0</v>
      </c>
      <c r="Q157" s="158"/>
      <c r="R157" s="159">
        <f>SUM(R158:R165)</f>
        <v>2.2824824000000001</v>
      </c>
      <c r="S157" s="158"/>
      <c r="T157" s="160">
        <f>SUM(T158:T165)</f>
        <v>0</v>
      </c>
      <c r="AR157" s="153" t="s">
        <v>82</v>
      </c>
      <c r="AT157" s="161" t="s">
        <v>74</v>
      </c>
      <c r="AU157" s="161" t="s">
        <v>84</v>
      </c>
      <c r="AY157" s="153" t="s">
        <v>427</v>
      </c>
      <c r="BK157" s="162">
        <f>SUM(BK158:BK165)</f>
        <v>0</v>
      </c>
    </row>
    <row r="158" spans="1:65" s="2" customFormat="1" ht="21.75" customHeight="1">
      <c r="A158" s="31"/>
      <c r="B158" s="165"/>
      <c r="C158" s="166" t="s">
        <v>435</v>
      </c>
      <c r="D158" s="166" t="s">
        <v>431</v>
      </c>
      <c r="E158" s="167" t="s">
        <v>1061</v>
      </c>
      <c r="F158" s="168" t="s">
        <v>1062</v>
      </c>
      <c r="G158" s="169" t="s">
        <v>675</v>
      </c>
      <c r="H158" s="170">
        <v>48</v>
      </c>
      <c r="I158" s="171"/>
      <c r="J158" s="172">
        <f>ROUND(I158*H158,2)</f>
        <v>0</v>
      </c>
      <c r="K158" s="173"/>
      <c r="L158" s="32"/>
      <c r="M158" s="174" t="s">
        <v>1</v>
      </c>
      <c r="N158" s="175" t="s">
        <v>40</v>
      </c>
      <c r="O158" s="57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435</v>
      </c>
      <c r="AT158" s="178" t="s">
        <v>431</v>
      </c>
      <c r="AU158" s="178" t="s">
        <v>436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435</v>
      </c>
      <c r="BM158" s="178" t="s">
        <v>1063</v>
      </c>
    </row>
    <row r="159" spans="1:65" s="13" customFormat="1" ht="10.199999999999999">
      <c r="B159" s="184"/>
      <c r="D159" s="180" t="s">
        <v>447</v>
      </c>
      <c r="E159" s="185" t="s">
        <v>1</v>
      </c>
      <c r="F159" s="186" t="s">
        <v>1064</v>
      </c>
      <c r="H159" s="187">
        <v>48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447</v>
      </c>
      <c r="AU159" s="185" t="s">
        <v>436</v>
      </c>
      <c r="AV159" s="13" t="s">
        <v>84</v>
      </c>
      <c r="AW159" s="13" t="s">
        <v>32</v>
      </c>
      <c r="AX159" s="13" t="s">
        <v>82</v>
      </c>
      <c r="AY159" s="185" t="s">
        <v>427</v>
      </c>
    </row>
    <row r="160" spans="1:65" s="2" customFormat="1" ht="21.75" customHeight="1">
      <c r="A160" s="31"/>
      <c r="B160" s="165"/>
      <c r="C160" s="166" t="s">
        <v>460</v>
      </c>
      <c r="D160" s="166" t="s">
        <v>431</v>
      </c>
      <c r="E160" s="167" t="s">
        <v>827</v>
      </c>
      <c r="F160" s="168" t="s">
        <v>828</v>
      </c>
      <c r="G160" s="169" t="s">
        <v>675</v>
      </c>
      <c r="H160" s="170">
        <v>195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435</v>
      </c>
      <c r="AT160" s="178" t="s">
        <v>431</v>
      </c>
      <c r="AU160" s="178" t="s">
        <v>436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435</v>
      </c>
      <c r="BM160" s="178" t="s">
        <v>1065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1066</v>
      </c>
      <c r="H161" s="187">
        <v>195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82</v>
      </c>
      <c r="AY161" s="185" t="s">
        <v>427</v>
      </c>
    </row>
    <row r="162" spans="1:65" s="2" customFormat="1" ht="33" customHeight="1">
      <c r="A162" s="31"/>
      <c r="B162" s="165"/>
      <c r="C162" s="166" t="s">
        <v>471</v>
      </c>
      <c r="D162" s="166" t="s">
        <v>431</v>
      </c>
      <c r="E162" s="167" t="s">
        <v>1067</v>
      </c>
      <c r="F162" s="168" t="s">
        <v>1068</v>
      </c>
      <c r="G162" s="169" t="s">
        <v>675</v>
      </c>
      <c r="H162" s="170">
        <v>97.5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435</v>
      </c>
      <c r="AT162" s="178" t="s">
        <v>431</v>
      </c>
      <c r="AU162" s="178" t="s">
        <v>436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435</v>
      </c>
      <c r="BM162" s="178" t="s">
        <v>1069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1070</v>
      </c>
      <c r="H163" s="187">
        <v>97.5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21.75" customHeight="1">
      <c r="A164" s="31"/>
      <c r="B164" s="165"/>
      <c r="C164" s="166" t="s">
        <v>479</v>
      </c>
      <c r="D164" s="166" t="s">
        <v>431</v>
      </c>
      <c r="E164" s="167" t="s">
        <v>1071</v>
      </c>
      <c r="F164" s="168" t="s">
        <v>1072</v>
      </c>
      <c r="G164" s="169" t="s">
        <v>444</v>
      </c>
      <c r="H164" s="170">
        <v>79.64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2.8660000000000001E-2</v>
      </c>
      <c r="R164" s="176">
        <f>Q164*H164</f>
        <v>2.2824824000000001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1073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1074</v>
      </c>
      <c r="H165" s="187">
        <v>79.64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12" customFormat="1" ht="20.85" customHeight="1">
      <c r="B166" s="152"/>
      <c r="D166" s="153" t="s">
        <v>74</v>
      </c>
      <c r="E166" s="163" t="s">
        <v>8</v>
      </c>
      <c r="F166" s="163" t="s">
        <v>449</v>
      </c>
      <c r="I166" s="155"/>
      <c r="J166" s="164">
        <f>BK166</f>
        <v>0</v>
      </c>
      <c r="L166" s="152"/>
      <c r="M166" s="157"/>
      <c r="N166" s="158"/>
      <c r="O166" s="158"/>
      <c r="P166" s="159">
        <f>SUM(P167:P180)</f>
        <v>0</v>
      </c>
      <c r="Q166" s="158"/>
      <c r="R166" s="159">
        <f>SUM(R167:R180)</f>
        <v>45.619127999999996</v>
      </c>
      <c r="S166" s="158"/>
      <c r="T166" s="160">
        <f>SUM(T167:T180)</f>
        <v>0</v>
      </c>
      <c r="AR166" s="153" t="s">
        <v>82</v>
      </c>
      <c r="AT166" s="161" t="s">
        <v>74</v>
      </c>
      <c r="AU166" s="161" t="s">
        <v>84</v>
      </c>
      <c r="AY166" s="153" t="s">
        <v>427</v>
      </c>
      <c r="BK166" s="162">
        <f>SUM(BK167:BK180)</f>
        <v>0</v>
      </c>
    </row>
    <row r="167" spans="1:65" s="2" customFormat="1" ht="21.75" customHeight="1">
      <c r="A167" s="31"/>
      <c r="B167" s="165"/>
      <c r="C167" s="166" t="s">
        <v>464</v>
      </c>
      <c r="D167" s="166" t="s">
        <v>431</v>
      </c>
      <c r="E167" s="167" t="s">
        <v>1075</v>
      </c>
      <c r="F167" s="168" t="s">
        <v>1076</v>
      </c>
      <c r="G167" s="169" t="s">
        <v>482</v>
      </c>
      <c r="H167" s="170">
        <v>107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2.0000000000000001E-4</v>
      </c>
      <c r="R167" s="176">
        <f>Q167*H167</f>
        <v>2.1400000000000002E-2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436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1077</v>
      </c>
    </row>
    <row r="168" spans="1:65" s="13" customFormat="1" ht="10.199999999999999">
      <c r="B168" s="184"/>
      <c r="D168" s="180" t="s">
        <v>447</v>
      </c>
      <c r="E168" s="185" t="s">
        <v>1</v>
      </c>
      <c r="F168" s="186" t="s">
        <v>1078</v>
      </c>
      <c r="H168" s="187">
        <v>107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447</v>
      </c>
      <c r="AU168" s="185" t="s">
        <v>436</v>
      </c>
      <c r="AV168" s="13" t="s">
        <v>84</v>
      </c>
      <c r="AW168" s="13" t="s">
        <v>32</v>
      </c>
      <c r="AX168" s="13" t="s">
        <v>82</v>
      </c>
      <c r="AY168" s="185" t="s">
        <v>427</v>
      </c>
    </row>
    <row r="169" spans="1:65" s="2" customFormat="1" ht="33" customHeight="1">
      <c r="A169" s="31"/>
      <c r="B169" s="165"/>
      <c r="C169" s="166" t="s">
        <v>467</v>
      </c>
      <c r="D169" s="166" t="s">
        <v>431</v>
      </c>
      <c r="E169" s="167" t="s">
        <v>1079</v>
      </c>
      <c r="F169" s="168" t="s">
        <v>1080</v>
      </c>
      <c r="G169" s="169" t="s">
        <v>490</v>
      </c>
      <c r="H169" s="170">
        <v>256.8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1.9000000000000001E-4</v>
      </c>
      <c r="R169" s="176">
        <f>Q169*H169</f>
        <v>4.8792000000000002E-2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436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1081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1082</v>
      </c>
      <c r="H170" s="187">
        <v>256.8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436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21.75" customHeight="1">
      <c r="A171" s="31"/>
      <c r="B171" s="165"/>
      <c r="C171" s="166" t="s">
        <v>497</v>
      </c>
      <c r="D171" s="166" t="s">
        <v>431</v>
      </c>
      <c r="E171" s="167" t="s">
        <v>1083</v>
      </c>
      <c r="F171" s="168" t="s">
        <v>1084</v>
      </c>
      <c r="G171" s="169" t="s">
        <v>490</v>
      </c>
      <c r="H171" s="170">
        <v>256.8</v>
      </c>
      <c r="I171" s="171"/>
      <c r="J171" s="172">
        <f>ROUND(I171*H171,2)</f>
        <v>0</v>
      </c>
      <c r="K171" s="173"/>
      <c r="L171" s="32"/>
      <c r="M171" s="174" t="s">
        <v>1</v>
      </c>
      <c r="N171" s="175" t="s">
        <v>40</v>
      </c>
      <c r="O171" s="57"/>
      <c r="P171" s="176">
        <f>O171*H171</f>
        <v>0</v>
      </c>
      <c r="Q171" s="176">
        <v>2.82E-3</v>
      </c>
      <c r="R171" s="176">
        <f>Q171*H171</f>
        <v>0.72417600000000004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435</v>
      </c>
      <c r="AT171" s="178" t="s">
        <v>431</v>
      </c>
      <c r="AU171" s="178" t="s">
        <v>436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1085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1082</v>
      </c>
      <c r="H172" s="187">
        <v>256.8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436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429</v>
      </c>
      <c r="D173" s="192" t="s">
        <v>461</v>
      </c>
      <c r="E173" s="193" t="s">
        <v>462</v>
      </c>
      <c r="F173" s="194" t="s">
        <v>1086</v>
      </c>
      <c r="G173" s="195" t="s">
        <v>452</v>
      </c>
      <c r="H173" s="196">
        <v>43.783999999999999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43.783999999999999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436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1087</v>
      </c>
    </row>
    <row r="174" spans="1:65" s="13" customFormat="1" ht="10.199999999999999">
      <c r="B174" s="184"/>
      <c r="D174" s="180" t="s">
        <v>447</v>
      </c>
      <c r="E174" s="185" t="s">
        <v>1</v>
      </c>
      <c r="F174" s="186" t="s">
        <v>1088</v>
      </c>
      <c r="H174" s="187">
        <v>43.783999999999999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82</v>
      </c>
      <c r="AY174" s="185" t="s">
        <v>427</v>
      </c>
    </row>
    <row r="175" spans="1:65" s="2" customFormat="1" ht="21.75" customHeight="1">
      <c r="A175" s="31"/>
      <c r="B175" s="165"/>
      <c r="C175" s="166" t="s">
        <v>440</v>
      </c>
      <c r="D175" s="166" t="s">
        <v>431</v>
      </c>
      <c r="E175" s="167" t="s">
        <v>1089</v>
      </c>
      <c r="F175" s="168" t="s">
        <v>1090</v>
      </c>
      <c r="G175" s="169" t="s">
        <v>444</v>
      </c>
      <c r="H175" s="170">
        <v>126</v>
      </c>
      <c r="I175" s="171"/>
      <c r="J175" s="172">
        <f>ROUND(I175*H175,2)</f>
        <v>0</v>
      </c>
      <c r="K175" s="173"/>
      <c r="L175" s="32"/>
      <c r="M175" s="174" t="s">
        <v>1</v>
      </c>
      <c r="N175" s="175" t="s">
        <v>40</v>
      </c>
      <c r="O175" s="57"/>
      <c r="P175" s="176">
        <f>O175*H175</f>
        <v>0</v>
      </c>
      <c r="Q175" s="176">
        <v>3.4199999999999999E-3</v>
      </c>
      <c r="R175" s="176">
        <f>Q175*H175</f>
        <v>0.43091999999999997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436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1091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1092</v>
      </c>
      <c r="H176" s="187">
        <v>126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436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33" customHeight="1">
      <c r="A177" s="31"/>
      <c r="B177" s="165"/>
      <c r="C177" s="166" t="s">
        <v>512</v>
      </c>
      <c r="D177" s="166" t="s">
        <v>431</v>
      </c>
      <c r="E177" s="167" t="s">
        <v>1093</v>
      </c>
      <c r="F177" s="168" t="s">
        <v>1094</v>
      </c>
      <c r="G177" s="169" t="s">
        <v>444</v>
      </c>
      <c r="H177" s="170">
        <v>126</v>
      </c>
      <c r="I177" s="171"/>
      <c r="J177" s="172">
        <f>ROUND(I177*H177,2)</f>
        <v>0</v>
      </c>
      <c r="K177" s="173"/>
      <c r="L177" s="32"/>
      <c r="M177" s="174" t="s">
        <v>1</v>
      </c>
      <c r="N177" s="175" t="s">
        <v>40</v>
      </c>
      <c r="O177" s="57"/>
      <c r="P177" s="176">
        <f>O177*H177</f>
        <v>0</v>
      </c>
      <c r="Q177" s="176">
        <v>4.4900000000000001E-3</v>
      </c>
      <c r="R177" s="176">
        <f>Q177*H177</f>
        <v>0.56574000000000002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435</v>
      </c>
      <c r="AT177" s="178" t="s">
        <v>431</v>
      </c>
      <c r="AU177" s="178" t="s">
        <v>436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435</v>
      </c>
      <c r="BM177" s="178" t="s">
        <v>1095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1096</v>
      </c>
      <c r="H178" s="187">
        <v>126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21.75" customHeight="1">
      <c r="A179" s="31"/>
      <c r="B179" s="165"/>
      <c r="C179" s="166" t="s">
        <v>487</v>
      </c>
      <c r="D179" s="166" t="s">
        <v>431</v>
      </c>
      <c r="E179" s="167" t="s">
        <v>1097</v>
      </c>
      <c r="F179" s="168" t="s">
        <v>1098</v>
      </c>
      <c r="G179" s="169" t="s">
        <v>482</v>
      </c>
      <c r="H179" s="170">
        <v>14</v>
      </c>
      <c r="I179" s="171"/>
      <c r="J179" s="172">
        <f>ROUND(I179*H179,2)</f>
        <v>0</v>
      </c>
      <c r="K179" s="173"/>
      <c r="L179" s="32"/>
      <c r="M179" s="174" t="s">
        <v>1</v>
      </c>
      <c r="N179" s="175" t="s">
        <v>40</v>
      </c>
      <c r="O179" s="57"/>
      <c r="P179" s="176">
        <f>O179*H179</f>
        <v>0</v>
      </c>
      <c r="Q179" s="176">
        <v>3.15E-3</v>
      </c>
      <c r="R179" s="176">
        <f>Q179*H179</f>
        <v>4.41E-2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435</v>
      </c>
      <c r="AT179" s="178" t="s">
        <v>431</v>
      </c>
      <c r="AU179" s="178" t="s">
        <v>436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435</v>
      </c>
      <c r="BM179" s="178" t="s">
        <v>1099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487</v>
      </c>
      <c r="H180" s="187">
        <v>14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436</v>
      </c>
      <c r="AV180" s="13" t="s">
        <v>84</v>
      </c>
      <c r="AW180" s="13" t="s">
        <v>32</v>
      </c>
      <c r="AX180" s="13" t="s">
        <v>82</v>
      </c>
      <c r="AY180" s="185" t="s">
        <v>427</v>
      </c>
    </row>
    <row r="181" spans="1:65" s="12" customFormat="1" ht="20.85" customHeight="1">
      <c r="B181" s="152"/>
      <c r="D181" s="153" t="s">
        <v>74</v>
      </c>
      <c r="E181" s="163" t="s">
        <v>484</v>
      </c>
      <c r="F181" s="163" t="s">
        <v>832</v>
      </c>
      <c r="I181" s="155"/>
      <c r="J181" s="164">
        <f>BK181</f>
        <v>0</v>
      </c>
      <c r="L181" s="152"/>
      <c r="M181" s="157"/>
      <c r="N181" s="158"/>
      <c r="O181" s="158"/>
      <c r="P181" s="159">
        <f>SUM(P182:P191)</f>
        <v>0</v>
      </c>
      <c r="Q181" s="158"/>
      <c r="R181" s="159">
        <f>SUM(R182:R191)</f>
        <v>0</v>
      </c>
      <c r="S181" s="158"/>
      <c r="T181" s="160">
        <f>SUM(T182:T191)</f>
        <v>0</v>
      </c>
      <c r="AR181" s="153" t="s">
        <v>82</v>
      </c>
      <c r="AT181" s="161" t="s">
        <v>74</v>
      </c>
      <c r="AU181" s="161" t="s">
        <v>84</v>
      </c>
      <c r="AY181" s="153" t="s">
        <v>427</v>
      </c>
      <c r="BK181" s="162">
        <f>SUM(BK182:BK191)</f>
        <v>0</v>
      </c>
    </row>
    <row r="182" spans="1:65" s="2" customFormat="1" ht="55.5" customHeight="1">
      <c r="A182" s="31"/>
      <c r="B182" s="165"/>
      <c r="C182" s="166" t="s">
        <v>8</v>
      </c>
      <c r="D182" s="166" t="s">
        <v>431</v>
      </c>
      <c r="E182" s="167" t="s">
        <v>1100</v>
      </c>
      <c r="F182" s="168" t="s">
        <v>1101</v>
      </c>
      <c r="G182" s="169" t="s">
        <v>675</v>
      </c>
      <c r="H182" s="170">
        <v>96</v>
      </c>
      <c r="I182" s="171"/>
      <c r="J182" s="172">
        <f>ROUND(I182*H182,2)</f>
        <v>0</v>
      </c>
      <c r="K182" s="173"/>
      <c r="L182" s="32"/>
      <c r="M182" s="174" t="s">
        <v>1</v>
      </c>
      <c r="N182" s="175" t="s">
        <v>40</v>
      </c>
      <c r="O182" s="57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435</v>
      </c>
      <c r="AT182" s="178" t="s">
        <v>431</v>
      </c>
      <c r="AU182" s="178" t="s">
        <v>436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435</v>
      </c>
      <c r="BM182" s="178" t="s">
        <v>1102</v>
      </c>
    </row>
    <row r="183" spans="1:65" s="13" customFormat="1" ht="20.399999999999999">
      <c r="B183" s="184"/>
      <c r="D183" s="180" t="s">
        <v>447</v>
      </c>
      <c r="E183" s="185" t="s">
        <v>1</v>
      </c>
      <c r="F183" s="186" t="s">
        <v>1103</v>
      </c>
      <c r="H183" s="187">
        <v>96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436</v>
      </c>
      <c r="AV183" s="13" t="s">
        <v>84</v>
      </c>
      <c r="AW183" s="13" t="s">
        <v>32</v>
      </c>
      <c r="AX183" s="13" t="s">
        <v>82</v>
      </c>
      <c r="AY183" s="185" t="s">
        <v>427</v>
      </c>
    </row>
    <row r="184" spans="1:65" s="2" customFormat="1" ht="55.5" customHeight="1">
      <c r="A184" s="31"/>
      <c r="B184" s="165"/>
      <c r="C184" s="166" t="s">
        <v>484</v>
      </c>
      <c r="D184" s="166" t="s">
        <v>431</v>
      </c>
      <c r="E184" s="167" t="s">
        <v>833</v>
      </c>
      <c r="F184" s="168" t="s">
        <v>834</v>
      </c>
      <c r="G184" s="169" t="s">
        <v>675</v>
      </c>
      <c r="H184" s="170">
        <v>255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435</v>
      </c>
      <c r="AT184" s="178" t="s">
        <v>431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1104</v>
      </c>
    </row>
    <row r="185" spans="1:65" s="13" customFormat="1" ht="20.399999999999999">
      <c r="B185" s="184"/>
      <c r="D185" s="180" t="s">
        <v>447</v>
      </c>
      <c r="E185" s="185" t="s">
        <v>1</v>
      </c>
      <c r="F185" s="186" t="s">
        <v>1105</v>
      </c>
      <c r="H185" s="187">
        <v>255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55.5" customHeight="1">
      <c r="A186" s="31"/>
      <c r="B186" s="165"/>
      <c r="C186" s="166" t="s">
        <v>533</v>
      </c>
      <c r="D186" s="166" t="s">
        <v>431</v>
      </c>
      <c r="E186" s="167" t="s">
        <v>837</v>
      </c>
      <c r="F186" s="168" t="s">
        <v>838</v>
      </c>
      <c r="G186" s="169" t="s">
        <v>675</v>
      </c>
      <c r="H186" s="170">
        <v>135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436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1106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1107</v>
      </c>
      <c r="H187" s="187">
        <v>135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55.5" customHeight="1">
      <c r="A188" s="31"/>
      <c r="B188" s="165"/>
      <c r="C188" s="166" t="s">
        <v>542</v>
      </c>
      <c r="D188" s="166" t="s">
        <v>431</v>
      </c>
      <c r="E188" s="167" t="s">
        <v>841</v>
      </c>
      <c r="F188" s="168" t="s">
        <v>842</v>
      </c>
      <c r="G188" s="169" t="s">
        <v>675</v>
      </c>
      <c r="H188" s="170">
        <v>2700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436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1108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1109</v>
      </c>
      <c r="H189" s="187">
        <v>2700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33" customHeight="1">
      <c r="A190" s="31"/>
      <c r="B190" s="165"/>
      <c r="C190" s="166" t="s">
        <v>549</v>
      </c>
      <c r="D190" s="166" t="s">
        <v>431</v>
      </c>
      <c r="E190" s="167" t="s">
        <v>845</v>
      </c>
      <c r="F190" s="168" t="s">
        <v>846</v>
      </c>
      <c r="G190" s="169" t="s">
        <v>675</v>
      </c>
      <c r="H190" s="170">
        <v>195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436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1110</v>
      </c>
    </row>
    <row r="191" spans="1:65" s="13" customFormat="1" ht="10.199999999999999">
      <c r="B191" s="184"/>
      <c r="D191" s="180" t="s">
        <v>447</v>
      </c>
      <c r="E191" s="185" t="s">
        <v>1</v>
      </c>
      <c r="F191" s="186" t="s">
        <v>1111</v>
      </c>
      <c r="H191" s="187">
        <v>195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436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12" customFormat="1" ht="20.85" customHeight="1">
      <c r="B192" s="152"/>
      <c r="D192" s="153" t="s">
        <v>74</v>
      </c>
      <c r="E192" s="163" t="s">
        <v>533</v>
      </c>
      <c r="F192" s="163" t="s">
        <v>849</v>
      </c>
      <c r="I192" s="155"/>
      <c r="J192" s="164">
        <f>BK192</f>
        <v>0</v>
      </c>
      <c r="L192" s="152"/>
      <c r="M192" s="157"/>
      <c r="N192" s="158"/>
      <c r="O192" s="158"/>
      <c r="P192" s="159">
        <f>SUM(P193:P200)</f>
        <v>0</v>
      </c>
      <c r="Q192" s="158"/>
      <c r="R192" s="159">
        <f>SUM(R193:R200)</f>
        <v>0</v>
      </c>
      <c r="S192" s="158"/>
      <c r="T192" s="160">
        <f>SUM(T193:T200)</f>
        <v>0</v>
      </c>
      <c r="AR192" s="153" t="s">
        <v>82</v>
      </c>
      <c r="AT192" s="161" t="s">
        <v>74</v>
      </c>
      <c r="AU192" s="161" t="s">
        <v>84</v>
      </c>
      <c r="AY192" s="153" t="s">
        <v>427</v>
      </c>
      <c r="BK192" s="162">
        <f>SUM(BK193:BK200)</f>
        <v>0</v>
      </c>
    </row>
    <row r="193" spans="1:65" s="2" customFormat="1" ht="55.5" customHeight="1">
      <c r="A193" s="31"/>
      <c r="B193" s="165"/>
      <c r="C193" s="166" t="s">
        <v>553</v>
      </c>
      <c r="D193" s="166" t="s">
        <v>431</v>
      </c>
      <c r="E193" s="167" t="s">
        <v>850</v>
      </c>
      <c r="F193" s="168" t="s">
        <v>851</v>
      </c>
      <c r="G193" s="169" t="s">
        <v>675</v>
      </c>
      <c r="H193" s="170">
        <v>174.9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436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1112</v>
      </c>
    </row>
    <row r="194" spans="1:65" s="13" customFormat="1" ht="10.199999999999999">
      <c r="B194" s="184"/>
      <c r="D194" s="180" t="s">
        <v>447</v>
      </c>
      <c r="E194" s="185" t="s">
        <v>1</v>
      </c>
      <c r="F194" s="186" t="s">
        <v>1113</v>
      </c>
      <c r="H194" s="187">
        <v>54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436</v>
      </c>
      <c r="AV194" s="13" t="s">
        <v>84</v>
      </c>
      <c r="AW194" s="13" t="s">
        <v>32</v>
      </c>
      <c r="AX194" s="13" t="s">
        <v>75</v>
      </c>
      <c r="AY194" s="185" t="s">
        <v>427</v>
      </c>
    </row>
    <row r="195" spans="1:65" s="13" customFormat="1" ht="20.399999999999999">
      <c r="B195" s="184"/>
      <c r="D195" s="180" t="s">
        <v>447</v>
      </c>
      <c r="E195" s="185" t="s">
        <v>1</v>
      </c>
      <c r="F195" s="186" t="s">
        <v>1114</v>
      </c>
      <c r="H195" s="187">
        <v>120.9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447</v>
      </c>
      <c r="AU195" s="185" t="s">
        <v>436</v>
      </c>
      <c r="AV195" s="13" t="s">
        <v>84</v>
      </c>
      <c r="AW195" s="13" t="s">
        <v>32</v>
      </c>
      <c r="AX195" s="13" t="s">
        <v>75</v>
      </c>
      <c r="AY195" s="185" t="s">
        <v>427</v>
      </c>
    </row>
    <row r="196" spans="1:65" s="14" customFormat="1" ht="10.199999999999999">
      <c r="B196" s="203"/>
      <c r="D196" s="180" t="s">
        <v>447</v>
      </c>
      <c r="E196" s="204" t="s">
        <v>1</v>
      </c>
      <c r="F196" s="205" t="s">
        <v>541</v>
      </c>
      <c r="H196" s="206">
        <v>174.9</v>
      </c>
      <c r="I196" s="207"/>
      <c r="L196" s="203"/>
      <c r="M196" s="208"/>
      <c r="N196" s="209"/>
      <c r="O196" s="209"/>
      <c r="P196" s="209"/>
      <c r="Q196" s="209"/>
      <c r="R196" s="209"/>
      <c r="S196" s="209"/>
      <c r="T196" s="210"/>
      <c r="AT196" s="204" t="s">
        <v>447</v>
      </c>
      <c r="AU196" s="204" t="s">
        <v>436</v>
      </c>
      <c r="AV196" s="14" t="s">
        <v>435</v>
      </c>
      <c r="AW196" s="14" t="s">
        <v>32</v>
      </c>
      <c r="AX196" s="14" t="s">
        <v>82</v>
      </c>
      <c r="AY196" s="204" t="s">
        <v>427</v>
      </c>
    </row>
    <row r="197" spans="1:65" s="2" customFormat="1" ht="33" customHeight="1">
      <c r="A197" s="31"/>
      <c r="B197" s="165"/>
      <c r="C197" s="166" t="s">
        <v>7</v>
      </c>
      <c r="D197" s="166" t="s">
        <v>431</v>
      </c>
      <c r="E197" s="167" t="s">
        <v>854</v>
      </c>
      <c r="F197" s="168" t="s">
        <v>855</v>
      </c>
      <c r="G197" s="169" t="s">
        <v>452</v>
      </c>
      <c r="H197" s="170">
        <v>229.5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436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1115</v>
      </c>
    </row>
    <row r="198" spans="1:65" s="13" customFormat="1" ht="10.199999999999999">
      <c r="B198" s="184"/>
      <c r="D198" s="180" t="s">
        <v>447</v>
      </c>
      <c r="E198" s="185" t="s">
        <v>1</v>
      </c>
      <c r="F198" s="186" t="s">
        <v>1116</v>
      </c>
      <c r="H198" s="187">
        <v>229.5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447</v>
      </c>
      <c r="AU198" s="185" t="s">
        <v>436</v>
      </c>
      <c r="AV198" s="13" t="s">
        <v>84</v>
      </c>
      <c r="AW198" s="13" t="s">
        <v>32</v>
      </c>
      <c r="AX198" s="13" t="s">
        <v>82</v>
      </c>
      <c r="AY198" s="185" t="s">
        <v>427</v>
      </c>
    </row>
    <row r="199" spans="1:65" s="2" customFormat="1" ht="33" customHeight="1">
      <c r="A199" s="31"/>
      <c r="B199" s="165"/>
      <c r="C199" s="166" t="s">
        <v>564</v>
      </c>
      <c r="D199" s="166" t="s">
        <v>431</v>
      </c>
      <c r="E199" s="167" t="s">
        <v>858</v>
      </c>
      <c r="F199" s="168" t="s">
        <v>859</v>
      </c>
      <c r="G199" s="169" t="s">
        <v>675</v>
      </c>
      <c r="H199" s="170">
        <v>330</v>
      </c>
      <c r="I199" s="171"/>
      <c r="J199" s="172">
        <f>ROUND(I199*H199,2)</f>
        <v>0</v>
      </c>
      <c r="K199" s="173"/>
      <c r="L199" s="32"/>
      <c r="M199" s="174" t="s">
        <v>1</v>
      </c>
      <c r="N199" s="175" t="s">
        <v>40</v>
      </c>
      <c r="O199" s="57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435</v>
      </c>
      <c r="AT199" s="178" t="s">
        <v>431</v>
      </c>
      <c r="AU199" s="178" t="s">
        <v>436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435</v>
      </c>
      <c r="BM199" s="178" t="s">
        <v>1117</v>
      </c>
    </row>
    <row r="200" spans="1:65" s="13" customFormat="1" ht="10.199999999999999">
      <c r="B200" s="184"/>
      <c r="D200" s="180" t="s">
        <v>447</v>
      </c>
      <c r="E200" s="185" t="s">
        <v>1</v>
      </c>
      <c r="F200" s="186" t="s">
        <v>1118</v>
      </c>
      <c r="H200" s="187">
        <v>330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436</v>
      </c>
      <c r="AV200" s="13" t="s">
        <v>84</v>
      </c>
      <c r="AW200" s="13" t="s">
        <v>32</v>
      </c>
      <c r="AX200" s="13" t="s">
        <v>82</v>
      </c>
      <c r="AY200" s="185" t="s">
        <v>427</v>
      </c>
    </row>
    <row r="201" spans="1:65" s="12" customFormat="1" ht="20.85" customHeight="1">
      <c r="B201" s="152"/>
      <c r="D201" s="153" t="s">
        <v>74</v>
      </c>
      <c r="E201" s="163" t="s">
        <v>542</v>
      </c>
      <c r="F201" s="163" t="s">
        <v>862</v>
      </c>
      <c r="I201" s="155"/>
      <c r="J201" s="164">
        <f>BK201</f>
        <v>0</v>
      </c>
      <c r="L201" s="152"/>
      <c r="M201" s="157"/>
      <c r="N201" s="158"/>
      <c r="O201" s="158"/>
      <c r="P201" s="159">
        <f>SUM(P202:P214)</f>
        <v>0</v>
      </c>
      <c r="Q201" s="158"/>
      <c r="R201" s="159">
        <f>SUM(R202:R214)</f>
        <v>1.8249999999999999E-2</v>
      </c>
      <c r="S201" s="158"/>
      <c r="T201" s="160">
        <f>SUM(T202:T214)</f>
        <v>0</v>
      </c>
      <c r="AR201" s="153" t="s">
        <v>82</v>
      </c>
      <c r="AT201" s="161" t="s">
        <v>74</v>
      </c>
      <c r="AU201" s="161" t="s">
        <v>84</v>
      </c>
      <c r="AY201" s="153" t="s">
        <v>427</v>
      </c>
      <c r="BK201" s="162">
        <f>SUM(BK202:BK214)</f>
        <v>0</v>
      </c>
    </row>
    <row r="202" spans="1:65" s="2" customFormat="1" ht="33" customHeight="1">
      <c r="A202" s="31"/>
      <c r="B202" s="165"/>
      <c r="C202" s="166" t="s">
        <v>569</v>
      </c>
      <c r="D202" s="166" t="s">
        <v>431</v>
      </c>
      <c r="E202" s="167" t="s">
        <v>867</v>
      </c>
      <c r="F202" s="168" t="s">
        <v>868</v>
      </c>
      <c r="G202" s="169" t="s">
        <v>490</v>
      </c>
      <c r="H202" s="170">
        <v>729.96</v>
      </c>
      <c r="I202" s="171"/>
      <c r="J202" s="172">
        <f>ROUND(I202*H202,2)</f>
        <v>0</v>
      </c>
      <c r="K202" s="173"/>
      <c r="L202" s="32"/>
      <c r="M202" s="174" t="s">
        <v>1</v>
      </c>
      <c r="N202" s="175" t="s">
        <v>40</v>
      </c>
      <c r="O202" s="57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8" t="s">
        <v>435</v>
      </c>
      <c r="AT202" s="178" t="s">
        <v>431</v>
      </c>
      <c r="AU202" s="178" t="s">
        <v>436</v>
      </c>
      <c r="AY202" s="16" t="s">
        <v>427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82</v>
      </c>
      <c r="BK202" s="179">
        <f>ROUND(I202*H202,2)</f>
        <v>0</v>
      </c>
      <c r="BL202" s="16" t="s">
        <v>435</v>
      </c>
      <c r="BM202" s="178" t="s">
        <v>1119</v>
      </c>
    </row>
    <row r="203" spans="1:65" s="13" customFormat="1" ht="10.199999999999999">
      <c r="B203" s="184"/>
      <c r="D203" s="180" t="s">
        <v>447</v>
      </c>
      <c r="E203" s="185" t="s">
        <v>1</v>
      </c>
      <c r="F203" s="186" t="s">
        <v>1120</v>
      </c>
      <c r="H203" s="187">
        <v>129.96</v>
      </c>
      <c r="I203" s="188"/>
      <c r="L203" s="184"/>
      <c r="M203" s="189"/>
      <c r="N203" s="190"/>
      <c r="O203" s="190"/>
      <c r="P203" s="190"/>
      <c r="Q203" s="190"/>
      <c r="R203" s="190"/>
      <c r="S203" s="190"/>
      <c r="T203" s="191"/>
      <c r="AT203" s="185" t="s">
        <v>447</v>
      </c>
      <c r="AU203" s="185" t="s">
        <v>436</v>
      </c>
      <c r="AV203" s="13" t="s">
        <v>84</v>
      </c>
      <c r="AW203" s="13" t="s">
        <v>32</v>
      </c>
      <c r="AX203" s="13" t="s">
        <v>75</v>
      </c>
      <c r="AY203" s="185" t="s">
        <v>427</v>
      </c>
    </row>
    <row r="204" spans="1:65" s="13" customFormat="1" ht="10.199999999999999">
      <c r="B204" s="184"/>
      <c r="D204" s="180" t="s">
        <v>447</v>
      </c>
      <c r="E204" s="185" t="s">
        <v>1</v>
      </c>
      <c r="F204" s="186" t="s">
        <v>1121</v>
      </c>
      <c r="H204" s="187">
        <v>350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447</v>
      </c>
      <c r="AU204" s="185" t="s">
        <v>436</v>
      </c>
      <c r="AV204" s="13" t="s">
        <v>84</v>
      </c>
      <c r="AW204" s="13" t="s">
        <v>32</v>
      </c>
      <c r="AX204" s="13" t="s">
        <v>75</v>
      </c>
      <c r="AY204" s="185" t="s">
        <v>427</v>
      </c>
    </row>
    <row r="205" spans="1:65" s="13" customFormat="1" ht="10.199999999999999">
      <c r="B205" s="184"/>
      <c r="D205" s="180" t="s">
        <v>447</v>
      </c>
      <c r="E205" s="185" t="s">
        <v>1</v>
      </c>
      <c r="F205" s="186" t="s">
        <v>1122</v>
      </c>
      <c r="H205" s="187">
        <v>250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447</v>
      </c>
      <c r="AU205" s="185" t="s">
        <v>436</v>
      </c>
      <c r="AV205" s="13" t="s">
        <v>84</v>
      </c>
      <c r="AW205" s="13" t="s">
        <v>32</v>
      </c>
      <c r="AX205" s="13" t="s">
        <v>75</v>
      </c>
      <c r="AY205" s="185" t="s">
        <v>427</v>
      </c>
    </row>
    <row r="206" spans="1:65" s="14" customFormat="1" ht="10.199999999999999">
      <c r="B206" s="203"/>
      <c r="D206" s="180" t="s">
        <v>447</v>
      </c>
      <c r="E206" s="204" t="s">
        <v>1</v>
      </c>
      <c r="F206" s="205" t="s">
        <v>541</v>
      </c>
      <c r="H206" s="206">
        <v>729.96</v>
      </c>
      <c r="I206" s="207"/>
      <c r="L206" s="203"/>
      <c r="M206" s="208"/>
      <c r="N206" s="209"/>
      <c r="O206" s="209"/>
      <c r="P206" s="209"/>
      <c r="Q206" s="209"/>
      <c r="R206" s="209"/>
      <c r="S206" s="209"/>
      <c r="T206" s="210"/>
      <c r="AT206" s="204" t="s">
        <v>447</v>
      </c>
      <c r="AU206" s="204" t="s">
        <v>436</v>
      </c>
      <c r="AV206" s="14" t="s">
        <v>435</v>
      </c>
      <c r="AW206" s="14" t="s">
        <v>32</v>
      </c>
      <c r="AX206" s="14" t="s">
        <v>82</v>
      </c>
      <c r="AY206" s="204" t="s">
        <v>427</v>
      </c>
    </row>
    <row r="207" spans="1:65" s="2" customFormat="1" ht="16.5" customHeight="1">
      <c r="A207" s="31"/>
      <c r="B207" s="165"/>
      <c r="C207" s="192" t="s">
        <v>574</v>
      </c>
      <c r="D207" s="192" t="s">
        <v>461</v>
      </c>
      <c r="E207" s="193" t="s">
        <v>1123</v>
      </c>
      <c r="F207" s="194" t="s">
        <v>1124</v>
      </c>
      <c r="G207" s="195" t="s">
        <v>545</v>
      </c>
      <c r="H207" s="196">
        <v>18.25</v>
      </c>
      <c r="I207" s="197"/>
      <c r="J207" s="198">
        <f>ROUND(I207*H207,2)</f>
        <v>0</v>
      </c>
      <c r="K207" s="199"/>
      <c r="L207" s="200"/>
      <c r="M207" s="201" t="s">
        <v>1</v>
      </c>
      <c r="N207" s="202" t="s">
        <v>40</v>
      </c>
      <c r="O207" s="57"/>
      <c r="P207" s="176">
        <f>O207*H207</f>
        <v>0</v>
      </c>
      <c r="Q207" s="176">
        <v>1E-3</v>
      </c>
      <c r="R207" s="176">
        <f>Q207*H207</f>
        <v>1.8249999999999999E-2</v>
      </c>
      <c r="S207" s="176">
        <v>0</v>
      </c>
      <c r="T207" s="17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8" t="s">
        <v>464</v>
      </c>
      <c r="AT207" s="178" t="s">
        <v>461</v>
      </c>
      <c r="AU207" s="178" t="s">
        <v>436</v>
      </c>
      <c r="AY207" s="16" t="s">
        <v>427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6" t="s">
        <v>82</v>
      </c>
      <c r="BK207" s="179">
        <f>ROUND(I207*H207,2)</f>
        <v>0</v>
      </c>
      <c r="BL207" s="16" t="s">
        <v>435</v>
      </c>
      <c r="BM207" s="178" t="s">
        <v>1125</v>
      </c>
    </row>
    <row r="208" spans="1:65" s="13" customFormat="1" ht="10.199999999999999">
      <c r="B208" s="184"/>
      <c r="D208" s="180" t="s">
        <v>447</v>
      </c>
      <c r="E208" s="185" t="s">
        <v>1</v>
      </c>
      <c r="F208" s="186" t="s">
        <v>1126</v>
      </c>
      <c r="H208" s="187">
        <v>18.25</v>
      </c>
      <c r="I208" s="188"/>
      <c r="L208" s="184"/>
      <c r="M208" s="189"/>
      <c r="N208" s="190"/>
      <c r="O208" s="190"/>
      <c r="P208" s="190"/>
      <c r="Q208" s="190"/>
      <c r="R208" s="190"/>
      <c r="S208" s="190"/>
      <c r="T208" s="191"/>
      <c r="AT208" s="185" t="s">
        <v>447</v>
      </c>
      <c r="AU208" s="185" t="s">
        <v>436</v>
      </c>
      <c r="AV208" s="13" t="s">
        <v>84</v>
      </c>
      <c r="AW208" s="13" t="s">
        <v>32</v>
      </c>
      <c r="AX208" s="13" t="s">
        <v>82</v>
      </c>
      <c r="AY208" s="185" t="s">
        <v>427</v>
      </c>
    </row>
    <row r="209" spans="1:65" s="2" customFormat="1" ht="21.75" customHeight="1">
      <c r="A209" s="31"/>
      <c r="B209" s="165"/>
      <c r="C209" s="166" t="s">
        <v>709</v>
      </c>
      <c r="D209" s="166" t="s">
        <v>431</v>
      </c>
      <c r="E209" s="167" t="s">
        <v>1127</v>
      </c>
      <c r="F209" s="168" t="s">
        <v>1128</v>
      </c>
      <c r="G209" s="169" t="s">
        <v>490</v>
      </c>
      <c r="H209" s="170">
        <v>200</v>
      </c>
      <c r="I209" s="171"/>
      <c r="J209" s="172">
        <f>ROUND(I209*H209,2)</f>
        <v>0</v>
      </c>
      <c r="K209" s="173"/>
      <c r="L209" s="32"/>
      <c r="M209" s="174" t="s">
        <v>1</v>
      </c>
      <c r="N209" s="175" t="s">
        <v>40</v>
      </c>
      <c r="O209" s="57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8" t="s">
        <v>435</v>
      </c>
      <c r="AT209" s="178" t="s">
        <v>431</v>
      </c>
      <c r="AU209" s="178" t="s">
        <v>436</v>
      </c>
      <c r="AY209" s="16" t="s">
        <v>427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6" t="s">
        <v>82</v>
      </c>
      <c r="BK209" s="179">
        <f>ROUND(I209*H209,2)</f>
        <v>0</v>
      </c>
      <c r="BL209" s="16" t="s">
        <v>435</v>
      </c>
      <c r="BM209" s="178" t="s">
        <v>1129</v>
      </c>
    </row>
    <row r="210" spans="1:65" s="13" customFormat="1" ht="10.199999999999999">
      <c r="B210" s="184"/>
      <c r="D210" s="180" t="s">
        <v>447</v>
      </c>
      <c r="E210" s="185" t="s">
        <v>1</v>
      </c>
      <c r="F210" s="186" t="s">
        <v>1130</v>
      </c>
      <c r="H210" s="187">
        <v>200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447</v>
      </c>
      <c r="AU210" s="185" t="s">
        <v>436</v>
      </c>
      <c r="AV210" s="13" t="s">
        <v>84</v>
      </c>
      <c r="AW210" s="13" t="s">
        <v>32</v>
      </c>
      <c r="AX210" s="13" t="s">
        <v>82</v>
      </c>
      <c r="AY210" s="185" t="s">
        <v>427</v>
      </c>
    </row>
    <row r="211" spans="1:65" s="2" customFormat="1" ht="33" customHeight="1">
      <c r="A211" s="31"/>
      <c r="B211" s="165"/>
      <c r="C211" s="166" t="s">
        <v>713</v>
      </c>
      <c r="D211" s="166" t="s">
        <v>431</v>
      </c>
      <c r="E211" s="167" t="s">
        <v>1131</v>
      </c>
      <c r="F211" s="168" t="s">
        <v>1132</v>
      </c>
      <c r="G211" s="169" t="s">
        <v>490</v>
      </c>
      <c r="H211" s="170">
        <v>550</v>
      </c>
      <c r="I211" s="171"/>
      <c r="J211" s="172">
        <f>ROUND(I211*H211,2)</f>
        <v>0</v>
      </c>
      <c r="K211" s="173"/>
      <c r="L211" s="32"/>
      <c r="M211" s="174" t="s">
        <v>1</v>
      </c>
      <c r="N211" s="175" t="s">
        <v>40</v>
      </c>
      <c r="O211" s="57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8" t="s">
        <v>435</v>
      </c>
      <c r="AT211" s="178" t="s">
        <v>431</v>
      </c>
      <c r="AU211" s="178" t="s">
        <v>436</v>
      </c>
      <c r="AY211" s="16" t="s">
        <v>427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6" t="s">
        <v>82</v>
      </c>
      <c r="BK211" s="179">
        <f>ROUND(I211*H211,2)</f>
        <v>0</v>
      </c>
      <c r="BL211" s="16" t="s">
        <v>435</v>
      </c>
      <c r="BM211" s="178" t="s">
        <v>1133</v>
      </c>
    </row>
    <row r="212" spans="1:65" s="13" customFormat="1" ht="10.199999999999999">
      <c r="B212" s="184"/>
      <c r="D212" s="180" t="s">
        <v>447</v>
      </c>
      <c r="E212" s="185" t="s">
        <v>1</v>
      </c>
      <c r="F212" s="186" t="s">
        <v>1134</v>
      </c>
      <c r="H212" s="187">
        <v>550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447</v>
      </c>
      <c r="AU212" s="185" t="s">
        <v>436</v>
      </c>
      <c r="AV212" s="13" t="s">
        <v>84</v>
      </c>
      <c r="AW212" s="13" t="s">
        <v>32</v>
      </c>
      <c r="AX212" s="13" t="s">
        <v>82</v>
      </c>
      <c r="AY212" s="185" t="s">
        <v>427</v>
      </c>
    </row>
    <row r="213" spans="1:65" s="2" customFormat="1" ht="33" customHeight="1">
      <c r="A213" s="31"/>
      <c r="B213" s="165"/>
      <c r="C213" s="166" t="s">
        <v>717</v>
      </c>
      <c r="D213" s="166" t="s">
        <v>431</v>
      </c>
      <c r="E213" s="167" t="s">
        <v>885</v>
      </c>
      <c r="F213" s="168" t="s">
        <v>886</v>
      </c>
      <c r="G213" s="169" t="s">
        <v>490</v>
      </c>
      <c r="H213" s="170">
        <v>350</v>
      </c>
      <c r="I213" s="171"/>
      <c r="J213" s="172">
        <f>ROUND(I213*H213,2)</f>
        <v>0</v>
      </c>
      <c r="K213" s="173"/>
      <c r="L213" s="32"/>
      <c r="M213" s="174" t="s">
        <v>1</v>
      </c>
      <c r="N213" s="175" t="s">
        <v>40</v>
      </c>
      <c r="O213" s="57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8" t="s">
        <v>435</v>
      </c>
      <c r="AT213" s="178" t="s">
        <v>431</v>
      </c>
      <c r="AU213" s="178" t="s">
        <v>436</v>
      </c>
      <c r="AY213" s="16" t="s">
        <v>427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82</v>
      </c>
      <c r="BK213" s="179">
        <f>ROUND(I213*H213,2)</f>
        <v>0</v>
      </c>
      <c r="BL213" s="16" t="s">
        <v>435</v>
      </c>
      <c r="BM213" s="178" t="s">
        <v>1135</v>
      </c>
    </row>
    <row r="214" spans="1:65" s="13" customFormat="1" ht="10.199999999999999">
      <c r="B214" s="184"/>
      <c r="D214" s="180" t="s">
        <v>447</v>
      </c>
      <c r="E214" s="185" t="s">
        <v>1</v>
      </c>
      <c r="F214" s="186" t="s">
        <v>1136</v>
      </c>
      <c r="H214" s="187">
        <v>350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447</v>
      </c>
      <c r="AU214" s="185" t="s">
        <v>436</v>
      </c>
      <c r="AV214" s="13" t="s">
        <v>84</v>
      </c>
      <c r="AW214" s="13" t="s">
        <v>32</v>
      </c>
      <c r="AX214" s="13" t="s">
        <v>82</v>
      </c>
      <c r="AY214" s="185" t="s">
        <v>427</v>
      </c>
    </row>
    <row r="215" spans="1:65" s="12" customFormat="1" ht="22.8" customHeight="1">
      <c r="B215" s="152"/>
      <c r="D215" s="153" t="s">
        <v>74</v>
      </c>
      <c r="E215" s="163" t="s">
        <v>84</v>
      </c>
      <c r="F215" s="163" t="s">
        <v>983</v>
      </c>
      <c r="I215" s="155"/>
      <c r="J215" s="164">
        <f>BK215</f>
        <v>0</v>
      </c>
      <c r="L215" s="152"/>
      <c r="M215" s="157"/>
      <c r="N215" s="158"/>
      <c r="O215" s="158"/>
      <c r="P215" s="159">
        <f>P216+P223+P226+P229</f>
        <v>0</v>
      </c>
      <c r="Q215" s="158"/>
      <c r="R215" s="159">
        <f>R216+R223+R226+R229</f>
        <v>476.22464000000002</v>
      </c>
      <c r="S215" s="158"/>
      <c r="T215" s="160">
        <f>T216+T223+T226+T229</f>
        <v>0</v>
      </c>
      <c r="AR215" s="153" t="s">
        <v>82</v>
      </c>
      <c r="AT215" s="161" t="s">
        <v>74</v>
      </c>
      <c r="AU215" s="161" t="s">
        <v>82</v>
      </c>
      <c r="AY215" s="153" t="s">
        <v>427</v>
      </c>
      <c r="BK215" s="162">
        <f>BK216+BK223+BK226+BK229</f>
        <v>0</v>
      </c>
    </row>
    <row r="216" spans="1:65" s="12" customFormat="1" ht="20.85" customHeight="1">
      <c r="B216" s="152"/>
      <c r="D216" s="153" t="s">
        <v>74</v>
      </c>
      <c r="E216" s="163" t="s">
        <v>7</v>
      </c>
      <c r="F216" s="163" t="s">
        <v>1137</v>
      </c>
      <c r="I216" s="155"/>
      <c r="J216" s="164">
        <f>BK216</f>
        <v>0</v>
      </c>
      <c r="L216" s="152"/>
      <c r="M216" s="157"/>
      <c r="N216" s="158"/>
      <c r="O216" s="158"/>
      <c r="P216" s="159">
        <f>SUM(P217:P222)</f>
        <v>0</v>
      </c>
      <c r="Q216" s="158"/>
      <c r="R216" s="159">
        <f>SUM(R217:R222)</f>
        <v>12.25224</v>
      </c>
      <c r="S216" s="158"/>
      <c r="T216" s="160">
        <f>SUM(T217:T222)</f>
        <v>0</v>
      </c>
      <c r="AR216" s="153" t="s">
        <v>82</v>
      </c>
      <c r="AT216" s="161" t="s">
        <v>74</v>
      </c>
      <c r="AU216" s="161" t="s">
        <v>84</v>
      </c>
      <c r="AY216" s="153" t="s">
        <v>427</v>
      </c>
      <c r="BK216" s="162">
        <f>SUM(BK217:BK222)</f>
        <v>0</v>
      </c>
    </row>
    <row r="217" spans="1:65" s="2" customFormat="1" ht="21.75" customHeight="1">
      <c r="A217" s="31"/>
      <c r="B217" s="165"/>
      <c r="C217" s="166" t="s">
        <v>721</v>
      </c>
      <c r="D217" s="166" t="s">
        <v>431</v>
      </c>
      <c r="E217" s="167" t="s">
        <v>1138</v>
      </c>
      <c r="F217" s="168" t="s">
        <v>1139</v>
      </c>
      <c r="G217" s="169" t="s">
        <v>490</v>
      </c>
      <c r="H217" s="170">
        <v>221</v>
      </c>
      <c r="I217" s="171"/>
      <c r="J217" s="172">
        <f>ROUND(I217*H217,2)</f>
        <v>0</v>
      </c>
      <c r="K217" s="173"/>
      <c r="L217" s="32"/>
      <c r="M217" s="174" t="s">
        <v>1</v>
      </c>
      <c r="N217" s="175" t="s">
        <v>40</v>
      </c>
      <c r="O217" s="57"/>
      <c r="P217" s="176">
        <f>O217*H217</f>
        <v>0</v>
      </c>
      <c r="Q217" s="176">
        <v>4.4000000000000002E-4</v>
      </c>
      <c r="R217" s="176">
        <f>Q217*H217</f>
        <v>9.7240000000000007E-2</v>
      </c>
      <c r="S217" s="176">
        <v>0</v>
      </c>
      <c r="T217" s="17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8" t="s">
        <v>435</v>
      </c>
      <c r="AT217" s="178" t="s">
        <v>431</v>
      </c>
      <c r="AU217" s="178" t="s">
        <v>436</v>
      </c>
      <c r="AY217" s="16" t="s">
        <v>427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6" t="s">
        <v>82</v>
      </c>
      <c r="BK217" s="179">
        <f>ROUND(I217*H217,2)</f>
        <v>0</v>
      </c>
      <c r="BL217" s="16" t="s">
        <v>435</v>
      </c>
      <c r="BM217" s="178" t="s">
        <v>1140</v>
      </c>
    </row>
    <row r="218" spans="1:65" s="13" customFormat="1" ht="10.199999999999999">
      <c r="B218" s="184"/>
      <c r="D218" s="180" t="s">
        <v>447</v>
      </c>
      <c r="E218" s="185" t="s">
        <v>1</v>
      </c>
      <c r="F218" s="186" t="s">
        <v>1141</v>
      </c>
      <c r="H218" s="187">
        <v>221</v>
      </c>
      <c r="I218" s="188"/>
      <c r="L218" s="184"/>
      <c r="M218" s="189"/>
      <c r="N218" s="190"/>
      <c r="O218" s="190"/>
      <c r="P218" s="190"/>
      <c r="Q218" s="190"/>
      <c r="R218" s="190"/>
      <c r="S218" s="190"/>
      <c r="T218" s="191"/>
      <c r="AT218" s="185" t="s">
        <v>447</v>
      </c>
      <c r="AU218" s="185" t="s">
        <v>436</v>
      </c>
      <c r="AV218" s="13" t="s">
        <v>84</v>
      </c>
      <c r="AW218" s="13" t="s">
        <v>32</v>
      </c>
      <c r="AX218" s="13" t="s">
        <v>82</v>
      </c>
      <c r="AY218" s="185" t="s">
        <v>427</v>
      </c>
    </row>
    <row r="219" spans="1:65" s="2" customFormat="1" ht="33" customHeight="1">
      <c r="A219" s="31"/>
      <c r="B219" s="165"/>
      <c r="C219" s="166" t="s">
        <v>984</v>
      </c>
      <c r="D219" s="166" t="s">
        <v>431</v>
      </c>
      <c r="E219" s="167" t="s">
        <v>1142</v>
      </c>
      <c r="F219" s="168" t="s">
        <v>1143</v>
      </c>
      <c r="G219" s="169" t="s">
        <v>490</v>
      </c>
      <c r="H219" s="170">
        <v>221</v>
      </c>
      <c r="I219" s="171"/>
      <c r="J219" s="172">
        <f>ROUND(I219*H219,2)</f>
        <v>0</v>
      </c>
      <c r="K219" s="173"/>
      <c r="L219" s="32"/>
      <c r="M219" s="174" t="s">
        <v>1</v>
      </c>
      <c r="N219" s="175" t="s">
        <v>40</v>
      </c>
      <c r="O219" s="57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8" t="s">
        <v>435</v>
      </c>
      <c r="AT219" s="178" t="s">
        <v>431</v>
      </c>
      <c r="AU219" s="178" t="s">
        <v>436</v>
      </c>
      <c r="AY219" s="16" t="s">
        <v>427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6" t="s">
        <v>82</v>
      </c>
      <c r="BK219" s="179">
        <f>ROUND(I219*H219,2)</f>
        <v>0</v>
      </c>
      <c r="BL219" s="16" t="s">
        <v>435</v>
      </c>
      <c r="BM219" s="178" t="s">
        <v>1144</v>
      </c>
    </row>
    <row r="220" spans="1:65" s="13" customFormat="1" ht="10.199999999999999">
      <c r="B220" s="184"/>
      <c r="D220" s="180" t="s">
        <v>447</v>
      </c>
      <c r="E220" s="185" t="s">
        <v>1</v>
      </c>
      <c r="F220" s="186" t="s">
        <v>1145</v>
      </c>
      <c r="H220" s="187">
        <v>221</v>
      </c>
      <c r="I220" s="188"/>
      <c r="L220" s="184"/>
      <c r="M220" s="189"/>
      <c r="N220" s="190"/>
      <c r="O220" s="190"/>
      <c r="P220" s="190"/>
      <c r="Q220" s="190"/>
      <c r="R220" s="190"/>
      <c r="S220" s="190"/>
      <c r="T220" s="191"/>
      <c r="AT220" s="185" t="s">
        <v>447</v>
      </c>
      <c r="AU220" s="185" t="s">
        <v>436</v>
      </c>
      <c r="AV220" s="13" t="s">
        <v>84</v>
      </c>
      <c r="AW220" s="13" t="s">
        <v>32</v>
      </c>
      <c r="AX220" s="13" t="s">
        <v>82</v>
      </c>
      <c r="AY220" s="185" t="s">
        <v>427</v>
      </c>
    </row>
    <row r="221" spans="1:65" s="2" customFormat="1" ht="21.75" customHeight="1">
      <c r="A221" s="31"/>
      <c r="B221" s="165"/>
      <c r="C221" s="192" t="s">
        <v>1146</v>
      </c>
      <c r="D221" s="192" t="s">
        <v>461</v>
      </c>
      <c r="E221" s="193" t="s">
        <v>1147</v>
      </c>
      <c r="F221" s="194" t="s">
        <v>1148</v>
      </c>
      <c r="G221" s="195" t="s">
        <v>490</v>
      </c>
      <c r="H221" s="196">
        <v>243.1</v>
      </c>
      <c r="I221" s="197"/>
      <c r="J221" s="198">
        <f>ROUND(I221*H221,2)</f>
        <v>0</v>
      </c>
      <c r="K221" s="199"/>
      <c r="L221" s="200"/>
      <c r="M221" s="201" t="s">
        <v>1</v>
      </c>
      <c r="N221" s="202" t="s">
        <v>40</v>
      </c>
      <c r="O221" s="57"/>
      <c r="P221" s="176">
        <f>O221*H221</f>
        <v>0</v>
      </c>
      <c r="Q221" s="176">
        <v>0.05</v>
      </c>
      <c r="R221" s="176">
        <f>Q221*H221</f>
        <v>12.155000000000001</v>
      </c>
      <c r="S221" s="176">
        <v>0</v>
      </c>
      <c r="T221" s="17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8" t="s">
        <v>464</v>
      </c>
      <c r="AT221" s="178" t="s">
        <v>461</v>
      </c>
      <c r="AU221" s="178" t="s">
        <v>436</v>
      </c>
      <c r="AY221" s="16" t="s">
        <v>427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6" t="s">
        <v>82</v>
      </c>
      <c r="BK221" s="179">
        <f>ROUND(I221*H221,2)</f>
        <v>0</v>
      </c>
      <c r="BL221" s="16" t="s">
        <v>435</v>
      </c>
      <c r="BM221" s="178" t="s">
        <v>1149</v>
      </c>
    </row>
    <row r="222" spans="1:65" s="13" customFormat="1" ht="10.199999999999999">
      <c r="B222" s="184"/>
      <c r="D222" s="180" t="s">
        <v>447</v>
      </c>
      <c r="E222" s="185" t="s">
        <v>1</v>
      </c>
      <c r="F222" s="186" t="s">
        <v>1150</v>
      </c>
      <c r="H222" s="187">
        <v>243.1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447</v>
      </c>
      <c r="AU222" s="185" t="s">
        <v>436</v>
      </c>
      <c r="AV222" s="13" t="s">
        <v>84</v>
      </c>
      <c r="AW222" s="13" t="s">
        <v>32</v>
      </c>
      <c r="AX222" s="13" t="s">
        <v>82</v>
      </c>
      <c r="AY222" s="185" t="s">
        <v>427</v>
      </c>
    </row>
    <row r="223" spans="1:65" s="12" customFormat="1" ht="20.85" customHeight="1">
      <c r="B223" s="152"/>
      <c r="D223" s="153" t="s">
        <v>74</v>
      </c>
      <c r="E223" s="163" t="s">
        <v>564</v>
      </c>
      <c r="F223" s="163" t="s">
        <v>1151</v>
      </c>
      <c r="I223" s="155"/>
      <c r="J223" s="164">
        <f>BK223</f>
        <v>0</v>
      </c>
      <c r="L223" s="152"/>
      <c r="M223" s="157"/>
      <c r="N223" s="158"/>
      <c r="O223" s="158"/>
      <c r="P223" s="159">
        <f>SUM(P224:P225)</f>
        <v>0</v>
      </c>
      <c r="Q223" s="158"/>
      <c r="R223" s="159">
        <f>SUM(R224:R225)</f>
        <v>2.0160000000000001E-2</v>
      </c>
      <c r="S223" s="158"/>
      <c r="T223" s="160">
        <f>SUM(T224:T225)</f>
        <v>0</v>
      </c>
      <c r="AR223" s="153" t="s">
        <v>82</v>
      </c>
      <c r="AT223" s="161" t="s">
        <v>74</v>
      </c>
      <c r="AU223" s="161" t="s">
        <v>84</v>
      </c>
      <c r="AY223" s="153" t="s">
        <v>427</v>
      </c>
      <c r="BK223" s="162">
        <f>SUM(BK224:BK225)</f>
        <v>0</v>
      </c>
    </row>
    <row r="224" spans="1:65" s="2" customFormat="1" ht="33" customHeight="1">
      <c r="A224" s="31"/>
      <c r="B224" s="165"/>
      <c r="C224" s="166" t="s">
        <v>1152</v>
      </c>
      <c r="D224" s="166" t="s">
        <v>431</v>
      </c>
      <c r="E224" s="167" t="s">
        <v>1153</v>
      </c>
      <c r="F224" s="168" t="s">
        <v>1154</v>
      </c>
      <c r="G224" s="169" t="s">
        <v>444</v>
      </c>
      <c r="H224" s="170">
        <v>126</v>
      </c>
      <c r="I224" s="171"/>
      <c r="J224" s="172">
        <f>ROUND(I224*H224,2)</f>
        <v>0</v>
      </c>
      <c r="K224" s="173"/>
      <c r="L224" s="32"/>
      <c r="M224" s="174" t="s">
        <v>1</v>
      </c>
      <c r="N224" s="175" t="s">
        <v>40</v>
      </c>
      <c r="O224" s="57"/>
      <c r="P224" s="176">
        <f>O224*H224</f>
        <v>0</v>
      </c>
      <c r="Q224" s="176">
        <v>1.6000000000000001E-4</v>
      </c>
      <c r="R224" s="176">
        <f>Q224*H224</f>
        <v>2.0160000000000001E-2</v>
      </c>
      <c r="S224" s="176">
        <v>0</v>
      </c>
      <c r="T224" s="17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8" t="s">
        <v>435</v>
      </c>
      <c r="AT224" s="178" t="s">
        <v>431</v>
      </c>
      <c r="AU224" s="178" t="s">
        <v>436</v>
      </c>
      <c r="AY224" s="16" t="s">
        <v>427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6" t="s">
        <v>82</v>
      </c>
      <c r="BK224" s="179">
        <f>ROUND(I224*H224,2)</f>
        <v>0</v>
      </c>
      <c r="BL224" s="16" t="s">
        <v>435</v>
      </c>
      <c r="BM224" s="178" t="s">
        <v>1155</v>
      </c>
    </row>
    <row r="225" spans="1:65" s="13" customFormat="1" ht="10.199999999999999">
      <c r="B225" s="184"/>
      <c r="D225" s="180" t="s">
        <v>447</v>
      </c>
      <c r="E225" s="185" t="s">
        <v>1</v>
      </c>
      <c r="F225" s="186" t="s">
        <v>1156</v>
      </c>
      <c r="H225" s="187">
        <v>126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447</v>
      </c>
      <c r="AU225" s="185" t="s">
        <v>436</v>
      </c>
      <c r="AV225" s="13" t="s">
        <v>84</v>
      </c>
      <c r="AW225" s="13" t="s">
        <v>32</v>
      </c>
      <c r="AX225" s="13" t="s">
        <v>82</v>
      </c>
      <c r="AY225" s="185" t="s">
        <v>427</v>
      </c>
    </row>
    <row r="226" spans="1:65" s="12" customFormat="1" ht="20.85" customHeight="1">
      <c r="B226" s="152"/>
      <c r="D226" s="153" t="s">
        <v>74</v>
      </c>
      <c r="E226" s="163" t="s">
        <v>721</v>
      </c>
      <c r="F226" s="163" t="s">
        <v>1157</v>
      </c>
      <c r="I226" s="155"/>
      <c r="J226" s="164">
        <f>BK226</f>
        <v>0</v>
      </c>
      <c r="L226" s="152"/>
      <c r="M226" s="157"/>
      <c r="N226" s="158"/>
      <c r="O226" s="158"/>
      <c r="P226" s="159">
        <f>SUM(P227:P228)</f>
        <v>0</v>
      </c>
      <c r="Q226" s="158"/>
      <c r="R226" s="159">
        <f>SUM(R227:R228)</f>
        <v>8.1200000000000005E-3</v>
      </c>
      <c r="S226" s="158"/>
      <c r="T226" s="160">
        <f>SUM(T227:T228)</f>
        <v>0</v>
      </c>
      <c r="AR226" s="153" t="s">
        <v>82</v>
      </c>
      <c r="AT226" s="161" t="s">
        <v>74</v>
      </c>
      <c r="AU226" s="161" t="s">
        <v>84</v>
      </c>
      <c r="AY226" s="153" t="s">
        <v>427</v>
      </c>
      <c r="BK226" s="162">
        <f>SUM(BK227:BK228)</f>
        <v>0</v>
      </c>
    </row>
    <row r="227" spans="1:65" s="2" customFormat="1" ht="21.75" customHeight="1">
      <c r="A227" s="31"/>
      <c r="B227" s="165"/>
      <c r="C227" s="166" t="s">
        <v>483</v>
      </c>
      <c r="D227" s="166" t="s">
        <v>431</v>
      </c>
      <c r="E227" s="167" t="s">
        <v>1158</v>
      </c>
      <c r="F227" s="168" t="s">
        <v>1159</v>
      </c>
      <c r="G227" s="169" t="s">
        <v>707</v>
      </c>
      <c r="H227" s="170">
        <v>28</v>
      </c>
      <c r="I227" s="171"/>
      <c r="J227" s="172">
        <f>ROUND(I227*H227,2)</f>
        <v>0</v>
      </c>
      <c r="K227" s="173"/>
      <c r="L227" s="32"/>
      <c r="M227" s="174" t="s">
        <v>1</v>
      </c>
      <c r="N227" s="175" t="s">
        <v>40</v>
      </c>
      <c r="O227" s="57"/>
      <c r="P227" s="176">
        <f>O227*H227</f>
        <v>0</v>
      </c>
      <c r="Q227" s="176">
        <v>2.9E-4</v>
      </c>
      <c r="R227" s="176">
        <f>Q227*H227</f>
        <v>8.1200000000000005E-3</v>
      </c>
      <c r="S227" s="176">
        <v>0</v>
      </c>
      <c r="T227" s="17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8" t="s">
        <v>435</v>
      </c>
      <c r="AT227" s="178" t="s">
        <v>431</v>
      </c>
      <c r="AU227" s="178" t="s">
        <v>436</v>
      </c>
      <c r="AY227" s="16" t="s">
        <v>427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6" t="s">
        <v>82</v>
      </c>
      <c r="BK227" s="179">
        <f>ROUND(I227*H227,2)</f>
        <v>0</v>
      </c>
      <c r="BL227" s="16" t="s">
        <v>435</v>
      </c>
      <c r="BM227" s="178" t="s">
        <v>1160</v>
      </c>
    </row>
    <row r="228" spans="1:65" s="13" customFormat="1" ht="10.199999999999999">
      <c r="B228" s="184"/>
      <c r="D228" s="180" t="s">
        <v>447</v>
      </c>
      <c r="E228" s="185" t="s">
        <v>1</v>
      </c>
      <c r="F228" s="186" t="s">
        <v>1161</v>
      </c>
      <c r="H228" s="187">
        <v>28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447</v>
      </c>
      <c r="AU228" s="185" t="s">
        <v>436</v>
      </c>
      <c r="AV228" s="13" t="s">
        <v>84</v>
      </c>
      <c r="AW228" s="13" t="s">
        <v>32</v>
      </c>
      <c r="AX228" s="13" t="s">
        <v>82</v>
      </c>
      <c r="AY228" s="185" t="s">
        <v>427</v>
      </c>
    </row>
    <row r="229" spans="1:65" s="12" customFormat="1" ht="20.85" customHeight="1">
      <c r="B229" s="152"/>
      <c r="D229" s="153" t="s">
        <v>74</v>
      </c>
      <c r="E229" s="163" t="s">
        <v>984</v>
      </c>
      <c r="F229" s="163" t="s">
        <v>985</v>
      </c>
      <c r="I229" s="155"/>
      <c r="J229" s="164">
        <f>BK229</f>
        <v>0</v>
      </c>
      <c r="L229" s="152"/>
      <c r="M229" s="157"/>
      <c r="N229" s="158"/>
      <c r="O229" s="158"/>
      <c r="P229" s="159">
        <f>SUM(P230:P237)</f>
        <v>0</v>
      </c>
      <c r="Q229" s="158"/>
      <c r="R229" s="159">
        <f>SUM(R230:R237)</f>
        <v>463.94412</v>
      </c>
      <c r="S229" s="158"/>
      <c r="T229" s="160">
        <f>SUM(T230:T237)</f>
        <v>0</v>
      </c>
      <c r="AR229" s="153" t="s">
        <v>82</v>
      </c>
      <c r="AT229" s="161" t="s">
        <v>74</v>
      </c>
      <c r="AU229" s="161" t="s">
        <v>84</v>
      </c>
      <c r="AY229" s="153" t="s">
        <v>427</v>
      </c>
      <c r="BK229" s="162">
        <f>SUM(BK230:BK237)</f>
        <v>0</v>
      </c>
    </row>
    <row r="230" spans="1:65" s="2" customFormat="1" ht="33" customHeight="1">
      <c r="A230" s="31"/>
      <c r="B230" s="165"/>
      <c r="C230" s="166" t="s">
        <v>1162</v>
      </c>
      <c r="D230" s="166" t="s">
        <v>431</v>
      </c>
      <c r="E230" s="167" t="s">
        <v>986</v>
      </c>
      <c r="F230" s="168" t="s">
        <v>987</v>
      </c>
      <c r="G230" s="169" t="s">
        <v>675</v>
      </c>
      <c r="H230" s="170">
        <v>125</v>
      </c>
      <c r="I230" s="171"/>
      <c r="J230" s="172">
        <f>ROUND(I230*H230,2)</f>
        <v>0</v>
      </c>
      <c r="K230" s="173"/>
      <c r="L230" s="32"/>
      <c r="M230" s="174" t="s">
        <v>1</v>
      </c>
      <c r="N230" s="175" t="s">
        <v>40</v>
      </c>
      <c r="O230" s="57"/>
      <c r="P230" s="176">
        <f>O230*H230</f>
        <v>0</v>
      </c>
      <c r="Q230" s="176">
        <v>3.4860000000000002</v>
      </c>
      <c r="R230" s="176">
        <f>Q230*H230</f>
        <v>435.75</v>
      </c>
      <c r="S230" s="176">
        <v>0</v>
      </c>
      <c r="T230" s="17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8" t="s">
        <v>435</v>
      </c>
      <c r="AT230" s="178" t="s">
        <v>431</v>
      </c>
      <c r="AU230" s="178" t="s">
        <v>436</v>
      </c>
      <c r="AY230" s="16" t="s">
        <v>427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6" t="s">
        <v>82</v>
      </c>
      <c r="BK230" s="179">
        <f>ROUND(I230*H230,2)</f>
        <v>0</v>
      </c>
      <c r="BL230" s="16" t="s">
        <v>435</v>
      </c>
      <c r="BM230" s="178" t="s">
        <v>1163</v>
      </c>
    </row>
    <row r="231" spans="1:65" s="13" customFormat="1" ht="20.399999999999999">
      <c r="B231" s="184"/>
      <c r="D231" s="180" t="s">
        <v>447</v>
      </c>
      <c r="E231" s="185" t="s">
        <v>1</v>
      </c>
      <c r="F231" s="186" t="s">
        <v>1164</v>
      </c>
      <c r="H231" s="187">
        <v>125</v>
      </c>
      <c r="I231" s="188"/>
      <c r="L231" s="184"/>
      <c r="M231" s="189"/>
      <c r="N231" s="190"/>
      <c r="O231" s="190"/>
      <c r="P231" s="190"/>
      <c r="Q231" s="190"/>
      <c r="R231" s="190"/>
      <c r="S231" s="190"/>
      <c r="T231" s="191"/>
      <c r="AT231" s="185" t="s">
        <v>447</v>
      </c>
      <c r="AU231" s="185" t="s">
        <v>436</v>
      </c>
      <c r="AV231" s="13" t="s">
        <v>84</v>
      </c>
      <c r="AW231" s="13" t="s">
        <v>32</v>
      </c>
      <c r="AX231" s="13" t="s">
        <v>82</v>
      </c>
      <c r="AY231" s="185" t="s">
        <v>427</v>
      </c>
    </row>
    <row r="232" spans="1:65" s="2" customFormat="1" ht="21.75" customHeight="1">
      <c r="A232" s="31"/>
      <c r="B232" s="165"/>
      <c r="C232" s="166" t="s">
        <v>1165</v>
      </c>
      <c r="D232" s="166" t="s">
        <v>431</v>
      </c>
      <c r="E232" s="167" t="s">
        <v>990</v>
      </c>
      <c r="F232" s="168" t="s">
        <v>991</v>
      </c>
      <c r="G232" s="169" t="s">
        <v>490</v>
      </c>
      <c r="H232" s="170">
        <v>250</v>
      </c>
      <c r="I232" s="171"/>
      <c r="J232" s="172">
        <f>ROUND(I232*H232,2)</f>
        <v>0</v>
      </c>
      <c r="K232" s="173"/>
      <c r="L232" s="32"/>
      <c r="M232" s="174" t="s">
        <v>1</v>
      </c>
      <c r="N232" s="175" t="s">
        <v>40</v>
      </c>
      <c r="O232" s="57"/>
      <c r="P232" s="176">
        <f>O232*H232</f>
        <v>0</v>
      </c>
      <c r="Q232" s="176">
        <v>0.108</v>
      </c>
      <c r="R232" s="176">
        <f>Q232*H232</f>
        <v>27</v>
      </c>
      <c r="S232" s="176">
        <v>0</v>
      </c>
      <c r="T232" s="177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8" t="s">
        <v>435</v>
      </c>
      <c r="AT232" s="178" t="s">
        <v>431</v>
      </c>
      <c r="AU232" s="178" t="s">
        <v>436</v>
      </c>
      <c r="AY232" s="16" t="s">
        <v>427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6" t="s">
        <v>82</v>
      </c>
      <c r="BK232" s="179">
        <f>ROUND(I232*H232,2)</f>
        <v>0</v>
      </c>
      <c r="BL232" s="16" t="s">
        <v>435</v>
      </c>
      <c r="BM232" s="178" t="s">
        <v>1166</v>
      </c>
    </row>
    <row r="233" spans="1:65" s="13" customFormat="1" ht="10.199999999999999">
      <c r="B233" s="184"/>
      <c r="D233" s="180" t="s">
        <v>447</v>
      </c>
      <c r="E233" s="185" t="s">
        <v>1</v>
      </c>
      <c r="F233" s="186" t="s">
        <v>993</v>
      </c>
      <c r="H233" s="187">
        <v>250</v>
      </c>
      <c r="I233" s="188"/>
      <c r="L233" s="184"/>
      <c r="M233" s="189"/>
      <c r="N233" s="190"/>
      <c r="O233" s="190"/>
      <c r="P233" s="190"/>
      <c r="Q233" s="190"/>
      <c r="R233" s="190"/>
      <c r="S233" s="190"/>
      <c r="T233" s="191"/>
      <c r="AT233" s="185" t="s">
        <v>447</v>
      </c>
      <c r="AU233" s="185" t="s">
        <v>436</v>
      </c>
      <c r="AV233" s="13" t="s">
        <v>84</v>
      </c>
      <c r="AW233" s="13" t="s">
        <v>32</v>
      </c>
      <c r="AX233" s="13" t="s">
        <v>82</v>
      </c>
      <c r="AY233" s="185" t="s">
        <v>427</v>
      </c>
    </row>
    <row r="234" spans="1:65" s="2" customFormat="1" ht="21.75" customHeight="1">
      <c r="A234" s="31"/>
      <c r="B234" s="165"/>
      <c r="C234" s="166" t="s">
        <v>1167</v>
      </c>
      <c r="D234" s="166" t="s">
        <v>431</v>
      </c>
      <c r="E234" s="167" t="s">
        <v>994</v>
      </c>
      <c r="F234" s="168" t="s">
        <v>995</v>
      </c>
      <c r="G234" s="169" t="s">
        <v>452</v>
      </c>
      <c r="H234" s="170">
        <v>12</v>
      </c>
      <c r="I234" s="171"/>
      <c r="J234" s="172">
        <f>ROUND(I234*H234,2)</f>
        <v>0</v>
      </c>
      <c r="K234" s="173"/>
      <c r="L234" s="32"/>
      <c r="M234" s="174" t="s">
        <v>1</v>
      </c>
      <c r="N234" s="175" t="s">
        <v>40</v>
      </c>
      <c r="O234" s="57"/>
      <c r="P234" s="176">
        <f>O234*H234</f>
        <v>0</v>
      </c>
      <c r="Q234" s="176">
        <v>9.9510000000000001E-2</v>
      </c>
      <c r="R234" s="176">
        <f>Q234*H234</f>
        <v>1.1941200000000001</v>
      </c>
      <c r="S234" s="176">
        <v>0</v>
      </c>
      <c r="T234" s="17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8" t="s">
        <v>435</v>
      </c>
      <c r="AT234" s="178" t="s">
        <v>431</v>
      </c>
      <c r="AU234" s="178" t="s">
        <v>436</v>
      </c>
      <c r="AY234" s="16" t="s">
        <v>427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6" t="s">
        <v>82</v>
      </c>
      <c r="BK234" s="179">
        <f>ROUND(I234*H234,2)</f>
        <v>0</v>
      </c>
      <c r="BL234" s="16" t="s">
        <v>435</v>
      </c>
      <c r="BM234" s="178" t="s">
        <v>1168</v>
      </c>
    </row>
    <row r="235" spans="1:65" s="13" customFormat="1" ht="10.199999999999999">
      <c r="B235" s="184"/>
      <c r="D235" s="180" t="s">
        <v>447</v>
      </c>
      <c r="E235" s="185" t="s">
        <v>1</v>
      </c>
      <c r="F235" s="186" t="s">
        <v>1169</v>
      </c>
      <c r="H235" s="187">
        <v>12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447</v>
      </c>
      <c r="AU235" s="185" t="s">
        <v>436</v>
      </c>
      <c r="AV235" s="13" t="s">
        <v>84</v>
      </c>
      <c r="AW235" s="13" t="s">
        <v>32</v>
      </c>
      <c r="AX235" s="13" t="s">
        <v>82</v>
      </c>
      <c r="AY235" s="185" t="s">
        <v>427</v>
      </c>
    </row>
    <row r="236" spans="1:65" s="2" customFormat="1" ht="21.75" customHeight="1">
      <c r="A236" s="31"/>
      <c r="B236" s="165"/>
      <c r="C236" s="166" t="s">
        <v>1170</v>
      </c>
      <c r="D236" s="166" t="s">
        <v>431</v>
      </c>
      <c r="E236" s="167" t="s">
        <v>998</v>
      </c>
      <c r="F236" s="168" t="s">
        <v>999</v>
      </c>
      <c r="G236" s="169" t="s">
        <v>452</v>
      </c>
      <c r="H236" s="170">
        <v>12</v>
      </c>
      <c r="I236" s="171"/>
      <c r="J236" s="172">
        <f>ROUND(I236*H236,2)</f>
        <v>0</v>
      </c>
      <c r="K236" s="173"/>
      <c r="L236" s="32"/>
      <c r="M236" s="174" t="s">
        <v>1</v>
      </c>
      <c r="N236" s="175" t="s">
        <v>40</v>
      </c>
      <c r="O236" s="57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8" t="s">
        <v>435</v>
      </c>
      <c r="AT236" s="178" t="s">
        <v>431</v>
      </c>
      <c r="AU236" s="178" t="s">
        <v>436</v>
      </c>
      <c r="AY236" s="16" t="s">
        <v>427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6" t="s">
        <v>82</v>
      </c>
      <c r="BK236" s="179">
        <f>ROUND(I236*H236,2)</f>
        <v>0</v>
      </c>
      <c r="BL236" s="16" t="s">
        <v>435</v>
      </c>
      <c r="BM236" s="178" t="s">
        <v>1171</v>
      </c>
    </row>
    <row r="237" spans="1:65" s="13" customFormat="1" ht="10.199999999999999">
      <c r="B237" s="184"/>
      <c r="D237" s="180" t="s">
        <v>447</v>
      </c>
      <c r="E237" s="185" t="s">
        <v>1</v>
      </c>
      <c r="F237" s="186" t="s">
        <v>440</v>
      </c>
      <c r="H237" s="187">
        <v>12</v>
      </c>
      <c r="I237" s="188"/>
      <c r="L237" s="184"/>
      <c r="M237" s="189"/>
      <c r="N237" s="190"/>
      <c r="O237" s="190"/>
      <c r="P237" s="190"/>
      <c r="Q237" s="190"/>
      <c r="R237" s="190"/>
      <c r="S237" s="190"/>
      <c r="T237" s="191"/>
      <c r="AT237" s="185" t="s">
        <v>447</v>
      </c>
      <c r="AU237" s="185" t="s">
        <v>436</v>
      </c>
      <c r="AV237" s="13" t="s">
        <v>84</v>
      </c>
      <c r="AW237" s="13" t="s">
        <v>32</v>
      </c>
      <c r="AX237" s="13" t="s">
        <v>82</v>
      </c>
      <c r="AY237" s="185" t="s">
        <v>427</v>
      </c>
    </row>
    <row r="238" spans="1:65" s="12" customFormat="1" ht="22.8" customHeight="1">
      <c r="B238" s="152"/>
      <c r="D238" s="153" t="s">
        <v>74</v>
      </c>
      <c r="E238" s="163" t="s">
        <v>436</v>
      </c>
      <c r="F238" s="163" t="s">
        <v>1172</v>
      </c>
      <c r="I238" s="155"/>
      <c r="J238" s="164">
        <f>BK238</f>
        <v>0</v>
      </c>
      <c r="L238" s="152"/>
      <c r="M238" s="157"/>
      <c r="N238" s="158"/>
      <c r="O238" s="158"/>
      <c r="P238" s="159">
        <f>P239</f>
        <v>0</v>
      </c>
      <c r="Q238" s="158"/>
      <c r="R238" s="159">
        <f>R239</f>
        <v>2.9434467200000003</v>
      </c>
      <c r="S238" s="158"/>
      <c r="T238" s="160">
        <f>T239</f>
        <v>0</v>
      </c>
      <c r="AR238" s="153" t="s">
        <v>82</v>
      </c>
      <c r="AT238" s="161" t="s">
        <v>74</v>
      </c>
      <c r="AU238" s="161" t="s">
        <v>82</v>
      </c>
      <c r="AY238" s="153" t="s">
        <v>427</v>
      </c>
      <c r="BK238" s="162">
        <f>BK239</f>
        <v>0</v>
      </c>
    </row>
    <row r="239" spans="1:65" s="12" customFormat="1" ht="20.85" customHeight="1">
      <c r="B239" s="152"/>
      <c r="D239" s="153" t="s">
        <v>74</v>
      </c>
      <c r="E239" s="163" t="s">
        <v>483</v>
      </c>
      <c r="F239" s="163" t="s">
        <v>1173</v>
      </c>
      <c r="I239" s="155"/>
      <c r="J239" s="164">
        <f>BK239</f>
        <v>0</v>
      </c>
      <c r="L239" s="152"/>
      <c r="M239" s="157"/>
      <c r="N239" s="158"/>
      <c r="O239" s="158"/>
      <c r="P239" s="159">
        <f>SUM(P240:P251)</f>
        <v>0</v>
      </c>
      <c r="Q239" s="158"/>
      <c r="R239" s="159">
        <f>SUM(R240:R251)</f>
        <v>2.9434467200000003</v>
      </c>
      <c r="S239" s="158"/>
      <c r="T239" s="160">
        <f>SUM(T240:T251)</f>
        <v>0</v>
      </c>
      <c r="AR239" s="153" t="s">
        <v>82</v>
      </c>
      <c r="AT239" s="161" t="s">
        <v>74</v>
      </c>
      <c r="AU239" s="161" t="s">
        <v>84</v>
      </c>
      <c r="AY239" s="153" t="s">
        <v>427</v>
      </c>
      <c r="BK239" s="162">
        <f>SUM(BK240:BK251)</f>
        <v>0</v>
      </c>
    </row>
    <row r="240" spans="1:65" s="2" customFormat="1" ht="55.5" customHeight="1">
      <c r="A240" s="31"/>
      <c r="B240" s="165"/>
      <c r="C240" s="166" t="s">
        <v>1174</v>
      </c>
      <c r="D240" s="166" t="s">
        <v>431</v>
      </c>
      <c r="E240" s="167" t="s">
        <v>1175</v>
      </c>
      <c r="F240" s="168" t="s">
        <v>1176</v>
      </c>
      <c r="G240" s="169" t="s">
        <v>675</v>
      </c>
      <c r="H240" s="170">
        <v>34.512999999999998</v>
      </c>
      <c r="I240" s="171"/>
      <c r="J240" s="172">
        <f>ROUND(I240*H240,2)</f>
        <v>0</v>
      </c>
      <c r="K240" s="173"/>
      <c r="L240" s="32"/>
      <c r="M240" s="174" t="s">
        <v>1</v>
      </c>
      <c r="N240" s="175" t="s">
        <v>40</v>
      </c>
      <c r="O240" s="57"/>
      <c r="P240" s="176">
        <f>O240*H240</f>
        <v>0</v>
      </c>
      <c r="Q240" s="176">
        <v>0</v>
      </c>
      <c r="R240" s="176">
        <f>Q240*H240</f>
        <v>0</v>
      </c>
      <c r="S240" s="176">
        <v>0</v>
      </c>
      <c r="T240" s="17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8" t="s">
        <v>435</v>
      </c>
      <c r="AT240" s="178" t="s">
        <v>431</v>
      </c>
      <c r="AU240" s="178" t="s">
        <v>436</v>
      </c>
      <c r="AY240" s="16" t="s">
        <v>427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6" t="s">
        <v>82</v>
      </c>
      <c r="BK240" s="179">
        <f>ROUND(I240*H240,2)</f>
        <v>0</v>
      </c>
      <c r="BL240" s="16" t="s">
        <v>435</v>
      </c>
      <c r="BM240" s="178" t="s">
        <v>1177</v>
      </c>
    </row>
    <row r="241" spans="1:65" s="13" customFormat="1" ht="10.199999999999999">
      <c r="B241" s="184"/>
      <c r="D241" s="180" t="s">
        <v>447</v>
      </c>
      <c r="E241" s="185" t="s">
        <v>1</v>
      </c>
      <c r="F241" s="186" t="s">
        <v>1178</v>
      </c>
      <c r="H241" s="187">
        <v>3.3860000000000001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5" t="s">
        <v>447</v>
      </c>
      <c r="AU241" s="185" t="s">
        <v>436</v>
      </c>
      <c r="AV241" s="13" t="s">
        <v>84</v>
      </c>
      <c r="AW241" s="13" t="s">
        <v>32</v>
      </c>
      <c r="AX241" s="13" t="s">
        <v>75</v>
      </c>
      <c r="AY241" s="185" t="s">
        <v>427</v>
      </c>
    </row>
    <row r="242" spans="1:65" s="13" customFormat="1" ht="10.199999999999999">
      <c r="B242" s="184"/>
      <c r="D242" s="180" t="s">
        <v>447</v>
      </c>
      <c r="E242" s="185" t="s">
        <v>1</v>
      </c>
      <c r="F242" s="186" t="s">
        <v>1179</v>
      </c>
      <c r="H242" s="187">
        <v>31.126999999999999</v>
      </c>
      <c r="I242" s="188"/>
      <c r="L242" s="184"/>
      <c r="M242" s="189"/>
      <c r="N242" s="190"/>
      <c r="O242" s="190"/>
      <c r="P242" s="190"/>
      <c r="Q242" s="190"/>
      <c r="R242" s="190"/>
      <c r="S242" s="190"/>
      <c r="T242" s="191"/>
      <c r="AT242" s="185" t="s">
        <v>447</v>
      </c>
      <c r="AU242" s="185" t="s">
        <v>436</v>
      </c>
      <c r="AV242" s="13" t="s">
        <v>84</v>
      </c>
      <c r="AW242" s="13" t="s">
        <v>32</v>
      </c>
      <c r="AX242" s="13" t="s">
        <v>75</v>
      </c>
      <c r="AY242" s="185" t="s">
        <v>427</v>
      </c>
    </row>
    <row r="243" spans="1:65" s="14" customFormat="1" ht="10.199999999999999">
      <c r="B243" s="203"/>
      <c r="D243" s="180" t="s">
        <v>447</v>
      </c>
      <c r="E243" s="204" t="s">
        <v>1</v>
      </c>
      <c r="F243" s="205" t="s">
        <v>541</v>
      </c>
      <c r="H243" s="206">
        <v>34.512999999999998</v>
      </c>
      <c r="I243" s="207"/>
      <c r="L243" s="203"/>
      <c r="M243" s="208"/>
      <c r="N243" s="209"/>
      <c r="O243" s="209"/>
      <c r="P243" s="209"/>
      <c r="Q243" s="209"/>
      <c r="R243" s="209"/>
      <c r="S243" s="209"/>
      <c r="T243" s="210"/>
      <c r="AT243" s="204" t="s">
        <v>447</v>
      </c>
      <c r="AU243" s="204" t="s">
        <v>436</v>
      </c>
      <c r="AV243" s="14" t="s">
        <v>435</v>
      </c>
      <c r="AW243" s="14" t="s">
        <v>32</v>
      </c>
      <c r="AX243" s="14" t="s">
        <v>82</v>
      </c>
      <c r="AY243" s="204" t="s">
        <v>427</v>
      </c>
    </row>
    <row r="244" spans="1:65" s="2" customFormat="1" ht="66.75" customHeight="1">
      <c r="A244" s="31"/>
      <c r="B244" s="165"/>
      <c r="C244" s="166" t="s">
        <v>1180</v>
      </c>
      <c r="D244" s="166" t="s">
        <v>431</v>
      </c>
      <c r="E244" s="167" t="s">
        <v>1181</v>
      </c>
      <c r="F244" s="168" t="s">
        <v>1182</v>
      </c>
      <c r="G244" s="169" t="s">
        <v>490</v>
      </c>
      <c r="H244" s="170">
        <v>99.6</v>
      </c>
      <c r="I244" s="171"/>
      <c r="J244" s="172">
        <f>ROUND(I244*H244,2)</f>
        <v>0</v>
      </c>
      <c r="K244" s="173"/>
      <c r="L244" s="32"/>
      <c r="M244" s="174" t="s">
        <v>1</v>
      </c>
      <c r="N244" s="175" t="s">
        <v>40</v>
      </c>
      <c r="O244" s="57"/>
      <c r="P244" s="176">
        <f>O244*H244</f>
        <v>0</v>
      </c>
      <c r="Q244" s="176">
        <v>7.26E-3</v>
      </c>
      <c r="R244" s="176">
        <f>Q244*H244</f>
        <v>0.72309599999999996</v>
      </c>
      <c r="S244" s="176">
        <v>0</v>
      </c>
      <c r="T244" s="17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8" t="s">
        <v>435</v>
      </c>
      <c r="AT244" s="178" t="s">
        <v>431</v>
      </c>
      <c r="AU244" s="178" t="s">
        <v>436</v>
      </c>
      <c r="AY244" s="16" t="s">
        <v>427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6" t="s">
        <v>82</v>
      </c>
      <c r="BK244" s="179">
        <f>ROUND(I244*H244,2)</f>
        <v>0</v>
      </c>
      <c r="BL244" s="16" t="s">
        <v>435</v>
      </c>
      <c r="BM244" s="178" t="s">
        <v>1183</v>
      </c>
    </row>
    <row r="245" spans="1:65" s="13" customFormat="1" ht="10.199999999999999">
      <c r="B245" s="184"/>
      <c r="D245" s="180" t="s">
        <v>447</v>
      </c>
      <c r="E245" s="185" t="s">
        <v>1</v>
      </c>
      <c r="F245" s="186" t="s">
        <v>1184</v>
      </c>
      <c r="H245" s="187">
        <v>99.6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447</v>
      </c>
      <c r="AU245" s="185" t="s">
        <v>436</v>
      </c>
      <c r="AV245" s="13" t="s">
        <v>84</v>
      </c>
      <c r="AW245" s="13" t="s">
        <v>32</v>
      </c>
      <c r="AX245" s="13" t="s">
        <v>82</v>
      </c>
      <c r="AY245" s="185" t="s">
        <v>427</v>
      </c>
    </row>
    <row r="246" spans="1:65" s="2" customFormat="1" ht="66.75" customHeight="1">
      <c r="A246" s="31"/>
      <c r="B246" s="165"/>
      <c r="C246" s="166" t="s">
        <v>1185</v>
      </c>
      <c r="D246" s="166" t="s">
        <v>431</v>
      </c>
      <c r="E246" s="167" t="s">
        <v>1186</v>
      </c>
      <c r="F246" s="168" t="s">
        <v>1187</v>
      </c>
      <c r="G246" s="169" t="s">
        <v>490</v>
      </c>
      <c r="H246" s="170">
        <v>99.6</v>
      </c>
      <c r="I246" s="171"/>
      <c r="J246" s="172">
        <f>ROUND(I246*H246,2)</f>
        <v>0</v>
      </c>
      <c r="K246" s="173"/>
      <c r="L246" s="32"/>
      <c r="M246" s="174" t="s">
        <v>1</v>
      </c>
      <c r="N246" s="175" t="s">
        <v>40</v>
      </c>
      <c r="O246" s="57"/>
      <c r="P246" s="176">
        <f>O246*H246</f>
        <v>0</v>
      </c>
      <c r="Q246" s="176">
        <v>8.5999999999999998E-4</v>
      </c>
      <c r="R246" s="176">
        <f>Q246*H246</f>
        <v>8.5655999999999996E-2</v>
      </c>
      <c r="S246" s="176">
        <v>0</v>
      </c>
      <c r="T246" s="17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8" t="s">
        <v>435</v>
      </c>
      <c r="AT246" s="178" t="s">
        <v>431</v>
      </c>
      <c r="AU246" s="178" t="s">
        <v>436</v>
      </c>
      <c r="AY246" s="16" t="s">
        <v>427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6" t="s">
        <v>82</v>
      </c>
      <c r="BK246" s="179">
        <f>ROUND(I246*H246,2)</f>
        <v>0</v>
      </c>
      <c r="BL246" s="16" t="s">
        <v>435</v>
      </c>
      <c r="BM246" s="178" t="s">
        <v>1188</v>
      </c>
    </row>
    <row r="247" spans="1:65" s="13" customFormat="1" ht="10.199999999999999">
      <c r="B247" s="184"/>
      <c r="D247" s="180" t="s">
        <v>447</v>
      </c>
      <c r="E247" s="185" t="s">
        <v>1</v>
      </c>
      <c r="F247" s="186" t="s">
        <v>1189</v>
      </c>
      <c r="H247" s="187">
        <v>99.6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447</v>
      </c>
      <c r="AU247" s="185" t="s">
        <v>436</v>
      </c>
      <c r="AV247" s="13" t="s">
        <v>84</v>
      </c>
      <c r="AW247" s="13" t="s">
        <v>32</v>
      </c>
      <c r="AX247" s="13" t="s">
        <v>82</v>
      </c>
      <c r="AY247" s="185" t="s">
        <v>427</v>
      </c>
    </row>
    <row r="248" spans="1:65" s="2" customFormat="1" ht="66.75" customHeight="1">
      <c r="A248" s="31"/>
      <c r="B248" s="165"/>
      <c r="C248" s="166" t="s">
        <v>1060</v>
      </c>
      <c r="D248" s="166" t="s">
        <v>431</v>
      </c>
      <c r="E248" s="167" t="s">
        <v>1190</v>
      </c>
      <c r="F248" s="168" t="s">
        <v>1191</v>
      </c>
      <c r="G248" s="169" t="s">
        <v>452</v>
      </c>
      <c r="H248" s="170">
        <v>0.45200000000000001</v>
      </c>
      <c r="I248" s="171"/>
      <c r="J248" s="172">
        <f>ROUND(I248*H248,2)</f>
        <v>0</v>
      </c>
      <c r="K248" s="173"/>
      <c r="L248" s="32"/>
      <c r="M248" s="174" t="s">
        <v>1</v>
      </c>
      <c r="N248" s="175" t="s">
        <v>40</v>
      </c>
      <c r="O248" s="57"/>
      <c r="P248" s="176">
        <f>O248*H248</f>
        <v>0</v>
      </c>
      <c r="Q248" s="176">
        <v>1.0958000000000001</v>
      </c>
      <c r="R248" s="176">
        <f>Q248*H248</f>
        <v>0.49530160000000006</v>
      </c>
      <c r="S248" s="176">
        <v>0</v>
      </c>
      <c r="T248" s="17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8" t="s">
        <v>435</v>
      </c>
      <c r="AT248" s="178" t="s">
        <v>431</v>
      </c>
      <c r="AU248" s="178" t="s">
        <v>436</v>
      </c>
      <c r="AY248" s="16" t="s">
        <v>427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6" t="s">
        <v>82</v>
      </c>
      <c r="BK248" s="179">
        <f>ROUND(I248*H248,2)</f>
        <v>0</v>
      </c>
      <c r="BL248" s="16" t="s">
        <v>435</v>
      </c>
      <c r="BM248" s="178" t="s">
        <v>1192</v>
      </c>
    </row>
    <row r="249" spans="1:65" s="13" customFormat="1" ht="10.199999999999999">
      <c r="B249" s="184"/>
      <c r="D249" s="180" t="s">
        <v>447</v>
      </c>
      <c r="E249" s="185" t="s">
        <v>1</v>
      </c>
      <c r="F249" s="186" t="s">
        <v>1193</v>
      </c>
      <c r="H249" s="187">
        <v>0.45200000000000001</v>
      </c>
      <c r="I249" s="188"/>
      <c r="L249" s="184"/>
      <c r="M249" s="189"/>
      <c r="N249" s="190"/>
      <c r="O249" s="190"/>
      <c r="P249" s="190"/>
      <c r="Q249" s="190"/>
      <c r="R249" s="190"/>
      <c r="S249" s="190"/>
      <c r="T249" s="191"/>
      <c r="AT249" s="185" t="s">
        <v>447</v>
      </c>
      <c r="AU249" s="185" t="s">
        <v>436</v>
      </c>
      <c r="AV249" s="13" t="s">
        <v>84</v>
      </c>
      <c r="AW249" s="13" t="s">
        <v>32</v>
      </c>
      <c r="AX249" s="13" t="s">
        <v>82</v>
      </c>
      <c r="AY249" s="185" t="s">
        <v>427</v>
      </c>
    </row>
    <row r="250" spans="1:65" s="2" customFormat="1" ht="66.75" customHeight="1">
      <c r="A250" s="31"/>
      <c r="B250" s="165"/>
      <c r="C250" s="166" t="s">
        <v>1194</v>
      </c>
      <c r="D250" s="166" t="s">
        <v>431</v>
      </c>
      <c r="E250" s="167" t="s">
        <v>1195</v>
      </c>
      <c r="F250" s="168" t="s">
        <v>1196</v>
      </c>
      <c r="G250" s="169" t="s">
        <v>452</v>
      </c>
      <c r="H250" s="170">
        <v>1.552</v>
      </c>
      <c r="I250" s="171"/>
      <c r="J250" s="172">
        <f>ROUND(I250*H250,2)</f>
        <v>0</v>
      </c>
      <c r="K250" s="173"/>
      <c r="L250" s="32"/>
      <c r="M250" s="174" t="s">
        <v>1</v>
      </c>
      <c r="N250" s="175" t="s">
        <v>40</v>
      </c>
      <c r="O250" s="57"/>
      <c r="P250" s="176">
        <f>O250*H250</f>
        <v>0</v>
      </c>
      <c r="Q250" s="176">
        <v>1.0563100000000001</v>
      </c>
      <c r="R250" s="176">
        <f>Q250*H250</f>
        <v>1.6393931200000003</v>
      </c>
      <c r="S250" s="176">
        <v>0</v>
      </c>
      <c r="T250" s="17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8" t="s">
        <v>435</v>
      </c>
      <c r="AT250" s="178" t="s">
        <v>431</v>
      </c>
      <c r="AU250" s="178" t="s">
        <v>436</v>
      </c>
      <c r="AY250" s="16" t="s">
        <v>427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6" t="s">
        <v>82</v>
      </c>
      <c r="BK250" s="179">
        <f>ROUND(I250*H250,2)</f>
        <v>0</v>
      </c>
      <c r="BL250" s="16" t="s">
        <v>435</v>
      </c>
      <c r="BM250" s="178" t="s">
        <v>1197</v>
      </c>
    </row>
    <row r="251" spans="1:65" s="13" customFormat="1" ht="10.199999999999999">
      <c r="B251" s="184"/>
      <c r="D251" s="180" t="s">
        <v>447</v>
      </c>
      <c r="E251" s="185" t="s">
        <v>1</v>
      </c>
      <c r="F251" s="186" t="s">
        <v>1198</v>
      </c>
      <c r="H251" s="187">
        <v>1.552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447</v>
      </c>
      <c r="AU251" s="185" t="s">
        <v>436</v>
      </c>
      <c r="AV251" s="13" t="s">
        <v>84</v>
      </c>
      <c r="AW251" s="13" t="s">
        <v>32</v>
      </c>
      <c r="AX251" s="13" t="s">
        <v>82</v>
      </c>
      <c r="AY251" s="185" t="s">
        <v>427</v>
      </c>
    </row>
    <row r="252" spans="1:65" s="12" customFormat="1" ht="22.8" customHeight="1">
      <c r="B252" s="152"/>
      <c r="D252" s="153" t="s">
        <v>74</v>
      </c>
      <c r="E252" s="163" t="s">
        <v>435</v>
      </c>
      <c r="F252" s="163" t="s">
        <v>890</v>
      </c>
      <c r="I252" s="155"/>
      <c r="J252" s="164">
        <f>BK252</f>
        <v>0</v>
      </c>
      <c r="L252" s="152"/>
      <c r="M252" s="157"/>
      <c r="N252" s="158"/>
      <c r="O252" s="158"/>
      <c r="P252" s="159">
        <f>P253+P264</f>
        <v>0</v>
      </c>
      <c r="Q252" s="158"/>
      <c r="R252" s="159">
        <f>R253+R264</f>
        <v>256.3218761</v>
      </c>
      <c r="S252" s="158"/>
      <c r="T252" s="160">
        <f>T253+T264</f>
        <v>0</v>
      </c>
      <c r="AR252" s="153" t="s">
        <v>82</v>
      </c>
      <c r="AT252" s="161" t="s">
        <v>74</v>
      </c>
      <c r="AU252" s="161" t="s">
        <v>82</v>
      </c>
      <c r="AY252" s="153" t="s">
        <v>427</v>
      </c>
      <c r="BK252" s="162">
        <f>BK253+BK264</f>
        <v>0</v>
      </c>
    </row>
    <row r="253" spans="1:65" s="12" customFormat="1" ht="20.85" customHeight="1">
      <c r="B253" s="152"/>
      <c r="D253" s="153" t="s">
        <v>74</v>
      </c>
      <c r="E253" s="163" t="s">
        <v>891</v>
      </c>
      <c r="F253" s="163" t="s">
        <v>892</v>
      </c>
      <c r="I253" s="155"/>
      <c r="J253" s="164">
        <f>BK253</f>
        <v>0</v>
      </c>
      <c r="L253" s="152"/>
      <c r="M253" s="157"/>
      <c r="N253" s="158"/>
      <c r="O253" s="158"/>
      <c r="P253" s="159">
        <f>SUM(P254:P263)</f>
        <v>0</v>
      </c>
      <c r="Q253" s="158"/>
      <c r="R253" s="159">
        <f>SUM(R254:R263)</f>
        <v>91.166000000000011</v>
      </c>
      <c r="S253" s="158"/>
      <c r="T253" s="160">
        <f>SUM(T254:T263)</f>
        <v>0</v>
      </c>
      <c r="AR253" s="153" t="s">
        <v>82</v>
      </c>
      <c r="AT253" s="161" t="s">
        <v>74</v>
      </c>
      <c r="AU253" s="161" t="s">
        <v>84</v>
      </c>
      <c r="AY253" s="153" t="s">
        <v>427</v>
      </c>
      <c r="BK253" s="162">
        <f>SUM(BK254:BK263)</f>
        <v>0</v>
      </c>
    </row>
    <row r="254" spans="1:65" s="2" customFormat="1" ht="33" customHeight="1">
      <c r="A254" s="31"/>
      <c r="B254" s="165"/>
      <c r="C254" s="166" t="s">
        <v>1199</v>
      </c>
      <c r="D254" s="166" t="s">
        <v>431</v>
      </c>
      <c r="E254" s="167" t="s">
        <v>1200</v>
      </c>
      <c r="F254" s="168" t="s">
        <v>1201</v>
      </c>
      <c r="G254" s="169" t="s">
        <v>675</v>
      </c>
      <c r="H254" s="170">
        <v>40.42</v>
      </c>
      <c r="I254" s="171"/>
      <c r="J254" s="172">
        <f>ROUND(I254*H254,2)</f>
        <v>0</v>
      </c>
      <c r="K254" s="173"/>
      <c r="L254" s="32"/>
      <c r="M254" s="174" t="s">
        <v>1</v>
      </c>
      <c r="N254" s="175" t="s">
        <v>40</v>
      </c>
      <c r="O254" s="57"/>
      <c r="P254" s="176">
        <f>O254*H254</f>
        <v>0</v>
      </c>
      <c r="Q254" s="176">
        <v>2.25</v>
      </c>
      <c r="R254" s="176">
        <f>Q254*H254</f>
        <v>90.945000000000007</v>
      </c>
      <c r="S254" s="176">
        <v>0</v>
      </c>
      <c r="T254" s="17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8" t="s">
        <v>435</v>
      </c>
      <c r="AT254" s="178" t="s">
        <v>431</v>
      </c>
      <c r="AU254" s="178" t="s">
        <v>436</v>
      </c>
      <c r="AY254" s="16" t="s">
        <v>427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6" t="s">
        <v>82</v>
      </c>
      <c r="BK254" s="179">
        <f>ROUND(I254*H254,2)</f>
        <v>0</v>
      </c>
      <c r="BL254" s="16" t="s">
        <v>435</v>
      </c>
      <c r="BM254" s="178" t="s">
        <v>1202</v>
      </c>
    </row>
    <row r="255" spans="1:65" s="13" customFormat="1" ht="10.199999999999999">
      <c r="B255" s="184"/>
      <c r="D255" s="180" t="s">
        <v>447</v>
      </c>
      <c r="E255" s="185" t="s">
        <v>1</v>
      </c>
      <c r="F255" s="186" t="s">
        <v>1203</v>
      </c>
      <c r="H255" s="187">
        <v>15.57</v>
      </c>
      <c r="I255" s="188"/>
      <c r="L255" s="184"/>
      <c r="M255" s="189"/>
      <c r="N255" s="190"/>
      <c r="O255" s="190"/>
      <c r="P255" s="190"/>
      <c r="Q255" s="190"/>
      <c r="R255" s="190"/>
      <c r="S255" s="190"/>
      <c r="T255" s="191"/>
      <c r="AT255" s="185" t="s">
        <v>447</v>
      </c>
      <c r="AU255" s="185" t="s">
        <v>436</v>
      </c>
      <c r="AV255" s="13" t="s">
        <v>84</v>
      </c>
      <c r="AW255" s="13" t="s">
        <v>32</v>
      </c>
      <c r="AX255" s="13" t="s">
        <v>75</v>
      </c>
      <c r="AY255" s="185" t="s">
        <v>427</v>
      </c>
    </row>
    <row r="256" spans="1:65" s="13" customFormat="1" ht="10.199999999999999">
      <c r="B256" s="184"/>
      <c r="D256" s="180" t="s">
        <v>447</v>
      </c>
      <c r="E256" s="185" t="s">
        <v>1</v>
      </c>
      <c r="F256" s="186" t="s">
        <v>1204</v>
      </c>
      <c r="H256" s="187">
        <v>24.85</v>
      </c>
      <c r="I256" s="188"/>
      <c r="L256" s="184"/>
      <c r="M256" s="189"/>
      <c r="N256" s="190"/>
      <c r="O256" s="190"/>
      <c r="P256" s="190"/>
      <c r="Q256" s="190"/>
      <c r="R256" s="190"/>
      <c r="S256" s="190"/>
      <c r="T256" s="191"/>
      <c r="AT256" s="185" t="s">
        <v>447</v>
      </c>
      <c r="AU256" s="185" t="s">
        <v>436</v>
      </c>
      <c r="AV256" s="13" t="s">
        <v>84</v>
      </c>
      <c r="AW256" s="13" t="s">
        <v>32</v>
      </c>
      <c r="AX256" s="13" t="s">
        <v>75</v>
      </c>
      <c r="AY256" s="185" t="s">
        <v>427</v>
      </c>
    </row>
    <row r="257" spans="1:65" s="14" customFormat="1" ht="10.199999999999999">
      <c r="B257" s="203"/>
      <c r="D257" s="180" t="s">
        <v>447</v>
      </c>
      <c r="E257" s="204" t="s">
        <v>1</v>
      </c>
      <c r="F257" s="205" t="s">
        <v>541</v>
      </c>
      <c r="H257" s="206">
        <v>40.42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447</v>
      </c>
      <c r="AU257" s="204" t="s">
        <v>436</v>
      </c>
      <c r="AV257" s="14" t="s">
        <v>435</v>
      </c>
      <c r="AW257" s="14" t="s">
        <v>32</v>
      </c>
      <c r="AX257" s="14" t="s">
        <v>82</v>
      </c>
      <c r="AY257" s="204" t="s">
        <v>427</v>
      </c>
    </row>
    <row r="258" spans="1:65" s="2" customFormat="1" ht="44.25" customHeight="1">
      <c r="A258" s="31"/>
      <c r="B258" s="165"/>
      <c r="C258" s="166" t="s">
        <v>1205</v>
      </c>
      <c r="D258" s="166" t="s">
        <v>431</v>
      </c>
      <c r="E258" s="167" t="s">
        <v>1206</v>
      </c>
      <c r="F258" s="168" t="s">
        <v>1207</v>
      </c>
      <c r="G258" s="169" t="s">
        <v>490</v>
      </c>
      <c r="H258" s="170">
        <v>340</v>
      </c>
      <c r="I258" s="171"/>
      <c r="J258" s="172">
        <f>ROUND(I258*H258,2)</f>
        <v>0</v>
      </c>
      <c r="K258" s="173"/>
      <c r="L258" s="32"/>
      <c r="M258" s="174" t="s">
        <v>1</v>
      </c>
      <c r="N258" s="175" t="s">
        <v>40</v>
      </c>
      <c r="O258" s="57"/>
      <c r="P258" s="176">
        <f>O258*H258</f>
        <v>0</v>
      </c>
      <c r="Q258" s="176">
        <v>2.1000000000000001E-4</v>
      </c>
      <c r="R258" s="176">
        <f>Q258*H258</f>
        <v>7.1400000000000005E-2</v>
      </c>
      <c r="S258" s="176">
        <v>0</v>
      </c>
      <c r="T258" s="17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8" t="s">
        <v>435</v>
      </c>
      <c r="AT258" s="178" t="s">
        <v>431</v>
      </c>
      <c r="AU258" s="178" t="s">
        <v>436</v>
      </c>
      <c r="AY258" s="16" t="s">
        <v>427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6" t="s">
        <v>82</v>
      </c>
      <c r="BK258" s="179">
        <f>ROUND(I258*H258,2)</f>
        <v>0</v>
      </c>
      <c r="BL258" s="16" t="s">
        <v>435</v>
      </c>
      <c r="BM258" s="178" t="s">
        <v>1208</v>
      </c>
    </row>
    <row r="259" spans="1:65" s="13" customFormat="1" ht="10.199999999999999">
      <c r="B259" s="184"/>
      <c r="D259" s="180" t="s">
        <v>447</v>
      </c>
      <c r="E259" s="185" t="s">
        <v>1</v>
      </c>
      <c r="F259" s="186" t="s">
        <v>1209</v>
      </c>
      <c r="H259" s="187">
        <v>175</v>
      </c>
      <c r="I259" s="188"/>
      <c r="L259" s="184"/>
      <c r="M259" s="189"/>
      <c r="N259" s="190"/>
      <c r="O259" s="190"/>
      <c r="P259" s="190"/>
      <c r="Q259" s="190"/>
      <c r="R259" s="190"/>
      <c r="S259" s="190"/>
      <c r="T259" s="191"/>
      <c r="AT259" s="185" t="s">
        <v>447</v>
      </c>
      <c r="AU259" s="185" t="s">
        <v>436</v>
      </c>
      <c r="AV259" s="13" t="s">
        <v>84</v>
      </c>
      <c r="AW259" s="13" t="s">
        <v>32</v>
      </c>
      <c r="AX259" s="13" t="s">
        <v>75</v>
      </c>
      <c r="AY259" s="185" t="s">
        <v>427</v>
      </c>
    </row>
    <row r="260" spans="1:65" s="13" customFormat="1" ht="10.199999999999999">
      <c r="B260" s="184"/>
      <c r="D260" s="180" t="s">
        <v>447</v>
      </c>
      <c r="E260" s="185" t="s">
        <v>1</v>
      </c>
      <c r="F260" s="186" t="s">
        <v>1210</v>
      </c>
      <c r="H260" s="187">
        <v>165</v>
      </c>
      <c r="I260" s="188"/>
      <c r="L260" s="184"/>
      <c r="M260" s="189"/>
      <c r="N260" s="190"/>
      <c r="O260" s="190"/>
      <c r="P260" s="190"/>
      <c r="Q260" s="190"/>
      <c r="R260" s="190"/>
      <c r="S260" s="190"/>
      <c r="T260" s="191"/>
      <c r="AT260" s="185" t="s">
        <v>447</v>
      </c>
      <c r="AU260" s="185" t="s">
        <v>436</v>
      </c>
      <c r="AV260" s="13" t="s">
        <v>84</v>
      </c>
      <c r="AW260" s="13" t="s">
        <v>32</v>
      </c>
      <c r="AX260" s="13" t="s">
        <v>75</v>
      </c>
      <c r="AY260" s="185" t="s">
        <v>427</v>
      </c>
    </row>
    <row r="261" spans="1:65" s="14" customFormat="1" ht="10.199999999999999">
      <c r="B261" s="203"/>
      <c r="D261" s="180" t="s">
        <v>447</v>
      </c>
      <c r="E261" s="204" t="s">
        <v>1</v>
      </c>
      <c r="F261" s="205" t="s">
        <v>541</v>
      </c>
      <c r="H261" s="206">
        <v>340</v>
      </c>
      <c r="I261" s="207"/>
      <c r="L261" s="203"/>
      <c r="M261" s="208"/>
      <c r="N261" s="209"/>
      <c r="O261" s="209"/>
      <c r="P261" s="209"/>
      <c r="Q261" s="209"/>
      <c r="R261" s="209"/>
      <c r="S261" s="209"/>
      <c r="T261" s="210"/>
      <c r="AT261" s="204" t="s">
        <v>447</v>
      </c>
      <c r="AU261" s="204" t="s">
        <v>436</v>
      </c>
      <c r="AV261" s="14" t="s">
        <v>435</v>
      </c>
      <c r="AW261" s="14" t="s">
        <v>32</v>
      </c>
      <c r="AX261" s="14" t="s">
        <v>82</v>
      </c>
      <c r="AY261" s="204" t="s">
        <v>427</v>
      </c>
    </row>
    <row r="262" spans="1:65" s="2" customFormat="1" ht="21.75" customHeight="1">
      <c r="A262" s="31"/>
      <c r="B262" s="165"/>
      <c r="C262" s="192" t="s">
        <v>1211</v>
      </c>
      <c r="D262" s="192" t="s">
        <v>461</v>
      </c>
      <c r="E262" s="193" t="s">
        <v>1212</v>
      </c>
      <c r="F262" s="194" t="s">
        <v>1213</v>
      </c>
      <c r="G262" s="195" t="s">
        <v>490</v>
      </c>
      <c r="H262" s="196">
        <v>374</v>
      </c>
      <c r="I262" s="197"/>
      <c r="J262" s="198">
        <f>ROUND(I262*H262,2)</f>
        <v>0</v>
      </c>
      <c r="K262" s="199"/>
      <c r="L262" s="200"/>
      <c r="M262" s="201" t="s">
        <v>1</v>
      </c>
      <c r="N262" s="202" t="s">
        <v>40</v>
      </c>
      <c r="O262" s="57"/>
      <c r="P262" s="176">
        <f>O262*H262</f>
        <v>0</v>
      </c>
      <c r="Q262" s="176">
        <v>4.0000000000000002E-4</v>
      </c>
      <c r="R262" s="176">
        <f>Q262*H262</f>
        <v>0.14960000000000001</v>
      </c>
      <c r="S262" s="176">
        <v>0</v>
      </c>
      <c r="T262" s="17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8" t="s">
        <v>464</v>
      </c>
      <c r="AT262" s="178" t="s">
        <v>461</v>
      </c>
      <c r="AU262" s="178" t="s">
        <v>436</v>
      </c>
      <c r="AY262" s="16" t="s">
        <v>427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6" t="s">
        <v>82</v>
      </c>
      <c r="BK262" s="179">
        <f>ROUND(I262*H262,2)</f>
        <v>0</v>
      </c>
      <c r="BL262" s="16" t="s">
        <v>435</v>
      </c>
      <c r="BM262" s="178" t="s">
        <v>1214</v>
      </c>
    </row>
    <row r="263" spans="1:65" s="13" customFormat="1" ht="10.199999999999999">
      <c r="B263" s="184"/>
      <c r="D263" s="180" t="s">
        <v>447</v>
      </c>
      <c r="E263" s="185" t="s">
        <v>1</v>
      </c>
      <c r="F263" s="186" t="s">
        <v>1215</v>
      </c>
      <c r="H263" s="187">
        <v>374</v>
      </c>
      <c r="I263" s="188"/>
      <c r="L263" s="184"/>
      <c r="M263" s="189"/>
      <c r="N263" s="190"/>
      <c r="O263" s="190"/>
      <c r="P263" s="190"/>
      <c r="Q263" s="190"/>
      <c r="R263" s="190"/>
      <c r="S263" s="190"/>
      <c r="T263" s="191"/>
      <c r="AT263" s="185" t="s">
        <v>447</v>
      </c>
      <c r="AU263" s="185" t="s">
        <v>436</v>
      </c>
      <c r="AV263" s="13" t="s">
        <v>84</v>
      </c>
      <c r="AW263" s="13" t="s">
        <v>32</v>
      </c>
      <c r="AX263" s="13" t="s">
        <v>82</v>
      </c>
      <c r="AY263" s="185" t="s">
        <v>427</v>
      </c>
    </row>
    <row r="264" spans="1:65" s="12" customFormat="1" ht="20.85" customHeight="1">
      <c r="B264" s="152"/>
      <c r="D264" s="153" t="s">
        <v>74</v>
      </c>
      <c r="E264" s="163" t="s">
        <v>898</v>
      </c>
      <c r="F264" s="163" t="s">
        <v>899</v>
      </c>
      <c r="I264" s="155"/>
      <c r="J264" s="164">
        <f>BK264</f>
        <v>0</v>
      </c>
      <c r="L264" s="152"/>
      <c r="M264" s="157"/>
      <c r="N264" s="158"/>
      <c r="O264" s="158"/>
      <c r="P264" s="159">
        <f>SUM(P265:P274)</f>
        <v>0</v>
      </c>
      <c r="Q264" s="158"/>
      <c r="R264" s="159">
        <f>SUM(R265:R274)</f>
        <v>165.1558761</v>
      </c>
      <c r="S264" s="158"/>
      <c r="T264" s="160">
        <f>SUM(T265:T274)</f>
        <v>0</v>
      </c>
      <c r="AR264" s="153" t="s">
        <v>82</v>
      </c>
      <c r="AT264" s="161" t="s">
        <v>74</v>
      </c>
      <c r="AU264" s="161" t="s">
        <v>84</v>
      </c>
      <c r="AY264" s="153" t="s">
        <v>427</v>
      </c>
      <c r="BK264" s="162">
        <f>SUM(BK265:BK274)</f>
        <v>0</v>
      </c>
    </row>
    <row r="265" spans="1:65" s="2" customFormat="1" ht="44.25" customHeight="1">
      <c r="A265" s="31"/>
      <c r="B265" s="165"/>
      <c r="C265" s="166" t="s">
        <v>891</v>
      </c>
      <c r="D265" s="166" t="s">
        <v>431</v>
      </c>
      <c r="E265" s="167" t="s">
        <v>900</v>
      </c>
      <c r="F265" s="168" t="s">
        <v>901</v>
      </c>
      <c r="G265" s="169" t="s">
        <v>675</v>
      </c>
      <c r="H265" s="170">
        <v>51.405000000000001</v>
      </c>
      <c r="I265" s="171"/>
      <c r="J265" s="172">
        <f>ROUND(I265*H265,2)</f>
        <v>0</v>
      </c>
      <c r="K265" s="173"/>
      <c r="L265" s="32"/>
      <c r="M265" s="174" t="s">
        <v>1</v>
      </c>
      <c r="N265" s="175" t="s">
        <v>40</v>
      </c>
      <c r="O265" s="57"/>
      <c r="P265" s="176">
        <f>O265*H265</f>
        <v>0</v>
      </c>
      <c r="Q265" s="176">
        <v>2.0032199999999998</v>
      </c>
      <c r="R265" s="176">
        <f>Q265*H265</f>
        <v>102.97552409999999</v>
      </c>
      <c r="S265" s="176">
        <v>0</v>
      </c>
      <c r="T265" s="17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8" t="s">
        <v>435</v>
      </c>
      <c r="AT265" s="178" t="s">
        <v>431</v>
      </c>
      <c r="AU265" s="178" t="s">
        <v>436</v>
      </c>
      <c r="AY265" s="16" t="s">
        <v>427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6" t="s">
        <v>82</v>
      </c>
      <c r="BK265" s="179">
        <f>ROUND(I265*H265,2)</f>
        <v>0</v>
      </c>
      <c r="BL265" s="16" t="s">
        <v>435</v>
      </c>
      <c r="BM265" s="178" t="s">
        <v>1216</v>
      </c>
    </row>
    <row r="266" spans="1:65" s="13" customFormat="1" ht="10.199999999999999">
      <c r="B266" s="184"/>
      <c r="D266" s="180" t="s">
        <v>447</v>
      </c>
      <c r="E266" s="185" t="s">
        <v>1</v>
      </c>
      <c r="F266" s="186" t="s">
        <v>1217</v>
      </c>
      <c r="H266" s="187">
        <v>28.16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447</v>
      </c>
      <c r="AU266" s="185" t="s">
        <v>436</v>
      </c>
      <c r="AV266" s="13" t="s">
        <v>84</v>
      </c>
      <c r="AW266" s="13" t="s">
        <v>32</v>
      </c>
      <c r="AX266" s="13" t="s">
        <v>75</v>
      </c>
      <c r="AY266" s="185" t="s">
        <v>427</v>
      </c>
    </row>
    <row r="267" spans="1:65" s="13" customFormat="1" ht="10.199999999999999">
      <c r="B267" s="184"/>
      <c r="D267" s="180" t="s">
        <v>447</v>
      </c>
      <c r="E267" s="185" t="s">
        <v>1</v>
      </c>
      <c r="F267" s="186" t="s">
        <v>1218</v>
      </c>
      <c r="H267" s="187">
        <v>11.244999999999999</v>
      </c>
      <c r="I267" s="188"/>
      <c r="L267" s="184"/>
      <c r="M267" s="189"/>
      <c r="N267" s="190"/>
      <c r="O267" s="190"/>
      <c r="P267" s="190"/>
      <c r="Q267" s="190"/>
      <c r="R267" s="190"/>
      <c r="S267" s="190"/>
      <c r="T267" s="191"/>
      <c r="AT267" s="185" t="s">
        <v>447</v>
      </c>
      <c r="AU267" s="185" t="s">
        <v>436</v>
      </c>
      <c r="AV267" s="13" t="s">
        <v>84</v>
      </c>
      <c r="AW267" s="13" t="s">
        <v>32</v>
      </c>
      <c r="AX267" s="13" t="s">
        <v>75</v>
      </c>
      <c r="AY267" s="185" t="s">
        <v>427</v>
      </c>
    </row>
    <row r="268" spans="1:65" s="13" customFormat="1" ht="10.199999999999999">
      <c r="B268" s="184"/>
      <c r="D268" s="180" t="s">
        <v>447</v>
      </c>
      <c r="E268" s="185" t="s">
        <v>1</v>
      </c>
      <c r="F268" s="186" t="s">
        <v>440</v>
      </c>
      <c r="H268" s="187">
        <v>12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447</v>
      </c>
      <c r="AU268" s="185" t="s">
        <v>436</v>
      </c>
      <c r="AV268" s="13" t="s">
        <v>84</v>
      </c>
      <c r="AW268" s="13" t="s">
        <v>32</v>
      </c>
      <c r="AX268" s="13" t="s">
        <v>75</v>
      </c>
      <c r="AY268" s="185" t="s">
        <v>427</v>
      </c>
    </row>
    <row r="269" spans="1:65" s="14" customFormat="1" ht="10.199999999999999">
      <c r="B269" s="203"/>
      <c r="D269" s="180" t="s">
        <v>447</v>
      </c>
      <c r="E269" s="204" t="s">
        <v>1</v>
      </c>
      <c r="F269" s="205" t="s">
        <v>541</v>
      </c>
      <c r="H269" s="206">
        <v>51.405000000000001</v>
      </c>
      <c r="I269" s="207"/>
      <c r="L269" s="203"/>
      <c r="M269" s="208"/>
      <c r="N269" s="209"/>
      <c r="O269" s="209"/>
      <c r="P269" s="209"/>
      <c r="Q269" s="209"/>
      <c r="R269" s="209"/>
      <c r="S269" s="209"/>
      <c r="T269" s="210"/>
      <c r="AT269" s="204" t="s">
        <v>447</v>
      </c>
      <c r="AU269" s="204" t="s">
        <v>436</v>
      </c>
      <c r="AV269" s="14" t="s">
        <v>435</v>
      </c>
      <c r="AW269" s="14" t="s">
        <v>32</v>
      </c>
      <c r="AX269" s="14" t="s">
        <v>82</v>
      </c>
      <c r="AY269" s="204" t="s">
        <v>427</v>
      </c>
    </row>
    <row r="270" spans="1:65" s="2" customFormat="1" ht="44.25" customHeight="1">
      <c r="A270" s="31"/>
      <c r="B270" s="165"/>
      <c r="C270" s="166" t="s">
        <v>898</v>
      </c>
      <c r="D270" s="166" t="s">
        <v>431</v>
      </c>
      <c r="E270" s="167" t="s">
        <v>1219</v>
      </c>
      <c r="F270" s="168" t="s">
        <v>906</v>
      </c>
      <c r="G270" s="169" t="s">
        <v>490</v>
      </c>
      <c r="H270" s="170">
        <v>87.7</v>
      </c>
      <c r="I270" s="171"/>
      <c r="J270" s="172">
        <f>ROUND(I270*H270,2)</f>
        <v>0</v>
      </c>
      <c r="K270" s="173"/>
      <c r="L270" s="32"/>
      <c r="M270" s="174" t="s">
        <v>1</v>
      </c>
      <c r="N270" s="175" t="s">
        <v>40</v>
      </c>
      <c r="O270" s="57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8" t="s">
        <v>435</v>
      </c>
      <c r="AT270" s="178" t="s">
        <v>431</v>
      </c>
      <c r="AU270" s="178" t="s">
        <v>436</v>
      </c>
      <c r="AY270" s="16" t="s">
        <v>427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6" t="s">
        <v>82</v>
      </c>
      <c r="BK270" s="179">
        <f>ROUND(I270*H270,2)</f>
        <v>0</v>
      </c>
      <c r="BL270" s="16" t="s">
        <v>435</v>
      </c>
      <c r="BM270" s="178" t="s">
        <v>1220</v>
      </c>
    </row>
    <row r="271" spans="1:65" s="13" customFormat="1" ht="10.199999999999999">
      <c r="B271" s="184"/>
      <c r="D271" s="180" t="s">
        <v>447</v>
      </c>
      <c r="E271" s="185" t="s">
        <v>1</v>
      </c>
      <c r="F271" s="186" t="s">
        <v>1221</v>
      </c>
      <c r="H271" s="187">
        <v>87.7</v>
      </c>
      <c r="I271" s="188"/>
      <c r="L271" s="184"/>
      <c r="M271" s="189"/>
      <c r="N271" s="190"/>
      <c r="O271" s="190"/>
      <c r="P271" s="190"/>
      <c r="Q271" s="190"/>
      <c r="R271" s="190"/>
      <c r="S271" s="190"/>
      <c r="T271" s="191"/>
      <c r="AT271" s="185" t="s">
        <v>447</v>
      </c>
      <c r="AU271" s="185" t="s">
        <v>436</v>
      </c>
      <c r="AV271" s="13" t="s">
        <v>84</v>
      </c>
      <c r="AW271" s="13" t="s">
        <v>32</v>
      </c>
      <c r="AX271" s="13" t="s">
        <v>82</v>
      </c>
      <c r="AY271" s="185" t="s">
        <v>427</v>
      </c>
    </row>
    <row r="272" spans="1:65" s="2" customFormat="1" ht="33" customHeight="1">
      <c r="A272" s="31"/>
      <c r="B272" s="165"/>
      <c r="C272" s="166" t="s">
        <v>1222</v>
      </c>
      <c r="D272" s="166" t="s">
        <v>431</v>
      </c>
      <c r="E272" s="167" t="s">
        <v>909</v>
      </c>
      <c r="F272" s="168" t="s">
        <v>910</v>
      </c>
      <c r="G272" s="169" t="s">
        <v>675</v>
      </c>
      <c r="H272" s="170">
        <v>31.14</v>
      </c>
      <c r="I272" s="171"/>
      <c r="J272" s="172">
        <f>ROUND(I272*H272,2)</f>
        <v>0</v>
      </c>
      <c r="K272" s="173"/>
      <c r="L272" s="32"/>
      <c r="M272" s="174" t="s">
        <v>1</v>
      </c>
      <c r="N272" s="175" t="s">
        <v>40</v>
      </c>
      <c r="O272" s="57"/>
      <c r="P272" s="176">
        <f>O272*H272</f>
        <v>0</v>
      </c>
      <c r="Q272" s="176">
        <v>1.9967999999999999</v>
      </c>
      <c r="R272" s="176">
        <f>Q272*H272</f>
        <v>62.180351999999999</v>
      </c>
      <c r="S272" s="176">
        <v>0</v>
      </c>
      <c r="T272" s="177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8" t="s">
        <v>435</v>
      </c>
      <c r="AT272" s="178" t="s">
        <v>431</v>
      </c>
      <c r="AU272" s="178" t="s">
        <v>436</v>
      </c>
      <c r="AY272" s="16" t="s">
        <v>427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6" t="s">
        <v>82</v>
      </c>
      <c r="BK272" s="179">
        <f>ROUND(I272*H272,2)</f>
        <v>0</v>
      </c>
      <c r="BL272" s="16" t="s">
        <v>435</v>
      </c>
      <c r="BM272" s="178" t="s">
        <v>1223</v>
      </c>
    </row>
    <row r="273" spans="1:65" s="2" customFormat="1" ht="18">
      <c r="A273" s="31"/>
      <c r="B273" s="32"/>
      <c r="C273" s="31"/>
      <c r="D273" s="180" t="s">
        <v>438</v>
      </c>
      <c r="E273" s="31"/>
      <c r="F273" s="181" t="s">
        <v>912</v>
      </c>
      <c r="G273" s="31"/>
      <c r="H273" s="31"/>
      <c r="I273" s="100"/>
      <c r="J273" s="31"/>
      <c r="K273" s="31"/>
      <c r="L273" s="32"/>
      <c r="M273" s="182"/>
      <c r="N273" s="183"/>
      <c r="O273" s="57"/>
      <c r="P273" s="57"/>
      <c r="Q273" s="57"/>
      <c r="R273" s="57"/>
      <c r="S273" s="57"/>
      <c r="T273" s="58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6" t="s">
        <v>438</v>
      </c>
      <c r="AU273" s="16" t="s">
        <v>436</v>
      </c>
    </row>
    <row r="274" spans="1:65" s="13" customFormat="1" ht="10.199999999999999">
      <c r="B274" s="184"/>
      <c r="D274" s="180" t="s">
        <v>447</v>
      </c>
      <c r="E274" s="185" t="s">
        <v>1</v>
      </c>
      <c r="F274" s="186" t="s">
        <v>1224</v>
      </c>
      <c r="H274" s="187">
        <v>31.14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447</v>
      </c>
      <c r="AU274" s="185" t="s">
        <v>436</v>
      </c>
      <c r="AV274" s="13" t="s">
        <v>84</v>
      </c>
      <c r="AW274" s="13" t="s">
        <v>32</v>
      </c>
      <c r="AX274" s="13" t="s">
        <v>82</v>
      </c>
      <c r="AY274" s="185" t="s">
        <v>427</v>
      </c>
    </row>
    <row r="275" spans="1:65" s="12" customFormat="1" ht="22.8" customHeight="1">
      <c r="B275" s="152"/>
      <c r="D275" s="153" t="s">
        <v>74</v>
      </c>
      <c r="E275" s="163" t="s">
        <v>460</v>
      </c>
      <c r="F275" s="163" t="s">
        <v>1225</v>
      </c>
      <c r="I275" s="155"/>
      <c r="J275" s="164">
        <f>BK275</f>
        <v>0</v>
      </c>
      <c r="L275" s="152"/>
      <c r="M275" s="157"/>
      <c r="N275" s="158"/>
      <c r="O275" s="158"/>
      <c r="P275" s="159">
        <f>P276</f>
        <v>0</v>
      </c>
      <c r="Q275" s="158"/>
      <c r="R275" s="159">
        <f>R276</f>
        <v>0</v>
      </c>
      <c r="S275" s="158"/>
      <c r="T275" s="160">
        <f>T276</f>
        <v>0</v>
      </c>
      <c r="AR275" s="153" t="s">
        <v>82</v>
      </c>
      <c r="AT275" s="161" t="s">
        <v>74</v>
      </c>
      <c r="AU275" s="161" t="s">
        <v>82</v>
      </c>
      <c r="AY275" s="153" t="s">
        <v>427</v>
      </c>
      <c r="BK275" s="162">
        <f>BK276</f>
        <v>0</v>
      </c>
    </row>
    <row r="276" spans="1:65" s="12" customFormat="1" ht="20.85" customHeight="1">
      <c r="B276" s="152"/>
      <c r="D276" s="153" t="s">
        <v>74</v>
      </c>
      <c r="E276" s="163" t="s">
        <v>1226</v>
      </c>
      <c r="F276" s="163" t="s">
        <v>1227</v>
      </c>
      <c r="I276" s="155"/>
      <c r="J276" s="164">
        <f>BK276</f>
        <v>0</v>
      </c>
      <c r="L276" s="152"/>
      <c r="M276" s="157"/>
      <c r="N276" s="158"/>
      <c r="O276" s="158"/>
      <c r="P276" s="159">
        <f>SUM(P277:P282)</f>
        <v>0</v>
      </c>
      <c r="Q276" s="158"/>
      <c r="R276" s="159">
        <f>SUM(R277:R282)</f>
        <v>0</v>
      </c>
      <c r="S276" s="158"/>
      <c r="T276" s="160">
        <f>SUM(T277:T282)</f>
        <v>0</v>
      </c>
      <c r="AR276" s="153" t="s">
        <v>82</v>
      </c>
      <c r="AT276" s="161" t="s">
        <v>74</v>
      </c>
      <c r="AU276" s="161" t="s">
        <v>84</v>
      </c>
      <c r="AY276" s="153" t="s">
        <v>427</v>
      </c>
      <c r="BK276" s="162">
        <f>SUM(BK277:BK282)</f>
        <v>0</v>
      </c>
    </row>
    <row r="277" spans="1:65" s="2" customFormat="1" ht="21.75" customHeight="1">
      <c r="A277" s="31"/>
      <c r="B277" s="165"/>
      <c r="C277" s="166" t="s">
        <v>1228</v>
      </c>
      <c r="D277" s="166" t="s">
        <v>431</v>
      </c>
      <c r="E277" s="167" t="s">
        <v>1229</v>
      </c>
      <c r="F277" s="168" t="s">
        <v>1230</v>
      </c>
      <c r="G277" s="169" t="s">
        <v>490</v>
      </c>
      <c r="H277" s="170">
        <v>221</v>
      </c>
      <c r="I277" s="171"/>
      <c r="J277" s="172">
        <f>ROUND(I277*H277,2)</f>
        <v>0</v>
      </c>
      <c r="K277" s="173"/>
      <c r="L277" s="32"/>
      <c r="M277" s="174" t="s">
        <v>1</v>
      </c>
      <c r="N277" s="175" t="s">
        <v>40</v>
      </c>
      <c r="O277" s="57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8" t="s">
        <v>435</v>
      </c>
      <c r="AT277" s="178" t="s">
        <v>431</v>
      </c>
      <c r="AU277" s="178" t="s">
        <v>436</v>
      </c>
      <c r="AY277" s="16" t="s">
        <v>427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6" t="s">
        <v>82</v>
      </c>
      <c r="BK277" s="179">
        <f>ROUND(I277*H277,2)</f>
        <v>0</v>
      </c>
      <c r="BL277" s="16" t="s">
        <v>435</v>
      </c>
      <c r="BM277" s="178" t="s">
        <v>1231</v>
      </c>
    </row>
    <row r="278" spans="1:65" s="13" customFormat="1" ht="10.199999999999999">
      <c r="B278" s="184"/>
      <c r="D278" s="180" t="s">
        <v>447</v>
      </c>
      <c r="E278" s="185" t="s">
        <v>1</v>
      </c>
      <c r="F278" s="186" t="s">
        <v>1232</v>
      </c>
      <c r="H278" s="187">
        <v>221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5" t="s">
        <v>447</v>
      </c>
      <c r="AU278" s="185" t="s">
        <v>436</v>
      </c>
      <c r="AV278" s="13" t="s">
        <v>84</v>
      </c>
      <c r="AW278" s="13" t="s">
        <v>32</v>
      </c>
      <c r="AX278" s="13" t="s">
        <v>82</v>
      </c>
      <c r="AY278" s="185" t="s">
        <v>427</v>
      </c>
    </row>
    <row r="279" spans="1:65" s="2" customFormat="1" ht="21.75" customHeight="1">
      <c r="A279" s="31"/>
      <c r="B279" s="165"/>
      <c r="C279" s="166" t="s">
        <v>1233</v>
      </c>
      <c r="D279" s="166" t="s">
        <v>431</v>
      </c>
      <c r="E279" s="167" t="s">
        <v>1234</v>
      </c>
      <c r="F279" s="168" t="s">
        <v>1235</v>
      </c>
      <c r="G279" s="169" t="s">
        <v>490</v>
      </c>
      <c r="H279" s="170">
        <v>221</v>
      </c>
      <c r="I279" s="171"/>
      <c r="J279" s="172">
        <f>ROUND(I279*H279,2)</f>
        <v>0</v>
      </c>
      <c r="K279" s="173"/>
      <c r="L279" s="32"/>
      <c r="M279" s="174" t="s">
        <v>1</v>
      </c>
      <c r="N279" s="175" t="s">
        <v>40</v>
      </c>
      <c r="O279" s="57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8" t="s">
        <v>435</v>
      </c>
      <c r="AT279" s="178" t="s">
        <v>431</v>
      </c>
      <c r="AU279" s="178" t="s">
        <v>436</v>
      </c>
      <c r="AY279" s="16" t="s">
        <v>427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6" t="s">
        <v>82</v>
      </c>
      <c r="BK279" s="179">
        <f>ROUND(I279*H279,2)</f>
        <v>0</v>
      </c>
      <c r="BL279" s="16" t="s">
        <v>435</v>
      </c>
      <c r="BM279" s="178" t="s">
        <v>1236</v>
      </c>
    </row>
    <row r="280" spans="1:65" s="13" customFormat="1" ht="10.199999999999999">
      <c r="B280" s="184"/>
      <c r="D280" s="180" t="s">
        <v>447</v>
      </c>
      <c r="E280" s="185" t="s">
        <v>1</v>
      </c>
      <c r="F280" s="186" t="s">
        <v>1145</v>
      </c>
      <c r="H280" s="187">
        <v>221</v>
      </c>
      <c r="I280" s="188"/>
      <c r="L280" s="184"/>
      <c r="M280" s="189"/>
      <c r="N280" s="190"/>
      <c r="O280" s="190"/>
      <c r="P280" s="190"/>
      <c r="Q280" s="190"/>
      <c r="R280" s="190"/>
      <c r="S280" s="190"/>
      <c r="T280" s="191"/>
      <c r="AT280" s="185" t="s">
        <v>447</v>
      </c>
      <c r="AU280" s="185" t="s">
        <v>436</v>
      </c>
      <c r="AV280" s="13" t="s">
        <v>84</v>
      </c>
      <c r="AW280" s="13" t="s">
        <v>32</v>
      </c>
      <c r="AX280" s="13" t="s">
        <v>82</v>
      </c>
      <c r="AY280" s="185" t="s">
        <v>427</v>
      </c>
    </row>
    <row r="281" spans="1:65" s="2" customFormat="1" ht="21.75" customHeight="1">
      <c r="A281" s="31"/>
      <c r="B281" s="165"/>
      <c r="C281" s="166" t="s">
        <v>1237</v>
      </c>
      <c r="D281" s="166" t="s">
        <v>431</v>
      </c>
      <c r="E281" s="167" t="s">
        <v>1238</v>
      </c>
      <c r="F281" s="168" t="s">
        <v>1239</v>
      </c>
      <c r="G281" s="169" t="s">
        <v>490</v>
      </c>
      <c r="H281" s="170">
        <v>221</v>
      </c>
      <c r="I281" s="171"/>
      <c r="J281" s="172">
        <f>ROUND(I281*H281,2)</f>
        <v>0</v>
      </c>
      <c r="K281" s="173"/>
      <c r="L281" s="32"/>
      <c r="M281" s="174" t="s">
        <v>1</v>
      </c>
      <c r="N281" s="175" t="s">
        <v>40</v>
      </c>
      <c r="O281" s="57"/>
      <c r="P281" s="176">
        <f>O281*H281</f>
        <v>0</v>
      </c>
      <c r="Q281" s="176">
        <v>0</v>
      </c>
      <c r="R281" s="176">
        <f>Q281*H281</f>
        <v>0</v>
      </c>
      <c r="S281" s="176">
        <v>0</v>
      </c>
      <c r="T281" s="17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8" t="s">
        <v>435</v>
      </c>
      <c r="AT281" s="178" t="s">
        <v>431</v>
      </c>
      <c r="AU281" s="178" t="s">
        <v>436</v>
      </c>
      <c r="AY281" s="16" t="s">
        <v>427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6" t="s">
        <v>82</v>
      </c>
      <c r="BK281" s="179">
        <f>ROUND(I281*H281,2)</f>
        <v>0</v>
      </c>
      <c r="BL281" s="16" t="s">
        <v>435</v>
      </c>
      <c r="BM281" s="178" t="s">
        <v>1240</v>
      </c>
    </row>
    <row r="282" spans="1:65" s="13" customFormat="1" ht="10.199999999999999">
      <c r="B282" s="184"/>
      <c r="D282" s="180" t="s">
        <v>447</v>
      </c>
      <c r="E282" s="185" t="s">
        <v>1</v>
      </c>
      <c r="F282" s="186" t="s">
        <v>1145</v>
      </c>
      <c r="H282" s="187">
        <v>221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447</v>
      </c>
      <c r="AU282" s="185" t="s">
        <v>436</v>
      </c>
      <c r="AV282" s="13" t="s">
        <v>84</v>
      </c>
      <c r="AW282" s="13" t="s">
        <v>32</v>
      </c>
      <c r="AX282" s="13" t="s">
        <v>82</v>
      </c>
      <c r="AY282" s="185" t="s">
        <v>427</v>
      </c>
    </row>
    <row r="283" spans="1:65" s="12" customFormat="1" ht="22.8" customHeight="1">
      <c r="B283" s="152"/>
      <c r="D283" s="153" t="s">
        <v>74</v>
      </c>
      <c r="E283" s="163" t="s">
        <v>467</v>
      </c>
      <c r="F283" s="163" t="s">
        <v>468</v>
      </c>
      <c r="I283" s="155"/>
      <c r="J283" s="164">
        <f>BK283</f>
        <v>0</v>
      </c>
      <c r="L283" s="152"/>
      <c r="M283" s="157"/>
      <c r="N283" s="158"/>
      <c r="O283" s="158"/>
      <c r="P283" s="159">
        <f>P284+P287</f>
        <v>0</v>
      </c>
      <c r="Q283" s="158"/>
      <c r="R283" s="159">
        <f>R284+R287</f>
        <v>6.3420000000000004E-3</v>
      </c>
      <c r="S283" s="158"/>
      <c r="T283" s="160">
        <f>T284+T287</f>
        <v>0</v>
      </c>
      <c r="AR283" s="153" t="s">
        <v>82</v>
      </c>
      <c r="AT283" s="161" t="s">
        <v>74</v>
      </c>
      <c r="AU283" s="161" t="s">
        <v>82</v>
      </c>
      <c r="AY283" s="153" t="s">
        <v>427</v>
      </c>
      <c r="BK283" s="162">
        <f>BK284+BK287</f>
        <v>0</v>
      </c>
    </row>
    <row r="284" spans="1:65" s="12" customFormat="1" ht="20.85" customHeight="1">
      <c r="B284" s="152"/>
      <c r="D284" s="153" t="s">
        <v>74</v>
      </c>
      <c r="E284" s="163" t="s">
        <v>624</v>
      </c>
      <c r="F284" s="163" t="s">
        <v>625</v>
      </c>
      <c r="I284" s="155"/>
      <c r="J284" s="164">
        <f>BK284</f>
        <v>0</v>
      </c>
      <c r="L284" s="152"/>
      <c r="M284" s="157"/>
      <c r="N284" s="158"/>
      <c r="O284" s="158"/>
      <c r="P284" s="159">
        <f>SUM(P285:P286)</f>
        <v>0</v>
      </c>
      <c r="Q284" s="158"/>
      <c r="R284" s="159">
        <f>SUM(R285:R286)</f>
        <v>6.3420000000000004E-3</v>
      </c>
      <c r="S284" s="158"/>
      <c r="T284" s="160">
        <f>SUM(T285:T286)</f>
        <v>0</v>
      </c>
      <c r="AR284" s="153" t="s">
        <v>82</v>
      </c>
      <c r="AT284" s="161" t="s">
        <v>74</v>
      </c>
      <c r="AU284" s="161" t="s">
        <v>84</v>
      </c>
      <c r="AY284" s="153" t="s">
        <v>427</v>
      </c>
      <c r="BK284" s="162">
        <f>SUM(BK285:BK286)</f>
        <v>0</v>
      </c>
    </row>
    <row r="285" spans="1:65" s="2" customFormat="1" ht="16.5" customHeight="1">
      <c r="A285" s="31"/>
      <c r="B285" s="165"/>
      <c r="C285" s="166" t="s">
        <v>1241</v>
      </c>
      <c r="D285" s="166" t="s">
        <v>431</v>
      </c>
      <c r="E285" s="167" t="s">
        <v>1242</v>
      </c>
      <c r="F285" s="168" t="s">
        <v>1243</v>
      </c>
      <c r="G285" s="169" t="s">
        <v>490</v>
      </c>
      <c r="H285" s="170">
        <v>2.1</v>
      </c>
      <c r="I285" s="171"/>
      <c r="J285" s="172">
        <f>ROUND(I285*H285,2)</f>
        <v>0</v>
      </c>
      <c r="K285" s="173"/>
      <c r="L285" s="32"/>
      <c r="M285" s="174" t="s">
        <v>1</v>
      </c>
      <c r="N285" s="175" t="s">
        <v>40</v>
      </c>
      <c r="O285" s="57"/>
      <c r="P285" s="176">
        <f>O285*H285</f>
        <v>0</v>
      </c>
      <c r="Q285" s="176">
        <v>3.0200000000000001E-3</v>
      </c>
      <c r="R285" s="176">
        <f>Q285*H285</f>
        <v>6.3420000000000004E-3</v>
      </c>
      <c r="S285" s="176">
        <v>0</v>
      </c>
      <c r="T285" s="177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8" t="s">
        <v>435</v>
      </c>
      <c r="AT285" s="178" t="s">
        <v>431</v>
      </c>
      <c r="AU285" s="178" t="s">
        <v>436</v>
      </c>
      <c r="AY285" s="16" t="s">
        <v>427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6" t="s">
        <v>82</v>
      </c>
      <c r="BK285" s="179">
        <f>ROUND(I285*H285,2)</f>
        <v>0</v>
      </c>
      <c r="BL285" s="16" t="s">
        <v>435</v>
      </c>
      <c r="BM285" s="178" t="s">
        <v>1244</v>
      </c>
    </row>
    <row r="286" spans="1:65" s="13" customFormat="1" ht="10.199999999999999">
      <c r="B286" s="184"/>
      <c r="D286" s="180" t="s">
        <v>447</v>
      </c>
      <c r="E286" s="185" t="s">
        <v>1</v>
      </c>
      <c r="F286" s="186" t="s">
        <v>1245</v>
      </c>
      <c r="H286" s="187">
        <v>2.1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5" t="s">
        <v>447</v>
      </c>
      <c r="AU286" s="185" t="s">
        <v>436</v>
      </c>
      <c r="AV286" s="13" t="s">
        <v>84</v>
      </c>
      <c r="AW286" s="13" t="s">
        <v>32</v>
      </c>
      <c r="AX286" s="13" t="s">
        <v>82</v>
      </c>
      <c r="AY286" s="185" t="s">
        <v>427</v>
      </c>
    </row>
    <row r="287" spans="1:65" s="12" customFormat="1" ht="20.85" customHeight="1">
      <c r="B287" s="152"/>
      <c r="D287" s="153" t="s">
        <v>74</v>
      </c>
      <c r="E287" s="163" t="s">
        <v>469</v>
      </c>
      <c r="F287" s="163" t="s">
        <v>470</v>
      </c>
      <c r="I287" s="155"/>
      <c r="J287" s="164">
        <f>BK287</f>
        <v>0</v>
      </c>
      <c r="L287" s="152"/>
      <c r="M287" s="157"/>
      <c r="N287" s="158"/>
      <c r="O287" s="158"/>
      <c r="P287" s="159">
        <f>P288</f>
        <v>0</v>
      </c>
      <c r="Q287" s="158"/>
      <c r="R287" s="159">
        <f>R288</f>
        <v>0</v>
      </c>
      <c r="S287" s="158"/>
      <c r="T287" s="160">
        <f>T288</f>
        <v>0</v>
      </c>
      <c r="AR287" s="153" t="s">
        <v>82</v>
      </c>
      <c r="AT287" s="161" t="s">
        <v>74</v>
      </c>
      <c r="AU287" s="161" t="s">
        <v>84</v>
      </c>
      <c r="AY287" s="153" t="s">
        <v>427</v>
      </c>
      <c r="BK287" s="162">
        <f>BK288</f>
        <v>0</v>
      </c>
    </row>
    <row r="288" spans="1:65" s="2" customFormat="1" ht="21.75" customHeight="1">
      <c r="A288" s="31"/>
      <c r="B288" s="165"/>
      <c r="C288" s="166" t="s">
        <v>1246</v>
      </c>
      <c r="D288" s="166" t="s">
        <v>431</v>
      </c>
      <c r="E288" s="167" t="s">
        <v>472</v>
      </c>
      <c r="F288" s="168" t="s">
        <v>473</v>
      </c>
      <c r="G288" s="169" t="s">
        <v>452</v>
      </c>
      <c r="H288" s="170">
        <v>788.49400000000003</v>
      </c>
      <c r="I288" s="171"/>
      <c r="J288" s="172">
        <f>ROUND(I288*H288,2)</f>
        <v>0</v>
      </c>
      <c r="K288" s="173"/>
      <c r="L288" s="32"/>
      <c r="M288" s="174" t="s">
        <v>1</v>
      </c>
      <c r="N288" s="175" t="s">
        <v>40</v>
      </c>
      <c r="O288" s="57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8" t="s">
        <v>435</v>
      </c>
      <c r="AT288" s="178" t="s">
        <v>431</v>
      </c>
      <c r="AU288" s="178" t="s">
        <v>436</v>
      </c>
      <c r="AY288" s="16" t="s">
        <v>427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6" t="s">
        <v>82</v>
      </c>
      <c r="BK288" s="179">
        <f>ROUND(I288*H288,2)</f>
        <v>0</v>
      </c>
      <c r="BL288" s="16" t="s">
        <v>435</v>
      </c>
      <c r="BM288" s="178" t="s">
        <v>1247</v>
      </c>
    </row>
    <row r="289" spans="1:65" s="12" customFormat="1" ht="25.9" customHeight="1">
      <c r="B289" s="152"/>
      <c r="D289" s="153" t="s">
        <v>74</v>
      </c>
      <c r="E289" s="154" t="s">
        <v>475</v>
      </c>
      <c r="F289" s="154" t="s">
        <v>476</v>
      </c>
      <c r="I289" s="155"/>
      <c r="J289" s="156">
        <f>BK289</f>
        <v>0</v>
      </c>
      <c r="L289" s="152"/>
      <c r="M289" s="157"/>
      <c r="N289" s="158"/>
      <c r="O289" s="158"/>
      <c r="P289" s="159">
        <f>P290+P313</f>
        <v>0</v>
      </c>
      <c r="Q289" s="158"/>
      <c r="R289" s="159">
        <f>R290+R313</f>
        <v>9.2254607999999987</v>
      </c>
      <c r="S289" s="158"/>
      <c r="T289" s="160">
        <f>T290+T313</f>
        <v>0</v>
      </c>
      <c r="AR289" s="153" t="s">
        <v>84</v>
      </c>
      <c r="AT289" s="161" t="s">
        <v>74</v>
      </c>
      <c r="AU289" s="161" t="s">
        <v>75</v>
      </c>
      <c r="AY289" s="153" t="s">
        <v>427</v>
      </c>
      <c r="BK289" s="162">
        <f>BK290+BK313</f>
        <v>0</v>
      </c>
    </row>
    <row r="290" spans="1:65" s="12" customFormat="1" ht="22.8" customHeight="1">
      <c r="B290" s="152"/>
      <c r="D290" s="153" t="s">
        <v>74</v>
      </c>
      <c r="E290" s="163" t="s">
        <v>477</v>
      </c>
      <c r="F290" s="163" t="s">
        <v>478</v>
      </c>
      <c r="I290" s="155"/>
      <c r="J290" s="164">
        <f>BK290</f>
        <v>0</v>
      </c>
      <c r="L290" s="152"/>
      <c r="M290" s="157"/>
      <c r="N290" s="158"/>
      <c r="O290" s="158"/>
      <c r="P290" s="159">
        <f>SUM(P291:P312)</f>
        <v>0</v>
      </c>
      <c r="Q290" s="158"/>
      <c r="R290" s="159">
        <f>SUM(R291:R312)</f>
        <v>8.1462287999999994</v>
      </c>
      <c r="S290" s="158"/>
      <c r="T290" s="160">
        <f>SUM(T291:T312)</f>
        <v>0</v>
      </c>
      <c r="AR290" s="153" t="s">
        <v>84</v>
      </c>
      <c r="AT290" s="161" t="s">
        <v>74</v>
      </c>
      <c r="AU290" s="161" t="s">
        <v>82</v>
      </c>
      <c r="AY290" s="153" t="s">
        <v>427</v>
      </c>
      <c r="BK290" s="162">
        <f>SUM(BK291:BK312)</f>
        <v>0</v>
      </c>
    </row>
    <row r="291" spans="1:65" s="2" customFormat="1" ht="16.5" customHeight="1">
      <c r="A291" s="31"/>
      <c r="B291" s="165"/>
      <c r="C291" s="192" t="s">
        <v>1248</v>
      </c>
      <c r="D291" s="192" t="s">
        <v>461</v>
      </c>
      <c r="E291" s="193" t="s">
        <v>480</v>
      </c>
      <c r="F291" s="194" t="s">
        <v>481</v>
      </c>
      <c r="G291" s="195" t="s">
        <v>482</v>
      </c>
      <c r="H291" s="196">
        <v>14</v>
      </c>
      <c r="I291" s="197"/>
      <c r="J291" s="198">
        <f>ROUND(I291*H291,2)</f>
        <v>0</v>
      </c>
      <c r="K291" s="199"/>
      <c r="L291" s="200"/>
      <c r="M291" s="201" t="s">
        <v>1</v>
      </c>
      <c r="N291" s="202" t="s">
        <v>40</v>
      </c>
      <c r="O291" s="57"/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8" t="s">
        <v>483</v>
      </c>
      <c r="AT291" s="178" t="s">
        <v>461</v>
      </c>
      <c r="AU291" s="178" t="s">
        <v>84</v>
      </c>
      <c r="AY291" s="16" t="s">
        <v>427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6" t="s">
        <v>82</v>
      </c>
      <c r="BK291" s="179">
        <f>ROUND(I291*H291,2)</f>
        <v>0</v>
      </c>
      <c r="BL291" s="16" t="s">
        <v>484</v>
      </c>
      <c r="BM291" s="178" t="s">
        <v>1249</v>
      </c>
    </row>
    <row r="292" spans="1:65" s="2" customFormat="1" ht="72">
      <c r="A292" s="31"/>
      <c r="B292" s="32"/>
      <c r="C292" s="31"/>
      <c r="D292" s="180" t="s">
        <v>438</v>
      </c>
      <c r="E292" s="31"/>
      <c r="F292" s="181" t="s">
        <v>1015</v>
      </c>
      <c r="G292" s="31"/>
      <c r="H292" s="31"/>
      <c r="I292" s="100"/>
      <c r="J292" s="31"/>
      <c r="K292" s="31"/>
      <c r="L292" s="32"/>
      <c r="M292" s="182"/>
      <c r="N292" s="183"/>
      <c r="O292" s="57"/>
      <c r="P292" s="57"/>
      <c r="Q292" s="57"/>
      <c r="R292" s="57"/>
      <c r="S292" s="57"/>
      <c r="T292" s="58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6" t="s">
        <v>438</v>
      </c>
      <c r="AU292" s="16" t="s">
        <v>84</v>
      </c>
    </row>
    <row r="293" spans="1:65" s="13" customFormat="1" ht="10.199999999999999">
      <c r="B293" s="184"/>
      <c r="D293" s="180" t="s">
        <v>447</v>
      </c>
      <c r="E293" s="185" t="s">
        <v>1</v>
      </c>
      <c r="F293" s="186" t="s">
        <v>487</v>
      </c>
      <c r="H293" s="187">
        <v>14</v>
      </c>
      <c r="I293" s="188"/>
      <c r="L293" s="184"/>
      <c r="M293" s="189"/>
      <c r="N293" s="190"/>
      <c r="O293" s="190"/>
      <c r="P293" s="190"/>
      <c r="Q293" s="190"/>
      <c r="R293" s="190"/>
      <c r="S293" s="190"/>
      <c r="T293" s="191"/>
      <c r="AT293" s="185" t="s">
        <v>447</v>
      </c>
      <c r="AU293" s="185" t="s">
        <v>84</v>
      </c>
      <c r="AV293" s="13" t="s">
        <v>84</v>
      </c>
      <c r="AW293" s="13" t="s">
        <v>32</v>
      </c>
      <c r="AX293" s="13" t="s">
        <v>82</v>
      </c>
      <c r="AY293" s="185" t="s">
        <v>427</v>
      </c>
    </row>
    <row r="294" spans="1:65" s="2" customFormat="1" ht="21.75" customHeight="1">
      <c r="A294" s="31"/>
      <c r="B294" s="165"/>
      <c r="C294" s="192" t="s">
        <v>1250</v>
      </c>
      <c r="D294" s="192" t="s">
        <v>461</v>
      </c>
      <c r="E294" s="193" t="s">
        <v>1251</v>
      </c>
      <c r="F294" s="194" t="s">
        <v>1252</v>
      </c>
      <c r="G294" s="195" t="s">
        <v>452</v>
      </c>
      <c r="H294" s="196">
        <v>1.5489999999999999</v>
      </c>
      <c r="I294" s="197"/>
      <c r="J294" s="198">
        <f>ROUND(I294*H294,2)</f>
        <v>0</v>
      </c>
      <c r="K294" s="199"/>
      <c r="L294" s="200"/>
      <c r="M294" s="201" t="s">
        <v>1</v>
      </c>
      <c r="N294" s="202" t="s">
        <v>40</v>
      </c>
      <c r="O294" s="57"/>
      <c r="P294" s="176">
        <f>O294*H294</f>
        <v>0</v>
      </c>
      <c r="Q294" s="176">
        <v>1</v>
      </c>
      <c r="R294" s="176">
        <f>Q294*H294</f>
        <v>1.5489999999999999</v>
      </c>
      <c r="S294" s="176">
        <v>0</v>
      </c>
      <c r="T294" s="177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8" t="s">
        <v>464</v>
      </c>
      <c r="AT294" s="178" t="s">
        <v>461</v>
      </c>
      <c r="AU294" s="178" t="s">
        <v>84</v>
      </c>
      <c r="AY294" s="16" t="s">
        <v>427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6" t="s">
        <v>82</v>
      </c>
      <c r="BK294" s="179">
        <f>ROUND(I294*H294,2)</f>
        <v>0</v>
      </c>
      <c r="BL294" s="16" t="s">
        <v>435</v>
      </c>
      <c r="BM294" s="178" t="s">
        <v>1253</v>
      </c>
    </row>
    <row r="295" spans="1:65" s="2" customFormat="1" ht="18">
      <c r="A295" s="31"/>
      <c r="B295" s="32"/>
      <c r="C295" s="31"/>
      <c r="D295" s="180" t="s">
        <v>438</v>
      </c>
      <c r="E295" s="31"/>
      <c r="F295" s="181" t="s">
        <v>1020</v>
      </c>
      <c r="G295" s="31"/>
      <c r="H295" s="31"/>
      <c r="I295" s="100"/>
      <c r="J295" s="31"/>
      <c r="K295" s="31"/>
      <c r="L295" s="32"/>
      <c r="M295" s="182"/>
      <c r="N295" s="183"/>
      <c r="O295" s="57"/>
      <c r="P295" s="57"/>
      <c r="Q295" s="57"/>
      <c r="R295" s="57"/>
      <c r="S295" s="57"/>
      <c r="T295" s="58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438</v>
      </c>
      <c r="AU295" s="16" t="s">
        <v>84</v>
      </c>
    </row>
    <row r="296" spans="1:65" s="13" customFormat="1" ht="20.399999999999999">
      <c r="B296" s="184"/>
      <c r="D296" s="180" t="s">
        <v>447</v>
      </c>
      <c r="E296" s="185" t="s">
        <v>1</v>
      </c>
      <c r="F296" s="186" t="s">
        <v>1254</v>
      </c>
      <c r="H296" s="187">
        <v>1.5489999999999999</v>
      </c>
      <c r="I296" s="188"/>
      <c r="L296" s="184"/>
      <c r="M296" s="189"/>
      <c r="N296" s="190"/>
      <c r="O296" s="190"/>
      <c r="P296" s="190"/>
      <c r="Q296" s="190"/>
      <c r="R296" s="190"/>
      <c r="S296" s="190"/>
      <c r="T296" s="191"/>
      <c r="AT296" s="185" t="s">
        <v>447</v>
      </c>
      <c r="AU296" s="185" t="s">
        <v>84</v>
      </c>
      <c r="AV296" s="13" t="s">
        <v>84</v>
      </c>
      <c r="AW296" s="13" t="s">
        <v>32</v>
      </c>
      <c r="AX296" s="13" t="s">
        <v>82</v>
      </c>
      <c r="AY296" s="185" t="s">
        <v>427</v>
      </c>
    </row>
    <row r="297" spans="1:65" s="2" customFormat="1" ht="16.5" customHeight="1">
      <c r="A297" s="31"/>
      <c r="B297" s="165"/>
      <c r="C297" s="192" t="s">
        <v>1255</v>
      </c>
      <c r="D297" s="192" t="s">
        <v>461</v>
      </c>
      <c r="E297" s="193" t="s">
        <v>1256</v>
      </c>
      <c r="F297" s="194" t="s">
        <v>1257</v>
      </c>
      <c r="G297" s="195" t="s">
        <v>452</v>
      </c>
      <c r="H297" s="196">
        <v>0.34799999999999998</v>
      </c>
      <c r="I297" s="197"/>
      <c r="J297" s="198">
        <f>ROUND(I297*H297,2)</f>
        <v>0</v>
      </c>
      <c r="K297" s="199"/>
      <c r="L297" s="200"/>
      <c r="M297" s="201" t="s">
        <v>1</v>
      </c>
      <c r="N297" s="202" t="s">
        <v>40</v>
      </c>
      <c r="O297" s="57"/>
      <c r="P297" s="176">
        <f>O297*H297</f>
        <v>0</v>
      </c>
      <c r="Q297" s="176">
        <v>1</v>
      </c>
      <c r="R297" s="176">
        <f>Q297*H297</f>
        <v>0.34799999999999998</v>
      </c>
      <c r="S297" s="176">
        <v>0</v>
      </c>
      <c r="T297" s="177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8" t="s">
        <v>464</v>
      </c>
      <c r="AT297" s="178" t="s">
        <v>461</v>
      </c>
      <c r="AU297" s="178" t="s">
        <v>84</v>
      </c>
      <c r="AY297" s="16" t="s">
        <v>427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6" t="s">
        <v>82</v>
      </c>
      <c r="BK297" s="179">
        <f>ROUND(I297*H297,2)</f>
        <v>0</v>
      </c>
      <c r="BL297" s="16" t="s">
        <v>435</v>
      </c>
      <c r="BM297" s="178" t="s">
        <v>1258</v>
      </c>
    </row>
    <row r="298" spans="1:65" s="2" customFormat="1" ht="18">
      <c r="A298" s="31"/>
      <c r="B298" s="32"/>
      <c r="C298" s="31"/>
      <c r="D298" s="180" t="s">
        <v>438</v>
      </c>
      <c r="E298" s="31"/>
      <c r="F298" s="181" t="s">
        <v>1022</v>
      </c>
      <c r="G298" s="31"/>
      <c r="H298" s="31"/>
      <c r="I298" s="100"/>
      <c r="J298" s="31"/>
      <c r="K298" s="31"/>
      <c r="L298" s="32"/>
      <c r="M298" s="182"/>
      <c r="N298" s="183"/>
      <c r="O298" s="57"/>
      <c r="P298" s="57"/>
      <c r="Q298" s="57"/>
      <c r="R298" s="57"/>
      <c r="S298" s="57"/>
      <c r="T298" s="58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438</v>
      </c>
      <c r="AU298" s="16" t="s">
        <v>84</v>
      </c>
    </row>
    <row r="299" spans="1:65" s="13" customFormat="1" ht="10.199999999999999">
      <c r="B299" s="184"/>
      <c r="D299" s="180" t="s">
        <v>447</v>
      </c>
      <c r="E299" s="185" t="s">
        <v>1</v>
      </c>
      <c r="F299" s="186" t="s">
        <v>1259</v>
      </c>
      <c r="H299" s="187">
        <v>0.34799999999999998</v>
      </c>
      <c r="I299" s="188"/>
      <c r="L299" s="184"/>
      <c r="M299" s="189"/>
      <c r="N299" s="190"/>
      <c r="O299" s="190"/>
      <c r="P299" s="190"/>
      <c r="Q299" s="190"/>
      <c r="R299" s="190"/>
      <c r="S299" s="190"/>
      <c r="T299" s="191"/>
      <c r="AT299" s="185" t="s">
        <v>447</v>
      </c>
      <c r="AU299" s="185" t="s">
        <v>84</v>
      </c>
      <c r="AV299" s="13" t="s">
        <v>84</v>
      </c>
      <c r="AW299" s="13" t="s">
        <v>32</v>
      </c>
      <c r="AX299" s="13" t="s">
        <v>82</v>
      </c>
      <c r="AY299" s="185" t="s">
        <v>427</v>
      </c>
    </row>
    <row r="300" spans="1:65" s="2" customFormat="1" ht="21.75" customHeight="1">
      <c r="A300" s="31"/>
      <c r="B300" s="165"/>
      <c r="C300" s="192" t="s">
        <v>1226</v>
      </c>
      <c r="D300" s="192" t="s">
        <v>461</v>
      </c>
      <c r="E300" s="193" t="s">
        <v>1260</v>
      </c>
      <c r="F300" s="194" t="s">
        <v>1261</v>
      </c>
      <c r="G300" s="195" t="s">
        <v>444</v>
      </c>
      <c r="H300" s="196">
        <v>6.88</v>
      </c>
      <c r="I300" s="197"/>
      <c r="J300" s="198">
        <f>ROUND(I300*H300,2)</f>
        <v>0</v>
      </c>
      <c r="K300" s="199"/>
      <c r="L300" s="200"/>
      <c r="M300" s="201" t="s">
        <v>1</v>
      </c>
      <c r="N300" s="202" t="s">
        <v>40</v>
      </c>
      <c r="O300" s="57"/>
      <c r="P300" s="176">
        <f>O300*H300</f>
        <v>0</v>
      </c>
      <c r="Q300" s="176">
        <v>7.0099999999999997E-3</v>
      </c>
      <c r="R300" s="176">
        <f>Q300*H300</f>
        <v>4.8228799999999995E-2</v>
      </c>
      <c r="S300" s="176">
        <v>0</v>
      </c>
      <c r="T300" s="177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8" t="s">
        <v>483</v>
      </c>
      <c r="AT300" s="178" t="s">
        <v>461</v>
      </c>
      <c r="AU300" s="178" t="s">
        <v>84</v>
      </c>
      <c r="AY300" s="16" t="s">
        <v>427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6" t="s">
        <v>82</v>
      </c>
      <c r="BK300" s="179">
        <f>ROUND(I300*H300,2)</f>
        <v>0</v>
      </c>
      <c r="BL300" s="16" t="s">
        <v>484</v>
      </c>
      <c r="BM300" s="178" t="s">
        <v>1262</v>
      </c>
    </row>
    <row r="301" spans="1:65" s="2" customFormat="1" ht="18">
      <c r="A301" s="31"/>
      <c r="B301" s="32"/>
      <c r="C301" s="31"/>
      <c r="D301" s="180" t="s">
        <v>438</v>
      </c>
      <c r="E301" s="31"/>
      <c r="F301" s="181" t="s">
        <v>1263</v>
      </c>
      <c r="G301" s="31"/>
      <c r="H301" s="31"/>
      <c r="I301" s="100"/>
      <c r="J301" s="31"/>
      <c r="K301" s="31"/>
      <c r="L301" s="32"/>
      <c r="M301" s="182"/>
      <c r="N301" s="183"/>
      <c r="O301" s="57"/>
      <c r="P301" s="57"/>
      <c r="Q301" s="57"/>
      <c r="R301" s="57"/>
      <c r="S301" s="57"/>
      <c r="T301" s="58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438</v>
      </c>
      <c r="AU301" s="16" t="s">
        <v>84</v>
      </c>
    </row>
    <row r="302" spans="1:65" s="13" customFormat="1" ht="10.199999999999999">
      <c r="B302" s="184"/>
      <c r="D302" s="180" t="s">
        <v>447</v>
      </c>
      <c r="E302" s="185" t="s">
        <v>1</v>
      </c>
      <c r="F302" s="186" t="s">
        <v>1264</v>
      </c>
      <c r="H302" s="187">
        <v>6.88</v>
      </c>
      <c r="I302" s="188"/>
      <c r="L302" s="184"/>
      <c r="M302" s="189"/>
      <c r="N302" s="190"/>
      <c r="O302" s="190"/>
      <c r="P302" s="190"/>
      <c r="Q302" s="190"/>
      <c r="R302" s="190"/>
      <c r="S302" s="190"/>
      <c r="T302" s="191"/>
      <c r="AT302" s="185" t="s">
        <v>447</v>
      </c>
      <c r="AU302" s="185" t="s">
        <v>84</v>
      </c>
      <c r="AV302" s="13" t="s">
        <v>84</v>
      </c>
      <c r="AW302" s="13" t="s">
        <v>32</v>
      </c>
      <c r="AX302" s="13" t="s">
        <v>82</v>
      </c>
      <c r="AY302" s="185" t="s">
        <v>427</v>
      </c>
    </row>
    <row r="303" spans="1:65" s="2" customFormat="1" ht="16.5" customHeight="1">
      <c r="A303" s="31"/>
      <c r="B303" s="165"/>
      <c r="C303" s="192" t="s">
        <v>1265</v>
      </c>
      <c r="D303" s="192" t="s">
        <v>461</v>
      </c>
      <c r="E303" s="193" t="s">
        <v>534</v>
      </c>
      <c r="F303" s="194" t="s">
        <v>535</v>
      </c>
      <c r="G303" s="195" t="s">
        <v>452</v>
      </c>
      <c r="H303" s="196">
        <v>2.0840000000000001</v>
      </c>
      <c r="I303" s="197"/>
      <c r="J303" s="198">
        <f>ROUND(I303*H303,2)</f>
        <v>0</v>
      </c>
      <c r="K303" s="199"/>
      <c r="L303" s="200"/>
      <c r="M303" s="201" t="s">
        <v>1</v>
      </c>
      <c r="N303" s="202" t="s">
        <v>40</v>
      </c>
      <c r="O303" s="57"/>
      <c r="P303" s="176">
        <f>O303*H303</f>
        <v>0</v>
      </c>
      <c r="Q303" s="176">
        <v>1</v>
      </c>
      <c r="R303" s="176">
        <f>Q303*H303</f>
        <v>2.0840000000000001</v>
      </c>
      <c r="S303" s="176">
        <v>0</v>
      </c>
      <c r="T303" s="17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8" t="s">
        <v>464</v>
      </c>
      <c r="AT303" s="178" t="s">
        <v>461</v>
      </c>
      <c r="AU303" s="178" t="s">
        <v>84</v>
      </c>
      <c r="AY303" s="16" t="s">
        <v>427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6" t="s">
        <v>82</v>
      </c>
      <c r="BK303" s="179">
        <f>ROUND(I303*H303,2)</f>
        <v>0</v>
      </c>
      <c r="BL303" s="16" t="s">
        <v>435</v>
      </c>
      <c r="BM303" s="178" t="s">
        <v>1266</v>
      </c>
    </row>
    <row r="304" spans="1:65" s="2" customFormat="1" ht="18">
      <c r="A304" s="31"/>
      <c r="B304" s="32"/>
      <c r="C304" s="31"/>
      <c r="D304" s="180" t="s">
        <v>438</v>
      </c>
      <c r="E304" s="31"/>
      <c r="F304" s="181" t="s">
        <v>1028</v>
      </c>
      <c r="G304" s="31"/>
      <c r="H304" s="31"/>
      <c r="I304" s="100"/>
      <c r="J304" s="31"/>
      <c r="K304" s="31"/>
      <c r="L304" s="32"/>
      <c r="M304" s="182"/>
      <c r="N304" s="183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438</v>
      </c>
      <c r="AU304" s="16" t="s">
        <v>84</v>
      </c>
    </row>
    <row r="305" spans="1:65" s="13" customFormat="1" ht="10.199999999999999">
      <c r="B305" s="184"/>
      <c r="D305" s="180" t="s">
        <v>447</v>
      </c>
      <c r="E305" s="185" t="s">
        <v>1</v>
      </c>
      <c r="F305" s="186" t="s">
        <v>1267</v>
      </c>
      <c r="H305" s="187">
        <v>0.84499999999999997</v>
      </c>
      <c r="I305" s="188"/>
      <c r="L305" s="184"/>
      <c r="M305" s="189"/>
      <c r="N305" s="190"/>
      <c r="O305" s="190"/>
      <c r="P305" s="190"/>
      <c r="Q305" s="190"/>
      <c r="R305" s="190"/>
      <c r="S305" s="190"/>
      <c r="T305" s="191"/>
      <c r="AT305" s="185" t="s">
        <v>447</v>
      </c>
      <c r="AU305" s="185" t="s">
        <v>84</v>
      </c>
      <c r="AV305" s="13" t="s">
        <v>84</v>
      </c>
      <c r="AW305" s="13" t="s">
        <v>32</v>
      </c>
      <c r="AX305" s="13" t="s">
        <v>75</v>
      </c>
      <c r="AY305" s="185" t="s">
        <v>427</v>
      </c>
    </row>
    <row r="306" spans="1:65" s="13" customFormat="1" ht="10.199999999999999">
      <c r="B306" s="184"/>
      <c r="D306" s="180" t="s">
        <v>447</v>
      </c>
      <c r="E306" s="185" t="s">
        <v>1</v>
      </c>
      <c r="F306" s="186" t="s">
        <v>1268</v>
      </c>
      <c r="H306" s="187">
        <v>1.2390000000000001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447</v>
      </c>
      <c r="AU306" s="185" t="s">
        <v>84</v>
      </c>
      <c r="AV306" s="13" t="s">
        <v>84</v>
      </c>
      <c r="AW306" s="13" t="s">
        <v>32</v>
      </c>
      <c r="AX306" s="13" t="s">
        <v>75</v>
      </c>
      <c r="AY306" s="185" t="s">
        <v>427</v>
      </c>
    </row>
    <row r="307" spans="1:65" s="14" customFormat="1" ht="10.199999999999999">
      <c r="B307" s="203"/>
      <c r="D307" s="180" t="s">
        <v>447</v>
      </c>
      <c r="E307" s="204" t="s">
        <v>1</v>
      </c>
      <c r="F307" s="205" t="s">
        <v>541</v>
      </c>
      <c r="H307" s="206">
        <v>2.0840000000000001</v>
      </c>
      <c r="I307" s="207"/>
      <c r="L307" s="203"/>
      <c r="M307" s="208"/>
      <c r="N307" s="209"/>
      <c r="O307" s="209"/>
      <c r="P307" s="209"/>
      <c r="Q307" s="209"/>
      <c r="R307" s="209"/>
      <c r="S307" s="209"/>
      <c r="T307" s="210"/>
      <c r="AT307" s="204" t="s">
        <v>447</v>
      </c>
      <c r="AU307" s="204" t="s">
        <v>84</v>
      </c>
      <c r="AV307" s="14" t="s">
        <v>435</v>
      </c>
      <c r="AW307" s="14" t="s">
        <v>32</v>
      </c>
      <c r="AX307" s="14" t="s">
        <v>82</v>
      </c>
      <c r="AY307" s="204" t="s">
        <v>427</v>
      </c>
    </row>
    <row r="308" spans="1:65" s="2" customFormat="1" ht="16.5" customHeight="1">
      <c r="A308" s="31"/>
      <c r="B308" s="165"/>
      <c r="C308" s="166" t="s">
        <v>1269</v>
      </c>
      <c r="D308" s="166" t="s">
        <v>431</v>
      </c>
      <c r="E308" s="167" t="s">
        <v>543</v>
      </c>
      <c r="F308" s="168" t="s">
        <v>544</v>
      </c>
      <c r="G308" s="169" t="s">
        <v>545</v>
      </c>
      <c r="H308" s="170">
        <v>4117</v>
      </c>
      <c r="I308" s="171"/>
      <c r="J308" s="172">
        <f>ROUND(I308*H308,2)</f>
        <v>0</v>
      </c>
      <c r="K308" s="173"/>
      <c r="L308" s="32"/>
      <c r="M308" s="174" t="s">
        <v>1</v>
      </c>
      <c r="N308" s="175" t="s">
        <v>40</v>
      </c>
      <c r="O308" s="57"/>
      <c r="P308" s="176">
        <f>O308*H308</f>
        <v>0</v>
      </c>
      <c r="Q308" s="176">
        <v>1E-3</v>
      </c>
      <c r="R308" s="176">
        <f>Q308*H308</f>
        <v>4.117</v>
      </c>
      <c r="S308" s="176">
        <v>0</v>
      </c>
      <c r="T308" s="177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8" t="s">
        <v>484</v>
      </c>
      <c r="AT308" s="178" t="s">
        <v>431</v>
      </c>
      <c r="AU308" s="178" t="s">
        <v>84</v>
      </c>
      <c r="AY308" s="16" t="s">
        <v>427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16" t="s">
        <v>82</v>
      </c>
      <c r="BK308" s="179">
        <f>ROUND(I308*H308,2)</f>
        <v>0</v>
      </c>
      <c r="BL308" s="16" t="s">
        <v>484</v>
      </c>
      <c r="BM308" s="178" t="s">
        <v>1270</v>
      </c>
    </row>
    <row r="309" spans="1:65" s="2" customFormat="1" ht="72">
      <c r="A309" s="31"/>
      <c r="B309" s="32"/>
      <c r="C309" s="31"/>
      <c r="D309" s="180" t="s">
        <v>438</v>
      </c>
      <c r="E309" s="31"/>
      <c r="F309" s="181" t="s">
        <v>1030</v>
      </c>
      <c r="G309" s="31"/>
      <c r="H309" s="31"/>
      <c r="I309" s="100"/>
      <c r="J309" s="31"/>
      <c r="K309" s="31"/>
      <c r="L309" s="32"/>
      <c r="M309" s="182"/>
      <c r="N309" s="183"/>
      <c r="O309" s="57"/>
      <c r="P309" s="57"/>
      <c r="Q309" s="57"/>
      <c r="R309" s="57"/>
      <c r="S309" s="57"/>
      <c r="T309" s="58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6" t="s">
        <v>438</v>
      </c>
      <c r="AU309" s="16" t="s">
        <v>84</v>
      </c>
    </row>
    <row r="310" spans="1:65" s="13" customFormat="1" ht="10.199999999999999">
      <c r="B310" s="184"/>
      <c r="D310" s="180" t="s">
        <v>447</v>
      </c>
      <c r="E310" s="185" t="s">
        <v>1</v>
      </c>
      <c r="F310" s="186" t="s">
        <v>1271</v>
      </c>
      <c r="H310" s="187">
        <v>4117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447</v>
      </c>
      <c r="AU310" s="185" t="s">
        <v>84</v>
      </c>
      <c r="AV310" s="13" t="s">
        <v>84</v>
      </c>
      <c r="AW310" s="13" t="s">
        <v>32</v>
      </c>
      <c r="AX310" s="13" t="s">
        <v>82</v>
      </c>
      <c r="AY310" s="185" t="s">
        <v>427</v>
      </c>
    </row>
    <row r="311" spans="1:65" s="2" customFormat="1" ht="33" customHeight="1">
      <c r="A311" s="31"/>
      <c r="B311" s="165"/>
      <c r="C311" s="166" t="s">
        <v>1272</v>
      </c>
      <c r="D311" s="166" t="s">
        <v>431</v>
      </c>
      <c r="E311" s="167" t="s">
        <v>550</v>
      </c>
      <c r="F311" s="168" t="s">
        <v>551</v>
      </c>
      <c r="G311" s="169" t="s">
        <v>452</v>
      </c>
      <c r="H311" s="170">
        <v>4.165</v>
      </c>
      <c r="I311" s="171"/>
      <c r="J311" s="172">
        <f>ROUND(I311*H311,2)</f>
        <v>0</v>
      </c>
      <c r="K311" s="173"/>
      <c r="L311" s="32"/>
      <c r="M311" s="174" t="s">
        <v>1</v>
      </c>
      <c r="N311" s="175" t="s">
        <v>40</v>
      </c>
      <c r="O311" s="57"/>
      <c r="P311" s="176">
        <f>O311*H311</f>
        <v>0</v>
      </c>
      <c r="Q311" s="176">
        <v>0</v>
      </c>
      <c r="R311" s="176">
        <f>Q311*H311</f>
        <v>0</v>
      </c>
      <c r="S311" s="176">
        <v>0</v>
      </c>
      <c r="T311" s="177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8" t="s">
        <v>484</v>
      </c>
      <c r="AT311" s="178" t="s">
        <v>431</v>
      </c>
      <c r="AU311" s="178" t="s">
        <v>84</v>
      </c>
      <c r="AY311" s="16" t="s">
        <v>427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6" t="s">
        <v>82</v>
      </c>
      <c r="BK311" s="179">
        <f>ROUND(I311*H311,2)</f>
        <v>0</v>
      </c>
      <c r="BL311" s="16" t="s">
        <v>484</v>
      </c>
      <c r="BM311" s="178" t="s">
        <v>1273</v>
      </c>
    </row>
    <row r="312" spans="1:65" s="2" customFormat="1" ht="44.25" customHeight="1">
      <c r="A312" s="31"/>
      <c r="B312" s="165"/>
      <c r="C312" s="166" t="s">
        <v>1274</v>
      </c>
      <c r="D312" s="166" t="s">
        <v>431</v>
      </c>
      <c r="E312" s="167" t="s">
        <v>554</v>
      </c>
      <c r="F312" s="168" t="s">
        <v>555</v>
      </c>
      <c r="G312" s="169" t="s">
        <v>452</v>
      </c>
      <c r="H312" s="170">
        <v>4.165</v>
      </c>
      <c r="I312" s="171"/>
      <c r="J312" s="172">
        <f>ROUND(I312*H312,2)</f>
        <v>0</v>
      </c>
      <c r="K312" s="173"/>
      <c r="L312" s="32"/>
      <c r="M312" s="174" t="s">
        <v>1</v>
      </c>
      <c r="N312" s="175" t="s">
        <v>40</v>
      </c>
      <c r="O312" s="57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8" t="s">
        <v>484</v>
      </c>
      <c r="AT312" s="178" t="s">
        <v>431</v>
      </c>
      <c r="AU312" s="178" t="s">
        <v>84</v>
      </c>
      <c r="AY312" s="16" t="s">
        <v>427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6" t="s">
        <v>82</v>
      </c>
      <c r="BK312" s="179">
        <f>ROUND(I312*H312,2)</f>
        <v>0</v>
      </c>
      <c r="BL312" s="16" t="s">
        <v>484</v>
      </c>
      <c r="BM312" s="178" t="s">
        <v>1275</v>
      </c>
    </row>
    <row r="313" spans="1:65" s="12" customFormat="1" ht="22.8" customHeight="1">
      <c r="B313" s="152"/>
      <c r="D313" s="153" t="s">
        <v>74</v>
      </c>
      <c r="E313" s="163" t="s">
        <v>557</v>
      </c>
      <c r="F313" s="163" t="s">
        <v>558</v>
      </c>
      <c r="I313" s="155"/>
      <c r="J313" s="164">
        <f>BK313</f>
        <v>0</v>
      </c>
      <c r="L313" s="152"/>
      <c r="M313" s="157"/>
      <c r="N313" s="158"/>
      <c r="O313" s="158"/>
      <c r="P313" s="159">
        <f>SUM(P314:P323)</f>
        <v>0</v>
      </c>
      <c r="Q313" s="158"/>
      <c r="R313" s="159">
        <f>SUM(R314:R323)</f>
        <v>1.079232</v>
      </c>
      <c r="S313" s="158"/>
      <c r="T313" s="160">
        <f>SUM(T314:T323)</f>
        <v>0</v>
      </c>
      <c r="AR313" s="153" t="s">
        <v>84</v>
      </c>
      <c r="AT313" s="161" t="s">
        <v>74</v>
      </c>
      <c r="AU313" s="161" t="s">
        <v>82</v>
      </c>
      <c r="AY313" s="153" t="s">
        <v>427</v>
      </c>
      <c r="BK313" s="162">
        <f>SUM(BK314:BK323)</f>
        <v>0</v>
      </c>
    </row>
    <row r="314" spans="1:65" s="2" customFormat="1" ht="21.75" customHeight="1">
      <c r="A314" s="31"/>
      <c r="B314" s="165"/>
      <c r="C314" s="166" t="s">
        <v>1276</v>
      </c>
      <c r="D314" s="166" t="s">
        <v>431</v>
      </c>
      <c r="E314" s="167" t="s">
        <v>559</v>
      </c>
      <c r="F314" s="168" t="s">
        <v>560</v>
      </c>
      <c r="G314" s="169" t="s">
        <v>490</v>
      </c>
      <c r="H314" s="170">
        <v>211.2</v>
      </c>
      <c r="I314" s="171"/>
      <c r="J314" s="172">
        <f>ROUND(I314*H314,2)</f>
        <v>0</v>
      </c>
      <c r="K314" s="173"/>
      <c r="L314" s="32"/>
      <c r="M314" s="174" t="s">
        <v>1</v>
      </c>
      <c r="N314" s="175" t="s">
        <v>40</v>
      </c>
      <c r="O314" s="57"/>
      <c r="P314" s="176">
        <f>O314*H314</f>
        <v>0</v>
      </c>
      <c r="Q314" s="176">
        <v>9.3000000000000005E-4</v>
      </c>
      <c r="R314" s="176">
        <f>Q314*H314</f>
        <v>0.19641600000000001</v>
      </c>
      <c r="S314" s="176">
        <v>0</v>
      </c>
      <c r="T314" s="177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8" t="s">
        <v>435</v>
      </c>
      <c r="AT314" s="178" t="s">
        <v>431</v>
      </c>
      <c r="AU314" s="178" t="s">
        <v>84</v>
      </c>
      <c r="AY314" s="16" t="s">
        <v>427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6" t="s">
        <v>82</v>
      </c>
      <c r="BK314" s="179">
        <f>ROUND(I314*H314,2)</f>
        <v>0</v>
      </c>
      <c r="BL314" s="16" t="s">
        <v>435</v>
      </c>
      <c r="BM314" s="178" t="s">
        <v>1277</v>
      </c>
    </row>
    <row r="315" spans="1:65" s="13" customFormat="1" ht="10.199999999999999">
      <c r="B315" s="184"/>
      <c r="D315" s="180" t="s">
        <v>447</v>
      </c>
      <c r="E315" s="185" t="s">
        <v>1</v>
      </c>
      <c r="F315" s="186" t="s">
        <v>1278</v>
      </c>
      <c r="H315" s="187">
        <v>176</v>
      </c>
      <c r="I315" s="188"/>
      <c r="L315" s="184"/>
      <c r="M315" s="189"/>
      <c r="N315" s="190"/>
      <c r="O315" s="190"/>
      <c r="P315" s="190"/>
      <c r="Q315" s="190"/>
      <c r="R315" s="190"/>
      <c r="S315" s="190"/>
      <c r="T315" s="191"/>
      <c r="AT315" s="185" t="s">
        <v>447</v>
      </c>
      <c r="AU315" s="185" t="s">
        <v>84</v>
      </c>
      <c r="AV315" s="13" t="s">
        <v>84</v>
      </c>
      <c r="AW315" s="13" t="s">
        <v>32</v>
      </c>
      <c r="AX315" s="13" t="s">
        <v>75</v>
      </c>
      <c r="AY315" s="185" t="s">
        <v>427</v>
      </c>
    </row>
    <row r="316" spans="1:65" s="13" customFormat="1" ht="10.199999999999999">
      <c r="B316" s="184"/>
      <c r="D316" s="180" t="s">
        <v>447</v>
      </c>
      <c r="E316" s="185" t="s">
        <v>1</v>
      </c>
      <c r="F316" s="186" t="s">
        <v>1279</v>
      </c>
      <c r="H316" s="187">
        <v>35.200000000000003</v>
      </c>
      <c r="I316" s="188"/>
      <c r="L316" s="184"/>
      <c r="M316" s="189"/>
      <c r="N316" s="190"/>
      <c r="O316" s="190"/>
      <c r="P316" s="190"/>
      <c r="Q316" s="190"/>
      <c r="R316" s="190"/>
      <c r="S316" s="190"/>
      <c r="T316" s="191"/>
      <c r="AT316" s="185" t="s">
        <v>447</v>
      </c>
      <c r="AU316" s="185" t="s">
        <v>84</v>
      </c>
      <c r="AV316" s="13" t="s">
        <v>84</v>
      </c>
      <c r="AW316" s="13" t="s">
        <v>32</v>
      </c>
      <c r="AX316" s="13" t="s">
        <v>75</v>
      </c>
      <c r="AY316" s="185" t="s">
        <v>427</v>
      </c>
    </row>
    <row r="317" spans="1:65" s="14" customFormat="1" ht="10.199999999999999">
      <c r="B317" s="203"/>
      <c r="D317" s="180" t="s">
        <v>447</v>
      </c>
      <c r="E317" s="204" t="s">
        <v>1</v>
      </c>
      <c r="F317" s="205" t="s">
        <v>541</v>
      </c>
      <c r="H317" s="206">
        <v>211.2</v>
      </c>
      <c r="I317" s="207"/>
      <c r="L317" s="203"/>
      <c r="M317" s="208"/>
      <c r="N317" s="209"/>
      <c r="O317" s="209"/>
      <c r="P317" s="209"/>
      <c r="Q317" s="209"/>
      <c r="R317" s="209"/>
      <c r="S317" s="209"/>
      <c r="T317" s="210"/>
      <c r="AT317" s="204" t="s">
        <v>447</v>
      </c>
      <c r="AU317" s="204" t="s">
        <v>84</v>
      </c>
      <c r="AV317" s="14" t="s">
        <v>435</v>
      </c>
      <c r="AW317" s="14" t="s">
        <v>32</v>
      </c>
      <c r="AX317" s="14" t="s">
        <v>82</v>
      </c>
      <c r="AY317" s="204" t="s">
        <v>427</v>
      </c>
    </row>
    <row r="318" spans="1:65" s="2" customFormat="1" ht="21.75" customHeight="1">
      <c r="A318" s="31"/>
      <c r="B318" s="165"/>
      <c r="C318" s="166" t="s">
        <v>1280</v>
      </c>
      <c r="D318" s="166" t="s">
        <v>431</v>
      </c>
      <c r="E318" s="167" t="s">
        <v>565</v>
      </c>
      <c r="F318" s="168" t="s">
        <v>566</v>
      </c>
      <c r="G318" s="169" t="s">
        <v>490</v>
      </c>
      <c r="H318" s="170">
        <v>422.4</v>
      </c>
      <c r="I318" s="171"/>
      <c r="J318" s="172">
        <f>ROUND(I318*H318,2)</f>
        <v>0</v>
      </c>
      <c r="K318" s="173"/>
      <c r="L318" s="32"/>
      <c r="M318" s="174" t="s">
        <v>1</v>
      </c>
      <c r="N318" s="175" t="s">
        <v>40</v>
      </c>
      <c r="O318" s="57"/>
      <c r="P318" s="176">
        <f>O318*H318</f>
        <v>0</v>
      </c>
      <c r="Q318" s="176">
        <v>4.4999999999999999E-4</v>
      </c>
      <c r="R318" s="176">
        <f>Q318*H318</f>
        <v>0.19007999999999997</v>
      </c>
      <c r="S318" s="176">
        <v>0</v>
      </c>
      <c r="T318" s="177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8" t="s">
        <v>435</v>
      </c>
      <c r="AT318" s="178" t="s">
        <v>431</v>
      </c>
      <c r="AU318" s="178" t="s">
        <v>84</v>
      </c>
      <c r="AY318" s="16" t="s">
        <v>427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6" t="s">
        <v>82</v>
      </c>
      <c r="BK318" s="179">
        <f>ROUND(I318*H318,2)</f>
        <v>0</v>
      </c>
      <c r="BL318" s="16" t="s">
        <v>435</v>
      </c>
      <c r="BM318" s="178" t="s">
        <v>1281</v>
      </c>
    </row>
    <row r="319" spans="1:65" s="13" customFormat="1" ht="10.199999999999999">
      <c r="B319" s="184"/>
      <c r="D319" s="180" t="s">
        <v>447</v>
      </c>
      <c r="E319" s="185" t="s">
        <v>1</v>
      </c>
      <c r="F319" s="186" t="s">
        <v>1282</v>
      </c>
      <c r="H319" s="187">
        <v>422.4</v>
      </c>
      <c r="I319" s="188"/>
      <c r="L319" s="184"/>
      <c r="M319" s="189"/>
      <c r="N319" s="190"/>
      <c r="O319" s="190"/>
      <c r="P319" s="190"/>
      <c r="Q319" s="190"/>
      <c r="R319" s="190"/>
      <c r="S319" s="190"/>
      <c r="T319" s="191"/>
      <c r="AT319" s="185" t="s">
        <v>447</v>
      </c>
      <c r="AU319" s="185" t="s">
        <v>84</v>
      </c>
      <c r="AV319" s="13" t="s">
        <v>84</v>
      </c>
      <c r="AW319" s="13" t="s">
        <v>32</v>
      </c>
      <c r="AX319" s="13" t="s">
        <v>82</v>
      </c>
      <c r="AY319" s="185" t="s">
        <v>427</v>
      </c>
    </row>
    <row r="320" spans="1:65" s="2" customFormat="1" ht="21.75" customHeight="1">
      <c r="A320" s="31"/>
      <c r="B320" s="165"/>
      <c r="C320" s="166" t="s">
        <v>1283</v>
      </c>
      <c r="D320" s="166" t="s">
        <v>431</v>
      </c>
      <c r="E320" s="167" t="s">
        <v>570</v>
      </c>
      <c r="F320" s="168" t="s">
        <v>571</v>
      </c>
      <c r="G320" s="169" t="s">
        <v>490</v>
      </c>
      <c r="H320" s="170">
        <v>211.2</v>
      </c>
      <c r="I320" s="171"/>
      <c r="J320" s="172">
        <f>ROUND(I320*H320,2)</f>
        <v>0</v>
      </c>
      <c r="K320" s="173"/>
      <c r="L320" s="32"/>
      <c r="M320" s="174" t="s">
        <v>1</v>
      </c>
      <c r="N320" s="175" t="s">
        <v>40</v>
      </c>
      <c r="O320" s="57"/>
      <c r="P320" s="176">
        <f>O320*H320</f>
        <v>0</v>
      </c>
      <c r="Q320" s="176">
        <v>4.4999999999999999E-4</v>
      </c>
      <c r="R320" s="176">
        <f>Q320*H320</f>
        <v>9.5039999999999986E-2</v>
      </c>
      <c r="S320" s="176">
        <v>0</v>
      </c>
      <c r="T320" s="177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8" t="s">
        <v>435</v>
      </c>
      <c r="AT320" s="178" t="s">
        <v>431</v>
      </c>
      <c r="AU320" s="178" t="s">
        <v>84</v>
      </c>
      <c r="AY320" s="16" t="s">
        <v>427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6" t="s">
        <v>82</v>
      </c>
      <c r="BK320" s="179">
        <f>ROUND(I320*H320,2)</f>
        <v>0</v>
      </c>
      <c r="BL320" s="16" t="s">
        <v>435</v>
      </c>
      <c r="BM320" s="178" t="s">
        <v>1284</v>
      </c>
    </row>
    <row r="321" spans="1:65" s="13" customFormat="1" ht="10.199999999999999">
      <c r="B321" s="184"/>
      <c r="D321" s="180" t="s">
        <v>447</v>
      </c>
      <c r="E321" s="185" t="s">
        <v>1</v>
      </c>
      <c r="F321" s="186" t="s">
        <v>1285</v>
      </c>
      <c r="H321" s="187">
        <v>211.2</v>
      </c>
      <c r="I321" s="188"/>
      <c r="L321" s="184"/>
      <c r="M321" s="189"/>
      <c r="N321" s="190"/>
      <c r="O321" s="190"/>
      <c r="P321" s="190"/>
      <c r="Q321" s="190"/>
      <c r="R321" s="190"/>
      <c r="S321" s="190"/>
      <c r="T321" s="191"/>
      <c r="AT321" s="185" t="s">
        <v>447</v>
      </c>
      <c r="AU321" s="185" t="s">
        <v>84</v>
      </c>
      <c r="AV321" s="13" t="s">
        <v>84</v>
      </c>
      <c r="AW321" s="13" t="s">
        <v>32</v>
      </c>
      <c r="AX321" s="13" t="s">
        <v>82</v>
      </c>
      <c r="AY321" s="185" t="s">
        <v>427</v>
      </c>
    </row>
    <row r="322" spans="1:65" s="2" customFormat="1" ht="21.75" customHeight="1">
      <c r="A322" s="31"/>
      <c r="B322" s="165"/>
      <c r="C322" s="166" t="s">
        <v>1286</v>
      </c>
      <c r="D322" s="166" t="s">
        <v>431</v>
      </c>
      <c r="E322" s="167" t="s">
        <v>575</v>
      </c>
      <c r="F322" s="168" t="s">
        <v>576</v>
      </c>
      <c r="G322" s="169" t="s">
        <v>490</v>
      </c>
      <c r="H322" s="170">
        <v>211.2</v>
      </c>
      <c r="I322" s="171"/>
      <c r="J322" s="172">
        <f>ROUND(I322*H322,2)</f>
        <v>0</v>
      </c>
      <c r="K322" s="173"/>
      <c r="L322" s="32"/>
      <c r="M322" s="174" t="s">
        <v>1</v>
      </c>
      <c r="N322" s="175" t="s">
        <v>40</v>
      </c>
      <c r="O322" s="57"/>
      <c r="P322" s="176">
        <f>O322*H322</f>
        <v>0</v>
      </c>
      <c r="Q322" s="176">
        <v>2.8300000000000001E-3</v>
      </c>
      <c r="R322" s="176">
        <f>Q322*H322</f>
        <v>0.59769600000000001</v>
      </c>
      <c r="S322" s="176">
        <v>0</v>
      </c>
      <c r="T322" s="177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8" t="s">
        <v>435</v>
      </c>
      <c r="AT322" s="178" t="s">
        <v>431</v>
      </c>
      <c r="AU322" s="178" t="s">
        <v>84</v>
      </c>
      <c r="AY322" s="16" t="s">
        <v>427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6" t="s">
        <v>82</v>
      </c>
      <c r="BK322" s="179">
        <f>ROUND(I322*H322,2)</f>
        <v>0</v>
      </c>
      <c r="BL322" s="16" t="s">
        <v>435</v>
      </c>
      <c r="BM322" s="178" t="s">
        <v>1287</v>
      </c>
    </row>
    <row r="323" spans="1:65" s="13" customFormat="1" ht="10.199999999999999">
      <c r="B323" s="184"/>
      <c r="D323" s="180" t="s">
        <v>447</v>
      </c>
      <c r="E323" s="185" t="s">
        <v>1</v>
      </c>
      <c r="F323" s="186" t="s">
        <v>1285</v>
      </c>
      <c r="H323" s="187">
        <v>211.2</v>
      </c>
      <c r="I323" s="188"/>
      <c r="L323" s="184"/>
      <c r="M323" s="211"/>
      <c r="N323" s="212"/>
      <c r="O323" s="212"/>
      <c r="P323" s="212"/>
      <c r="Q323" s="212"/>
      <c r="R323" s="212"/>
      <c r="S323" s="212"/>
      <c r="T323" s="213"/>
      <c r="AT323" s="185" t="s">
        <v>447</v>
      </c>
      <c r="AU323" s="185" t="s">
        <v>84</v>
      </c>
      <c r="AV323" s="13" t="s">
        <v>84</v>
      </c>
      <c r="AW323" s="13" t="s">
        <v>32</v>
      </c>
      <c r="AX323" s="13" t="s">
        <v>82</v>
      </c>
      <c r="AY323" s="185" t="s">
        <v>427</v>
      </c>
    </row>
    <row r="324" spans="1:65" s="2" customFormat="1" ht="7" customHeight="1">
      <c r="A324" s="31"/>
      <c r="B324" s="46"/>
      <c r="C324" s="47"/>
      <c r="D324" s="47"/>
      <c r="E324" s="47"/>
      <c r="F324" s="47"/>
      <c r="G324" s="47"/>
      <c r="H324" s="47"/>
      <c r="I324" s="124"/>
      <c r="J324" s="47"/>
      <c r="K324" s="47"/>
      <c r="L324" s="32"/>
      <c r="M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</sheetData>
  <autoFilter ref="C145:K323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128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1288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014-36-02-3 - PS-01 PK Vnorovy II - plavební znaky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1001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014-36-02-3 - PS-01 PK Vnorovy II - plavební znaky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628</v>
      </c>
    </row>
    <row r="128" spans="1:65" s="2" customFormat="1" ht="90">
      <c r="A128" s="31"/>
      <c r="B128" s="32"/>
      <c r="C128" s="31"/>
      <c r="D128" s="180" t="s">
        <v>438</v>
      </c>
      <c r="E128" s="31"/>
      <c r="F128" s="181" t="s">
        <v>1289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131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1290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014-36-02-4 - PS-02 PK Vnorovy II - plavební znaky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1001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014-36-02-4 - PS-02 PK Vnorovy II - plavební znaky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631</v>
      </c>
    </row>
    <row r="128" spans="1:65" s="2" customFormat="1" ht="81">
      <c r="A128" s="31"/>
      <c r="B128" s="32"/>
      <c r="C128" s="31"/>
      <c r="D128" s="180" t="s">
        <v>438</v>
      </c>
      <c r="E128" s="31"/>
      <c r="F128" s="181" t="s">
        <v>1291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134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1292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ROUND((SUM(BE120:BE148)),  2)</f>
        <v>0</v>
      </c>
      <c r="G35" s="31"/>
      <c r="H35" s="31"/>
      <c r="I35" s="111">
        <v>0.21</v>
      </c>
      <c r="J35" s="110">
        <f>ROUND(((SUM(BE120:BE148))*I35),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ROUND((SUM(BF120:BF148)),  2)</f>
        <v>0</v>
      </c>
      <c r="G36" s="31"/>
      <c r="H36" s="31"/>
      <c r="I36" s="111">
        <v>0.15</v>
      </c>
      <c r="J36" s="110">
        <f>ROUND(((SUM(BF120:BF148))*I36),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014-36-02-5 - SO-03 PK Vnorovy II - rozvody NN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1001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014-36-02-5 - SO-03 PK Vnorovy II - rozvody NN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SUM(P121:P148)</f>
        <v>0</v>
      </c>
      <c r="Q120" s="65"/>
      <c r="R120" s="149">
        <f>SUM(R121:R148)</f>
        <v>0</v>
      </c>
      <c r="S120" s="65"/>
      <c r="T120" s="150">
        <f>SUM(T121:T148)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SUM(BK121:BK148)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150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1294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275</v>
      </c>
      <c r="I123" s="171"/>
      <c r="J123" s="172">
        <f t="shared" ref="J123:J148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8" si="1">O123*H123</f>
        <v>0</v>
      </c>
      <c r="Q123" s="176">
        <v>0</v>
      </c>
      <c r="R123" s="176">
        <f t="shared" ref="R123:R148" si="2">Q123*H123</f>
        <v>0</v>
      </c>
      <c r="S123" s="176">
        <v>0</v>
      </c>
      <c r="T123" s="177">
        <f t="shared" ref="T123:T148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8" si="4">IF(N123="základní",J123,0)</f>
        <v>0</v>
      </c>
      <c r="BF123" s="179">
        <f t="shared" ref="BF123:BF148" si="5">IF(N123="snížená",J123,0)</f>
        <v>0</v>
      </c>
      <c r="BG123" s="179">
        <f t="shared" ref="BG123:BG148" si="6">IF(N123="zákl. přenesená",J123,0)</f>
        <v>0</v>
      </c>
      <c r="BH123" s="179">
        <f t="shared" ref="BH123:BH148" si="7">IF(N123="sníž. přenesená",J123,0)</f>
        <v>0</v>
      </c>
      <c r="BI123" s="179">
        <f t="shared" ref="BI123:BI148" si="8">IF(N123="nulová",J123,0)</f>
        <v>0</v>
      </c>
      <c r="BJ123" s="16" t="s">
        <v>82</v>
      </c>
      <c r="BK123" s="179">
        <f t="shared" ref="BK123:BK148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497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152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429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152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440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152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512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152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487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8</v>
      </c>
      <c r="D135" s="166" t="s">
        <v>431</v>
      </c>
      <c r="E135" s="167" t="s">
        <v>677</v>
      </c>
      <c r="F135" s="168" t="s">
        <v>1295</v>
      </c>
      <c r="G135" s="169" t="s">
        <v>675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484</v>
      </c>
      <c r="D136" s="166" t="s">
        <v>431</v>
      </c>
      <c r="E136" s="167" t="s">
        <v>680</v>
      </c>
      <c r="F136" s="168" t="s">
        <v>678</v>
      </c>
      <c r="G136" s="169" t="s">
        <v>675</v>
      </c>
      <c r="H136" s="170">
        <v>15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533</v>
      </c>
      <c r="D137" s="166" t="s">
        <v>431</v>
      </c>
      <c r="E137" s="167" t="s">
        <v>683</v>
      </c>
      <c r="F137" s="168" t="s">
        <v>681</v>
      </c>
      <c r="G137" s="169" t="s">
        <v>675</v>
      </c>
      <c r="H137" s="170">
        <v>15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542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15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549</v>
      </c>
      <c r="D139" s="166" t="s">
        <v>431</v>
      </c>
      <c r="E139" s="167" t="s">
        <v>689</v>
      </c>
      <c r="F139" s="168" t="s">
        <v>687</v>
      </c>
      <c r="G139" s="169" t="s">
        <v>675</v>
      </c>
      <c r="H139" s="170">
        <v>141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553</v>
      </c>
      <c r="D140" s="166" t="s">
        <v>431</v>
      </c>
      <c r="E140" s="167" t="s">
        <v>692</v>
      </c>
      <c r="F140" s="168" t="s">
        <v>690</v>
      </c>
      <c r="G140" s="169" t="s">
        <v>444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7</v>
      </c>
      <c r="D141" s="166" t="s">
        <v>431</v>
      </c>
      <c r="E141" s="167" t="s">
        <v>696</v>
      </c>
      <c r="F141" s="168" t="s">
        <v>693</v>
      </c>
      <c r="G141" s="169" t="s">
        <v>694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564</v>
      </c>
      <c r="D142" s="166" t="s">
        <v>431</v>
      </c>
      <c r="E142" s="167" t="s">
        <v>699</v>
      </c>
      <c r="F142" s="168" t="s">
        <v>697</v>
      </c>
      <c r="G142" s="169" t="s">
        <v>444</v>
      </c>
      <c r="H142" s="170">
        <v>300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569</v>
      </c>
      <c r="D143" s="166" t="s">
        <v>431</v>
      </c>
      <c r="E143" s="167" t="s">
        <v>702</v>
      </c>
      <c r="F143" s="168" t="s">
        <v>703</v>
      </c>
      <c r="G143" s="169" t="s">
        <v>444</v>
      </c>
      <c r="H143" s="170">
        <v>160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574</v>
      </c>
      <c r="D144" s="166" t="s">
        <v>431</v>
      </c>
      <c r="E144" s="167" t="s">
        <v>705</v>
      </c>
      <c r="F144" s="168" t="s">
        <v>706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709</v>
      </c>
      <c r="D145" s="166" t="s">
        <v>431</v>
      </c>
      <c r="E145" s="167" t="s">
        <v>710</v>
      </c>
      <c r="F145" s="168" t="s">
        <v>711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713</v>
      </c>
      <c r="D146" s="166" t="s">
        <v>431</v>
      </c>
      <c r="E146" s="167" t="s">
        <v>714</v>
      </c>
      <c r="F146" s="168" t="s">
        <v>715</v>
      </c>
      <c r="G146" s="169" t="s">
        <v>434</v>
      </c>
      <c r="H146" s="170">
        <v>5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717</v>
      </c>
      <c r="D147" s="166" t="s">
        <v>431</v>
      </c>
      <c r="E147" s="167" t="s">
        <v>718</v>
      </c>
      <c r="F147" s="168" t="s">
        <v>719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721</v>
      </c>
      <c r="D148" s="166" t="s">
        <v>431</v>
      </c>
      <c r="E148" s="167" t="s">
        <v>722</v>
      </c>
      <c r="F148" s="168" t="s">
        <v>723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218" t="s">
        <v>1</v>
      </c>
      <c r="N148" s="219" t="s">
        <v>40</v>
      </c>
      <c r="O148" s="216"/>
      <c r="P148" s="220">
        <f t="shared" si="1"/>
        <v>0</v>
      </c>
      <c r="Q148" s="220">
        <v>0</v>
      </c>
      <c r="R148" s="220">
        <f t="shared" si="2"/>
        <v>0</v>
      </c>
      <c r="S148" s="220">
        <v>0</v>
      </c>
      <c r="T148" s="22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7" customHeight="1">
      <c r="A149" s="31"/>
      <c r="B149" s="46"/>
      <c r="C149" s="47"/>
      <c r="D149" s="47"/>
      <c r="E149" s="47"/>
      <c r="F149" s="47"/>
      <c r="G149" s="47"/>
      <c r="H149" s="47"/>
      <c r="I149" s="124"/>
      <c r="J149" s="47"/>
      <c r="K149" s="47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19:K148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137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1296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ROUND((SUM(BE120:BE147)),  2)</f>
        <v>0</v>
      </c>
      <c r="G35" s="31"/>
      <c r="H35" s="31"/>
      <c r="I35" s="111">
        <v>0.21</v>
      </c>
      <c r="J35" s="110">
        <f>ROUND(((SUM(BE120:BE147))*I35),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ROUND((SUM(BF120:BF147)),  2)</f>
        <v>0</v>
      </c>
      <c r="G36" s="31"/>
      <c r="H36" s="31"/>
      <c r="I36" s="111">
        <v>0.15</v>
      </c>
      <c r="J36" s="110">
        <f>ROUND(((SUM(BF120:BF147))*I36),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ROUND((SUM(BG120:BG147)),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ROUND((SUM(BH120:BH147)),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014-36-02-6 - SO-04 PK Vnorovy II - rozvody NN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1001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014-36-02-6 - SO-04 PK Vnorovy II - rozvody NN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SUM(P121:P147)</f>
        <v>0</v>
      </c>
      <c r="Q120" s="65"/>
      <c r="R120" s="149">
        <f>SUM(R121:R147)</f>
        <v>0</v>
      </c>
      <c r="S120" s="65"/>
      <c r="T120" s="150">
        <f>SUM(T121:T147)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SUM(BK121:BK147)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70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1294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641</v>
      </c>
      <c r="G123" s="169" t="s">
        <v>482</v>
      </c>
      <c r="H123" s="170">
        <v>4</v>
      </c>
      <c r="I123" s="171"/>
      <c r="J123" s="172">
        <f t="shared" ref="J123:J147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7" si="1">O123*H123</f>
        <v>0</v>
      </c>
      <c r="Q123" s="176">
        <v>0</v>
      </c>
      <c r="R123" s="176">
        <f t="shared" ref="R123:R147" si="2">Q123*H123</f>
        <v>0</v>
      </c>
      <c r="S123" s="176">
        <v>0</v>
      </c>
      <c r="T123" s="177">
        <f t="shared" ref="T123:T14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7" si="4">IF(N123="základní",J123,0)</f>
        <v>0</v>
      </c>
      <c r="BF123" s="179">
        <f t="shared" ref="BF123:BF147" si="5">IF(N123="snížená",J123,0)</f>
        <v>0</v>
      </c>
      <c r="BG123" s="179">
        <f t="shared" ref="BG123:BG147" si="6">IF(N123="zákl. přenesená",J123,0)</f>
        <v>0</v>
      </c>
      <c r="BH123" s="179">
        <f t="shared" ref="BH123:BH147" si="7">IF(N123="sníž. přenesená",J123,0)</f>
        <v>0</v>
      </c>
      <c r="BI123" s="179">
        <f t="shared" ref="BI123:BI147" si="8">IF(N123="nulová",J123,0)</f>
        <v>0</v>
      </c>
      <c r="BJ123" s="16" t="s">
        <v>82</v>
      </c>
      <c r="BK123" s="179">
        <f t="shared" ref="BK123:BK147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647</v>
      </c>
      <c r="G124" s="169" t="s">
        <v>444</v>
      </c>
      <c r="H124" s="170">
        <v>25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650</v>
      </c>
      <c r="G125" s="169" t="s">
        <v>444</v>
      </c>
      <c r="H125" s="170">
        <v>10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653</v>
      </c>
      <c r="G126" s="169" t="s">
        <v>482</v>
      </c>
      <c r="H126" s="170">
        <v>4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656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662</v>
      </c>
      <c r="G129" s="169" t="s">
        <v>444</v>
      </c>
      <c r="H129" s="170">
        <v>46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665</v>
      </c>
      <c r="G130" s="169" t="s">
        <v>444</v>
      </c>
      <c r="H130" s="170">
        <v>46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668</v>
      </c>
      <c r="G131" s="169" t="s">
        <v>444</v>
      </c>
      <c r="H131" s="170">
        <v>46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671</v>
      </c>
      <c r="G132" s="169" t="s">
        <v>490</v>
      </c>
      <c r="H132" s="170">
        <v>46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674</v>
      </c>
      <c r="G133" s="169" t="s">
        <v>675</v>
      </c>
      <c r="H133" s="170">
        <v>8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1295</v>
      </c>
      <c r="G134" s="169" t="s">
        <v>675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680</v>
      </c>
      <c r="F135" s="168" t="s">
        <v>678</v>
      </c>
      <c r="G135" s="169" t="s">
        <v>675</v>
      </c>
      <c r="H135" s="170">
        <v>8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683</v>
      </c>
      <c r="F136" s="168" t="s">
        <v>681</v>
      </c>
      <c r="G136" s="169" t="s">
        <v>675</v>
      </c>
      <c r="H136" s="170">
        <v>8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686</v>
      </c>
      <c r="F137" s="168" t="s">
        <v>684</v>
      </c>
      <c r="G137" s="169" t="s">
        <v>675</v>
      </c>
      <c r="H137" s="170">
        <v>8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689</v>
      </c>
      <c r="F138" s="168" t="s">
        <v>687</v>
      </c>
      <c r="G138" s="169" t="s">
        <v>675</v>
      </c>
      <c r="H138" s="170">
        <v>16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692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696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699</v>
      </c>
      <c r="F141" s="168" t="s">
        <v>697</v>
      </c>
      <c r="G141" s="169" t="s">
        <v>444</v>
      </c>
      <c r="H141" s="170">
        <v>52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702</v>
      </c>
      <c r="F142" s="168" t="s">
        <v>703</v>
      </c>
      <c r="G142" s="169" t="s">
        <v>444</v>
      </c>
      <c r="H142" s="170">
        <v>50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705</v>
      </c>
      <c r="F143" s="168" t="s">
        <v>706</v>
      </c>
      <c r="G143" s="169" t="s">
        <v>707</v>
      </c>
      <c r="H143" s="170">
        <v>4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710</v>
      </c>
      <c r="F144" s="168" t="s">
        <v>711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714</v>
      </c>
      <c r="F145" s="168" t="s">
        <v>715</v>
      </c>
      <c r="G145" s="169" t="s">
        <v>434</v>
      </c>
      <c r="H145" s="170">
        <v>5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718</v>
      </c>
      <c r="F146" s="168" t="s">
        <v>719</v>
      </c>
      <c r="G146" s="169" t="s">
        <v>434</v>
      </c>
      <c r="H146" s="170">
        <v>1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722</v>
      </c>
      <c r="F147" s="168" t="s">
        <v>723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218" t="s">
        <v>1</v>
      </c>
      <c r="N147" s="219" t="s">
        <v>40</v>
      </c>
      <c r="O147" s="216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7" customHeight="1">
      <c r="A148" s="31"/>
      <c r="B148" s="46"/>
      <c r="C148" s="47"/>
      <c r="D148" s="47"/>
      <c r="E148" s="47"/>
      <c r="F148" s="47"/>
      <c r="G148" s="47"/>
      <c r="H148" s="47"/>
      <c r="I148" s="124"/>
      <c r="J148" s="47"/>
      <c r="K148" s="47"/>
      <c r="L148" s="32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autoFilter ref="C119:K14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140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1297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ROUND((SUM(BE120:BE140)),  2)</f>
        <v>0</v>
      </c>
      <c r="G35" s="31"/>
      <c r="H35" s="31"/>
      <c r="I35" s="111">
        <v>0.21</v>
      </c>
      <c r="J35" s="110">
        <f>ROUND(((SUM(BE120:BE140))*I35),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ROUND((SUM(BF120:BF140)),  2)</f>
        <v>0</v>
      </c>
      <c r="G36" s="31"/>
      <c r="H36" s="31"/>
      <c r="I36" s="111">
        <v>0.15</v>
      </c>
      <c r="J36" s="110">
        <f>ROUND(((SUM(BF120:BF140))*I36),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ROUND((SUM(BG120:BG140)),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ROUND((SUM(BH120:BH140)),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ROUND((SUM(BI120:BI140)),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014-36-02-7 - PS-03 PK Vnorovy II - elektroobjekty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1001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014-36-02-7 - PS-03 PK Vnorovy II - elektroobjekty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SUM(P121:P140)</f>
        <v>0</v>
      </c>
      <c r="Q120" s="65"/>
      <c r="R120" s="149">
        <f>SUM(R121:R140)</f>
        <v>0</v>
      </c>
      <c r="S120" s="65"/>
      <c r="T120" s="150">
        <f>SUM(T121:T140)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SUM(BK121:BK140)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1294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40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0" si="1">O123*H123</f>
        <v>0</v>
      </c>
      <c r="Q123" s="176">
        <v>0</v>
      </c>
      <c r="R123" s="176">
        <f t="shared" ref="R123:R140" si="2">Q123*H123</f>
        <v>0</v>
      </c>
      <c r="S123" s="176">
        <v>0</v>
      </c>
      <c r="T123" s="177">
        <f t="shared" ref="T123:T140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0" si="4">IF(N123="základní",J123,0)</f>
        <v>0</v>
      </c>
      <c r="BF123" s="179">
        <f t="shared" ref="BF123:BF140" si="5">IF(N123="snížená",J123,0)</f>
        <v>0</v>
      </c>
      <c r="BG123" s="179">
        <f t="shared" ref="BG123:BG140" si="6">IF(N123="zákl. přenesená",J123,0)</f>
        <v>0</v>
      </c>
      <c r="BH123" s="179">
        <f t="shared" ref="BH123:BH140" si="7">IF(N123="sníž. přenesená",J123,0)</f>
        <v>0</v>
      </c>
      <c r="BI123" s="179">
        <f t="shared" ref="BI123:BI140" si="8">IF(N123="nulová",J123,0)</f>
        <v>0</v>
      </c>
      <c r="BJ123" s="16" t="s">
        <v>82</v>
      </c>
      <c r="BK123" s="179">
        <f t="shared" ref="BK123:BK140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792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1298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1299</v>
      </c>
      <c r="G133" s="169" t="s">
        <v>694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33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775</v>
      </c>
      <c r="G134" s="169" t="s">
        <v>434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705</v>
      </c>
      <c r="F135" s="168" t="s">
        <v>706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710</v>
      </c>
      <c r="F136" s="168" t="s">
        <v>711</v>
      </c>
      <c r="G136" s="169" t="s">
        <v>707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714</v>
      </c>
      <c r="F137" s="168" t="s">
        <v>779</v>
      </c>
      <c r="G137" s="169" t="s">
        <v>434</v>
      </c>
      <c r="H137" s="170">
        <v>1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718</v>
      </c>
      <c r="F138" s="168" t="s">
        <v>715</v>
      </c>
      <c r="G138" s="169" t="s">
        <v>434</v>
      </c>
      <c r="H138" s="170">
        <v>5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722</v>
      </c>
      <c r="F139" s="168" t="s">
        <v>719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783</v>
      </c>
      <c r="F140" s="168" t="s">
        <v>723</v>
      </c>
      <c r="G140" s="169" t="s">
        <v>434</v>
      </c>
      <c r="H140" s="170">
        <v>1</v>
      </c>
      <c r="I140" s="171"/>
      <c r="J140" s="172">
        <f t="shared" si="0"/>
        <v>0</v>
      </c>
      <c r="K140" s="173"/>
      <c r="L140" s="32"/>
      <c r="M140" s="218" t="s">
        <v>1</v>
      </c>
      <c r="N140" s="219" t="s">
        <v>40</v>
      </c>
      <c r="O140" s="216"/>
      <c r="P140" s="220">
        <f t="shared" si="1"/>
        <v>0</v>
      </c>
      <c r="Q140" s="220">
        <v>0</v>
      </c>
      <c r="R140" s="220">
        <f t="shared" si="2"/>
        <v>0</v>
      </c>
      <c r="S140" s="220">
        <v>0</v>
      </c>
      <c r="T140" s="22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7" customHeight="1">
      <c r="A141" s="31"/>
      <c r="B141" s="46"/>
      <c r="C141" s="47"/>
      <c r="D141" s="47"/>
      <c r="E141" s="47"/>
      <c r="F141" s="47"/>
      <c r="G141" s="47"/>
      <c r="H141" s="47"/>
      <c r="I141" s="124"/>
      <c r="J141" s="47"/>
      <c r="K141" s="47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143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1300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ROUND((SUM(BE120:BE133)),  2)</f>
        <v>0</v>
      </c>
      <c r="G35" s="31"/>
      <c r="H35" s="31"/>
      <c r="I35" s="111">
        <v>0.21</v>
      </c>
      <c r="J35" s="110">
        <f>ROUND(((SUM(BE120:BE133))*I35),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ROUND((SUM(BF120:BF133)),  2)</f>
        <v>0</v>
      </c>
      <c r="G36" s="31"/>
      <c r="H36" s="31"/>
      <c r="I36" s="111">
        <v>0.15</v>
      </c>
      <c r="J36" s="110">
        <f>ROUND(((SUM(BF120:BF133))*I36),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014-36-02-8 - PS-04 PK Vnorovy II - elektroobjekty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1001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014-36-02-8 - PS-04 PK Vnorovy II - elektroobjekty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SUM(P121:P133)</f>
        <v>0</v>
      </c>
      <c r="Q120" s="65"/>
      <c r="R120" s="149">
        <f>SUM(R121:R133)</f>
        <v>0</v>
      </c>
      <c r="S120" s="65"/>
      <c r="T120" s="150">
        <f>SUM(T121:T133)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SUM(BK121:BK133)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27">
      <c r="A122" s="31"/>
      <c r="B122" s="32"/>
      <c r="C122" s="31"/>
      <c r="D122" s="180" t="s">
        <v>438</v>
      </c>
      <c r="E122" s="31"/>
      <c r="F122" s="181" t="s">
        <v>1294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436</v>
      </c>
      <c r="D123" s="166" t="s">
        <v>431</v>
      </c>
      <c r="E123" s="167" t="s">
        <v>640</v>
      </c>
      <c r="F123" s="168" t="s">
        <v>758</v>
      </c>
      <c r="G123" s="169" t="s">
        <v>694</v>
      </c>
      <c r="H123" s="170">
        <v>2</v>
      </c>
      <c r="I123" s="171"/>
      <c r="J123" s="172">
        <f t="shared" ref="J123:J133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3" si="1">O123*H123</f>
        <v>0</v>
      </c>
      <c r="Q123" s="176">
        <v>0</v>
      </c>
      <c r="R123" s="176">
        <f t="shared" ref="R123:R133" si="2">Q123*H123</f>
        <v>0</v>
      </c>
      <c r="S123" s="176">
        <v>0</v>
      </c>
      <c r="T123" s="177">
        <f t="shared" ref="T123:T133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3" si="4">IF(N123="základní",J123,0)</f>
        <v>0</v>
      </c>
      <c r="BF123" s="179">
        <f t="shared" ref="BF123:BF133" si="5">IF(N123="snížená",J123,0)</f>
        <v>0</v>
      </c>
      <c r="BG123" s="179">
        <f t="shared" ref="BG123:BG133" si="6">IF(N123="zákl. přenesená",J123,0)</f>
        <v>0</v>
      </c>
      <c r="BH123" s="179">
        <f t="shared" ref="BH123:BH133" si="7">IF(N123="sníž. přenesená",J123,0)</f>
        <v>0</v>
      </c>
      <c r="BI123" s="179">
        <f t="shared" ref="BI123:BI133" si="8">IF(N123="nulová",J123,0)</f>
        <v>0</v>
      </c>
      <c r="BJ123" s="16" t="s">
        <v>82</v>
      </c>
      <c r="BK123" s="179">
        <f t="shared" ref="BK123:BK133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435</v>
      </c>
      <c r="D124" s="166" t="s">
        <v>431</v>
      </c>
      <c r="E124" s="167" t="s">
        <v>643</v>
      </c>
      <c r="F124" s="168" t="s">
        <v>760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460</v>
      </c>
      <c r="D125" s="166" t="s">
        <v>431</v>
      </c>
      <c r="E125" s="167" t="s">
        <v>646</v>
      </c>
      <c r="F125" s="168" t="s">
        <v>762</v>
      </c>
      <c r="G125" s="169" t="s">
        <v>434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44.25" customHeight="1">
      <c r="A126" s="31"/>
      <c r="B126" s="165"/>
      <c r="C126" s="166" t="s">
        <v>471</v>
      </c>
      <c r="D126" s="166" t="s">
        <v>431</v>
      </c>
      <c r="E126" s="167" t="s">
        <v>649</v>
      </c>
      <c r="F126" s="168" t="s">
        <v>764</v>
      </c>
      <c r="G126" s="169" t="s">
        <v>694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479</v>
      </c>
      <c r="D127" s="166" t="s">
        <v>431</v>
      </c>
      <c r="E127" s="167" t="s">
        <v>652</v>
      </c>
      <c r="F127" s="168" t="s">
        <v>659</v>
      </c>
      <c r="G127" s="169" t="s">
        <v>545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21.75" customHeight="1">
      <c r="A128" s="31"/>
      <c r="B128" s="165"/>
      <c r="C128" s="166" t="s">
        <v>464</v>
      </c>
      <c r="D128" s="166" t="s">
        <v>431</v>
      </c>
      <c r="E128" s="167" t="s">
        <v>661</v>
      </c>
      <c r="F128" s="168" t="s">
        <v>1301</v>
      </c>
      <c r="G128" s="169" t="s">
        <v>434</v>
      </c>
      <c r="H128" s="170">
        <v>1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467</v>
      </c>
      <c r="D129" s="166" t="s">
        <v>431</v>
      </c>
      <c r="E129" s="167" t="s">
        <v>705</v>
      </c>
      <c r="F129" s="168" t="s">
        <v>706</v>
      </c>
      <c r="G129" s="169" t="s">
        <v>707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497</v>
      </c>
      <c r="D130" s="166" t="s">
        <v>431</v>
      </c>
      <c r="E130" s="167" t="s">
        <v>710</v>
      </c>
      <c r="F130" s="168" t="s">
        <v>711</v>
      </c>
      <c r="G130" s="169" t="s">
        <v>707</v>
      </c>
      <c r="H130" s="170">
        <v>4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429</v>
      </c>
      <c r="D131" s="166" t="s">
        <v>431</v>
      </c>
      <c r="E131" s="167" t="s">
        <v>714</v>
      </c>
      <c r="F131" s="168" t="s">
        <v>715</v>
      </c>
      <c r="G131" s="169" t="s">
        <v>434</v>
      </c>
      <c r="H131" s="170">
        <v>5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440</v>
      </c>
      <c r="D132" s="166" t="s">
        <v>431</v>
      </c>
      <c r="E132" s="167" t="s">
        <v>718</v>
      </c>
      <c r="F132" s="168" t="s">
        <v>719</v>
      </c>
      <c r="G132" s="169" t="s">
        <v>434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512</v>
      </c>
      <c r="D133" s="166" t="s">
        <v>431</v>
      </c>
      <c r="E133" s="167" t="s">
        <v>1302</v>
      </c>
      <c r="F133" s="168" t="s">
        <v>723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218" t="s">
        <v>1</v>
      </c>
      <c r="N133" s="219" t="s">
        <v>40</v>
      </c>
      <c r="O133" s="216"/>
      <c r="P133" s="220">
        <f t="shared" si="1"/>
        <v>0</v>
      </c>
      <c r="Q133" s="220">
        <v>0</v>
      </c>
      <c r="R133" s="220">
        <f t="shared" si="2"/>
        <v>0</v>
      </c>
      <c r="S133" s="220">
        <v>0</v>
      </c>
      <c r="T133" s="22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7" customHeight="1">
      <c r="A134" s="31"/>
      <c r="B134" s="46"/>
      <c r="C134" s="47"/>
      <c r="D134" s="47"/>
      <c r="E134" s="47"/>
      <c r="F134" s="47"/>
      <c r="G134" s="47"/>
      <c r="H134" s="47"/>
      <c r="I134" s="124"/>
      <c r="J134" s="47"/>
      <c r="K134" s="47"/>
      <c r="L134" s="32"/>
      <c r="M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</sheetData>
  <autoFilter ref="C119:K133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146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1303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ROUND((SUM(BE131:BE191)),  2)</f>
        <v>0</v>
      </c>
      <c r="G35" s="31"/>
      <c r="H35" s="31"/>
      <c r="I35" s="111">
        <v>0.21</v>
      </c>
      <c r="J35" s="110">
        <f>ROUND(((SUM(BE131:BE191))*I35),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ROUND((SUM(BF131:BF191)),  2)</f>
        <v>0</v>
      </c>
      <c r="G36" s="31"/>
      <c r="H36" s="31"/>
      <c r="I36" s="111">
        <v>0.15</v>
      </c>
      <c r="J36" s="110">
        <f>ROUND(((SUM(BF131:BF191))*I36),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ROUND((SUM(BG131:BG191)),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ROUND((SUM(BH131:BH191)),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ROUND((SUM(BI131:BI191)),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014-36-02-9 - SO-05 PK Vnorovy II - úprava hráze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J147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J156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J178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J179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J182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J190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1001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014-36-02-9 - SO-05 PK Vnorovy II - úprava hráze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164.43377799999999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P133+P178+P190</f>
        <v>0</v>
      </c>
      <c r="Q132" s="158"/>
      <c r="R132" s="159">
        <f>R133+R178+R190</f>
        <v>164.43377799999999</v>
      </c>
      <c r="S132" s="158"/>
      <c r="T132" s="160">
        <f>T133+T178+T190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BK133+BK178+BK190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P134+P144+P147+P156+P165</f>
        <v>0</v>
      </c>
      <c r="Q133" s="158"/>
      <c r="R133" s="159">
        <f>R134+R144+R147+R156+R165</f>
        <v>1.3749999999999999E-3</v>
      </c>
      <c r="S133" s="158"/>
      <c r="T133" s="160">
        <f>T134+T144+T147+T156+T165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BK134+BK144+BK147+BK156+BK165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50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1306</v>
      </c>
    </row>
    <row r="136" spans="1:65" s="2" customFormat="1" ht="27">
      <c r="A136" s="31"/>
      <c r="B136" s="32"/>
      <c r="C136" s="31"/>
      <c r="D136" s="180" t="s">
        <v>438</v>
      </c>
      <c r="E136" s="31"/>
      <c r="F136" s="181" t="s">
        <v>1307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1308</v>
      </c>
      <c r="H137" s="187">
        <v>50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50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1309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1237</v>
      </c>
      <c r="H140" s="187">
        <v>50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1310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SUM(BK145:BK146)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89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1311</v>
      </c>
    </row>
    <row r="146" spans="1:65" s="13" customFormat="1" ht="20.399999999999999">
      <c r="B146" s="184"/>
      <c r="D146" s="180" t="s">
        <v>447</v>
      </c>
      <c r="E146" s="185" t="s">
        <v>1</v>
      </c>
      <c r="F146" s="186" t="s">
        <v>1312</v>
      </c>
      <c r="H146" s="187">
        <v>89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0.85" customHeight="1">
      <c r="B147" s="152"/>
      <c r="D147" s="153" t="s">
        <v>74</v>
      </c>
      <c r="E147" s="163" t="s">
        <v>484</v>
      </c>
      <c r="F147" s="163" t="s">
        <v>832</v>
      </c>
      <c r="I147" s="155"/>
      <c r="J147" s="164">
        <f>BK147</f>
        <v>0</v>
      </c>
      <c r="L147" s="152"/>
      <c r="M147" s="157"/>
      <c r="N147" s="158"/>
      <c r="O147" s="158"/>
      <c r="P147" s="159">
        <f>SUM(P148:P155)</f>
        <v>0</v>
      </c>
      <c r="Q147" s="158"/>
      <c r="R147" s="159">
        <f>SUM(R148:R155)</f>
        <v>0</v>
      </c>
      <c r="S147" s="158"/>
      <c r="T147" s="160">
        <f>SUM(T148:T155)</f>
        <v>0</v>
      </c>
      <c r="AR147" s="153" t="s">
        <v>82</v>
      </c>
      <c r="AT147" s="161" t="s">
        <v>74</v>
      </c>
      <c r="AU147" s="161" t="s">
        <v>84</v>
      </c>
      <c r="AY147" s="153" t="s">
        <v>427</v>
      </c>
      <c r="BK147" s="162">
        <f>SUM(BK148:BK155)</f>
        <v>0</v>
      </c>
    </row>
    <row r="148" spans="1:65" s="2" customFormat="1" ht="55.5" customHeight="1">
      <c r="A148" s="31"/>
      <c r="B148" s="165"/>
      <c r="C148" s="166" t="s">
        <v>460</v>
      </c>
      <c r="D148" s="166" t="s">
        <v>431</v>
      </c>
      <c r="E148" s="167" t="s">
        <v>833</v>
      </c>
      <c r="F148" s="168" t="s">
        <v>834</v>
      </c>
      <c r="G148" s="169" t="s">
        <v>675</v>
      </c>
      <c r="H148" s="170">
        <v>135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436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435</v>
      </c>
      <c r="BM148" s="178" t="s">
        <v>1313</v>
      </c>
    </row>
    <row r="149" spans="1:65" s="13" customFormat="1" ht="20.399999999999999">
      <c r="B149" s="184"/>
      <c r="D149" s="180" t="s">
        <v>447</v>
      </c>
      <c r="E149" s="185" t="s">
        <v>1</v>
      </c>
      <c r="F149" s="186" t="s">
        <v>1314</v>
      </c>
      <c r="H149" s="187">
        <v>135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2" customFormat="1" ht="55.5" customHeight="1">
      <c r="A150" s="31"/>
      <c r="B150" s="165"/>
      <c r="C150" s="166" t="s">
        <v>471</v>
      </c>
      <c r="D150" s="166" t="s">
        <v>431</v>
      </c>
      <c r="E150" s="167" t="s">
        <v>837</v>
      </c>
      <c r="F150" s="168" t="s">
        <v>838</v>
      </c>
      <c r="G150" s="169" t="s">
        <v>675</v>
      </c>
      <c r="H150" s="170">
        <v>43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1315</v>
      </c>
    </row>
    <row r="151" spans="1:65" s="13" customFormat="1" ht="10.199999999999999">
      <c r="B151" s="184"/>
      <c r="D151" s="180" t="s">
        <v>447</v>
      </c>
      <c r="E151" s="185" t="s">
        <v>1</v>
      </c>
      <c r="F151" s="186" t="s">
        <v>1316</v>
      </c>
      <c r="H151" s="187">
        <v>43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479</v>
      </c>
      <c r="D152" s="166" t="s">
        <v>431</v>
      </c>
      <c r="E152" s="167" t="s">
        <v>841</v>
      </c>
      <c r="F152" s="168" t="s">
        <v>842</v>
      </c>
      <c r="G152" s="169" t="s">
        <v>675</v>
      </c>
      <c r="H152" s="170">
        <v>860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1317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1318</v>
      </c>
      <c r="H153" s="187">
        <v>860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33" customHeight="1">
      <c r="A154" s="31"/>
      <c r="B154" s="165"/>
      <c r="C154" s="166" t="s">
        <v>464</v>
      </c>
      <c r="D154" s="166" t="s">
        <v>431</v>
      </c>
      <c r="E154" s="167" t="s">
        <v>1319</v>
      </c>
      <c r="F154" s="168" t="s">
        <v>1320</v>
      </c>
      <c r="G154" s="169" t="s">
        <v>675</v>
      </c>
      <c r="H154" s="170">
        <v>89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1321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1322</v>
      </c>
      <c r="H155" s="187">
        <v>89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12" customFormat="1" ht="20.85" customHeight="1">
      <c r="B156" s="152"/>
      <c r="D156" s="153" t="s">
        <v>74</v>
      </c>
      <c r="E156" s="163" t="s">
        <v>533</v>
      </c>
      <c r="F156" s="163" t="s">
        <v>849</v>
      </c>
      <c r="I156" s="155"/>
      <c r="J156" s="164">
        <f>BK156</f>
        <v>0</v>
      </c>
      <c r="L156" s="152"/>
      <c r="M156" s="157"/>
      <c r="N156" s="158"/>
      <c r="O156" s="158"/>
      <c r="P156" s="159">
        <f>SUM(P157:P164)</f>
        <v>0</v>
      </c>
      <c r="Q156" s="158"/>
      <c r="R156" s="159">
        <f>SUM(R157:R164)</f>
        <v>0</v>
      </c>
      <c r="S156" s="158"/>
      <c r="T156" s="160">
        <f>SUM(T157:T164)</f>
        <v>0</v>
      </c>
      <c r="AR156" s="153" t="s">
        <v>82</v>
      </c>
      <c r="AT156" s="161" t="s">
        <v>74</v>
      </c>
      <c r="AU156" s="161" t="s">
        <v>84</v>
      </c>
      <c r="AY156" s="153" t="s">
        <v>427</v>
      </c>
      <c r="BK156" s="162">
        <f>SUM(BK157:BK164)</f>
        <v>0</v>
      </c>
    </row>
    <row r="157" spans="1:65" s="2" customFormat="1" ht="55.5" customHeight="1">
      <c r="A157" s="31"/>
      <c r="B157" s="165"/>
      <c r="C157" s="166" t="s">
        <v>467</v>
      </c>
      <c r="D157" s="166" t="s">
        <v>431</v>
      </c>
      <c r="E157" s="167" t="s">
        <v>850</v>
      </c>
      <c r="F157" s="168" t="s">
        <v>851</v>
      </c>
      <c r="G157" s="169" t="s">
        <v>675</v>
      </c>
      <c r="H157" s="170">
        <v>117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435</v>
      </c>
      <c r="AT157" s="178" t="s">
        <v>431</v>
      </c>
      <c r="AU157" s="178" t="s">
        <v>436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435</v>
      </c>
      <c r="BM157" s="178" t="s">
        <v>1323</v>
      </c>
    </row>
    <row r="158" spans="1:65" s="13" customFormat="1" ht="30.6">
      <c r="B158" s="184"/>
      <c r="D158" s="180" t="s">
        <v>447</v>
      </c>
      <c r="E158" s="185" t="s">
        <v>1</v>
      </c>
      <c r="F158" s="186" t="s">
        <v>1324</v>
      </c>
      <c r="H158" s="187">
        <v>117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436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33" customHeight="1">
      <c r="A159" s="31"/>
      <c r="B159" s="165"/>
      <c r="C159" s="166" t="s">
        <v>497</v>
      </c>
      <c r="D159" s="166" t="s">
        <v>431</v>
      </c>
      <c r="E159" s="167" t="s">
        <v>854</v>
      </c>
      <c r="F159" s="168" t="s">
        <v>855</v>
      </c>
      <c r="G159" s="169" t="s">
        <v>452</v>
      </c>
      <c r="H159" s="170">
        <v>73.099999999999994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1325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1326</v>
      </c>
      <c r="H160" s="187">
        <v>73.099999999999994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429</v>
      </c>
      <c r="D161" s="166" t="s">
        <v>431</v>
      </c>
      <c r="E161" s="167" t="s">
        <v>858</v>
      </c>
      <c r="F161" s="168" t="s">
        <v>859</v>
      </c>
      <c r="G161" s="169" t="s">
        <v>675</v>
      </c>
      <c r="H161" s="170">
        <v>132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1327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1328</v>
      </c>
      <c r="H162" s="187">
        <v>89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75</v>
      </c>
      <c r="AY162" s="185" t="s">
        <v>427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1329</v>
      </c>
      <c r="H163" s="187">
        <v>43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75</v>
      </c>
      <c r="AY163" s="185" t="s">
        <v>427</v>
      </c>
    </row>
    <row r="164" spans="1:65" s="14" customFormat="1" ht="10.199999999999999">
      <c r="B164" s="203"/>
      <c r="D164" s="180" t="s">
        <v>447</v>
      </c>
      <c r="E164" s="204" t="s">
        <v>1</v>
      </c>
      <c r="F164" s="205" t="s">
        <v>541</v>
      </c>
      <c r="H164" s="206">
        <v>132</v>
      </c>
      <c r="I164" s="207"/>
      <c r="L164" s="203"/>
      <c r="M164" s="208"/>
      <c r="N164" s="209"/>
      <c r="O164" s="209"/>
      <c r="P164" s="209"/>
      <c r="Q164" s="209"/>
      <c r="R164" s="209"/>
      <c r="S164" s="209"/>
      <c r="T164" s="210"/>
      <c r="AT164" s="204" t="s">
        <v>447</v>
      </c>
      <c r="AU164" s="204" t="s">
        <v>436</v>
      </c>
      <c r="AV164" s="14" t="s">
        <v>435</v>
      </c>
      <c r="AW164" s="14" t="s">
        <v>32</v>
      </c>
      <c r="AX164" s="14" t="s">
        <v>82</v>
      </c>
      <c r="AY164" s="204" t="s">
        <v>427</v>
      </c>
    </row>
    <row r="165" spans="1:65" s="12" customFormat="1" ht="20.85" customHeight="1">
      <c r="B165" s="152"/>
      <c r="D165" s="153" t="s">
        <v>74</v>
      </c>
      <c r="E165" s="163" t="s">
        <v>542</v>
      </c>
      <c r="F165" s="163" t="s">
        <v>862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SUM(P166:P177)</f>
        <v>0</v>
      </c>
      <c r="Q165" s="158"/>
      <c r="R165" s="159">
        <f>SUM(R166:R177)</f>
        <v>1.3749999999999999E-3</v>
      </c>
      <c r="S165" s="158"/>
      <c r="T165" s="160">
        <f>SUM(T166:T177)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SUM(BK166:BK177)</f>
        <v>0</v>
      </c>
    </row>
    <row r="166" spans="1:65" s="2" customFormat="1" ht="21.75" customHeight="1">
      <c r="A166" s="31"/>
      <c r="B166" s="165"/>
      <c r="C166" s="166" t="s">
        <v>440</v>
      </c>
      <c r="D166" s="166" t="s">
        <v>431</v>
      </c>
      <c r="E166" s="167" t="s">
        <v>863</v>
      </c>
      <c r="F166" s="168" t="s">
        <v>864</v>
      </c>
      <c r="G166" s="169" t="s">
        <v>490</v>
      </c>
      <c r="H166" s="170">
        <v>55.5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1330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1331</v>
      </c>
      <c r="H167" s="187">
        <v>55.5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33" customHeight="1">
      <c r="A168" s="31"/>
      <c r="B168" s="165"/>
      <c r="C168" s="166" t="s">
        <v>512</v>
      </c>
      <c r="D168" s="166" t="s">
        <v>431</v>
      </c>
      <c r="E168" s="167" t="s">
        <v>867</v>
      </c>
      <c r="F168" s="168" t="s">
        <v>868</v>
      </c>
      <c r="G168" s="169" t="s">
        <v>490</v>
      </c>
      <c r="H168" s="170">
        <v>55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1332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1255</v>
      </c>
      <c r="H169" s="187">
        <v>55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871</v>
      </c>
      <c r="F170" s="194" t="s">
        <v>872</v>
      </c>
      <c r="G170" s="195" t="s">
        <v>545</v>
      </c>
      <c r="H170" s="196">
        <v>1.375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1E-3</v>
      </c>
      <c r="R170" s="176">
        <f>Q170*H170</f>
        <v>1.3749999999999999E-3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1333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1334</v>
      </c>
      <c r="H171" s="187">
        <v>1.375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8</v>
      </c>
      <c r="D172" s="166" t="s">
        <v>431</v>
      </c>
      <c r="E172" s="167" t="s">
        <v>875</v>
      </c>
      <c r="F172" s="168" t="s">
        <v>876</v>
      </c>
      <c r="G172" s="169" t="s">
        <v>490</v>
      </c>
      <c r="H172" s="170">
        <v>250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1335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1336</v>
      </c>
      <c r="H173" s="187">
        <v>250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44.25" customHeight="1">
      <c r="A174" s="31"/>
      <c r="B174" s="165"/>
      <c r="C174" s="166" t="s">
        <v>484</v>
      </c>
      <c r="D174" s="166" t="s">
        <v>431</v>
      </c>
      <c r="E174" s="167" t="s">
        <v>880</v>
      </c>
      <c r="F174" s="168" t="s">
        <v>881</v>
      </c>
      <c r="G174" s="169" t="s">
        <v>490</v>
      </c>
      <c r="H174" s="170">
        <v>176</v>
      </c>
      <c r="I174" s="171"/>
      <c r="J174" s="172">
        <f>ROUND(I174*H174,2)</f>
        <v>0</v>
      </c>
      <c r="K174" s="173"/>
      <c r="L174" s="32"/>
      <c r="M174" s="174" t="s">
        <v>1</v>
      </c>
      <c r="N174" s="175" t="s">
        <v>40</v>
      </c>
      <c r="O174" s="57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435</v>
      </c>
      <c r="AT174" s="178" t="s">
        <v>431</v>
      </c>
      <c r="AU174" s="178" t="s">
        <v>436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1337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1338</v>
      </c>
      <c r="H175" s="187">
        <v>176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436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33" customHeight="1">
      <c r="A176" s="31"/>
      <c r="B176" s="165"/>
      <c r="C176" s="166" t="s">
        <v>533</v>
      </c>
      <c r="D176" s="166" t="s">
        <v>431</v>
      </c>
      <c r="E176" s="167" t="s">
        <v>885</v>
      </c>
      <c r="F176" s="168" t="s">
        <v>886</v>
      </c>
      <c r="G176" s="169" t="s">
        <v>490</v>
      </c>
      <c r="H176" s="170">
        <v>180</v>
      </c>
      <c r="I176" s="171"/>
      <c r="J176" s="172">
        <f>ROUND(I176*H176,2)</f>
        <v>0</v>
      </c>
      <c r="K176" s="173"/>
      <c r="L176" s="32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435</v>
      </c>
      <c r="AT176" s="178" t="s">
        <v>431</v>
      </c>
      <c r="AU176" s="178" t="s">
        <v>436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1339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1340</v>
      </c>
      <c r="H177" s="187">
        <v>180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436</v>
      </c>
      <c r="AV177" s="13" t="s">
        <v>84</v>
      </c>
      <c r="AW177" s="13" t="s">
        <v>32</v>
      </c>
      <c r="AX177" s="13" t="s">
        <v>82</v>
      </c>
      <c r="AY177" s="185" t="s">
        <v>427</v>
      </c>
    </row>
    <row r="178" spans="1:65" s="12" customFormat="1" ht="22.8" customHeight="1">
      <c r="B178" s="152"/>
      <c r="D178" s="153" t="s">
        <v>74</v>
      </c>
      <c r="E178" s="163" t="s">
        <v>435</v>
      </c>
      <c r="F178" s="163" t="s">
        <v>890</v>
      </c>
      <c r="I178" s="155"/>
      <c r="J178" s="164">
        <f>BK178</f>
        <v>0</v>
      </c>
      <c r="L178" s="152"/>
      <c r="M178" s="157"/>
      <c r="N178" s="158"/>
      <c r="O178" s="158"/>
      <c r="P178" s="159">
        <f>P179+P182</f>
        <v>0</v>
      </c>
      <c r="Q178" s="158"/>
      <c r="R178" s="159">
        <f>R179+R182</f>
        <v>164.43240299999999</v>
      </c>
      <c r="S178" s="158"/>
      <c r="T178" s="160">
        <f>T179+T182</f>
        <v>0</v>
      </c>
      <c r="AR178" s="153" t="s">
        <v>82</v>
      </c>
      <c r="AT178" s="161" t="s">
        <v>74</v>
      </c>
      <c r="AU178" s="161" t="s">
        <v>82</v>
      </c>
      <c r="AY178" s="153" t="s">
        <v>427</v>
      </c>
      <c r="BK178" s="162">
        <f>BK179+BK182</f>
        <v>0</v>
      </c>
    </row>
    <row r="179" spans="1:65" s="12" customFormat="1" ht="20.85" customHeight="1">
      <c r="B179" s="152"/>
      <c r="D179" s="153" t="s">
        <v>74</v>
      </c>
      <c r="E179" s="163" t="s">
        <v>891</v>
      </c>
      <c r="F179" s="163" t="s">
        <v>892</v>
      </c>
      <c r="I179" s="155"/>
      <c r="J179" s="164">
        <f>BK179</f>
        <v>0</v>
      </c>
      <c r="L179" s="152"/>
      <c r="M179" s="157"/>
      <c r="N179" s="158"/>
      <c r="O179" s="158"/>
      <c r="P179" s="159">
        <f>SUM(P180:P181)</f>
        <v>0</v>
      </c>
      <c r="Q179" s="158"/>
      <c r="R179" s="159">
        <f>SUM(R180:R181)</f>
        <v>18.731249999999999</v>
      </c>
      <c r="S179" s="158"/>
      <c r="T179" s="160">
        <f>SUM(T180:T181)</f>
        <v>0</v>
      </c>
      <c r="AR179" s="153" t="s">
        <v>82</v>
      </c>
      <c r="AT179" s="161" t="s">
        <v>74</v>
      </c>
      <c r="AU179" s="161" t="s">
        <v>84</v>
      </c>
      <c r="AY179" s="153" t="s">
        <v>427</v>
      </c>
      <c r="BK179" s="162">
        <f>SUM(BK180:BK181)</f>
        <v>0</v>
      </c>
    </row>
    <row r="180" spans="1:65" s="2" customFormat="1" ht="33" customHeight="1">
      <c r="A180" s="31"/>
      <c r="B180" s="165"/>
      <c r="C180" s="166" t="s">
        <v>542</v>
      </c>
      <c r="D180" s="166" t="s">
        <v>431</v>
      </c>
      <c r="E180" s="167" t="s">
        <v>893</v>
      </c>
      <c r="F180" s="168" t="s">
        <v>894</v>
      </c>
      <c r="G180" s="169" t="s">
        <v>675</v>
      </c>
      <c r="H180" s="170">
        <v>8.3249999999999993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2.25</v>
      </c>
      <c r="R180" s="176">
        <f>Q180*H180</f>
        <v>18.731249999999999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435</v>
      </c>
      <c r="AT180" s="178" t="s">
        <v>431</v>
      </c>
      <c r="AU180" s="178" t="s">
        <v>436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1341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1342</v>
      </c>
      <c r="H181" s="187">
        <v>8.3249999999999993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12" customFormat="1" ht="20.85" customHeight="1">
      <c r="B182" s="152"/>
      <c r="D182" s="153" t="s">
        <v>74</v>
      </c>
      <c r="E182" s="163" t="s">
        <v>898</v>
      </c>
      <c r="F182" s="163" t="s">
        <v>899</v>
      </c>
      <c r="I182" s="155"/>
      <c r="J182" s="164">
        <f>BK182</f>
        <v>0</v>
      </c>
      <c r="L182" s="152"/>
      <c r="M182" s="157"/>
      <c r="N182" s="158"/>
      <c r="O182" s="158"/>
      <c r="P182" s="159">
        <f>SUM(P183:P189)</f>
        <v>0</v>
      </c>
      <c r="Q182" s="158"/>
      <c r="R182" s="159">
        <f>SUM(R183:R189)</f>
        <v>145.70115300000001</v>
      </c>
      <c r="S182" s="158"/>
      <c r="T182" s="160">
        <f>SUM(T183:T189)</f>
        <v>0</v>
      </c>
      <c r="AR182" s="153" t="s">
        <v>82</v>
      </c>
      <c r="AT182" s="161" t="s">
        <v>74</v>
      </c>
      <c r="AU182" s="161" t="s">
        <v>84</v>
      </c>
      <c r="AY182" s="153" t="s">
        <v>427</v>
      </c>
      <c r="BK182" s="162">
        <f>SUM(BK183:BK189)</f>
        <v>0</v>
      </c>
    </row>
    <row r="183" spans="1:65" s="2" customFormat="1" ht="44.25" customHeight="1">
      <c r="A183" s="31"/>
      <c r="B183" s="165"/>
      <c r="C183" s="166" t="s">
        <v>549</v>
      </c>
      <c r="D183" s="166" t="s">
        <v>431</v>
      </c>
      <c r="E183" s="167" t="s">
        <v>900</v>
      </c>
      <c r="F183" s="168" t="s">
        <v>901</v>
      </c>
      <c r="G183" s="169" t="s">
        <v>675</v>
      </c>
      <c r="H183" s="170">
        <v>24.05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2.0032199999999998</v>
      </c>
      <c r="R183" s="176">
        <f>Q183*H183</f>
        <v>48.177440999999995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435</v>
      </c>
      <c r="AT183" s="178" t="s">
        <v>431</v>
      </c>
      <c r="AU183" s="178" t="s">
        <v>436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435</v>
      </c>
      <c r="BM183" s="178" t="s">
        <v>1343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1344</v>
      </c>
      <c r="H184" s="187">
        <v>24.05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436</v>
      </c>
      <c r="AV184" s="13" t="s">
        <v>84</v>
      </c>
      <c r="AW184" s="13" t="s">
        <v>32</v>
      </c>
      <c r="AX184" s="13" t="s">
        <v>82</v>
      </c>
      <c r="AY184" s="185" t="s">
        <v>427</v>
      </c>
    </row>
    <row r="185" spans="1:65" s="2" customFormat="1" ht="44.25" customHeight="1">
      <c r="A185" s="31"/>
      <c r="B185" s="165"/>
      <c r="C185" s="166" t="s">
        <v>553</v>
      </c>
      <c r="D185" s="166" t="s">
        <v>431</v>
      </c>
      <c r="E185" s="167" t="s">
        <v>905</v>
      </c>
      <c r="F185" s="168" t="s">
        <v>906</v>
      </c>
      <c r="G185" s="169" t="s">
        <v>490</v>
      </c>
      <c r="H185" s="170">
        <v>37</v>
      </c>
      <c r="I185" s="171"/>
      <c r="J185" s="172">
        <f>ROUND(I185*H185,2)</f>
        <v>0</v>
      </c>
      <c r="K185" s="173"/>
      <c r="L185" s="32"/>
      <c r="M185" s="174" t="s">
        <v>1</v>
      </c>
      <c r="N185" s="175" t="s">
        <v>40</v>
      </c>
      <c r="O185" s="57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8" t="s">
        <v>435</v>
      </c>
      <c r="AT185" s="178" t="s">
        <v>431</v>
      </c>
      <c r="AU185" s="178" t="s">
        <v>436</v>
      </c>
      <c r="AY185" s="16" t="s">
        <v>427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82</v>
      </c>
      <c r="BK185" s="179">
        <f>ROUND(I185*H185,2)</f>
        <v>0</v>
      </c>
      <c r="BL185" s="16" t="s">
        <v>435</v>
      </c>
      <c r="BM185" s="178" t="s">
        <v>1345</v>
      </c>
    </row>
    <row r="186" spans="1:65" s="13" customFormat="1" ht="10.199999999999999">
      <c r="B186" s="184"/>
      <c r="D186" s="180" t="s">
        <v>447</v>
      </c>
      <c r="E186" s="185" t="s">
        <v>1</v>
      </c>
      <c r="F186" s="186" t="s">
        <v>1346</v>
      </c>
      <c r="H186" s="187">
        <v>37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447</v>
      </c>
      <c r="AU186" s="185" t="s">
        <v>436</v>
      </c>
      <c r="AV186" s="13" t="s">
        <v>84</v>
      </c>
      <c r="AW186" s="13" t="s">
        <v>32</v>
      </c>
      <c r="AX186" s="13" t="s">
        <v>82</v>
      </c>
      <c r="AY186" s="185" t="s">
        <v>427</v>
      </c>
    </row>
    <row r="187" spans="1:65" s="2" customFormat="1" ht="33" customHeight="1">
      <c r="A187" s="31"/>
      <c r="B187" s="165"/>
      <c r="C187" s="166" t="s">
        <v>7</v>
      </c>
      <c r="D187" s="166" t="s">
        <v>431</v>
      </c>
      <c r="E187" s="167" t="s">
        <v>909</v>
      </c>
      <c r="F187" s="168" t="s">
        <v>910</v>
      </c>
      <c r="G187" s="169" t="s">
        <v>675</v>
      </c>
      <c r="H187" s="170">
        <v>48.84</v>
      </c>
      <c r="I187" s="171"/>
      <c r="J187" s="172">
        <f>ROUND(I187*H187,2)</f>
        <v>0</v>
      </c>
      <c r="K187" s="173"/>
      <c r="L187" s="32"/>
      <c r="M187" s="174" t="s">
        <v>1</v>
      </c>
      <c r="N187" s="175" t="s">
        <v>40</v>
      </c>
      <c r="O187" s="57"/>
      <c r="P187" s="176">
        <f>O187*H187</f>
        <v>0</v>
      </c>
      <c r="Q187" s="176">
        <v>1.9967999999999999</v>
      </c>
      <c r="R187" s="176">
        <f>Q187*H187</f>
        <v>97.523712000000003</v>
      </c>
      <c r="S187" s="176">
        <v>0</v>
      </c>
      <c r="T187" s="17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8" t="s">
        <v>435</v>
      </c>
      <c r="AT187" s="178" t="s">
        <v>431</v>
      </c>
      <c r="AU187" s="178" t="s">
        <v>436</v>
      </c>
      <c r="AY187" s="16" t="s">
        <v>427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82</v>
      </c>
      <c r="BK187" s="179">
        <f>ROUND(I187*H187,2)</f>
        <v>0</v>
      </c>
      <c r="BL187" s="16" t="s">
        <v>435</v>
      </c>
      <c r="BM187" s="178" t="s">
        <v>1347</v>
      </c>
    </row>
    <row r="188" spans="1:65" s="2" customFormat="1" ht="18">
      <c r="A188" s="31"/>
      <c r="B188" s="32"/>
      <c r="C188" s="31"/>
      <c r="D188" s="180" t="s">
        <v>438</v>
      </c>
      <c r="E188" s="31"/>
      <c r="F188" s="181" t="s">
        <v>912</v>
      </c>
      <c r="G188" s="31"/>
      <c r="H188" s="31"/>
      <c r="I188" s="100"/>
      <c r="J188" s="31"/>
      <c r="K188" s="31"/>
      <c r="L188" s="32"/>
      <c r="M188" s="182"/>
      <c r="N188" s="183"/>
      <c r="O188" s="57"/>
      <c r="P188" s="57"/>
      <c r="Q188" s="57"/>
      <c r="R188" s="57"/>
      <c r="S188" s="57"/>
      <c r="T188" s="58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438</v>
      </c>
      <c r="AU188" s="16" t="s">
        <v>436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1348</v>
      </c>
      <c r="H189" s="187">
        <v>48.84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12" customFormat="1" ht="22.8" customHeight="1">
      <c r="B190" s="152"/>
      <c r="D190" s="153" t="s">
        <v>74</v>
      </c>
      <c r="E190" s="163" t="s">
        <v>469</v>
      </c>
      <c r="F190" s="163" t="s">
        <v>470</v>
      </c>
      <c r="I190" s="155"/>
      <c r="J190" s="164">
        <f>BK190</f>
        <v>0</v>
      </c>
      <c r="L190" s="152"/>
      <c r="M190" s="157"/>
      <c r="N190" s="158"/>
      <c r="O190" s="158"/>
      <c r="P190" s="159">
        <f>P191</f>
        <v>0</v>
      </c>
      <c r="Q190" s="158"/>
      <c r="R190" s="159">
        <f>R191</f>
        <v>0</v>
      </c>
      <c r="S190" s="158"/>
      <c r="T190" s="160">
        <f>T191</f>
        <v>0</v>
      </c>
      <c r="AR190" s="153" t="s">
        <v>82</v>
      </c>
      <c r="AT190" s="161" t="s">
        <v>74</v>
      </c>
      <c r="AU190" s="161" t="s">
        <v>82</v>
      </c>
      <c r="AY190" s="153" t="s">
        <v>427</v>
      </c>
      <c r="BK190" s="162">
        <f>BK191</f>
        <v>0</v>
      </c>
    </row>
    <row r="191" spans="1:65" s="2" customFormat="1" ht="21.75" customHeight="1">
      <c r="A191" s="31"/>
      <c r="B191" s="165"/>
      <c r="C191" s="166" t="s">
        <v>564</v>
      </c>
      <c r="D191" s="166" t="s">
        <v>431</v>
      </c>
      <c r="E191" s="167" t="s">
        <v>589</v>
      </c>
      <c r="F191" s="168" t="s">
        <v>590</v>
      </c>
      <c r="G191" s="169" t="s">
        <v>452</v>
      </c>
      <c r="H191" s="170">
        <v>164.434</v>
      </c>
      <c r="I191" s="171"/>
      <c r="J191" s="172">
        <f>ROUND(I191*H191,2)</f>
        <v>0</v>
      </c>
      <c r="K191" s="173"/>
      <c r="L191" s="32"/>
      <c r="M191" s="218" t="s">
        <v>1</v>
      </c>
      <c r="N191" s="219" t="s">
        <v>40</v>
      </c>
      <c r="O191" s="216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1349</v>
      </c>
    </row>
    <row r="192" spans="1:65" s="2" customFormat="1" ht="7" customHeight="1">
      <c r="A192" s="31"/>
      <c r="B192" s="46"/>
      <c r="C192" s="47"/>
      <c r="D192" s="47"/>
      <c r="E192" s="47"/>
      <c r="F192" s="47"/>
      <c r="G192" s="47"/>
      <c r="H192" s="47"/>
      <c r="I192" s="124"/>
      <c r="J192" s="47"/>
      <c r="K192" s="47"/>
      <c r="L192" s="32"/>
      <c r="M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</sheetData>
  <autoFilter ref="C130:K19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149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1001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1350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1001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014-36-02-00 - PK Vnorovy II -Vedlejší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1001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014-36-02-00 - PK Vnorovy II -Vedlejší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352.03755000000001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352.03755000000001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352.03755000000001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2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925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84</v>
      </c>
      <c r="H128" s="187">
        <v>2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929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933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937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942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946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950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954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958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962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966</v>
      </c>
    </row>
    <row r="154" spans="1:65" s="2" customFormat="1" ht="189">
      <c r="A154" s="31"/>
      <c r="B154" s="32"/>
      <c r="C154" s="31"/>
      <c r="D154" s="180" t="s">
        <v>438</v>
      </c>
      <c r="E154" s="31"/>
      <c r="F154" s="181" t="s">
        <v>1351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971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975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978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33" customHeight="1">
      <c r="A162" s="31"/>
      <c r="B162" s="165"/>
      <c r="C162" s="166" t="s">
        <v>8</v>
      </c>
      <c r="D162" s="166" t="s">
        <v>431</v>
      </c>
      <c r="E162" s="167" t="s">
        <v>1352</v>
      </c>
      <c r="F162" s="168" t="s">
        <v>1353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1354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352.03755000000001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90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313.74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1355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1356</v>
      </c>
      <c r="H165" s="187">
        <v>90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533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350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37.799999999999997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1357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1358</v>
      </c>
      <c r="H167" s="187">
        <v>350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5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0.49754999999999999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1359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997</v>
      </c>
      <c r="H169" s="187">
        <v>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5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1360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460</v>
      </c>
      <c r="H171" s="187">
        <v>5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4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155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1362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ROUND(J149,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ROUND((SUM(BE149:BE343)),  2)</f>
        <v>0</v>
      </c>
      <c r="G35" s="31"/>
      <c r="H35" s="31"/>
      <c r="I35" s="111">
        <v>0.21</v>
      </c>
      <c r="J35" s="110">
        <f>ROUND(((SUM(BE149:BE343))*I35),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ROUND((SUM(BF149:BF343)),  2)</f>
        <v>0</v>
      </c>
      <c r="G36" s="31"/>
      <c r="H36" s="31"/>
      <c r="I36" s="111">
        <v>0.15</v>
      </c>
      <c r="J36" s="110">
        <f>ROUND(((SUM(BF149:BF343))*I36),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ROUND((SUM(BG149:BG343)),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ROUND((SUM(BH149:BH343)),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ROUND((SUM(BI149:BI343)),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014-36-03-1 - SO-01 PK Vnorovy I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J149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J150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J151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J152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J161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J168</f>
        <v>0</v>
      </c>
      <c r="L103" s="135"/>
    </row>
    <row r="104" spans="1:47" s="10" customFormat="1" ht="14.85" customHeight="1">
      <c r="B104" s="135"/>
      <c r="D104" s="136" t="s">
        <v>806</v>
      </c>
      <c r="E104" s="137"/>
      <c r="F104" s="137"/>
      <c r="G104" s="137"/>
      <c r="H104" s="137"/>
      <c r="I104" s="138"/>
      <c r="J104" s="139">
        <f>J183</f>
        <v>0</v>
      </c>
      <c r="L104" s="135"/>
    </row>
    <row r="105" spans="1:47" s="10" customFormat="1" ht="14.85" customHeight="1">
      <c r="B105" s="135"/>
      <c r="D105" s="136" t="s">
        <v>807</v>
      </c>
      <c r="E105" s="137"/>
      <c r="F105" s="137"/>
      <c r="G105" s="137"/>
      <c r="H105" s="137"/>
      <c r="I105" s="138"/>
      <c r="J105" s="139">
        <f>J192</f>
        <v>0</v>
      </c>
      <c r="L105" s="135"/>
    </row>
    <row r="106" spans="1:47" s="10" customFormat="1" ht="14.85" customHeight="1">
      <c r="B106" s="135"/>
      <c r="D106" s="136" t="s">
        <v>808</v>
      </c>
      <c r="E106" s="137"/>
      <c r="F106" s="137"/>
      <c r="G106" s="137"/>
      <c r="H106" s="137"/>
      <c r="I106" s="138"/>
      <c r="J106" s="139">
        <f>J201</f>
        <v>0</v>
      </c>
      <c r="L106" s="135"/>
    </row>
    <row r="107" spans="1:47" s="10" customFormat="1" ht="19.899999999999999" customHeight="1">
      <c r="B107" s="135"/>
      <c r="D107" s="136" t="s">
        <v>1041</v>
      </c>
      <c r="E107" s="137"/>
      <c r="F107" s="137"/>
      <c r="G107" s="137"/>
      <c r="H107" s="137"/>
      <c r="I107" s="138"/>
      <c r="J107" s="139">
        <f>J212</f>
        <v>0</v>
      </c>
      <c r="L107" s="135"/>
    </row>
    <row r="108" spans="1:47" s="10" customFormat="1" ht="14.85" customHeight="1">
      <c r="B108" s="135"/>
      <c r="D108" s="136" t="s">
        <v>1042</v>
      </c>
      <c r="E108" s="137"/>
      <c r="F108" s="137"/>
      <c r="G108" s="137"/>
      <c r="H108" s="137"/>
      <c r="I108" s="138"/>
      <c r="J108" s="139">
        <f>J213</f>
        <v>0</v>
      </c>
      <c r="L108" s="135"/>
    </row>
    <row r="109" spans="1:47" s="10" customFormat="1" ht="14.85" customHeight="1">
      <c r="B109" s="135"/>
      <c r="D109" s="136" t="s">
        <v>1043</v>
      </c>
      <c r="E109" s="137"/>
      <c r="F109" s="137"/>
      <c r="G109" s="137"/>
      <c r="H109" s="137"/>
      <c r="I109" s="138"/>
      <c r="J109" s="139">
        <f>J220</f>
        <v>0</v>
      </c>
      <c r="L109" s="135"/>
    </row>
    <row r="110" spans="1:47" s="10" customFormat="1" ht="14.85" customHeight="1">
      <c r="B110" s="135"/>
      <c r="D110" s="136" t="s">
        <v>1044</v>
      </c>
      <c r="E110" s="137"/>
      <c r="F110" s="137"/>
      <c r="G110" s="137"/>
      <c r="H110" s="137"/>
      <c r="I110" s="138"/>
      <c r="J110" s="139">
        <f>J223</f>
        <v>0</v>
      </c>
      <c r="L110" s="135"/>
    </row>
    <row r="111" spans="1:47" s="10" customFormat="1" ht="14.85" customHeight="1">
      <c r="B111" s="135"/>
      <c r="D111" s="136" t="s">
        <v>920</v>
      </c>
      <c r="E111" s="137"/>
      <c r="F111" s="137"/>
      <c r="G111" s="137"/>
      <c r="H111" s="137"/>
      <c r="I111" s="138"/>
      <c r="J111" s="139">
        <f>J226</f>
        <v>0</v>
      </c>
      <c r="L111" s="135"/>
    </row>
    <row r="112" spans="1:47" s="10" customFormat="1" ht="19.899999999999999" customHeight="1">
      <c r="B112" s="135"/>
      <c r="D112" s="136" t="s">
        <v>1045</v>
      </c>
      <c r="E112" s="137"/>
      <c r="F112" s="137"/>
      <c r="G112" s="137"/>
      <c r="H112" s="137"/>
      <c r="I112" s="138"/>
      <c r="J112" s="139">
        <f>J235</f>
        <v>0</v>
      </c>
      <c r="L112" s="135"/>
    </row>
    <row r="113" spans="1:31" s="10" customFormat="1" ht="14.85" customHeight="1">
      <c r="B113" s="135"/>
      <c r="D113" s="136" t="s">
        <v>1046</v>
      </c>
      <c r="E113" s="137"/>
      <c r="F113" s="137"/>
      <c r="G113" s="137"/>
      <c r="H113" s="137"/>
      <c r="I113" s="138"/>
      <c r="J113" s="139">
        <f>J236</f>
        <v>0</v>
      </c>
      <c r="L113" s="135"/>
    </row>
    <row r="114" spans="1:31" s="10" customFormat="1" ht="19.899999999999999" customHeight="1">
      <c r="B114" s="135"/>
      <c r="D114" s="136" t="s">
        <v>809</v>
      </c>
      <c r="E114" s="137"/>
      <c r="F114" s="137"/>
      <c r="G114" s="137"/>
      <c r="H114" s="137"/>
      <c r="I114" s="138"/>
      <c r="J114" s="139">
        <f>J257</f>
        <v>0</v>
      </c>
      <c r="L114" s="135"/>
    </row>
    <row r="115" spans="1:31" s="10" customFormat="1" ht="14.85" customHeight="1">
      <c r="B115" s="135"/>
      <c r="D115" s="136" t="s">
        <v>1363</v>
      </c>
      <c r="E115" s="137"/>
      <c r="F115" s="137"/>
      <c r="G115" s="137"/>
      <c r="H115" s="137"/>
      <c r="I115" s="138"/>
      <c r="J115" s="139">
        <f>J258</f>
        <v>0</v>
      </c>
      <c r="L115" s="135"/>
    </row>
    <row r="116" spans="1:31" s="10" customFormat="1" ht="14.85" customHeight="1">
      <c r="B116" s="135"/>
      <c r="D116" s="136" t="s">
        <v>811</v>
      </c>
      <c r="E116" s="137"/>
      <c r="F116" s="137"/>
      <c r="G116" s="137"/>
      <c r="H116" s="137"/>
      <c r="I116" s="138"/>
      <c r="J116" s="139">
        <f>J273</f>
        <v>0</v>
      </c>
      <c r="L116" s="135"/>
    </row>
    <row r="117" spans="1:31" s="10" customFormat="1" ht="19.899999999999999" customHeight="1">
      <c r="B117" s="135"/>
      <c r="D117" s="136" t="s">
        <v>1047</v>
      </c>
      <c r="E117" s="137"/>
      <c r="F117" s="137"/>
      <c r="G117" s="137"/>
      <c r="H117" s="137"/>
      <c r="I117" s="138"/>
      <c r="J117" s="139">
        <f>J284</f>
        <v>0</v>
      </c>
      <c r="L117" s="135"/>
    </row>
    <row r="118" spans="1:31" s="10" customFormat="1" ht="14.85" customHeight="1">
      <c r="B118" s="135"/>
      <c r="D118" s="136" t="s">
        <v>1048</v>
      </c>
      <c r="E118" s="137"/>
      <c r="F118" s="137"/>
      <c r="G118" s="137"/>
      <c r="H118" s="137"/>
      <c r="I118" s="138"/>
      <c r="J118" s="139">
        <f>J285</f>
        <v>0</v>
      </c>
      <c r="L118" s="135"/>
    </row>
    <row r="119" spans="1:31" s="10" customFormat="1" ht="19.899999999999999" customHeight="1">
      <c r="B119" s="135"/>
      <c r="D119" s="136" t="s">
        <v>1364</v>
      </c>
      <c r="E119" s="137"/>
      <c r="F119" s="137"/>
      <c r="G119" s="137"/>
      <c r="H119" s="137"/>
      <c r="I119" s="138"/>
      <c r="J119" s="139">
        <f>J292</f>
        <v>0</v>
      </c>
      <c r="L119" s="135"/>
    </row>
    <row r="120" spans="1:31" s="10" customFormat="1" ht="14.85" customHeight="1">
      <c r="B120" s="135"/>
      <c r="D120" s="136" t="s">
        <v>1365</v>
      </c>
      <c r="E120" s="137"/>
      <c r="F120" s="137"/>
      <c r="G120" s="137"/>
      <c r="H120" s="137"/>
      <c r="I120" s="138"/>
      <c r="J120" s="139">
        <f>J293</f>
        <v>0</v>
      </c>
      <c r="L120" s="135"/>
    </row>
    <row r="121" spans="1:31" s="10" customFormat="1" ht="19.899999999999999" customHeight="1">
      <c r="B121" s="135"/>
      <c r="D121" s="136" t="s">
        <v>407</v>
      </c>
      <c r="E121" s="137"/>
      <c r="F121" s="137"/>
      <c r="G121" s="137"/>
      <c r="H121" s="137"/>
      <c r="I121" s="138"/>
      <c r="J121" s="139">
        <f>J298</f>
        <v>0</v>
      </c>
      <c r="L121" s="135"/>
    </row>
    <row r="122" spans="1:31" s="10" customFormat="1" ht="14.85" customHeight="1">
      <c r="B122" s="135"/>
      <c r="D122" s="136" t="s">
        <v>623</v>
      </c>
      <c r="E122" s="137"/>
      <c r="F122" s="137"/>
      <c r="G122" s="137"/>
      <c r="H122" s="137"/>
      <c r="I122" s="138"/>
      <c r="J122" s="139">
        <f>J299</f>
        <v>0</v>
      </c>
      <c r="L122" s="135"/>
    </row>
    <row r="123" spans="1:31" s="10" customFormat="1" ht="14.85" customHeight="1">
      <c r="B123" s="135"/>
      <c r="D123" s="136" t="s">
        <v>1366</v>
      </c>
      <c r="E123" s="137"/>
      <c r="F123" s="137"/>
      <c r="G123" s="137"/>
      <c r="H123" s="137"/>
      <c r="I123" s="138"/>
      <c r="J123" s="139">
        <f>J302</f>
        <v>0</v>
      </c>
      <c r="L123" s="135"/>
    </row>
    <row r="124" spans="1:31" s="10" customFormat="1" ht="14.85" customHeight="1">
      <c r="B124" s="135"/>
      <c r="D124" s="136" t="s">
        <v>408</v>
      </c>
      <c r="E124" s="137"/>
      <c r="F124" s="137"/>
      <c r="G124" s="137"/>
      <c r="H124" s="137"/>
      <c r="I124" s="138"/>
      <c r="J124" s="139">
        <f>J306</f>
        <v>0</v>
      </c>
      <c r="L124" s="135"/>
    </row>
    <row r="125" spans="1:31" s="9" customFormat="1" ht="25" customHeight="1">
      <c r="B125" s="130"/>
      <c r="D125" s="131" t="s">
        <v>409</v>
      </c>
      <c r="E125" s="132"/>
      <c r="F125" s="132"/>
      <c r="G125" s="132"/>
      <c r="H125" s="132"/>
      <c r="I125" s="133"/>
      <c r="J125" s="134">
        <f>J308</f>
        <v>0</v>
      </c>
      <c r="L125" s="130"/>
    </row>
    <row r="126" spans="1:31" s="10" customFormat="1" ht="19.899999999999999" customHeight="1">
      <c r="B126" s="135"/>
      <c r="D126" s="136" t="s">
        <v>410</v>
      </c>
      <c r="E126" s="137"/>
      <c r="F126" s="137"/>
      <c r="G126" s="137"/>
      <c r="H126" s="137"/>
      <c r="I126" s="138"/>
      <c r="J126" s="139">
        <f>J309</f>
        <v>0</v>
      </c>
      <c r="L126" s="135"/>
    </row>
    <row r="127" spans="1:31" s="10" customFormat="1" ht="19.899999999999999" customHeight="1">
      <c r="B127" s="135"/>
      <c r="D127" s="136" t="s">
        <v>411</v>
      </c>
      <c r="E127" s="137"/>
      <c r="F127" s="137"/>
      <c r="G127" s="137"/>
      <c r="H127" s="137"/>
      <c r="I127" s="138"/>
      <c r="J127" s="139">
        <f>J333</f>
        <v>0</v>
      </c>
      <c r="L127" s="135"/>
    </row>
    <row r="128" spans="1:31" s="2" customFormat="1" ht="21.85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s="2" customFormat="1" ht="7" customHeight="1">
      <c r="A129" s="31"/>
      <c r="B129" s="46"/>
      <c r="C129" s="47"/>
      <c r="D129" s="47"/>
      <c r="E129" s="47"/>
      <c r="F129" s="47"/>
      <c r="G129" s="47"/>
      <c r="H129" s="47"/>
      <c r="I129" s="124"/>
      <c r="J129" s="47"/>
      <c r="K129" s="47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3" spans="1:31" s="2" customFormat="1" ht="7" customHeight="1">
      <c r="A133" s="31"/>
      <c r="B133" s="48"/>
      <c r="C133" s="49"/>
      <c r="D133" s="49"/>
      <c r="E133" s="49"/>
      <c r="F133" s="49"/>
      <c r="G133" s="49"/>
      <c r="H133" s="49"/>
      <c r="I133" s="125"/>
      <c r="J133" s="49"/>
      <c r="K133" s="49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25" customHeight="1">
      <c r="A134" s="31"/>
      <c r="B134" s="32"/>
      <c r="C134" s="20" t="s">
        <v>412</v>
      </c>
      <c r="D134" s="31"/>
      <c r="E134" s="31"/>
      <c r="F134" s="31"/>
      <c r="G134" s="31"/>
      <c r="H134" s="31"/>
      <c r="I134" s="100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7" customHeight="1">
      <c r="A135" s="31"/>
      <c r="B135" s="32"/>
      <c r="C135" s="31"/>
      <c r="D135" s="31"/>
      <c r="E135" s="31"/>
      <c r="F135" s="31"/>
      <c r="G135" s="31"/>
      <c r="H135" s="31"/>
      <c r="I135" s="100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12" customHeight="1">
      <c r="A136" s="31"/>
      <c r="B136" s="32"/>
      <c r="C136" s="26" t="s">
        <v>16</v>
      </c>
      <c r="D136" s="31"/>
      <c r="E136" s="31"/>
      <c r="F136" s="31"/>
      <c r="G136" s="31"/>
      <c r="H136" s="31"/>
      <c r="I136" s="100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6.5" customHeight="1">
      <c r="A137" s="31"/>
      <c r="B137" s="32"/>
      <c r="C137" s="31"/>
      <c r="D137" s="31"/>
      <c r="E137" s="265" t="str">
        <f>E7</f>
        <v>Modernizace rejd Baťova kanálu</v>
      </c>
      <c r="F137" s="266"/>
      <c r="G137" s="266"/>
      <c r="H137" s="266"/>
      <c r="I137" s="100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1" customFormat="1" ht="12" customHeight="1">
      <c r="B138" s="19"/>
      <c r="C138" s="26" t="s">
        <v>393</v>
      </c>
      <c r="I138" s="97"/>
      <c r="L138" s="19"/>
    </row>
    <row r="139" spans="1:31" s="2" customFormat="1" ht="16.5" customHeight="1">
      <c r="A139" s="31"/>
      <c r="B139" s="32"/>
      <c r="C139" s="31"/>
      <c r="D139" s="31"/>
      <c r="E139" s="265" t="s">
        <v>1361</v>
      </c>
      <c r="F139" s="267"/>
      <c r="G139" s="267"/>
      <c r="H139" s="267"/>
      <c r="I139" s="100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395</v>
      </c>
      <c r="D140" s="31"/>
      <c r="E140" s="31"/>
      <c r="F140" s="31"/>
      <c r="G140" s="31"/>
      <c r="H140" s="31"/>
      <c r="I140" s="100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6.5" customHeight="1">
      <c r="A141" s="31"/>
      <c r="B141" s="32"/>
      <c r="C141" s="31"/>
      <c r="D141" s="31"/>
      <c r="E141" s="247" t="str">
        <f>E11</f>
        <v>014-36-03-1 - SO-01 PK Vnorovy I - čekací stání - dolní rejda</v>
      </c>
      <c r="F141" s="267"/>
      <c r="G141" s="267"/>
      <c r="H141" s="267"/>
      <c r="I141" s="100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7" customHeight="1">
      <c r="A142" s="31"/>
      <c r="B142" s="32"/>
      <c r="C142" s="31"/>
      <c r="D142" s="31"/>
      <c r="E142" s="31"/>
      <c r="F142" s="31"/>
      <c r="G142" s="31"/>
      <c r="H142" s="31"/>
      <c r="I142" s="100"/>
      <c r="J142" s="31"/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2" customHeight="1">
      <c r="A143" s="31"/>
      <c r="B143" s="32"/>
      <c r="C143" s="26" t="s">
        <v>20</v>
      </c>
      <c r="D143" s="31"/>
      <c r="E143" s="31"/>
      <c r="F143" s="24" t="str">
        <f>F14</f>
        <v>Vnorovy</v>
      </c>
      <c r="G143" s="31"/>
      <c r="H143" s="31"/>
      <c r="I143" s="101" t="s">
        <v>22</v>
      </c>
      <c r="J143" s="54" t="str">
        <f>IF(J14="","",J14)</f>
        <v>1. 4. 2020</v>
      </c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7" customHeight="1">
      <c r="A144" s="31"/>
      <c r="B144" s="32"/>
      <c r="C144" s="31"/>
      <c r="D144" s="31"/>
      <c r="E144" s="31"/>
      <c r="F144" s="31"/>
      <c r="G144" s="31"/>
      <c r="H144" s="31"/>
      <c r="I144" s="100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25.65" customHeight="1">
      <c r="A145" s="31"/>
      <c r="B145" s="32"/>
      <c r="C145" s="26" t="s">
        <v>24</v>
      </c>
      <c r="D145" s="31"/>
      <c r="E145" s="31"/>
      <c r="F145" s="24" t="str">
        <f>E17</f>
        <v>Povodí Moravy, s.p.</v>
      </c>
      <c r="G145" s="31"/>
      <c r="H145" s="31"/>
      <c r="I145" s="101" t="s">
        <v>30</v>
      </c>
      <c r="J145" s="29" t="str">
        <f>E23</f>
        <v>VH atelier, spol. s r.o.</v>
      </c>
      <c r="K145" s="31"/>
      <c r="L145" s="4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25.65" customHeight="1">
      <c r="A146" s="31"/>
      <c r="B146" s="32"/>
      <c r="C146" s="26" t="s">
        <v>28</v>
      </c>
      <c r="D146" s="31"/>
      <c r="E146" s="31"/>
      <c r="F146" s="24" t="str">
        <f>IF(E20="","",E20)</f>
        <v>Vyplň údaj</v>
      </c>
      <c r="G146" s="31"/>
      <c r="H146" s="31"/>
      <c r="I146" s="101" t="s">
        <v>33</v>
      </c>
      <c r="J146" s="29" t="str">
        <f>E26</f>
        <v>VH atelier, spol. s r.o.</v>
      </c>
      <c r="K146" s="31"/>
      <c r="L146" s="4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0.3" customHeight="1">
      <c r="A147" s="31"/>
      <c r="B147" s="32"/>
      <c r="C147" s="31"/>
      <c r="D147" s="31"/>
      <c r="E147" s="31"/>
      <c r="F147" s="31"/>
      <c r="G147" s="31"/>
      <c r="H147" s="31"/>
      <c r="I147" s="100"/>
      <c r="J147" s="31"/>
      <c r="K147" s="31"/>
      <c r="L147" s="4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11" customFormat="1" ht="29.25" customHeight="1">
      <c r="A148" s="140"/>
      <c r="B148" s="141"/>
      <c r="C148" s="142" t="s">
        <v>413</v>
      </c>
      <c r="D148" s="143" t="s">
        <v>60</v>
      </c>
      <c r="E148" s="143" t="s">
        <v>56</v>
      </c>
      <c r="F148" s="143" t="s">
        <v>57</v>
      </c>
      <c r="G148" s="143" t="s">
        <v>414</v>
      </c>
      <c r="H148" s="143" t="s">
        <v>415</v>
      </c>
      <c r="I148" s="144" t="s">
        <v>416</v>
      </c>
      <c r="J148" s="145" t="s">
        <v>399</v>
      </c>
      <c r="K148" s="146" t="s">
        <v>417</v>
      </c>
      <c r="L148" s="147"/>
      <c r="M148" s="61" t="s">
        <v>1</v>
      </c>
      <c r="N148" s="62" t="s">
        <v>39</v>
      </c>
      <c r="O148" s="62" t="s">
        <v>418</v>
      </c>
      <c r="P148" s="62" t="s">
        <v>419</v>
      </c>
      <c r="Q148" s="62" t="s">
        <v>420</v>
      </c>
      <c r="R148" s="62" t="s">
        <v>421</v>
      </c>
      <c r="S148" s="62" t="s">
        <v>422</v>
      </c>
      <c r="T148" s="63" t="s">
        <v>423</v>
      </c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</row>
    <row r="149" spans="1:65" s="2" customFormat="1" ht="22.8" customHeight="1">
      <c r="A149" s="31"/>
      <c r="B149" s="32"/>
      <c r="C149" s="68" t="s">
        <v>424</v>
      </c>
      <c r="D149" s="31"/>
      <c r="E149" s="31"/>
      <c r="F149" s="31"/>
      <c r="G149" s="31"/>
      <c r="H149" s="31"/>
      <c r="I149" s="100"/>
      <c r="J149" s="148">
        <f>BK149</f>
        <v>0</v>
      </c>
      <c r="K149" s="31"/>
      <c r="L149" s="32"/>
      <c r="M149" s="64"/>
      <c r="N149" s="55"/>
      <c r="O149" s="65"/>
      <c r="P149" s="149">
        <f>P150+P308</f>
        <v>0</v>
      </c>
      <c r="Q149" s="65"/>
      <c r="R149" s="149">
        <f>R150+R308</f>
        <v>1351.6353351499997</v>
      </c>
      <c r="S149" s="65"/>
      <c r="T149" s="150">
        <f>T150+T308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74</v>
      </c>
      <c r="AU149" s="16" t="s">
        <v>401</v>
      </c>
      <c r="BK149" s="151">
        <f>BK150+BK308</f>
        <v>0</v>
      </c>
    </row>
    <row r="150" spans="1:65" s="12" customFormat="1" ht="25.9" customHeight="1">
      <c r="B150" s="152"/>
      <c r="D150" s="153" t="s">
        <v>74</v>
      </c>
      <c r="E150" s="154" t="s">
        <v>425</v>
      </c>
      <c r="F150" s="154" t="s">
        <v>426</v>
      </c>
      <c r="I150" s="155"/>
      <c r="J150" s="156">
        <f>BK150</f>
        <v>0</v>
      </c>
      <c r="L150" s="152"/>
      <c r="M150" s="157"/>
      <c r="N150" s="158"/>
      <c r="O150" s="158"/>
      <c r="P150" s="159">
        <f>P151+P212+P235+P257+P284+P292+P298</f>
        <v>0</v>
      </c>
      <c r="Q150" s="158"/>
      <c r="R150" s="159">
        <f>R151+R212+R235+R257+R284+R292+R298</f>
        <v>1335.7352483499997</v>
      </c>
      <c r="S150" s="158"/>
      <c r="T150" s="160">
        <f>T151+T212+T235+T257+T284+T292+T298</f>
        <v>0</v>
      </c>
      <c r="AR150" s="153" t="s">
        <v>82</v>
      </c>
      <c r="AT150" s="161" t="s">
        <v>74</v>
      </c>
      <c r="AU150" s="161" t="s">
        <v>75</v>
      </c>
      <c r="AY150" s="153" t="s">
        <v>427</v>
      </c>
      <c r="BK150" s="162">
        <f>BK151+BK212+BK235+BK257+BK284+BK292+BK298</f>
        <v>0</v>
      </c>
    </row>
    <row r="151" spans="1:65" s="12" customFormat="1" ht="22.8" customHeight="1">
      <c r="B151" s="152"/>
      <c r="D151" s="153" t="s">
        <v>74</v>
      </c>
      <c r="E151" s="163" t="s">
        <v>82</v>
      </c>
      <c r="F151" s="163" t="s">
        <v>428</v>
      </c>
      <c r="I151" s="155"/>
      <c r="J151" s="164">
        <f>BK151</f>
        <v>0</v>
      </c>
      <c r="L151" s="152"/>
      <c r="M151" s="157"/>
      <c r="N151" s="158"/>
      <c r="O151" s="158"/>
      <c r="P151" s="159">
        <f>P152+P161+P168+P183+P192+P201</f>
        <v>0</v>
      </c>
      <c r="Q151" s="158"/>
      <c r="R151" s="159">
        <f>R152+R161+R168+R183+R192+R201</f>
        <v>85.846292000000005</v>
      </c>
      <c r="S151" s="158"/>
      <c r="T151" s="160">
        <f>T152+T161+T168+T183+T192+T201</f>
        <v>0</v>
      </c>
      <c r="AR151" s="153" t="s">
        <v>82</v>
      </c>
      <c r="AT151" s="161" t="s">
        <v>74</v>
      </c>
      <c r="AU151" s="161" t="s">
        <v>82</v>
      </c>
      <c r="AY151" s="153" t="s">
        <v>427</v>
      </c>
      <c r="BK151" s="162">
        <f>BK152+BK161+BK168+BK183+BK192+BK201</f>
        <v>0</v>
      </c>
    </row>
    <row r="152" spans="1:65" s="12" customFormat="1" ht="20.85" customHeight="1">
      <c r="B152" s="152"/>
      <c r="D152" s="153" t="s">
        <v>74</v>
      </c>
      <c r="E152" s="163" t="s">
        <v>429</v>
      </c>
      <c r="F152" s="163" t="s">
        <v>430</v>
      </c>
      <c r="I152" s="155"/>
      <c r="J152" s="164">
        <f>BK152</f>
        <v>0</v>
      </c>
      <c r="L152" s="152"/>
      <c r="M152" s="157"/>
      <c r="N152" s="158"/>
      <c r="O152" s="158"/>
      <c r="P152" s="159">
        <f>SUM(P153:P160)</f>
        <v>0</v>
      </c>
      <c r="Q152" s="158"/>
      <c r="R152" s="159">
        <f>SUM(R153:R160)</f>
        <v>4.8000000000000001E-2</v>
      </c>
      <c r="S152" s="158"/>
      <c r="T152" s="160">
        <f>SUM(T153:T160)</f>
        <v>0</v>
      </c>
      <c r="AR152" s="153" t="s">
        <v>82</v>
      </c>
      <c r="AT152" s="161" t="s">
        <v>74</v>
      </c>
      <c r="AU152" s="161" t="s">
        <v>84</v>
      </c>
      <c r="AY152" s="153" t="s">
        <v>427</v>
      </c>
      <c r="BK152" s="162">
        <f>SUM(BK153:BK160)</f>
        <v>0</v>
      </c>
    </row>
    <row r="153" spans="1:65" s="2" customFormat="1" ht="21.75" customHeight="1">
      <c r="A153" s="31"/>
      <c r="B153" s="165"/>
      <c r="C153" s="166" t="s">
        <v>82</v>
      </c>
      <c r="D153" s="166" t="s">
        <v>431</v>
      </c>
      <c r="E153" s="167" t="s">
        <v>1049</v>
      </c>
      <c r="F153" s="168" t="s">
        <v>1050</v>
      </c>
      <c r="G153" s="169" t="s">
        <v>707</v>
      </c>
      <c r="H153" s="170">
        <v>800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6.0000000000000002E-5</v>
      </c>
      <c r="R153" s="176">
        <f>Q153*H153</f>
        <v>4.8000000000000001E-2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435</v>
      </c>
      <c r="AT153" s="178" t="s">
        <v>431</v>
      </c>
      <c r="AU153" s="178" t="s">
        <v>436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435</v>
      </c>
      <c r="BM153" s="178" t="s">
        <v>1367</v>
      </c>
    </row>
    <row r="154" spans="1:65" s="2" customFormat="1" ht="45">
      <c r="A154" s="31"/>
      <c r="B154" s="32"/>
      <c r="C154" s="31"/>
      <c r="D154" s="180" t="s">
        <v>438</v>
      </c>
      <c r="E154" s="31"/>
      <c r="F154" s="181" t="s">
        <v>1368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436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822</v>
      </c>
      <c r="H155" s="187">
        <v>800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84</v>
      </c>
      <c r="D156" s="166" t="s">
        <v>431</v>
      </c>
      <c r="E156" s="167" t="s">
        <v>1053</v>
      </c>
      <c r="F156" s="168" t="s">
        <v>1054</v>
      </c>
      <c r="G156" s="169" t="s">
        <v>1055</v>
      </c>
      <c r="H156" s="170">
        <v>80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1369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1370</v>
      </c>
      <c r="H157" s="187">
        <v>80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2" customFormat="1" ht="21.75" customHeight="1">
      <c r="A158" s="31"/>
      <c r="B158" s="165"/>
      <c r="C158" s="166" t="s">
        <v>436</v>
      </c>
      <c r="D158" s="166" t="s">
        <v>431</v>
      </c>
      <c r="E158" s="167" t="s">
        <v>1371</v>
      </c>
      <c r="F158" s="168" t="s">
        <v>1372</v>
      </c>
      <c r="G158" s="169" t="s">
        <v>923</v>
      </c>
      <c r="H158" s="170">
        <v>1</v>
      </c>
      <c r="I158" s="171"/>
      <c r="J158" s="172">
        <f>ROUND(I158*H158,2)</f>
        <v>0</v>
      </c>
      <c r="K158" s="173"/>
      <c r="L158" s="32"/>
      <c r="M158" s="174" t="s">
        <v>1</v>
      </c>
      <c r="N158" s="175" t="s">
        <v>40</v>
      </c>
      <c r="O158" s="57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435</v>
      </c>
      <c r="AT158" s="178" t="s">
        <v>431</v>
      </c>
      <c r="AU158" s="178" t="s">
        <v>436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435</v>
      </c>
      <c r="BM158" s="178" t="s">
        <v>1373</v>
      </c>
    </row>
    <row r="159" spans="1:65" s="2" customFormat="1" ht="54">
      <c r="A159" s="31"/>
      <c r="B159" s="32"/>
      <c r="C159" s="31"/>
      <c r="D159" s="180" t="s">
        <v>438</v>
      </c>
      <c r="E159" s="31"/>
      <c r="F159" s="181" t="s">
        <v>1374</v>
      </c>
      <c r="G159" s="31"/>
      <c r="H159" s="31"/>
      <c r="I159" s="100"/>
      <c r="J159" s="31"/>
      <c r="K159" s="31"/>
      <c r="L159" s="32"/>
      <c r="M159" s="182"/>
      <c r="N159" s="183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438</v>
      </c>
      <c r="AU159" s="16" t="s">
        <v>436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82</v>
      </c>
      <c r="H160" s="187">
        <v>1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12" customFormat="1" ht="20.85" customHeight="1">
      <c r="B161" s="152"/>
      <c r="D161" s="153" t="s">
        <v>74</v>
      </c>
      <c r="E161" s="163" t="s">
        <v>440</v>
      </c>
      <c r="F161" s="163" t="s">
        <v>441</v>
      </c>
      <c r="I161" s="155"/>
      <c r="J161" s="164">
        <f>BK161</f>
        <v>0</v>
      </c>
      <c r="L161" s="152"/>
      <c r="M161" s="157"/>
      <c r="N161" s="158"/>
      <c r="O161" s="158"/>
      <c r="P161" s="159">
        <f>SUM(P162:P167)</f>
        <v>0</v>
      </c>
      <c r="Q161" s="158"/>
      <c r="R161" s="159">
        <f>SUM(R162:R167)</f>
        <v>4.9352520000000002</v>
      </c>
      <c r="S161" s="158"/>
      <c r="T161" s="160">
        <f>SUM(T162:T167)</f>
        <v>0</v>
      </c>
      <c r="AR161" s="153" t="s">
        <v>82</v>
      </c>
      <c r="AT161" s="161" t="s">
        <v>74</v>
      </c>
      <c r="AU161" s="161" t="s">
        <v>84</v>
      </c>
      <c r="AY161" s="153" t="s">
        <v>427</v>
      </c>
      <c r="BK161" s="162">
        <f>SUM(BK162:BK167)</f>
        <v>0</v>
      </c>
    </row>
    <row r="162" spans="1:65" s="2" customFormat="1" ht="21.75" customHeight="1">
      <c r="A162" s="31"/>
      <c r="B162" s="165"/>
      <c r="C162" s="166" t="s">
        <v>435</v>
      </c>
      <c r="D162" s="166" t="s">
        <v>431</v>
      </c>
      <c r="E162" s="167" t="s">
        <v>827</v>
      </c>
      <c r="F162" s="168" t="s">
        <v>828</v>
      </c>
      <c r="G162" s="169" t="s">
        <v>675</v>
      </c>
      <c r="H162" s="170">
        <v>1301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435</v>
      </c>
      <c r="AT162" s="178" t="s">
        <v>431</v>
      </c>
      <c r="AU162" s="178" t="s">
        <v>436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435</v>
      </c>
      <c r="BM162" s="178" t="s">
        <v>1375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1376</v>
      </c>
      <c r="H163" s="187">
        <v>1301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33" customHeight="1">
      <c r="A164" s="31"/>
      <c r="B164" s="165"/>
      <c r="C164" s="166" t="s">
        <v>460</v>
      </c>
      <c r="D164" s="166" t="s">
        <v>431</v>
      </c>
      <c r="E164" s="167" t="s">
        <v>1067</v>
      </c>
      <c r="F164" s="168" t="s">
        <v>1068</v>
      </c>
      <c r="G164" s="169" t="s">
        <v>675</v>
      </c>
      <c r="H164" s="170">
        <v>650.5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1377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1378</v>
      </c>
      <c r="H165" s="187">
        <v>650.5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471</v>
      </c>
      <c r="D166" s="166" t="s">
        <v>431</v>
      </c>
      <c r="E166" s="167" t="s">
        <v>1071</v>
      </c>
      <c r="F166" s="168" t="s">
        <v>1072</v>
      </c>
      <c r="G166" s="169" t="s">
        <v>444</v>
      </c>
      <c r="H166" s="170">
        <v>172.2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2.8660000000000001E-2</v>
      </c>
      <c r="R166" s="176">
        <f>Q166*H166</f>
        <v>4.9352520000000002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1379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1380</v>
      </c>
      <c r="H167" s="187">
        <v>172.2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12" customFormat="1" ht="20.85" customHeight="1">
      <c r="B168" s="152"/>
      <c r="D168" s="153" t="s">
        <v>74</v>
      </c>
      <c r="E168" s="163" t="s">
        <v>8</v>
      </c>
      <c r="F168" s="163" t="s">
        <v>449</v>
      </c>
      <c r="I168" s="155"/>
      <c r="J168" s="164">
        <f>BK168</f>
        <v>0</v>
      </c>
      <c r="L168" s="152"/>
      <c r="M168" s="157"/>
      <c r="N168" s="158"/>
      <c r="O168" s="158"/>
      <c r="P168" s="159">
        <f>SUM(P169:P182)</f>
        <v>0</v>
      </c>
      <c r="Q168" s="158"/>
      <c r="R168" s="159">
        <f>SUM(R169:R182)</f>
        <v>80.835540000000009</v>
      </c>
      <c r="S168" s="158"/>
      <c r="T168" s="160">
        <f>SUM(T169:T182)</f>
        <v>0</v>
      </c>
      <c r="AR168" s="153" t="s">
        <v>82</v>
      </c>
      <c r="AT168" s="161" t="s">
        <v>74</v>
      </c>
      <c r="AU168" s="161" t="s">
        <v>84</v>
      </c>
      <c r="AY168" s="153" t="s">
        <v>427</v>
      </c>
      <c r="BK168" s="162">
        <f>SUM(BK169:BK182)</f>
        <v>0</v>
      </c>
    </row>
    <row r="169" spans="1:65" s="2" customFormat="1" ht="21.75" customHeight="1">
      <c r="A169" s="31"/>
      <c r="B169" s="165"/>
      <c r="C169" s="166" t="s">
        <v>479</v>
      </c>
      <c r="D169" s="166" t="s">
        <v>431</v>
      </c>
      <c r="E169" s="167" t="s">
        <v>1075</v>
      </c>
      <c r="F169" s="168" t="s">
        <v>1076</v>
      </c>
      <c r="G169" s="169" t="s">
        <v>482</v>
      </c>
      <c r="H169" s="170">
        <v>142.5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2.0000000000000001E-4</v>
      </c>
      <c r="R169" s="176">
        <f>Q169*H169</f>
        <v>2.8500000000000001E-2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436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1381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1382</v>
      </c>
      <c r="H170" s="187">
        <v>142.5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436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33" customHeight="1">
      <c r="A171" s="31"/>
      <c r="B171" s="165"/>
      <c r="C171" s="166" t="s">
        <v>464</v>
      </c>
      <c r="D171" s="166" t="s">
        <v>431</v>
      </c>
      <c r="E171" s="167" t="s">
        <v>1383</v>
      </c>
      <c r="F171" s="168" t="s">
        <v>1384</v>
      </c>
      <c r="G171" s="169" t="s">
        <v>490</v>
      </c>
      <c r="H171" s="170">
        <v>456</v>
      </c>
      <c r="I171" s="171"/>
      <c r="J171" s="172">
        <f>ROUND(I171*H171,2)</f>
        <v>0</v>
      </c>
      <c r="K171" s="173"/>
      <c r="L171" s="32"/>
      <c r="M171" s="174" t="s">
        <v>1</v>
      </c>
      <c r="N171" s="175" t="s">
        <v>40</v>
      </c>
      <c r="O171" s="57"/>
      <c r="P171" s="176">
        <f>O171*H171</f>
        <v>0</v>
      </c>
      <c r="Q171" s="176">
        <v>1.9000000000000001E-4</v>
      </c>
      <c r="R171" s="176">
        <f>Q171*H171</f>
        <v>8.6640000000000009E-2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435</v>
      </c>
      <c r="AT171" s="178" t="s">
        <v>431</v>
      </c>
      <c r="AU171" s="178" t="s">
        <v>436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1385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1386</v>
      </c>
      <c r="H172" s="187">
        <v>456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436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21.75" customHeight="1">
      <c r="A173" s="31"/>
      <c r="B173" s="165"/>
      <c r="C173" s="166" t="s">
        <v>467</v>
      </c>
      <c r="D173" s="166" t="s">
        <v>431</v>
      </c>
      <c r="E173" s="167" t="s">
        <v>1387</v>
      </c>
      <c r="F173" s="168" t="s">
        <v>1388</v>
      </c>
      <c r="G173" s="169" t="s">
        <v>490</v>
      </c>
      <c r="H173" s="170">
        <v>456</v>
      </c>
      <c r="I173" s="171"/>
      <c r="J173" s="172">
        <f>ROUND(I173*H173,2)</f>
        <v>0</v>
      </c>
      <c r="K173" s="173"/>
      <c r="L173" s="32"/>
      <c r="M173" s="174" t="s">
        <v>1</v>
      </c>
      <c r="N173" s="175" t="s">
        <v>40</v>
      </c>
      <c r="O173" s="57"/>
      <c r="P173" s="176">
        <f>O173*H173</f>
        <v>0</v>
      </c>
      <c r="Q173" s="176">
        <v>1.8799999999999999E-3</v>
      </c>
      <c r="R173" s="176">
        <f>Q173*H173</f>
        <v>0.85727999999999993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435</v>
      </c>
      <c r="AT173" s="178" t="s">
        <v>431</v>
      </c>
      <c r="AU173" s="178" t="s">
        <v>436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1389</v>
      </c>
    </row>
    <row r="174" spans="1:65" s="13" customFormat="1" ht="10.199999999999999">
      <c r="B174" s="184"/>
      <c r="D174" s="180" t="s">
        <v>447</v>
      </c>
      <c r="E174" s="185" t="s">
        <v>1</v>
      </c>
      <c r="F174" s="186" t="s">
        <v>1390</v>
      </c>
      <c r="H174" s="187">
        <v>456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82</v>
      </c>
      <c r="AY174" s="185" t="s">
        <v>427</v>
      </c>
    </row>
    <row r="175" spans="1:65" s="2" customFormat="1" ht="16.5" customHeight="1">
      <c r="A175" s="31"/>
      <c r="B175" s="165"/>
      <c r="C175" s="192" t="s">
        <v>497</v>
      </c>
      <c r="D175" s="192" t="s">
        <v>461</v>
      </c>
      <c r="E175" s="193" t="s">
        <v>462</v>
      </c>
      <c r="F175" s="194" t="s">
        <v>1086</v>
      </c>
      <c r="G175" s="195" t="s">
        <v>452</v>
      </c>
      <c r="H175" s="196">
        <v>77.748000000000005</v>
      </c>
      <c r="I175" s="197"/>
      <c r="J175" s="198">
        <f>ROUND(I175*H175,2)</f>
        <v>0</v>
      </c>
      <c r="K175" s="199"/>
      <c r="L175" s="200"/>
      <c r="M175" s="201" t="s">
        <v>1</v>
      </c>
      <c r="N175" s="202" t="s">
        <v>40</v>
      </c>
      <c r="O175" s="57"/>
      <c r="P175" s="176">
        <f>O175*H175</f>
        <v>0</v>
      </c>
      <c r="Q175" s="176">
        <v>1</v>
      </c>
      <c r="R175" s="176">
        <f>Q175*H175</f>
        <v>77.748000000000005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464</v>
      </c>
      <c r="AT175" s="178" t="s">
        <v>461</v>
      </c>
      <c r="AU175" s="178" t="s">
        <v>436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1391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1392</v>
      </c>
      <c r="H176" s="187">
        <v>77.748000000000005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436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21.75" customHeight="1">
      <c r="A177" s="31"/>
      <c r="B177" s="165"/>
      <c r="C177" s="166" t="s">
        <v>429</v>
      </c>
      <c r="D177" s="166" t="s">
        <v>431</v>
      </c>
      <c r="E177" s="167" t="s">
        <v>1393</v>
      </c>
      <c r="F177" s="168" t="s">
        <v>1394</v>
      </c>
      <c r="G177" s="169" t="s">
        <v>444</v>
      </c>
      <c r="H177" s="170">
        <v>204</v>
      </c>
      <c r="I177" s="171"/>
      <c r="J177" s="172">
        <f>ROUND(I177*H177,2)</f>
        <v>0</v>
      </c>
      <c r="K177" s="173"/>
      <c r="L177" s="32"/>
      <c r="M177" s="174" t="s">
        <v>1</v>
      </c>
      <c r="N177" s="175" t="s">
        <v>40</v>
      </c>
      <c r="O177" s="57"/>
      <c r="P177" s="176">
        <f>O177*H177</f>
        <v>0</v>
      </c>
      <c r="Q177" s="176">
        <v>5.5199999999999997E-3</v>
      </c>
      <c r="R177" s="176">
        <f>Q177*H177</f>
        <v>1.12608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435</v>
      </c>
      <c r="AT177" s="178" t="s">
        <v>431</v>
      </c>
      <c r="AU177" s="178" t="s">
        <v>436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435</v>
      </c>
      <c r="BM177" s="178" t="s">
        <v>1395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1396</v>
      </c>
      <c r="H178" s="187">
        <v>204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33" customHeight="1">
      <c r="A179" s="31"/>
      <c r="B179" s="165"/>
      <c r="C179" s="166" t="s">
        <v>440</v>
      </c>
      <c r="D179" s="166" t="s">
        <v>431</v>
      </c>
      <c r="E179" s="167" t="s">
        <v>1093</v>
      </c>
      <c r="F179" s="168" t="s">
        <v>1094</v>
      </c>
      <c r="G179" s="169" t="s">
        <v>444</v>
      </c>
      <c r="H179" s="170">
        <v>204</v>
      </c>
      <c r="I179" s="171"/>
      <c r="J179" s="172">
        <f>ROUND(I179*H179,2)</f>
        <v>0</v>
      </c>
      <c r="K179" s="173"/>
      <c r="L179" s="32"/>
      <c r="M179" s="174" t="s">
        <v>1</v>
      </c>
      <c r="N179" s="175" t="s">
        <v>40</v>
      </c>
      <c r="O179" s="57"/>
      <c r="P179" s="176">
        <f>O179*H179</f>
        <v>0</v>
      </c>
      <c r="Q179" s="176">
        <v>4.4900000000000001E-3</v>
      </c>
      <c r="R179" s="176">
        <f>Q179*H179</f>
        <v>0.91596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435</v>
      </c>
      <c r="AT179" s="178" t="s">
        <v>431</v>
      </c>
      <c r="AU179" s="178" t="s">
        <v>436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435</v>
      </c>
      <c r="BM179" s="178" t="s">
        <v>1397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1398</v>
      </c>
      <c r="H180" s="187">
        <v>204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436</v>
      </c>
      <c r="AV180" s="13" t="s">
        <v>84</v>
      </c>
      <c r="AW180" s="13" t="s">
        <v>32</v>
      </c>
      <c r="AX180" s="13" t="s">
        <v>82</v>
      </c>
      <c r="AY180" s="185" t="s">
        <v>427</v>
      </c>
    </row>
    <row r="181" spans="1:65" s="2" customFormat="1" ht="21.75" customHeight="1">
      <c r="A181" s="31"/>
      <c r="B181" s="165"/>
      <c r="C181" s="166" t="s">
        <v>512</v>
      </c>
      <c r="D181" s="166" t="s">
        <v>431</v>
      </c>
      <c r="E181" s="167" t="s">
        <v>1399</v>
      </c>
      <c r="F181" s="168" t="s">
        <v>1400</v>
      </c>
      <c r="G181" s="169" t="s">
        <v>482</v>
      </c>
      <c r="H181" s="170">
        <v>18</v>
      </c>
      <c r="I181" s="171"/>
      <c r="J181" s="172">
        <f>ROUND(I181*H181,2)</f>
        <v>0</v>
      </c>
      <c r="K181" s="173"/>
      <c r="L181" s="32"/>
      <c r="M181" s="174" t="s">
        <v>1</v>
      </c>
      <c r="N181" s="175" t="s">
        <v>40</v>
      </c>
      <c r="O181" s="57"/>
      <c r="P181" s="176">
        <f>O181*H181</f>
        <v>0</v>
      </c>
      <c r="Q181" s="176">
        <v>4.0600000000000002E-3</v>
      </c>
      <c r="R181" s="176">
        <f>Q181*H181</f>
        <v>7.3080000000000006E-2</v>
      </c>
      <c r="S181" s="176">
        <v>0</v>
      </c>
      <c r="T181" s="17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8" t="s">
        <v>435</v>
      </c>
      <c r="AT181" s="178" t="s">
        <v>431</v>
      </c>
      <c r="AU181" s="178" t="s">
        <v>436</v>
      </c>
      <c r="AY181" s="16" t="s">
        <v>427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6" t="s">
        <v>82</v>
      </c>
      <c r="BK181" s="179">
        <f>ROUND(I181*H181,2)</f>
        <v>0</v>
      </c>
      <c r="BL181" s="16" t="s">
        <v>435</v>
      </c>
      <c r="BM181" s="178" t="s">
        <v>1401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542</v>
      </c>
      <c r="H182" s="187">
        <v>18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436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12" customFormat="1" ht="20.85" customHeight="1">
      <c r="B183" s="152"/>
      <c r="D183" s="153" t="s">
        <v>74</v>
      </c>
      <c r="E183" s="163" t="s">
        <v>484</v>
      </c>
      <c r="F183" s="163" t="s">
        <v>832</v>
      </c>
      <c r="I183" s="155"/>
      <c r="J183" s="164">
        <f>BK183</f>
        <v>0</v>
      </c>
      <c r="L183" s="152"/>
      <c r="M183" s="157"/>
      <c r="N183" s="158"/>
      <c r="O183" s="158"/>
      <c r="P183" s="159">
        <f>SUM(P184:P191)</f>
        <v>0</v>
      </c>
      <c r="Q183" s="158"/>
      <c r="R183" s="159">
        <f>SUM(R184:R191)</f>
        <v>0</v>
      </c>
      <c r="S183" s="158"/>
      <c r="T183" s="160">
        <f>SUM(T184:T191)</f>
        <v>0</v>
      </c>
      <c r="AR183" s="153" t="s">
        <v>82</v>
      </c>
      <c r="AT183" s="161" t="s">
        <v>74</v>
      </c>
      <c r="AU183" s="161" t="s">
        <v>84</v>
      </c>
      <c r="AY183" s="153" t="s">
        <v>427</v>
      </c>
      <c r="BK183" s="162">
        <f>SUM(BK184:BK191)</f>
        <v>0</v>
      </c>
    </row>
    <row r="184" spans="1:65" s="2" customFormat="1" ht="55.5" customHeight="1">
      <c r="A184" s="31"/>
      <c r="B184" s="165"/>
      <c r="C184" s="166" t="s">
        <v>487</v>
      </c>
      <c r="D184" s="166" t="s">
        <v>431</v>
      </c>
      <c r="E184" s="167" t="s">
        <v>833</v>
      </c>
      <c r="F184" s="168" t="s">
        <v>834</v>
      </c>
      <c r="G184" s="169" t="s">
        <v>675</v>
      </c>
      <c r="H184" s="170">
        <v>1458.3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435</v>
      </c>
      <c r="AT184" s="178" t="s">
        <v>431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1402</v>
      </c>
    </row>
    <row r="185" spans="1:65" s="13" customFormat="1" ht="20.399999999999999">
      <c r="B185" s="184"/>
      <c r="D185" s="180" t="s">
        <v>447</v>
      </c>
      <c r="E185" s="185" t="s">
        <v>1</v>
      </c>
      <c r="F185" s="186" t="s">
        <v>1403</v>
      </c>
      <c r="H185" s="187">
        <v>1458.3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55.5" customHeight="1">
      <c r="A186" s="31"/>
      <c r="B186" s="165"/>
      <c r="C186" s="166" t="s">
        <v>8</v>
      </c>
      <c r="D186" s="166" t="s">
        <v>431</v>
      </c>
      <c r="E186" s="167" t="s">
        <v>837</v>
      </c>
      <c r="F186" s="168" t="s">
        <v>838</v>
      </c>
      <c r="G186" s="169" t="s">
        <v>675</v>
      </c>
      <c r="H186" s="170">
        <v>1143.7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436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1404</v>
      </c>
    </row>
    <row r="187" spans="1:65" s="13" customFormat="1" ht="20.399999999999999">
      <c r="B187" s="184"/>
      <c r="D187" s="180" t="s">
        <v>447</v>
      </c>
      <c r="E187" s="185" t="s">
        <v>1</v>
      </c>
      <c r="F187" s="186" t="s">
        <v>1405</v>
      </c>
      <c r="H187" s="187">
        <v>1143.7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55.5" customHeight="1">
      <c r="A188" s="31"/>
      <c r="B188" s="165"/>
      <c r="C188" s="166" t="s">
        <v>484</v>
      </c>
      <c r="D188" s="166" t="s">
        <v>431</v>
      </c>
      <c r="E188" s="167" t="s">
        <v>841</v>
      </c>
      <c r="F188" s="168" t="s">
        <v>842</v>
      </c>
      <c r="G188" s="169" t="s">
        <v>675</v>
      </c>
      <c r="H188" s="170">
        <v>22874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436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1406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1407</v>
      </c>
      <c r="H189" s="187">
        <v>22874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33" customHeight="1">
      <c r="A190" s="31"/>
      <c r="B190" s="165"/>
      <c r="C190" s="166" t="s">
        <v>533</v>
      </c>
      <c r="D190" s="166" t="s">
        <v>431</v>
      </c>
      <c r="E190" s="167" t="s">
        <v>845</v>
      </c>
      <c r="F190" s="168" t="s">
        <v>846</v>
      </c>
      <c r="G190" s="169" t="s">
        <v>675</v>
      </c>
      <c r="H190" s="170">
        <v>1301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436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1408</v>
      </c>
    </row>
    <row r="191" spans="1:65" s="13" customFormat="1" ht="10.199999999999999">
      <c r="B191" s="184"/>
      <c r="D191" s="180" t="s">
        <v>447</v>
      </c>
      <c r="E191" s="185" t="s">
        <v>1</v>
      </c>
      <c r="F191" s="186" t="s">
        <v>1409</v>
      </c>
      <c r="H191" s="187">
        <v>1301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436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12" customFormat="1" ht="20.85" customHeight="1">
      <c r="B192" s="152"/>
      <c r="D192" s="153" t="s">
        <v>74</v>
      </c>
      <c r="E192" s="163" t="s">
        <v>533</v>
      </c>
      <c r="F192" s="163" t="s">
        <v>849</v>
      </c>
      <c r="I192" s="155"/>
      <c r="J192" s="164">
        <f>BK192</f>
        <v>0</v>
      </c>
      <c r="L192" s="152"/>
      <c r="M192" s="157"/>
      <c r="N192" s="158"/>
      <c r="O192" s="158"/>
      <c r="P192" s="159">
        <f>SUM(P193:P200)</f>
        <v>0</v>
      </c>
      <c r="Q192" s="158"/>
      <c r="R192" s="159">
        <f>SUM(R193:R200)</f>
        <v>0</v>
      </c>
      <c r="S192" s="158"/>
      <c r="T192" s="160">
        <f>SUM(T193:T200)</f>
        <v>0</v>
      </c>
      <c r="AR192" s="153" t="s">
        <v>82</v>
      </c>
      <c r="AT192" s="161" t="s">
        <v>74</v>
      </c>
      <c r="AU192" s="161" t="s">
        <v>84</v>
      </c>
      <c r="AY192" s="153" t="s">
        <v>427</v>
      </c>
      <c r="BK192" s="162">
        <f>SUM(BK193:BK200)</f>
        <v>0</v>
      </c>
    </row>
    <row r="193" spans="1:65" s="2" customFormat="1" ht="55.5" customHeight="1">
      <c r="A193" s="31"/>
      <c r="B193" s="165"/>
      <c r="C193" s="166" t="s">
        <v>542</v>
      </c>
      <c r="D193" s="166" t="s">
        <v>431</v>
      </c>
      <c r="E193" s="167" t="s">
        <v>850</v>
      </c>
      <c r="F193" s="168" t="s">
        <v>851</v>
      </c>
      <c r="G193" s="169" t="s">
        <v>675</v>
      </c>
      <c r="H193" s="170">
        <v>157.30000000000001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436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1410</v>
      </c>
    </row>
    <row r="194" spans="1:65" s="13" customFormat="1" ht="10.199999999999999">
      <c r="B194" s="184"/>
      <c r="D194" s="180" t="s">
        <v>447</v>
      </c>
      <c r="E194" s="185" t="s">
        <v>1</v>
      </c>
      <c r="F194" s="186" t="s">
        <v>1411</v>
      </c>
      <c r="H194" s="187">
        <v>157.30000000000001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436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33" customHeight="1">
      <c r="A195" s="31"/>
      <c r="B195" s="165"/>
      <c r="C195" s="166" t="s">
        <v>549</v>
      </c>
      <c r="D195" s="166" t="s">
        <v>431</v>
      </c>
      <c r="E195" s="167" t="s">
        <v>854</v>
      </c>
      <c r="F195" s="168" t="s">
        <v>855</v>
      </c>
      <c r="G195" s="169" t="s">
        <v>452</v>
      </c>
      <c r="H195" s="170">
        <v>387.6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436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1412</v>
      </c>
    </row>
    <row r="196" spans="1:65" s="13" customFormat="1" ht="10.199999999999999">
      <c r="B196" s="184"/>
      <c r="D196" s="180" t="s">
        <v>447</v>
      </c>
      <c r="E196" s="185" t="s">
        <v>1</v>
      </c>
      <c r="F196" s="186" t="s">
        <v>1413</v>
      </c>
      <c r="H196" s="187">
        <v>387.6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447</v>
      </c>
      <c r="AU196" s="185" t="s">
        <v>436</v>
      </c>
      <c r="AV196" s="13" t="s">
        <v>84</v>
      </c>
      <c r="AW196" s="13" t="s">
        <v>32</v>
      </c>
      <c r="AX196" s="13" t="s">
        <v>82</v>
      </c>
      <c r="AY196" s="185" t="s">
        <v>427</v>
      </c>
    </row>
    <row r="197" spans="1:65" s="2" customFormat="1" ht="33" customHeight="1">
      <c r="A197" s="31"/>
      <c r="B197" s="165"/>
      <c r="C197" s="166" t="s">
        <v>553</v>
      </c>
      <c r="D197" s="166" t="s">
        <v>431</v>
      </c>
      <c r="E197" s="167" t="s">
        <v>858</v>
      </c>
      <c r="F197" s="168" t="s">
        <v>859</v>
      </c>
      <c r="G197" s="169" t="s">
        <v>675</v>
      </c>
      <c r="H197" s="170">
        <v>2444.6999999999998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436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1414</v>
      </c>
    </row>
    <row r="198" spans="1:65" s="13" customFormat="1" ht="10.199999999999999">
      <c r="B198" s="184"/>
      <c r="D198" s="180" t="s">
        <v>447</v>
      </c>
      <c r="E198" s="185" t="s">
        <v>1</v>
      </c>
      <c r="F198" s="186" t="s">
        <v>1415</v>
      </c>
      <c r="H198" s="187">
        <v>1301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447</v>
      </c>
      <c r="AU198" s="185" t="s">
        <v>436</v>
      </c>
      <c r="AV198" s="13" t="s">
        <v>84</v>
      </c>
      <c r="AW198" s="13" t="s">
        <v>32</v>
      </c>
      <c r="AX198" s="13" t="s">
        <v>75</v>
      </c>
      <c r="AY198" s="185" t="s">
        <v>427</v>
      </c>
    </row>
    <row r="199" spans="1:65" s="13" customFormat="1" ht="20.399999999999999">
      <c r="B199" s="184"/>
      <c r="D199" s="180" t="s">
        <v>447</v>
      </c>
      <c r="E199" s="185" t="s">
        <v>1</v>
      </c>
      <c r="F199" s="186" t="s">
        <v>1416</v>
      </c>
      <c r="H199" s="187">
        <v>1143.7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447</v>
      </c>
      <c r="AU199" s="185" t="s">
        <v>436</v>
      </c>
      <c r="AV199" s="13" t="s">
        <v>84</v>
      </c>
      <c r="AW199" s="13" t="s">
        <v>32</v>
      </c>
      <c r="AX199" s="13" t="s">
        <v>75</v>
      </c>
      <c r="AY199" s="185" t="s">
        <v>427</v>
      </c>
    </row>
    <row r="200" spans="1:65" s="14" customFormat="1" ht="10.199999999999999">
      <c r="B200" s="203"/>
      <c r="D200" s="180" t="s">
        <v>447</v>
      </c>
      <c r="E200" s="204" t="s">
        <v>1</v>
      </c>
      <c r="F200" s="205" t="s">
        <v>541</v>
      </c>
      <c r="H200" s="206">
        <v>2444.6999999999998</v>
      </c>
      <c r="I200" s="207"/>
      <c r="L200" s="203"/>
      <c r="M200" s="208"/>
      <c r="N200" s="209"/>
      <c r="O200" s="209"/>
      <c r="P200" s="209"/>
      <c r="Q200" s="209"/>
      <c r="R200" s="209"/>
      <c r="S200" s="209"/>
      <c r="T200" s="210"/>
      <c r="AT200" s="204" t="s">
        <v>447</v>
      </c>
      <c r="AU200" s="204" t="s">
        <v>436</v>
      </c>
      <c r="AV200" s="14" t="s">
        <v>435</v>
      </c>
      <c r="AW200" s="14" t="s">
        <v>32</v>
      </c>
      <c r="AX200" s="14" t="s">
        <v>82</v>
      </c>
      <c r="AY200" s="204" t="s">
        <v>427</v>
      </c>
    </row>
    <row r="201" spans="1:65" s="12" customFormat="1" ht="20.85" customHeight="1">
      <c r="B201" s="152"/>
      <c r="D201" s="153" t="s">
        <v>74</v>
      </c>
      <c r="E201" s="163" t="s">
        <v>542</v>
      </c>
      <c r="F201" s="163" t="s">
        <v>862</v>
      </c>
      <c r="I201" s="155"/>
      <c r="J201" s="164">
        <f>BK201</f>
        <v>0</v>
      </c>
      <c r="L201" s="152"/>
      <c r="M201" s="157"/>
      <c r="N201" s="158"/>
      <c r="O201" s="158"/>
      <c r="P201" s="159">
        <f>SUM(P202:P211)</f>
        <v>0</v>
      </c>
      <c r="Q201" s="158"/>
      <c r="R201" s="159">
        <f>SUM(R202:R211)</f>
        <v>2.75E-2</v>
      </c>
      <c r="S201" s="158"/>
      <c r="T201" s="160">
        <f>SUM(T202:T211)</f>
        <v>0</v>
      </c>
      <c r="AR201" s="153" t="s">
        <v>82</v>
      </c>
      <c r="AT201" s="161" t="s">
        <v>74</v>
      </c>
      <c r="AU201" s="161" t="s">
        <v>84</v>
      </c>
      <c r="AY201" s="153" t="s">
        <v>427</v>
      </c>
      <c r="BK201" s="162">
        <f>SUM(BK202:BK211)</f>
        <v>0</v>
      </c>
    </row>
    <row r="202" spans="1:65" s="2" customFormat="1" ht="21.75" customHeight="1">
      <c r="A202" s="31"/>
      <c r="B202" s="165"/>
      <c r="C202" s="166" t="s">
        <v>7</v>
      </c>
      <c r="D202" s="166" t="s">
        <v>431</v>
      </c>
      <c r="E202" s="167" t="s">
        <v>863</v>
      </c>
      <c r="F202" s="168" t="s">
        <v>864</v>
      </c>
      <c r="G202" s="169" t="s">
        <v>490</v>
      </c>
      <c r="H202" s="170">
        <v>1100</v>
      </c>
      <c r="I202" s="171"/>
      <c r="J202" s="172">
        <f>ROUND(I202*H202,2)</f>
        <v>0</v>
      </c>
      <c r="K202" s="173"/>
      <c r="L202" s="32"/>
      <c r="M202" s="174" t="s">
        <v>1</v>
      </c>
      <c r="N202" s="175" t="s">
        <v>40</v>
      </c>
      <c r="O202" s="57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8" t="s">
        <v>435</v>
      </c>
      <c r="AT202" s="178" t="s">
        <v>431</v>
      </c>
      <c r="AU202" s="178" t="s">
        <v>436</v>
      </c>
      <c r="AY202" s="16" t="s">
        <v>427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82</v>
      </c>
      <c r="BK202" s="179">
        <f>ROUND(I202*H202,2)</f>
        <v>0</v>
      </c>
      <c r="BL202" s="16" t="s">
        <v>435</v>
      </c>
      <c r="BM202" s="178" t="s">
        <v>1417</v>
      </c>
    </row>
    <row r="203" spans="1:65" s="13" customFormat="1" ht="10.199999999999999">
      <c r="B203" s="184"/>
      <c r="D203" s="180" t="s">
        <v>447</v>
      </c>
      <c r="E203" s="185" t="s">
        <v>1</v>
      </c>
      <c r="F203" s="186" t="s">
        <v>1418</v>
      </c>
      <c r="H203" s="187">
        <v>1100</v>
      </c>
      <c r="I203" s="188"/>
      <c r="L203" s="184"/>
      <c r="M203" s="189"/>
      <c r="N203" s="190"/>
      <c r="O203" s="190"/>
      <c r="P203" s="190"/>
      <c r="Q203" s="190"/>
      <c r="R203" s="190"/>
      <c r="S203" s="190"/>
      <c r="T203" s="191"/>
      <c r="AT203" s="185" t="s">
        <v>447</v>
      </c>
      <c r="AU203" s="185" t="s">
        <v>436</v>
      </c>
      <c r="AV203" s="13" t="s">
        <v>84</v>
      </c>
      <c r="AW203" s="13" t="s">
        <v>32</v>
      </c>
      <c r="AX203" s="13" t="s">
        <v>82</v>
      </c>
      <c r="AY203" s="185" t="s">
        <v>427</v>
      </c>
    </row>
    <row r="204" spans="1:65" s="2" customFormat="1" ht="33" customHeight="1">
      <c r="A204" s="31"/>
      <c r="B204" s="165"/>
      <c r="C204" s="166" t="s">
        <v>564</v>
      </c>
      <c r="D204" s="166" t="s">
        <v>431</v>
      </c>
      <c r="E204" s="167" t="s">
        <v>867</v>
      </c>
      <c r="F204" s="168" t="s">
        <v>868</v>
      </c>
      <c r="G204" s="169" t="s">
        <v>490</v>
      </c>
      <c r="H204" s="170">
        <v>1100</v>
      </c>
      <c r="I204" s="171"/>
      <c r="J204" s="172">
        <f>ROUND(I204*H204,2)</f>
        <v>0</v>
      </c>
      <c r="K204" s="173"/>
      <c r="L204" s="32"/>
      <c r="M204" s="174" t="s">
        <v>1</v>
      </c>
      <c r="N204" s="175" t="s">
        <v>40</v>
      </c>
      <c r="O204" s="57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8" t="s">
        <v>435</v>
      </c>
      <c r="AT204" s="178" t="s">
        <v>431</v>
      </c>
      <c r="AU204" s="178" t="s">
        <v>436</v>
      </c>
      <c r="AY204" s="16" t="s">
        <v>427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6" t="s">
        <v>82</v>
      </c>
      <c r="BK204" s="179">
        <f>ROUND(I204*H204,2)</f>
        <v>0</v>
      </c>
      <c r="BL204" s="16" t="s">
        <v>435</v>
      </c>
      <c r="BM204" s="178" t="s">
        <v>1419</v>
      </c>
    </row>
    <row r="205" spans="1:65" s="13" customFormat="1" ht="10.199999999999999">
      <c r="B205" s="184"/>
      <c r="D205" s="180" t="s">
        <v>447</v>
      </c>
      <c r="E205" s="185" t="s">
        <v>1</v>
      </c>
      <c r="F205" s="186" t="s">
        <v>1418</v>
      </c>
      <c r="H205" s="187">
        <v>1100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447</v>
      </c>
      <c r="AU205" s="185" t="s">
        <v>436</v>
      </c>
      <c r="AV205" s="13" t="s">
        <v>84</v>
      </c>
      <c r="AW205" s="13" t="s">
        <v>32</v>
      </c>
      <c r="AX205" s="13" t="s">
        <v>82</v>
      </c>
      <c r="AY205" s="185" t="s">
        <v>427</v>
      </c>
    </row>
    <row r="206" spans="1:65" s="2" customFormat="1" ht="16.5" customHeight="1">
      <c r="A206" s="31"/>
      <c r="B206" s="165"/>
      <c r="C206" s="192" t="s">
        <v>569</v>
      </c>
      <c r="D206" s="192" t="s">
        <v>461</v>
      </c>
      <c r="E206" s="193" t="s">
        <v>1123</v>
      </c>
      <c r="F206" s="194" t="s">
        <v>1124</v>
      </c>
      <c r="G206" s="195" t="s">
        <v>545</v>
      </c>
      <c r="H206" s="196">
        <v>27.5</v>
      </c>
      <c r="I206" s="197"/>
      <c r="J206" s="198">
        <f>ROUND(I206*H206,2)</f>
        <v>0</v>
      </c>
      <c r="K206" s="199"/>
      <c r="L206" s="200"/>
      <c r="M206" s="201" t="s">
        <v>1</v>
      </c>
      <c r="N206" s="202" t="s">
        <v>40</v>
      </c>
      <c r="O206" s="57"/>
      <c r="P206" s="176">
        <f>O206*H206</f>
        <v>0</v>
      </c>
      <c r="Q206" s="176">
        <v>1E-3</v>
      </c>
      <c r="R206" s="176">
        <f>Q206*H206</f>
        <v>2.75E-2</v>
      </c>
      <c r="S206" s="176">
        <v>0</v>
      </c>
      <c r="T206" s="17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8" t="s">
        <v>464</v>
      </c>
      <c r="AT206" s="178" t="s">
        <v>461</v>
      </c>
      <c r="AU206" s="178" t="s">
        <v>436</v>
      </c>
      <c r="AY206" s="16" t="s">
        <v>427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6" t="s">
        <v>82</v>
      </c>
      <c r="BK206" s="179">
        <f>ROUND(I206*H206,2)</f>
        <v>0</v>
      </c>
      <c r="BL206" s="16" t="s">
        <v>435</v>
      </c>
      <c r="BM206" s="178" t="s">
        <v>1420</v>
      </c>
    </row>
    <row r="207" spans="1:65" s="13" customFormat="1" ht="10.199999999999999">
      <c r="B207" s="184"/>
      <c r="D207" s="180" t="s">
        <v>447</v>
      </c>
      <c r="E207" s="185" t="s">
        <v>1</v>
      </c>
      <c r="F207" s="186" t="s">
        <v>1421</v>
      </c>
      <c r="H207" s="187">
        <v>27.5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447</v>
      </c>
      <c r="AU207" s="185" t="s">
        <v>436</v>
      </c>
      <c r="AV207" s="13" t="s">
        <v>84</v>
      </c>
      <c r="AW207" s="13" t="s">
        <v>32</v>
      </c>
      <c r="AX207" s="13" t="s">
        <v>82</v>
      </c>
      <c r="AY207" s="185" t="s">
        <v>427</v>
      </c>
    </row>
    <row r="208" spans="1:65" s="2" customFormat="1" ht="21.75" customHeight="1">
      <c r="A208" s="31"/>
      <c r="B208" s="165"/>
      <c r="C208" s="166" t="s">
        <v>574</v>
      </c>
      <c r="D208" s="166" t="s">
        <v>431</v>
      </c>
      <c r="E208" s="167" t="s">
        <v>1127</v>
      </c>
      <c r="F208" s="168" t="s">
        <v>1128</v>
      </c>
      <c r="G208" s="169" t="s">
        <v>490</v>
      </c>
      <c r="H208" s="170">
        <v>500</v>
      </c>
      <c r="I208" s="171"/>
      <c r="J208" s="172">
        <f>ROUND(I208*H208,2)</f>
        <v>0</v>
      </c>
      <c r="K208" s="173"/>
      <c r="L208" s="32"/>
      <c r="M208" s="174" t="s">
        <v>1</v>
      </c>
      <c r="N208" s="175" t="s">
        <v>40</v>
      </c>
      <c r="O208" s="57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8" t="s">
        <v>435</v>
      </c>
      <c r="AT208" s="178" t="s">
        <v>431</v>
      </c>
      <c r="AU208" s="178" t="s">
        <v>436</v>
      </c>
      <c r="AY208" s="16" t="s">
        <v>427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6" t="s">
        <v>82</v>
      </c>
      <c r="BK208" s="179">
        <f>ROUND(I208*H208,2)</f>
        <v>0</v>
      </c>
      <c r="BL208" s="16" t="s">
        <v>435</v>
      </c>
      <c r="BM208" s="178" t="s">
        <v>1422</v>
      </c>
    </row>
    <row r="209" spans="1:65" s="13" customFormat="1" ht="10.199999999999999">
      <c r="B209" s="184"/>
      <c r="D209" s="180" t="s">
        <v>447</v>
      </c>
      <c r="E209" s="185" t="s">
        <v>1</v>
      </c>
      <c r="F209" s="186" t="s">
        <v>1423</v>
      </c>
      <c r="H209" s="187">
        <v>500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447</v>
      </c>
      <c r="AU209" s="185" t="s">
        <v>436</v>
      </c>
      <c r="AV209" s="13" t="s">
        <v>84</v>
      </c>
      <c r="AW209" s="13" t="s">
        <v>32</v>
      </c>
      <c r="AX209" s="13" t="s">
        <v>82</v>
      </c>
      <c r="AY209" s="185" t="s">
        <v>427</v>
      </c>
    </row>
    <row r="210" spans="1:65" s="2" customFormat="1" ht="33" customHeight="1">
      <c r="A210" s="31"/>
      <c r="B210" s="165"/>
      <c r="C210" s="166" t="s">
        <v>709</v>
      </c>
      <c r="D210" s="166" t="s">
        <v>431</v>
      </c>
      <c r="E210" s="167" t="s">
        <v>1131</v>
      </c>
      <c r="F210" s="168" t="s">
        <v>1132</v>
      </c>
      <c r="G210" s="169" t="s">
        <v>490</v>
      </c>
      <c r="H210" s="170">
        <v>600</v>
      </c>
      <c r="I210" s="171"/>
      <c r="J210" s="172">
        <f>ROUND(I210*H210,2)</f>
        <v>0</v>
      </c>
      <c r="K210" s="173"/>
      <c r="L210" s="32"/>
      <c r="M210" s="174" t="s">
        <v>1</v>
      </c>
      <c r="N210" s="175" t="s">
        <v>40</v>
      </c>
      <c r="O210" s="57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8" t="s">
        <v>435</v>
      </c>
      <c r="AT210" s="178" t="s">
        <v>431</v>
      </c>
      <c r="AU210" s="178" t="s">
        <v>436</v>
      </c>
      <c r="AY210" s="16" t="s">
        <v>427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6" t="s">
        <v>82</v>
      </c>
      <c r="BK210" s="179">
        <f>ROUND(I210*H210,2)</f>
        <v>0</v>
      </c>
      <c r="BL210" s="16" t="s">
        <v>435</v>
      </c>
      <c r="BM210" s="178" t="s">
        <v>1424</v>
      </c>
    </row>
    <row r="211" spans="1:65" s="13" customFormat="1" ht="10.199999999999999">
      <c r="B211" s="184"/>
      <c r="D211" s="180" t="s">
        <v>447</v>
      </c>
      <c r="E211" s="185" t="s">
        <v>1</v>
      </c>
      <c r="F211" s="186" t="s">
        <v>1425</v>
      </c>
      <c r="H211" s="187">
        <v>600</v>
      </c>
      <c r="I211" s="188"/>
      <c r="L211" s="184"/>
      <c r="M211" s="189"/>
      <c r="N211" s="190"/>
      <c r="O211" s="190"/>
      <c r="P211" s="190"/>
      <c r="Q211" s="190"/>
      <c r="R211" s="190"/>
      <c r="S211" s="190"/>
      <c r="T211" s="191"/>
      <c r="AT211" s="185" t="s">
        <v>447</v>
      </c>
      <c r="AU211" s="185" t="s">
        <v>436</v>
      </c>
      <c r="AV211" s="13" t="s">
        <v>84</v>
      </c>
      <c r="AW211" s="13" t="s">
        <v>32</v>
      </c>
      <c r="AX211" s="13" t="s">
        <v>82</v>
      </c>
      <c r="AY211" s="185" t="s">
        <v>427</v>
      </c>
    </row>
    <row r="212" spans="1:65" s="12" customFormat="1" ht="22.8" customHeight="1">
      <c r="B212" s="152"/>
      <c r="D212" s="153" t="s">
        <v>74</v>
      </c>
      <c r="E212" s="163" t="s">
        <v>84</v>
      </c>
      <c r="F212" s="163" t="s">
        <v>983</v>
      </c>
      <c r="I212" s="155"/>
      <c r="J212" s="164">
        <f>BK212</f>
        <v>0</v>
      </c>
      <c r="L212" s="152"/>
      <c r="M212" s="157"/>
      <c r="N212" s="158"/>
      <c r="O212" s="158"/>
      <c r="P212" s="159">
        <f>P213+P220+P223+P226</f>
        <v>0</v>
      </c>
      <c r="Q212" s="158"/>
      <c r="R212" s="159">
        <f>R213+R220+R223+R226</f>
        <v>504.55739499999999</v>
      </c>
      <c r="S212" s="158"/>
      <c r="T212" s="160">
        <f>T213+T220+T223+T226</f>
        <v>0</v>
      </c>
      <c r="AR212" s="153" t="s">
        <v>82</v>
      </c>
      <c r="AT212" s="161" t="s">
        <v>74</v>
      </c>
      <c r="AU212" s="161" t="s">
        <v>82</v>
      </c>
      <c r="AY212" s="153" t="s">
        <v>427</v>
      </c>
      <c r="BK212" s="162">
        <f>BK213+BK220+BK223+BK226</f>
        <v>0</v>
      </c>
    </row>
    <row r="213" spans="1:65" s="12" customFormat="1" ht="20.85" customHeight="1">
      <c r="B213" s="152"/>
      <c r="D213" s="153" t="s">
        <v>74</v>
      </c>
      <c r="E213" s="163" t="s">
        <v>7</v>
      </c>
      <c r="F213" s="163" t="s">
        <v>1137</v>
      </c>
      <c r="I213" s="155"/>
      <c r="J213" s="164">
        <f>BK213</f>
        <v>0</v>
      </c>
      <c r="L213" s="152"/>
      <c r="M213" s="157"/>
      <c r="N213" s="158"/>
      <c r="O213" s="158"/>
      <c r="P213" s="159">
        <f>SUM(P214:P219)</f>
        <v>0</v>
      </c>
      <c r="Q213" s="158"/>
      <c r="R213" s="159">
        <f>SUM(R214:R219)</f>
        <v>11.853400000000001</v>
      </c>
      <c r="S213" s="158"/>
      <c r="T213" s="160">
        <f>SUM(T214:T219)</f>
        <v>0</v>
      </c>
      <c r="AR213" s="153" t="s">
        <v>82</v>
      </c>
      <c r="AT213" s="161" t="s">
        <v>74</v>
      </c>
      <c r="AU213" s="161" t="s">
        <v>84</v>
      </c>
      <c r="AY213" s="153" t="s">
        <v>427</v>
      </c>
      <c r="BK213" s="162">
        <f>SUM(BK214:BK219)</f>
        <v>0</v>
      </c>
    </row>
    <row r="214" spans="1:65" s="2" customFormat="1" ht="21.75" customHeight="1">
      <c r="A214" s="31"/>
      <c r="B214" s="165"/>
      <c r="C214" s="166" t="s">
        <v>713</v>
      </c>
      <c r="D214" s="166" t="s">
        <v>431</v>
      </c>
      <c r="E214" s="167" t="s">
        <v>1138</v>
      </c>
      <c r="F214" s="168" t="s">
        <v>1139</v>
      </c>
      <c r="G214" s="169" t="s">
        <v>490</v>
      </c>
      <c r="H214" s="170">
        <v>235</v>
      </c>
      <c r="I214" s="171"/>
      <c r="J214" s="172">
        <f>ROUND(I214*H214,2)</f>
        <v>0</v>
      </c>
      <c r="K214" s="173"/>
      <c r="L214" s="32"/>
      <c r="M214" s="174" t="s">
        <v>1</v>
      </c>
      <c r="N214" s="175" t="s">
        <v>40</v>
      </c>
      <c r="O214" s="57"/>
      <c r="P214" s="176">
        <f>O214*H214</f>
        <v>0</v>
      </c>
      <c r="Q214" s="176">
        <v>4.4000000000000002E-4</v>
      </c>
      <c r="R214" s="176">
        <f>Q214*H214</f>
        <v>0.10340000000000001</v>
      </c>
      <c r="S214" s="176">
        <v>0</v>
      </c>
      <c r="T214" s="17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8" t="s">
        <v>435</v>
      </c>
      <c r="AT214" s="178" t="s">
        <v>431</v>
      </c>
      <c r="AU214" s="178" t="s">
        <v>436</v>
      </c>
      <c r="AY214" s="16" t="s">
        <v>427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6" t="s">
        <v>82</v>
      </c>
      <c r="BK214" s="179">
        <f>ROUND(I214*H214,2)</f>
        <v>0</v>
      </c>
      <c r="BL214" s="16" t="s">
        <v>435</v>
      </c>
      <c r="BM214" s="178" t="s">
        <v>1426</v>
      </c>
    </row>
    <row r="215" spans="1:65" s="13" customFormat="1" ht="10.199999999999999">
      <c r="B215" s="184"/>
      <c r="D215" s="180" t="s">
        <v>447</v>
      </c>
      <c r="E215" s="185" t="s">
        <v>1</v>
      </c>
      <c r="F215" s="186" t="s">
        <v>1427</v>
      </c>
      <c r="H215" s="187">
        <v>235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447</v>
      </c>
      <c r="AU215" s="185" t="s">
        <v>436</v>
      </c>
      <c r="AV215" s="13" t="s">
        <v>84</v>
      </c>
      <c r="AW215" s="13" t="s">
        <v>32</v>
      </c>
      <c r="AX215" s="13" t="s">
        <v>82</v>
      </c>
      <c r="AY215" s="185" t="s">
        <v>427</v>
      </c>
    </row>
    <row r="216" spans="1:65" s="2" customFormat="1" ht="33" customHeight="1">
      <c r="A216" s="31"/>
      <c r="B216" s="165"/>
      <c r="C216" s="166" t="s">
        <v>717</v>
      </c>
      <c r="D216" s="166" t="s">
        <v>431</v>
      </c>
      <c r="E216" s="167" t="s">
        <v>1142</v>
      </c>
      <c r="F216" s="168" t="s">
        <v>1143</v>
      </c>
      <c r="G216" s="169" t="s">
        <v>490</v>
      </c>
      <c r="H216" s="170">
        <v>235</v>
      </c>
      <c r="I216" s="171"/>
      <c r="J216" s="172">
        <f>ROUND(I216*H216,2)</f>
        <v>0</v>
      </c>
      <c r="K216" s="173"/>
      <c r="L216" s="32"/>
      <c r="M216" s="174" t="s">
        <v>1</v>
      </c>
      <c r="N216" s="175" t="s">
        <v>40</v>
      </c>
      <c r="O216" s="57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8" t="s">
        <v>435</v>
      </c>
      <c r="AT216" s="178" t="s">
        <v>431</v>
      </c>
      <c r="AU216" s="178" t="s">
        <v>436</v>
      </c>
      <c r="AY216" s="16" t="s">
        <v>427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6" t="s">
        <v>82</v>
      </c>
      <c r="BK216" s="179">
        <f>ROUND(I216*H216,2)</f>
        <v>0</v>
      </c>
      <c r="BL216" s="16" t="s">
        <v>435</v>
      </c>
      <c r="BM216" s="178" t="s">
        <v>1428</v>
      </c>
    </row>
    <row r="217" spans="1:65" s="13" customFormat="1" ht="10.199999999999999">
      <c r="B217" s="184"/>
      <c r="D217" s="180" t="s">
        <v>447</v>
      </c>
      <c r="E217" s="185" t="s">
        <v>1</v>
      </c>
      <c r="F217" s="186" t="s">
        <v>1429</v>
      </c>
      <c r="H217" s="187">
        <v>235</v>
      </c>
      <c r="I217" s="188"/>
      <c r="L217" s="184"/>
      <c r="M217" s="189"/>
      <c r="N217" s="190"/>
      <c r="O217" s="190"/>
      <c r="P217" s="190"/>
      <c r="Q217" s="190"/>
      <c r="R217" s="190"/>
      <c r="S217" s="190"/>
      <c r="T217" s="191"/>
      <c r="AT217" s="185" t="s">
        <v>447</v>
      </c>
      <c r="AU217" s="185" t="s">
        <v>436</v>
      </c>
      <c r="AV217" s="13" t="s">
        <v>84</v>
      </c>
      <c r="AW217" s="13" t="s">
        <v>32</v>
      </c>
      <c r="AX217" s="13" t="s">
        <v>82</v>
      </c>
      <c r="AY217" s="185" t="s">
        <v>427</v>
      </c>
    </row>
    <row r="218" spans="1:65" s="2" customFormat="1" ht="21.75" customHeight="1">
      <c r="A218" s="31"/>
      <c r="B218" s="165"/>
      <c r="C218" s="192" t="s">
        <v>721</v>
      </c>
      <c r="D218" s="192" t="s">
        <v>461</v>
      </c>
      <c r="E218" s="193" t="s">
        <v>1147</v>
      </c>
      <c r="F218" s="194" t="s">
        <v>1148</v>
      </c>
      <c r="G218" s="195" t="s">
        <v>490</v>
      </c>
      <c r="H218" s="196">
        <v>235</v>
      </c>
      <c r="I218" s="197"/>
      <c r="J218" s="198">
        <f>ROUND(I218*H218,2)</f>
        <v>0</v>
      </c>
      <c r="K218" s="199"/>
      <c r="L218" s="200"/>
      <c r="M218" s="201" t="s">
        <v>1</v>
      </c>
      <c r="N218" s="202" t="s">
        <v>40</v>
      </c>
      <c r="O218" s="57"/>
      <c r="P218" s="176">
        <f>O218*H218</f>
        <v>0</v>
      </c>
      <c r="Q218" s="176">
        <v>0.05</v>
      </c>
      <c r="R218" s="176">
        <f>Q218*H218</f>
        <v>11.75</v>
      </c>
      <c r="S218" s="176">
        <v>0</v>
      </c>
      <c r="T218" s="17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8" t="s">
        <v>464</v>
      </c>
      <c r="AT218" s="178" t="s">
        <v>461</v>
      </c>
      <c r="AU218" s="178" t="s">
        <v>436</v>
      </c>
      <c r="AY218" s="16" t="s">
        <v>427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6" t="s">
        <v>82</v>
      </c>
      <c r="BK218" s="179">
        <f>ROUND(I218*H218,2)</f>
        <v>0</v>
      </c>
      <c r="BL218" s="16" t="s">
        <v>435</v>
      </c>
      <c r="BM218" s="178" t="s">
        <v>1430</v>
      </c>
    </row>
    <row r="219" spans="1:65" s="13" customFormat="1" ht="10.199999999999999">
      <c r="B219" s="184"/>
      <c r="D219" s="180" t="s">
        <v>447</v>
      </c>
      <c r="E219" s="185" t="s">
        <v>1</v>
      </c>
      <c r="F219" s="186" t="s">
        <v>1429</v>
      </c>
      <c r="H219" s="187">
        <v>235</v>
      </c>
      <c r="I219" s="188"/>
      <c r="L219" s="184"/>
      <c r="M219" s="189"/>
      <c r="N219" s="190"/>
      <c r="O219" s="190"/>
      <c r="P219" s="190"/>
      <c r="Q219" s="190"/>
      <c r="R219" s="190"/>
      <c r="S219" s="190"/>
      <c r="T219" s="191"/>
      <c r="AT219" s="185" t="s">
        <v>447</v>
      </c>
      <c r="AU219" s="185" t="s">
        <v>436</v>
      </c>
      <c r="AV219" s="13" t="s">
        <v>84</v>
      </c>
      <c r="AW219" s="13" t="s">
        <v>32</v>
      </c>
      <c r="AX219" s="13" t="s">
        <v>82</v>
      </c>
      <c r="AY219" s="185" t="s">
        <v>427</v>
      </c>
    </row>
    <row r="220" spans="1:65" s="12" customFormat="1" ht="20.85" customHeight="1">
      <c r="B220" s="152"/>
      <c r="D220" s="153" t="s">
        <v>74</v>
      </c>
      <c r="E220" s="163" t="s">
        <v>564</v>
      </c>
      <c r="F220" s="163" t="s">
        <v>1151</v>
      </c>
      <c r="I220" s="155"/>
      <c r="J220" s="164">
        <f>BK220</f>
        <v>0</v>
      </c>
      <c r="L220" s="152"/>
      <c r="M220" s="157"/>
      <c r="N220" s="158"/>
      <c r="O220" s="158"/>
      <c r="P220" s="159">
        <f>SUM(P221:P222)</f>
        <v>0</v>
      </c>
      <c r="Q220" s="158"/>
      <c r="R220" s="159">
        <f>SUM(R221:R222)</f>
        <v>3.2640000000000002E-2</v>
      </c>
      <c r="S220" s="158"/>
      <c r="T220" s="160">
        <f>SUM(T221:T222)</f>
        <v>0</v>
      </c>
      <c r="AR220" s="153" t="s">
        <v>82</v>
      </c>
      <c r="AT220" s="161" t="s">
        <v>74</v>
      </c>
      <c r="AU220" s="161" t="s">
        <v>84</v>
      </c>
      <c r="AY220" s="153" t="s">
        <v>427</v>
      </c>
      <c r="BK220" s="162">
        <f>SUM(BK221:BK222)</f>
        <v>0</v>
      </c>
    </row>
    <row r="221" spans="1:65" s="2" customFormat="1" ht="33" customHeight="1">
      <c r="A221" s="31"/>
      <c r="B221" s="165"/>
      <c r="C221" s="166" t="s">
        <v>984</v>
      </c>
      <c r="D221" s="166" t="s">
        <v>431</v>
      </c>
      <c r="E221" s="167" t="s">
        <v>1153</v>
      </c>
      <c r="F221" s="168" t="s">
        <v>1154</v>
      </c>
      <c r="G221" s="169" t="s">
        <v>444</v>
      </c>
      <c r="H221" s="170">
        <v>204</v>
      </c>
      <c r="I221" s="171"/>
      <c r="J221" s="172">
        <f>ROUND(I221*H221,2)</f>
        <v>0</v>
      </c>
      <c r="K221" s="173"/>
      <c r="L221" s="32"/>
      <c r="M221" s="174" t="s">
        <v>1</v>
      </c>
      <c r="N221" s="175" t="s">
        <v>40</v>
      </c>
      <c r="O221" s="57"/>
      <c r="P221" s="176">
        <f>O221*H221</f>
        <v>0</v>
      </c>
      <c r="Q221" s="176">
        <v>1.6000000000000001E-4</v>
      </c>
      <c r="R221" s="176">
        <f>Q221*H221</f>
        <v>3.2640000000000002E-2</v>
      </c>
      <c r="S221" s="176">
        <v>0</v>
      </c>
      <c r="T221" s="17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8" t="s">
        <v>435</v>
      </c>
      <c r="AT221" s="178" t="s">
        <v>431</v>
      </c>
      <c r="AU221" s="178" t="s">
        <v>436</v>
      </c>
      <c r="AY221" s="16" t="s">
        <v>427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6" t="s">
        <v>82</v>
      </c>
      <c r="BK221" s="179">
        <f>ROUND(I221*H221,2)</f>
        <v>0</v>
      </c>
      <c r="BL221" s="16" t="s">
        <v>435</v>
      </c>
      <c r="BM221" s="178" t="s">
        <v>1431</v>
      </c>
    </row>
    <row r="222" spans="1:65" s="13" customFormat="1" ht="10.199999999999999">
      <c r="B222" s="184"/>
      <c r="D222" s="180" t="s">
        <v>447</v>
      </c>
      <c r="E222" s="185" t="s">
        <v>1</v>
      </c>
      <c r="F222" s="186" t="s">
        <v>1396</v>
      </c>
      <c r="H222" s="187">
        <v>204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447</v>
      </c>
      <c r="AU222" s="185" t="s">
        <v>436</v>
      </c>
      <c r="AV222" s="13" t="s">
        <v>84</v>
      </c>
      <c r="AW222" s="13" t="s">
        <v>32</v>
      </c>
      <c r="AX222" s="13" t="s">
        <v>82</v>
      </c>
      <c r="AY222" s="185" t="s">
        <v>427</v>
      </c>
    </row>
    <row r="223" spans="1:65" s="12" customFormat="1" ht="20.85" customHeight="1">
      <c r="B223" s="152"/>
      <c r="D223" s="153" t="s">
        <v>74</v>
      </c>
      <c r="E223" s="163" t="s">
        <v>721</v>
      </c>
      <c r="F223" s="163" t="s">
        <v>1157</v>
      </c>
      <c r="I223" s="155"/>
      <c r="J223" s="164">
        <f>BK223</f>
        <v>0</v>
      </c>
      <c r="L223" s="152"/>
      <c r="M223" s="157"/>
      <c r="N223" s="158"/>
      <c r="O223" s="158"/>
      <c r="P223" s="159">
        <f>SUM(P224:P225)</f>
        <v>0</v>
      </c>
      <c r="Q223" s="158"/>
      <c r="R223" s="159">
        <f>SUM(R224:R225)</f>
        <v>8.5320000000000007E-2</v>
      </c>
      <c r="S223" s="158"/>
      <c r="T223" s="160">
        <f>SUM(T224:T225)</f>
        <v>0</v>
      </c>
      <c r="AR223" s="153" t="s">
        <v>82</v>
      </c>
      <c r="AT223" s="161" t="s">
        <v>74</v>
      </c>
      <c r="AU223" s="161" t="s">
        <v>84</v>
      </c>
      <c r="AY223" s="153" t="s">
        <v>427</v>
      </c>
      <c r="BK223" s="162">
        <f>SUM(BK224:BK225)</f>
        <v>0</v>
      </c>
    </row>
    <row r="224" spans="1:65" s="2" customFormat="1" ht="33" customHeight="1">
      <c r="A224" s="31"/>
      <c r="B224" s="165"/>
      <c r="C224" s="166" t="s">
        <v>1146</v>
      </c>
      <c r="D224" s="166" t="s">
        <v>431</v>
      </c>
      <c r="E224" s="167" t="s">
        <v>1432</v>
      </c>
      <c r="F224" s="168" t="s">
        <v>1433</v>
      </c>
      <c r="G224" s="169" t="s">
        <v>707</v>
      </c>
      <c r="H224" s="170">
        <v>54</v>
      </c>
      <c r="I224" s="171"/>
      <c r="J224" s="172">
        <f>ROUND(I224*H224,2)</f>
        <v>0</v>
      </c>
      <c r="K224" s="173"/>
      <c r="L224" s="32"/>
      <c r="M224" s="174" t="s">
        <v>1</v>
      </c>
      <c r="N224" s="175" t="s">
        <v>40</v>
      </c>
      <c r="O224" s="57"/>
      <c r="P224" s="176">
        <f>O224*H224</f>
        <v>0</v>
      </c>
      <c r="Q224" s="176">
        <v>1.58E-3</v>
      </c>
      <c r="R224" s="176">
        <f>Q224*H224</f>
        <v>8.5320000000000007E-2</v>
      </c>
      <c r="S224" s="176">
        <v>0</v>
      </c>
      <c r="T224" s="17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8" t="s">
        <v>435</v>
      </c>
      <c r="AT224" s="178" t="s">
        <v>431</v>
      </c>
      <c r="AU224" s="178" t="s">
        <v>436</v>
      </c>
      <c r="AY224" s="16" t="s">
        <v>427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6" t="s">
        <v>82</v>
      </c>
      <c r="BK224" s="179">
        <f>ROUND(I224*H224,2)</f>
        <v>0</v>
      </c>
      <c r="BL224" s="16" t="s">
        <v>435</v>
      </c>
      <c r="BM224" s="178" t="s">
        <v>1434</v>
      </c>
    </row>
    <row r="225" spans="1:65" s="13" customFormat="1" ht="10.199999999999999">
      <c r="B225" s="184"/>
      <c r="D225" s="180" t="s">
        <v>447</v>
      </c>
      <c r="E225" s="185" t="s">
        <v>1</v>
      </c>
      <c r="F225" s="186" t="s">
        <v>1435</v>
      </c>
      <c r="H225" s="187">
        <v>54</v>
      </c>
      <c r="I225" s="188"/>
      <c r="L225" s="184"/>
      <c r="M225" s="189"/>
      <c r="N225" s="190"/>
      <c r="O225" s="190"/>
      <c r="P225" s="190"/>
      <c r="Q225" s="190"/>
      <c r="R225" s="190"/>
      <c r="S225" s="190"/>
      <c r="T225" s="191"/>
      <c r="AT225" s="185" t="s">
        <v>447</v>
      </c>
      <c r="AU225" s="185" t="s">
        <v>436</v>
      </c>
      <c r="AV225" s="13" t="s">
        <v>84</v>
      </c>
      <c r="AW225" s="13" t="s">
        <v>32</v>
      </c>
      <c r="AX225" s="13" t="s">
        <v>82</v>
      </c>
      <c r="AY225" s="185" t="s">
        <v>427</v>
      </c>
    </row>
    <row r="226" spans="1:65" s="12" customFormat="1" ht="20.85" customHeight="1">
      <c r="B226" s="152"/>
      <c r="D226" s="153" t="s">
        <v>74</v>
      </c>
      <c r="E226" s="163" t="s">
        <v>984</v>
      </c>
      <c r="F226" s="163" t="s">
        <v>985</v>
      </c>
      <c r="I226" s="155"/>
      <c r="J226" s="164">
        <f>BK226</f>
        <v>0</v>
      </c>
      <c r="L226" s="152"/>
      <c r="M226" s="157"/>
      <c r="N226" s="158"/>
      <c r="O226" s="158"/>
      <c r="P226" s="159">
        <f>SUM(P227:P234)</f>
        <v>0</v>
      </c>
      <c r="Q226" s="158"/>
      <c r="R226" s="159">
        <f>SUM(R227:R234)</f>
        <v>492.58603499999998</v>
      </c>
      <c r="S226" s="158"/>
      <c r="T226" s="160">
        <f>SUM(T227:T234)</f>
        <v>0</v>
      </c>
      <c r="AR226" s="153" t="s">
        <v>82</v>
      </c>
      <c r="AT226" s="161" t="s">
        <v>74</v>
      </c>
      <c r="AU226" s="161" t="s">
        <v>84</v>
      </c>
      <c r="AY226" s="153" t="s">
        <v>427</v>
      </c>
      <c r="BK226" s="162">
        <f>SUM(BK227:BK234)</f>
        <v>0</v>
      </c>
    </row>
    <row r="227" spans="1:65" s="2" customFormat="1" ht="33" customHeight="1">
      <c r="A227" s="31"/>
      <c r="B227" s="165"/>
      <c r="C227" s="166" t="s">
        <v>1152</v>
      </c>
      <c r="D227" s="166" t="s">
        <v>431</v>
      </c>
      <c r="E227" s="167" t="s">
        <v>986</v>
      </c>
      <c r="F227" s="168" t="s">
        <v>987</v>
      </c>
      <c r="G227" s="169" t="s">
        <v>675</v>
      </c>
      <c r="H227" s="170">
        <v>125</v>
      </c>
      <c r="I227" s="171"/>
      <c r="J227" s="172">
        <f>ROUND(I227*H227,2)</f>
        <v>0</v>
      </c>
      <c r="K227" s="173"/>
      <c r="L227" s="32"/>
      <c r="M227" s="174" t="s">
        <v>1</v>
      </c>
      <c r="N227" s="175" t="s">
        <v>40</v>
      </c>
      <c r="O227" s="57"/>
      <c r="P227" s="176">
        <f>O227*H227</f>
        <v>0</v>
      </c>
      <c r="Q227" s="176">
        <v>3.4860000000000002</v>
      </c>
      <c r="R227" s="176">
        <f>Q227*H227</f>
        <v>435.75</v>
      </c>
      <c r="S227" s="176">
        <v>0</v>
      </c>
      <c r="T227" s="17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8" t="s">
        <v>435</v>
      </c>
      <c r="AT227" s="178" t="s">
        <v>431</v>
      </c>
      <c r="AU227" s="178" t="s">
        <v>436</v>
      </c>
      <c r="AY227" s="16" t="s">
        <v>427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6" t="s">
        <v>82</v>
      </c>
      <c r="BK227" s="179">
        <f>ROUND(I227*H227,2)</f>
        <v>0</v>
      </c>
      <c r="BL227" s="16" t="s">
        <v>435</v>
      </c>
      <c r="BM227" s="178" t="s">
        <v>1436</v>
      </c>
    </row>
    <row r="228" spans="1:65" s="13" customFormat="1" ht="20.399999999999999">
      <c r="B228" s="184"/>
      <c r="D228" s="180" t="s">
        <v>447</v>
      </c>
      <c r="E228" s="185" t="s">
        <v>1</v>
      </c>
      <c r="F228" s="186" t="s">
        <v>1164</v>
      </c>
      <c r="H228" s="187">
        <v>125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447</v>
      </c>
      <c r="AU228" s="185" t="s">
        <v>436</v>
      </c>
      <c r="AV228" s="13" t="s">
        <v>84</v>
      </c>
      <c r="AW228" s="13" t="s">
        <v>32</v>
      </c>
      <c r="AX228" s="13" t="s">
        <v>82</v>
      </c>
      <c r="AY228" s="185" t="s">
        <v>427</v>
      </c>
    </row>
    <row r="229" spans="1:65" s="2" customFormat="1" ht="21.75" customHeight="1">
      <c r="A229" s="31"/>
      <c r="B229" s="165"/>
      <c r="C229" s="166" t="s">
        <v>483</v>
      </c>
      <c r="D229" s="166" t="s">
        <v>431</v>
      </c>
      <c r="E229" s="167" t="s">
        <v>990</v>
      </c>
      <c r="F229" s="168" t="s">
        <v>991</v>
      </c>
      <c r="G229" s="169" t="s">
        <v>490</v>
      </c>
      <c r="H229" s="170">
        <v>500</v>
      </c>
      <c r="I229" s="171"/>
      <c r="J229" s="172">
        <f>ROUND(I229*H229,2)</f>
        <v>0</v>
      </c>
      <c r="K229" s="173"/>
      <c r="L229" s="32"/>
      <c r="M229" s="174" t="s">
        <v>1</v>
      </c>
      <c r="N229" s="175" t="s">
        <v>40</v>
      </c>
      <c r="O229" s="57"/>
      <c r="P229" s="176">
        <f>O229*H229</f>
        <v>0</v>
      </c>
      <c r="Q229" s="176">
        <v>0.108</v>
      </c>
      <c r="R229" s="176">
        <f>Q229*H229</f>
        <v>54</v>
      </c>
      <c r="S229" s="176">
        <v>0</v>
      </c>
      <c r="T229" s="17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8" t="s">
        <v>435</v>
      </c>
      <c r="AT229" s="178" t="s">
        <v>431</v>
      </c>
      <c r="AU229" s="178" t="s">
        <v>436</v>
      </c>
      <c r="AY229" s="16" t="s">
        <v>427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6" t="s">
        <v>82</v>
      </c>
      <c r="BK229" s="179">
        <f>ROUND(I229*H229,2)</f>
        <v>0</v>
      </c>
      <c r="BL229" s="16" t="s">
        <v>435</v>
      </c>
      <c r="BM229" s="178" t="s">
        <v>1437</v>
      </c>
    </row>
    <row r="230" spans="1:65" s="13" customFormat="1" ht="10.199999999999999">
      <c r="B230" s="184"/>
      <c r="D230" s="180" t="s">
        <v>447</v>
      </c>
      <c r="E230" s="185" t="s">
        <v>1</v>
      </c>
      <c r="F230" s="186" t="s">
        <v>1438</v>
      </c>
      <c r="H230" s="187">
        <v>500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447</v>
      </c>
      <c r="AU230" s="185" t="s">
        <v>436</v>
      </c>
      <c r="AV230" s="13" t="s">
        <v>84</v>
      </c>
      <c r="AW230" s="13" t="s">
        <v>32</v>
      </c>
      <c r="AX230" s="13" t="s">
        <v>82</v>
      </c>
      <c r="AY230" s="185" t="s">
        <v>427</v>
      </c>
    </row>
    <row r="231" spans="1:65" s="2" customFormat="1" ht="21.75" customHeight="1">
      <c r="A231" s="31"/>
      <c r="B231" s="165"/>
      <c r="C231" s="166" t="s">
        <v>1162</v>
      </c>
      <c r="D231" s="166" t="s">
        <v>431</v>
      </c>
      <c r="E231" s="167" t="s">
        <v>994</v>
      </c>
      <c r="F231" s="168" t="s">
        <v>995</v>
      </c>
      <c r="G231" s="169" t="s">
        <v>452</v>
      </c>
      <c r="H231" s="170">
        <v>28.5</v>
      </c>
      <c r="I231" s="171"/>
      <c r="J231" s="172">
        <f>ROUND(I231*H231,2)</f>
        <v>0</v>
      </c>
      <c r="K231" s="173"/>
      <c r="L231" s="32"/>
      <c r="M231" s="174" t="s">
        <v>1</v>
      </c>
      <c r="N231" s="175" t="s">
        <v>40</v>
      </c>
      <c r="O231" s="57"/>
      <c r="P231" s="176">
        <f>O231*H231</f>
        <v>0</v>
      </c>
      <c r="Q231" s="176">
        <v>9.9510000000000001E-2</v>
      </c>
      <c r="R231" s="176">
        <f>Q231*H231</f>
        <v>2.8360349999999999</v>
      </c>
      <c r="S231" s="176">
        <v>0</v>
      </c>
      <c r="T231" s="17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8" t="s">
        <v>435</v>
      </c>
      <c r="AT231" s="178" t="s">
        <v>431</v>
      </c>
      <c r="AU231" s="178" t="s">
        <v>436</v>
      </c>
      <c r="AY231" s="16" t="s">
        <v>427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6" t="s">
        <v>82</v>
      </c>
      <c r="BK231" s="179">
        <f>ROUND(I231*H231,2)</f>
        <v>0</v>
      </c>
      <c r="BL231" s="16" t="s">
        <v>435</v>
      </c>
      <c r="BM231" s="178" t="s">
        <v>1439</v>
      </c>
    </row>
    <row r="232" spans="1:65" s="13" customFormat="1" ht="10.199999999999999">
      <c r="B232" s="184"/>
      <c r="D232" s="180" t="s">
        <v>447</v>
      </c>
      <c r="E232" s="185" t="s">
        <v>1</v>
      </c>
      <c r="F232" s="186" t="s">
        <v>1440</v>
      </c>
      <c r="H232" s="187">
        <v>28.5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447</v>
      </c>
      <c r="AU232" s="185" t="s">
        <v>436</v>
      </c>
      <c r="AV232" s="13" t="s">
        <v>84</v>
      </c>
      <c r="AW232" s="13" t="s">
        <v>32</v>
      </c>
      <c r="AX232" s="13" t="s">
        <v>82</v>
      </c>
      <c r="AY232" s="185" t="s">
        <v>427</v>
      </c>
    </row>
    <row r="233" spans="1:65" s="2" customFormat="1" ht="21.75" customHeight="1">
      <c r="A233" s="31"/>
      <c r="B233" s="165"/>
      <c r="C233" s="166" t="s">
        <v>1165</v>
      </c>
      <c r="D233" s="166" t="s">
        <v>431</v>
      </c>
      <c r="E233" s="167" t="s">
        <v>998</v>
      </c>
      <c r="F233" s="168" t="s">
        <v>999</v>
      </c>
      <c r="G233" s="169" t="s">
        <v>452</v>
      </c>
      <c r="H233" s="170">
        <v>28.5</v>
      </c>
      <c r="I233" s="171"/>
      <c r="J233" s="172">
        <f>ROUND(I233*H233,2)</f>
        <v>0</v>
      </c>
      <c r="K233" s="173"/>
      <c r="L233" s="32"/>
      <c r="M233" s="174" t="s">
        <v>1</v>
      </c>
      <c r="N233" s="175" t="s">
        <v>40</v>
      </c>
      <c r="O233" s="57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8" t="s">
        <v>435</v>
      </c>
      <c r="AT233" s="178" t="s">
        <v>431</v>
      </c>
      <c r="AU233" s="178" t="s">
        <v>436</v>
      </c>
      <c r="AY233" s="16" t="s">
        <v>427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6" t="s">
        <v>82</v>
      </c>
      <c r="BK233" s="179">
        <f>ROUND(I233*H233,2)</f>
        <v>0</v>
      </c>
      <c r="BL233" s="16" t="s">
        <v>435</v>
      </c>
      <c r="BM233" s="178" t="s">
        <v>1441</v>
      </c>
    </row>
    <row r="234" spans="1:65" s="13" customFormat="1" ht="10.199999999999999">
      <c r="B234" s="184"/>
      <c r="D234" s="180" t="s">
        <v>447</v>
      </c>
      <c r="E234" s="185" t="s">
        <v>1</v>
      </c>
      <c r="F234" s="186" t="s">
        <v>1442</v>
      </c>
      <c r="H234" s="187">
        <v>28.5</v>
      </c>
      <c r="I234" s="188"/>
      <c r="L234" s="184"/>
      <c r="M234" s="189"/>
      <c r="N234" s="190"/>
      <c r="O234" s="190"/>
      <c r="P234" s="190"/>
      <c r="Q234" s="190"/>
      <c r="R234" s="190"/>
      <c r="S234" s="190"/>
      <c r="T234" s="191"/>
      <c r="AT234" s="185" t="s">
        <v>447</v>
      </c>
      <c r="AU234" s="185" t="s">
        <v>436</v>
      </c>
      <c r="AV234" s="13" t="s">
        <v>84</v>
      </c>
      <c r="AW234" s="13" t="s">
        <v>32</v>
      </c>
      <c r="AX234" s="13" t="s">
        <v>82</v>
      </c>
      <c r="AY234" s="185" t="s">
        <v>427</v>
      </c>
    </row>
    <row r="235" spans="1:65" s="12" customFormat="1" ht="22.8" customHeight="1">
      <c r="B235" s="152"/>
      <c r="D235" s="153" t="s">
        <v>74</v>
      </c>
      <c r="E235" s="163" t="s">
        <v>436</v>
      </c>
      <c r="F235" s="163" t="s">
        <v>1172</v>
      </c>
      <c r="I235" s="155"/>
      <c r="J235" s="164">
        <f>BK235</f>
        <v>0</v>
      </c>
      <c r="L235" s="152"/>
      <c r="M235" s="157"/>
      <c r="N235" s="158"/>
      <c r="O235" s="158"/>
      <c r="P235" s="159">
        <f>P236</f>
        <v>0</v>
      </c>
      <c r="Q235" s="158"/>
      <c r="R235" s="159">
        <f>R236</f>
        <v>6.1936843499999998</v>
      </c>
      <c r="S235" s="158"/>
      <c r="T235" s="160">
        <f>T236</f>
        <v>0</v>
      </c>
      <c r="AR235" s="153" t="s">
        <v>82</v>
      </c>
      <c r="AT235" s="161" t="s">
        <v>74</v>
      </c>
      <c r="AU235" s="161" t="s">
        <v>82</v>
      </c>
      <c r="AY235" s="153" t="s">
        <v>427</v>
      </c>
      <c r="BK235" s="162">
        <f>BK236</f>
        <v>0</v>
      </c>
    </row>
    <row r="236" spans="1:65" s="12" customFormat="1" ht="20.85" customHeight="1">
      <c r="B236" s="152"/>
      <c r="D236" s="153" t="s">
        <v>74</v>
      </c>
      <c r="E236" s="163" t="s">
        <v>483</v>
      </c>
      <c r="F236" s="163" t="s">
        <v>1173</v>
      </c>
      <c r="I236" s="155"/>
      <c r="J236" s="164">
        <f>BK236</f>
        <v>0</v>
      </c>
      <c r="L236" s="152"/>
      <c r="M236" s="157"/>
      <c r="N236" s="158"/>
      <c r="O236" s="158"/>
      <c r="P236" s="159">
        <f>SUM(P237:P256)</f>
        <v>0</v>
      </c>
      <c r="Q236" s="158"/>
      <c r="R236" s="159">
        <f>SUM(R237:R256)</f>
        <v>6.1936843499999998</v>
      </c>
      <c r="S236" s="158"/>
      <c r="T236" s="160">
        <f>SUM(T237:T256)</f>
        <v>0</v>
      </c>
      <c r="AR236" s="153" t="s">
        <v>82</v>
      </c>
      <c r="AT236" s="161" t="s">
        <v>74</v>
      </c>
      <c r="AU236" s="161" t="s">
        <v>84</v>
      </c>
      <c r="AY236" s="153" t="s">
        <v>427</v>
      </c>
      <c r="BK236" s="162">
        <f>SUM(BK237:BK256)</f>
        <v>0</v>
      </c>
    </row>
    <row r="237" spans="1:65" s="2" customFormat="1" ht="55.5" customHeight="1">
      <c r="A237" s="31"/>
      <c r="B237" s="165"/>
      <c r="C237" s="166" t="s">
        <v>1167</v>
      </c>
      <c r="D237" s="166" t="s">
        <v>431</v>
      </c>
      <c r="E237" s="167" t="s">
        <v>1175</v>
      </c>
      <c r="F237" s="168" t="s">
        <v>1176</v>
      </c>
      <c r="G237" s="169" t="s">
        <v>675</v>
      </c>
      <c r="H237" s="170">
        <v>76.052999999999997</v>
      </c>
      <c r="I237" s="171"/>
      <c r="J237" s="172">
        <f>ROUND(I237*H237,2)</f>
        <v>0</v>
      </c>
      <c r="K237" s="173"/>
      <c r="L237" s="32"/>
      <c r="M237" s="174" t="s">
        <v>1</v>
      </c>
      <c r="N237" s="175" t="s">
        <v>40</v>
      </c>
      <c r="O237" s="57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8" t="s">
        <v>435</v>
      </c>
      <c r="AT237" s="178" t="s">
        <v>431</v>
      </c>
      <c r="AU237" s="178" t="s">
        <v>436</v>
      </c>
      <c r="AY237" s="16" t="s">
        <v>427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6" t="s">
        <v>82</v>
      </c>
      <c r="BK237" s="179">
        <f>ROUND(I237*H237,2)</f>
        <v>0</v>
      </c>
      <c r="BL237" s="16" t="s">
        <v>435</v>
      </c>
      <c r="BM237" s="178" t="s">
        <v>1443</v>
      </c>
    </row>
    <row r="238" spans="1:65" s="13" customFormat="1" ht="10.199999999999999">
      <c r="B238" s="184"/>
      <c r="D238" s="180" t="s">
        <v>447</v>
      </c>
      <c r="E238" s="185" t="s">
        <v>1</v>
      </c>
      <c r="F238" s="186" t="s">
        <v>1444</v>
      </c>
      <c r="H238" s="187">
        <v>6.1529999999999996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447</v>
      </c>
      <c r="AU238" s="185" t="s">
        <v>436</v>
      </c>
      <c r="AV238" s="13" t="s">
        <v>84</v>
      </c>
      <c r="AW238" s="13" t="s">
        <v>32</v>
      </c>
      <c r="AX238" s="13" t="s">
        <v>75</v>
      </c>
      <c r="AY238" s="185" t="s">
        <v>427</v>
      </c>
    </row>
    <row r="239" spans="1:65" s="13" customFormat="1" ht="10.199999999999999">
      <c r="B239" s="184"/>
      <c r="D239" s="180" t="s">
        <v>447</v>
      </c>
      <c r="E239" s="185" t="s">
        <v>1</v>
      </c>
      <c r="F239" s="186" t="s">
        <v>1445</v>
      </c>
      <c r="H239" s="187">
        <v>30.1</v>
      </c>
      <c r="I239" s="188"/>
      <c r="L239" s="184"/>
      <c r="M239" s="189"/>
      <c r="N239" s="190"/>
      <c r="O239" s="190"/>
      <c r="P239" s="190"/>
      <c r="Q239" s="190"/>
      <c r="R239" s="190"/>
      <c r="S239" s="190"/>
      <c r="T239" s="191"/>
      <c r="AT239" s="185" t="s">
        <v>447</v>
      </c>
      <c r="AU239" s="185" t="s">
        <v>436</v>
      </c>
      <c r="AV239" s="13" t="s">
        <v>84</v>
      </c>
      <c r="AW239" s="13" t="s">
        <v>32</v>
      </c>
      <c r="AX239" s="13" t="s">
        <v>75</v>
      </c>
      <c r="AY239" s="185" t="s">
        <v>427</v>
      </c>
    </row>
    <row r="240" spans="1:65" s="13" customFormat="1" ht="10.199999999999999">
      <c r="B240" s="184"/>
      <c r="D240" s="180" t="s">
        <v>447</v>
      </c>
      <c r="E240" s="185" t="s">
        <v>1</v>
      </c>
      <c r="F240" s="186" t="s">
        <v>1446</v>
      </c>
      <c r="H240" s="187">
        <v>30.8</v>
      </c>
      <c r="I240" s="188"/>
      <c r="L240" s="184"/>
      <c r="M240" s="189"/>
      <c r="N240" s="190"/>
      <c r="O240" s="190"/>
      <c r="P240" s="190"/>
      <c r="Q240" s="190"/>
      <c r="R240" s="190"/>
      <c r="S240" s="190"/>
      <c r="T240" s="191"/>
      <c r="AT240" s="185" t="s">
        <v>447</v>
      </c>
      <c r="AU240" s="185" t="s">
        <v>436</v>
      </c>
      <c r="AV240" s="13" t="s">
        <v>84</v>
      </c>
      <c r="AW240" s="13" t="s">
        <v>32</v>
      </c>
      <c r="AX240" s="13" t="s">
        <v>75</v>
      </c>
      <c r="AY240" s="185" t="s">
        <v>427</v>
      </c>
    </row>
    <row r="241" spans="1:65" s="13" customFormat="1" ht="10.199999999999999">
      <c r="B241" s="184"/>
      <c r="D241" s="180" t="s">
        <v>447</v>
      </c>
      <c r="E241" s="185" t="s">
        <v>1</v>
      </c>
      <c r="F241" s="186" t="s">
        <v>467</v>
      </c>
      <c r="H241" s="187">
        <v>9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5" t="s">
        <v>447</v>
      </c>
      <c r="AU241" s="185" t="s">
        <v>436</v>
      </c>
      <c r="AV241" s="13" t="s">
        <v>84</v>
      </c>
      <c r="AW241" s="13" t="s">
        <v>32</v>
      </c>
      <c r="AX241" s="13" t="s">
        <v>75</v>
      </c>
      <c r="AY241" s="185" t="s">
        <v>427</v>
      </c>
    </row>
    <row r="242" spans="1:65" s="14" customFormat="1" ht="10.199999999999999">
      <c r="B242" s="203"/>
      <c r="D242" s="180" t="s">
        <v>447</v>
      </c>
      <c r="E242" s="204" t="s">
        <v>1</v>
      </c>
      <c r="F242" s="205" t="s">
        <v>541</v>
      </c>
      <c r="H242" s="206">
        <v>76.052999999999997</v>
      </c>
      <c r="I242" s="207"/>
      <c r="L242" s="203"/>
      <c r="M242" s="208"/>
      <c r="N242" s="209"/>
      <c r="O242" s="209"/>
      <c r="P242" s="209"/>
      <c r="Q242" s="209"/>
      <c r="R242" s="209"/>
      <c r="S242" s="209"/>
      <c r="T242" s="210"/>
      <c r="AT242" s="204" t="s">
        <v>447</v>
      </c>
      <c r="AU242" s="204" t="s">
        <v>436</v>
      </c>
      <c r="AV242" s="14" t="s">
        <v>435</v>
      </c>
      <c r="AW242" s="14" t="s">
        <v>32</v>
      </c>
      <c r="AX242" s="14" t="s">
        <v>82</v>
      </c>
      <c r="AY242" s="204" t="s">
        <v>427</v>
      </c>
    </row>
    <row r="243" spans="1:65" s="2" customFormat="1" ht="66.75" customHeight="1">
      <c r="A243" s="31"/>
      <c r="B243" s="165"/>
      <c r="C243" s="166" t="s">
        <v>1170</v>
      </c>
      <c r="D243" s="166" t="s">
        <v>431</v>
      </c>
      <c r="E243" s="167" t="s">
        <v>1181</v>
      </c>
      <c r="F243" s="168" t="s">
        <v>1182</v>
      </c>
      <c r="G243" s="169" t="s">
        <v>490</v>
      </c>
      <c r="H243" s="170">
        <v>235.5</v>
      </c>
      <c r="I243" s="171"/>
      <c r="J243" s="172">
        <f>ROUND(I243*H243,2)</f>
        <v>0</v>
      </c>
      <c r="K243" s="173"/>
      <c r="L243" s="32"/>
      <c r="M243" s="174" t="s">
        <v>1</v>
      </c>
      <c r="N243" s="175" t="s">
        <v>40</v>
      </c>
      <c r="O243" s="57"/>
      <c r="P243" s="176">
        <f>O243*H243</f>
        <v>0</v>
      </c>
      <c r="Q243" s="176">
        <v>7.26E-3</v>
      </c>
      <c r="R243" s="176">
        <f>Q243*H243</f>
        <v>1.70973</v>
      </c>
      <c r="S243" s="176">
        <v>0</v>
      </c>
      <c r="T243" s="17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8" t="s">
        <v>435</v>
      </c>
      <c r="AT243" s="178" t="s">
        <v>431</v>
      </c>
      <c r="AU243" s="178" t="s">
        <v>436</v>
      </c>
      <c r="AY243" s="16" t="s">
        <v>427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6" t="s">
        <v>82</v>
      </c>
      <c r="BK243" s="179">
        <f>ROUND(I243*H243,2)</f>
        <v>0</v>
      </c>
      <c r="BL243" s="16" t="s">
        <v>435</v>
      </c>
      <c r="BM243" s="178" t="s">
        <v>1447</v>
      </c>
    </row>
    <row r="244" spans="1:65" s="13" customFormat="1" ht="10.199999999999999">
      <c r="B244" s="184"/>
      <c r="D244" s="180" t="s">
        <v>447</v>
      </c>
      <c r="E244" s="185" t="s">
        <v>1</v>
      </c>
      <c r="F244" s="186" t="s">
        <v>1448</v>
      </c>
      <c r="H244" s="187">
        <v>131.1</v>
      </c>
      <c r="I244" s="188"/>
      <c r="L244" s="184"/>
      <c r="M244" s="189"/>
      <c r="N244" s="190"/>
      <c r="O244" s="190"/>
      <c r="P244" s="190"/>
      <c r="Q244" s="190"/>
      <c r="R244" s="190"/>
      <c r="S244" s="190"/>
      <c r="T244" s="191"/>
      <c r="AT244" s="185" t="s">
        <v>447</v>
      </c>
      <c r="AU244" s="185" t="s">
        <v>436</v>
      </c>
      <c r="AV244" s="13" t="s">
        <v>84</v>
      </c>
      <c r="AW244" s="13" t="s">
        <v>32</v>
      </c>
      <c r="AX244" s="13" t="s">
        <v>75</v>
      </c>
      <c r="AY244" s="185" t="s">
        <v>427</v>
      </c>
    </row>
    <row r="245" spans="1:65" s="13" customFormat="1" ht="10.199999999999999">
      <c r="B245" s="184"/>
      <c r="D245" s="180" t="s">
        <v>447</v>
      </c>
      <c r="E245" s="185" t="s">
        <v>1</v>
      </c>
      <c r="F245" s="186" t="s">
        <v>1449</v>
      </c>
      <c r="H245" s="187">
        <v>104.4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447</v>
      </c>
      <c r="AU245" s="185" t="s">
        <v>436</v>
      </c>
      <c r="AV245" s="13" t="s">
        <v>84</v>
      </c>
      <c r="AW245" s="13" t="s">
        <v>32</v>
      </c>
      <c r="AX245" s="13" t="s">
        <v>75</v>
      </c>
      <c r="AY245" s="185" t="s">
        <v>427</v>
      </c>
    </row>
    <row r="246" spans="1:65" s="14" customFormat="1" ht="10.199999999999999">
      <c r="B246" s="203"/>
      <c r="D246" s="180" t="s">
        <v>447</v>
      </c>
      <c r="E246" s="204" t="s">
        <v>1</v>
      </c>
      <c r="F246" s="205" t="s">
        <v>541</v>
      </c>
      <c r="H246" s="206">
        <v>235.5</v>
      </c>
      <c r="I246" s="207"/>
      <c r="L246" s="203"/>
      <c r="M246" s="208"/>
      <c r="N246" s="209"/>
      <c r="O246" s="209"/>
      <c r="P246" s="209"/>
      <c r="Q246" s="209"/>
      <c r="R246" s="209"/>
      <c r="S246" s="209"/>
      <c r="T246" s="210"/>
      <c r="AT246" s="204" t="s">
        <v>447</v>
      </c>
      <c r="AU246" s="204" t="s">
        <v>436</v>
      </c>
      <c r="AV246" s="14" t="s">
        <v>435</v>
      </c>
      <c r="AW246" s="14" t="s">
        <v>32</v>
      </c>
      <c r="AX246" s="14" t="s">
        <v>82</v>
      </c>
      <c r="AY246" s="204" t="s">
        <v>427</v>
      </c>
    </row>
    <row r="247" spans="1:65" s="2" customFormat="1" ht="66.75" customHeight="1">
      <c r="A247" s="31"/>
      <c r="B247" s="165"/>
      <c r="C247" s="166" t="s">
        <v>1174</v>
      </c>
      <c r="D247" s="166" t="s">
        <v>431</v>
      </c>
      <c r="E247" s="167" t="s">
        <v>1186</v>
      </c>
      <c r="F247" s="168" t="s">
        <v>1187</v>
      </c>
      <c r="G247" s="169" t="s">
        <v>490</v>
      </c>
      <c r="H247" s="170">
        <v>235.5</v>
      </c>
      <c r="I247" s="171"/>
      <c r="J247" s="172">
        <f>ROUND(I247*H247,2)</f>
        <v>0</v>
      </c>
      <c r="K247" s="173"/>
      <c r="L247" s="32"/>
      <c r="M247" s="174" t="s">
        <v>1</v>
      </c>
      <c r="N247" s="175" t="s">
        <v>40</v>
      </c>
      <c r="O247" s="57"/>
      <c r="P247" s="176">
        <f>O247*H247</f>
        <v>0</v>
      </c>
      <c r="Q247" s="176">
        <v>8.5999999999999998E-4</v>
      </c>
      <c r="R247" s="176">
        <f>Q247*H247</f>
        <v>0.20252999999999999</v>
      </c>
      <c r="S247" s="176">
        <v>0</v>
      </c>
      <c r="T247" s="17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8" t="s">
        <v>435</v>
      </c>
      <c r="AT247" s="178" t="s">
        <v>431</v>
      </c>
      <c r="AU247" s="178" t="s">
        <v>436</v>
      </c>
      <c r="AY247" s="16" t="s">
        <v>427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6" t="s">
        <v>82</v>
      </c>
      <c r="BK247" s="179">
        <f>ROUND(I247*H247,2)</f>
        <v>0</v>
      </c>
      <c r="BL247" s="16" t="s">
        <v>435</v>
      </c>
      <c r="BM247" s="178" t="s">
        <v>1450</v>
      </c>
    </row>
    <row r="248" spans="1:65" s="13" customFormat="1" ht="10.199999999999999">
      <c r="B248" s="184"/>
      <c r="D248" s="180" t="s">
        <v>447</v>
      </c>
      <c r="E248" s="185" t="s">
        <v>1</v>
      </c>
      <c r="F248" s="186" t="s">
        <v>1451</v>
      </c>
      <c r="H248" s="187">
        <v>235.5</v>
      </c>
      <c r="I248" s="188"/>
      <c r="L248" s="184"/>
      <c r="M248" s="189"/>
      <c r="N248" s="190"/>
      <c r="O248" s="190"/>
      <c r="P248" s="190"/>
      <c r="Q248" s="190"/>
      <c r="R248" s="190"/>
      <c r="S248" s="190"/>
      <c r="T248" s="191"/>
      <c r="AT248" s="185" t="s">
        <v>447</v>
      </c>
      <c r="AU248" s="185" t="s">
        <v>436</v>
      </c>
      <c r="AV248" s="13" t="s">
        <v>84</v>
      </c>
      <c r="AW248" s="13" t="s">
        <v>32</v>
      </c>
      <c r="AX248" s="13" t="s">
        <v>82</v>
      </c>
      <c r="AY248" s="185" t="s">
        <v>427</v>
      </c>
    </row>
    <row r="249" spans="1:65" s="2" customFormat="1" ht="66.75" customHeight="1">
      <c r="A249" s="31"/>
      <c r="B249" s="165"/>
      <c r="C249" s="166" t="s">
        <v>1180</v>
      </c>
      <c r="D249" s="166" t="s">
        <v>431</v>
      </c>
      <c r="E249" s="167" t="s">
        <v>1190</v>
      </c>
      <c r="F249" s="168" t="s">
        <v>1191</v>
      </c>
      <c r="G249" s="169" t="s">
        <v>452</v>
      </c>
      <c r="H249" s="170">
        <v>1.3959999999999999</v>
      </c>
      <c r="I249" s="171"/>
      <c r="J249" s="172">
        <f>ROUND(I249*H249,2)</f>
        <v>0</v>
      </c>
      <c r="K249" s="173"/>
      <c r="L249" s="32"/>
      <c r="M249" s="174" t="s">
        <v>1</v>
      </c>
      <c r="N249" s="175" t="s">
        <v>40</v>
      </c>
      <c r="O249" s="57"/>
      <c r="P249" s="176">
        <f>O249*H249</f>
        <v>0</v>
      </c>
      <c r="Q249" s="176">
        <v>1.0958000000000001</v>
      </c>
      <c r="R249" s="176">
        <f>Q249*H249</f>
        <v>1.5297368</v>
      </c>
      <c r="S249" s="176">
        <v>0</v>
      </c>
      <c r="T249" s="17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8" t="s">
        <v>435</v>
      </c>
      <c r="AT249" s="178" t="s">
        <v>431</v>
      </c>
      <c r="AU249" s="178" t="s">
        <v>436</v>
      </c>
      <c r="AY249" s="16" t="s">
        <v>427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6" t="s">
        <v>82</v>
      </c>
      <c r="BK249" s="179">
        <f>ROUND(I249*H249,2)</f>
        <v>0</v>
      </c>
      <c r="BL249" s="16" t="s">
        <v>435</v>
      </c>
      <c r="BM249" s="178" t="s">
        <v>1452</v>
      </c>
    </row>
    <row r="250" spans="1:65" s="13" customFormat="1" ht="10.199999999999999">
      <c r="B250" s="184"/>
      <c r="D250" s="180" t="s">
        <v>447</v>
      </c>
      <c r="E250" s="185" t="s">
        <v>1</v>
      </c>
      <c r="F250" s="186" t="s">
        <v>1453</v>
      </c>
      <c r="H250" s="187">
        <v>0.81</v>
      </c>
      <c r="I250" s="188"/>
      <c r="L250" s="184"/>
      <c r="M250" s="189"/>
      <c r="N250" s="190"/>
      <c r="O250" s="190"/>
      <c r="P250" s="190"/>
      <c r="Q250" s="190"/>
      <c r="R250" s="190"/>
      <c r="S250" s="190"/>
      <c r="T250" s="191"/>
      <c r="AT250" s="185" t="s">
        <v>447</v>
      </c>
      <c r="AU250" s="185" t="s">
        <v>436</v>
      </c>
      <c r="AV250" s="13" t="s">
        <v>84</v>
      </c>
      <c r="AW250" s="13" t="s">
        <v>32</v>
      </c>
      <c r="AX250" s="13" t="s">
        <v>75</v>
      </c>
      <c r="AY250" s="185" t="s">
        <v>427</v>
      </c>
    </row>
    <row r="251" spans="1:65" s="13" customFormat="1" ht="10.199999999999999">
      <c r="B251" s="184"/>
      <c r="D251" s="180" t="s">
        <v>447</v>
      </c>
      <c r="E251" s="185" t="s">
        <v>1</v>
      </c>
      <c r="F251" s="186" t="s">
        <v>1454</v>
      </c>
      <c r="H251" s="187">
        <v>0.58599999999999997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447</v>
      </c>
      <c r="AU251" s="185" t="s">
        <v>436</v>
      </c>
      <c r="AV251" s="13" t="s">
        <v>84</v>
      </c>
      <c r="AW251" s="13" t="s">
        <v>32</v>
      </c>
      <c r="AX251" s="13" t="s">
        <v>75</v>
      </c>
      <c r="AY251" s="185" t="s">
        <v>427</v>
      </c>
    </row>
    <row r="252" spans="1:65" s="14" customFormat="1" ht="10.199999999999999">
      <c r="B252" s="203"/>
      <c r="D252" s="180" t="s">
        <v>447</v>
      </c>
      <c r="E252" s="204" t="s">
        <v>1</v>
      </c>
      <c r="F252" s="205" t="s">
        <v>541</v>
      </c>
      <c r="H252" s="206">
        <v>1.3959999999999999</v>
      </c>
      <c r="I252" s="207"/>
      <c r="L252" s="203"/>
      <c r="M252" s="208"/>
      <c r="N252" s="209"/>
      <c r="O252" s="209"/>
      <c r="P252" s="209"/>
      <c r="Q252" s="209"/>
      <c r="R252" s="209"/>
      <c r="S252" s="209"/>
      <c r="T252" s="210"/>
      <c r="AT252" s="204" t="s">
        <v>447</v>
      </c>
      <c r="AU252" s="204" t="s">
        <v>436</v>
      </c>
      <c r="AV252" s="14" t="s">
        <v>435</v>
      </c>
      <c r="AW252" s="14" t="s">
        <v>32</v>
      </c>
      <c r="AX252" s="14" t="s">
        <v>82</v>
      </c>
      <c r="AY252" s="204" t="s">
        <v>427</v>
      </c>
    </row>
    <row r="253" spans="1:65" s="2" customFormat="1" ht="66.75" customHeight="1">
      <c r="A253" s="31"/>
      <c r="B253" s="165"/>
      <c r="C253" s="166" t="s">
        <v>1185</v>
      </c>
      <c r="D253" s="166" t="s">
        <v>431</v>
      </c>
      <c r="E253" s="167" t="s">
        <v>1195</v>
      </c>
      <c r="F253" s="168" t="s">
        <v>1196</v>
      </c>
      <c r="G253" s="169" t="s">
        <v>452</v>
      </c>
      <c r="H253" s="170">
        <v>2.605</v>
      </c>
      <c r="I253" s="171"/>
      <c r="J253" s="172">
        <f>ROUND(I253*H253,2)</f>
        <v>0</v>
      </c>
      <c r="K253" s="173"/>
      <c r="L253" s="32"/>
      <c r="M253" s="174" t="s">
        <v>1</v>
      </c>
      <c r="N253" s="175" t="s">
        <v>40</v>
      </c>
      <c r="O253" s="57"/>
      <c r="P253" s="176">
        <f>O253*H253</f>
        <v>0</v>
      </c>
      <c r="Q253" s="176">
        <v>1.0563100000000001</v>
      </c>
      <c r="R253" s="176">
        <f>Q253*H253</f>
        <v>2.7516875500000002</v>
      </c>
      <c r="S253" s="176">
        <v>0</v>
      </c>
      <c r="T253" s="17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8" t="s">
        <v>435</v>
      </c>
      <c r="AT253" s="178" t="s">
        <v>431</v>
      </c>
      <c r="AU253" s="178" t="s">
        <v>436</v>
      </c>
      <c r="AY253" s="16" t="s">
        <v>427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6" t="s">
        <v>82</v>
      </c>
      <c r="BK253" s="179">
        <f>ROUND(I253*H253,2)</f>
        <v>0</v>
      </c>
      <c r="BL253" s="16" t="s">
        <v>435</v>
      </c>
      <c r="BM253" s="178" t="s">
        <v>1455</v>
      </c>
    </row>
    <row r="254" spans="1:65" s="13" customFormat="1" ht="10.199999999999999">
      <c r="B254" s="184"/>
      <c r="D254" s="180" t="s">
        <v>447</v>
      </c>
      <c r="E254" s="185" t="s">
        <v>1</v>
      </c>
      <c r="F254" s="186" t="s">
        <v>1456</v>
      </c>
      <c r="H254" s="187">
        <v>1.2629999999999999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447</v>
      </c>
      <c r="AU254" s="185" t="s">
        <v>436</v>
      </c>
      <c r="AV254" s="13" t="s">
        <v>84</v>
      </c>
      <c r="AW254" s="13" t="s">
        <v>32</v>
      </c>
      <c r="AX254" s="13" t="s">
        <v>75</v>
      </c>
      <c r="AY254" s="185" t="s">
        <v>427</v>
      </c>
    </row>
    <row r="255" spans="1:65" s="13" customFormat="1" ht="10.199999999999999">
      <c r="B255" s="184"/>
      <c r="D255" s="180" t="s">
        <v>447</v>
      </c>
      <c r="E255" s="185" t="s">
        <v>1</v>
      </c>
      <c r="F255" s="186" t="s">
        <v>1457</v>
      </c>
      <c r="H255" s="187">
        <v>1.3420000000000001</v>
      </c>
      <c r="I255" s="188"/>
      <c r="L255" s="184"/>
      <c r="M255" s="189"/>
      <c r="N255" s="190"/>
      <c r="O255" s="190"/>
      <c r="P255" s="190"/>
      <c r="Q255" s="190"/>
      <c r="R255" s="190"/>
      <c r="S255" s="190"/>
      <c r="T255" s="191"/>
      <c r="AT255" s="185" t="s">
        <v>447</v>
      </c>
      <c r="AU255" s="185" t="s">
        <v>436</v>
      </c>
      <c r="AV255" s="13" t="s">
        <v>84</v>
      </c>
      <c r="AW255" s="13" t="s">
        <v>32</v>
      </c>
      <c r="AX255" s="13" t="s">
        <v>75</v>
      </c>
      <c r="AY255" s="185" t="s">
        <v>427</v>
      </c>
    </row>
    <row r="256" spans="1:65" s="14" customFormat="1" ht="10.199999999999999">
      <c r="B256" s="203"/>
      <c r="D256" s="180" t="s">
        <v>447</v>
      </c>
      <c r="E256" s="204" t="s">
        <v>1</v>
      </c>
      <c r="F256" s="205" t="s">
        <v>541</v>
      </c>
      <c r="H256" s="206">
        <v>2.605</v>
      </c>
      <c r="I256" s="207"/>
      <c r="L256" s="203"/>
      <c r="M256" s="208"/>
      <c r="N256" s="209"/>
      <c r="O256" s="209"/>
      <c r="P256" s="209"/>
      <c r="Q256" s="209"/>
      <c r="R256" s="209"/>
      <c r="S256" s="209"/>
      <c r="T256" s="210"/>
      <c r="AT256" s="204" t="s">
        <v>447</v>
      </c>
      <c r="AU256" s="204" t="s">
        <v>436</v>
      </c>
      <c r="AV256" s="14" t="s">
        <v>435</v>
      </c>
      <c r="AW256" s="14" t="s">
        <v>32</v>
      </c>
      <c r="AX256" s="14" t="s">
        <v>82</v>
      </c>
      <c r="AY256" s="204" t="s">
        <v>427</v>
      </c>
    </row>
    <row r="257" spans="1:65" s="12" customFormat="1" ht="22.8" customHeight="1">
      <c r="B257" s="152"/>
      <c r="D257" s="153" t="s">
        <v>74</v>
      </c>
      <c r="E257" s="163" t="s">
        <v>435</v>
      </c>
      <c r="F257" s="163" t="s">
        <v>890</v>
      </c>
      <c r="I257" s="155"/>
      <c r="J257" s="164">
        <f>BK257</f>
        <v>0</v>
      </c>
      <c r="L257" s="152"/>
      <c r="M257" s="157"/>
      <c r="N257" s="158"/>
      <c r="O257" s="158"/>
      <c r="P257" s="159">
        <f>P258+P273</f>
        <v>0</v>
      </c>
      <c r="Q257" s="158"/>
      <c r="R257" s="159">
        <f>R258+R273</f>
        <v>738.2395869999998</v>
      </c>
      <c r="S257" s="158"/>
      <c r="T257" s="160">
        <f>T258+T273</f>
        <v>0</v>
      </c>
      <c r="AR257" s="153" t="s">
        <v>82</v>
      </c>
      <c r="AT257" s="161" t="s">
        <v>74</v>
      </c>
      <c r="AU257" s="161" t="s">
        <v>82</v>
      </c>
      <c r="AY257" s="153" t="s">
        <v>427</v>
      </c>
      <c r="BK257" s="162">
        <f>BK258+BK273</f>
        <v>0</v>
      </c>
    </row>
    <row r="258" spans="1:65" s="12" customFormat="1" ht="20.85" customHeight="1">
      <c r="B258" s="152"/>
      <c r="D258" s="153" t="s">
        <v>74</v>
      </c>
      <c r="E258" s="163" t="s">
        <v>891</v>
      </c>
      <c r="F258" s="163" t="s">
        <v>1458</v>
      </c>
      <c r="I258" s="155"/>
      <c r="J258" s="164">
        <f>BK258</f>
        <v>0</v>
      </c>
      <c r="L258" s="152"/>
      <c r="M258" s="157"/>
      <c r="N258" s="158"/>
      <c r="O258" s="158"/>
      <c r="P258" s="159">
        <f>SUM(P259:P272)</f>
        <v>0</v>
      </c>
      <c r="Q258" s="158"/>
      <c r="R258" s="159">
        <f>SUM(R259:R272)</f>
        <v>578.90499999999986</v>
      </c>
      <c r="S258" s="158"/>
      <c r="T258" s="160">
        <f>SUM(T259:T272)</f>
        <v>0</v>
      </c>
      <c r="AR258" s="153" t="s">
        <v>82</v>
      </c>
      <c r="AT258" s="161" t="s">
        <v>74</v>
      </c>
      <c r="AU258" s="161" t="s">
        <v>84</v>
      </c>
      <c r="AY258" s="153" t="s">
        <v>427</v>
      </c>
      <c r="BK258" s="162">
        <f>SUM(BK259:BK272)</f>
        <v>0</v>
      </c>
    </row>
    <row r="259" spans="1:65" s="2" customFormat="1" ht="33" customHeight="1">
      <c r="A259" s="31"/>
      <c r="B259" s="165"/>
      <c r="C259" s="166" t="s">
        <v>1060</v>
      </c>
      <c r="D259" s="166" t="s">
        <v>431</v>
      </c>
      <c r="E259" s="167" t="s">
        <v>1459</v>
      </c>
      <c r="F259" s="168" t="s">
        <v>1460</v>
      </c>
      <c r="G259" s="169" t="s">
        <v>675</v>
      </c>
      <c r="H259" s="170">
        <v>32</v>
      </c>
      <c r="I259" s="171"/>
      <c r="J259" s="172">
        <f>ROUND(I259*H259,2)</f>
        <v>0</v>
      </c>
      <c r="K259" s="173"/>
      <c r="L259" s="32"/>
      <c r="M259" s="174" t="s">
        <v>1</v>
      </c>
      <c r="N259" s="175" t="s">
        <v>40</v>
      </c>
      <c r="O259" s="57"/>
      <c r="P259" s="176">
        <f>O259*H259</f>
        <v>0</v>
      </c>
      <c r="Q259" s="176">
        <v>2.2050000000000001</v>
      </c>
      <c r="R259" s="176">
        <f>Q259*H259</f>
        <v>70.56</v>
      </c>
      <c r="S259" s="176">
        <v>0</v>
      </c>
      <c r="T259" s="177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8" t="s">
        <v>435</v>
      </c>
      <c r="AT259" s="178" t="s">
        <v>431</v>
      </c>
      <c r="AU259" s="178" t="s">
        <v>436</v>
      </c>
      <c r="AY259" s="16" t="s">
        <v>427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6" t="s">
        <v>82</v>
      </c>
      <c r="BK259" s="179">
        <f>ROUND(I259*H259,2)</f>
        <v>0</v>
      </c>
      <c r="BL259" s="16" t="s">
        <v>435</v>
      </c>
      <c r="BM259" s="178" t="s">
        <v>1461</v>
      </c>
    </row>
    <row r="260" spans="1:65" s="13" customFormat="1" ht="10.199999999999999">
      <c r="B260" s="184"/>
      <c r="D260" s="180" t="s">
        <v>447</v>
      </c>
      <c r="E260" s="185" t="s">
        <v>1</v>
      </c>
      <c r="F260" s="186" t="s">
        <v>1462</v>
      </c>
      <c r="H260" s="187">
        <v>32</v>
      </c>
      <c r="I260" s="188"/>
      <c r="L260" s="184"/>
      <c r="M260" s="189"/>
      <c r="N260" s="190"/>
      <c r="O260" s="190"/>
      <c r="P260" s="190"/>
      <c r="Q260" s="190"/>
      <c r="R260" s="190"/>
      <c r="S260" s="190"/>
      <c r="T260" s="191"/>
      <c r="AT260" s="185" t="s">
        <v>447</v>
      </c>
      <c r="AU260" s="185" t="s">
        <v>436</v>
      </c>
      <c r="AV260" s="13" t="s">
        <v>84</v>
      </c>
      <c r="AW260" s="13" t="s">
        <v>32</v>
      </c>
      <c r="AX260" s="13" t="s">
        <v>82</v>
      </c>
      <c r="AY260" s="185" t="s">
        <v>427</v>
      </c>
    </row>
    <row r="261" spans="1:65" s="2" customFormat="1" ht="33" customHeight="1">
      <c r="A261" s="31"/>
      <c r="B261" s="165"/>
      <c r="C261" s="166" t="s">
        <v>1194</v>
      </c>
      <c r="D261" s="166" t="s">
        <v>431</v>
      </c>
      <c r="E261" s="167" t="s">
        <v>893</v>
      </c>
      <c r="F261" s="168" t="s">
        <v>894</v>
      </c>
      <c r="G261" s="169" t="s">
        <v>675</v>
      </c>
      <c r="H261" s="170">
        <v>86</v>
      </c>
      <c r="I261" s="171"/>
      <c r="J261" s="172">
        <f>ROUND(I261*H261,2)</f>
        <v>0</v>
      </c>
      <c r="K261" s="173"/>
      <c r="L261" s="32"/>
      <c r="M261" s="174" t="s">
        <v>1</v>
      </c>
      <c r="N261" s="175" t="s">
        <v>40</v>
      </c>
      <c r="O261" s="57"/>
      <c r="P261" s="176">
        <f>O261*H261</f>
        <v>0</v>
      </c>
      <c r="Q261" s="176">
        <v>2.25</v>
      </c>
      <c r="R261" s="176">
        <f>Q261*H261</f>
        <v>193.5</v>
      </c>
      <c r="S261" s="176">
        <v>0</v>
      </c>
      <c r="T261" s="177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8" t="s">
        <v>435</v>
      </c>
      <c r="AT261" s="178" t="s">
        <v>431</v>
      </c>
      <c r="AU261" s="178" t="s">
        <v>436</v>
      </c>
      <c r="AY261" s="16" t="s">
        <v>427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6" t="s">
        <v>82</v>
      </c>
      <c r="BK261" s="179">
        <f>ROUND(I261*H261,2)</f>
        <v>0</v>
      </c>
      <c r="BL261" s="16" t="s">
        <v>435</v>
      </c>
      <c r="BM261" s="178" t="s">
        <v>1463</v>
      </c>
    </row>
    <row r="262" spans="1:65" s="13" customFormat="1" ht="10.199999999999999">
      <c r="B262" s="184"/>
      <c r="D262" s="180" t="s">
        <v>447</v>
      </c>
      <c r="E262" s="185" t="s">
        <v>1</v>
      </c>
      <c r="F262" s="186" t="s">
        <v>1464</v>
      </c>
      <c r="H262" s="187">
        <v>86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5" t="s">
        <v>447</v>
      </c>
      <c r="AU262" s="185" t="s">
        <v>436</v>
      </c>
      <c r="AV262" s="13" t="s">
        <v>84</v>
      </c>
      <c r="AW262" s="13" t="s">
        <v>32</v>
      </c>
      <c r="AX262" s="13" t="s">
        <v>82</v>
      </c>
      <c r="AY262" s="185" t="s">
        <v>427</v>
      </c>
    </row>
    <row r="263" spans="1:65" s="2" customFormat="1" ht="33" customHeight="1">
      <c r="A263" s="31"/>
      <c r="B263" s="165"/>
      <c r="C263" s="166" t="s">
        <v>1199</v>
      </c>
      <c r="D263" s="166" t="s">
        <v>431</v>
      </c>
      <c r="E263" s="167" t="s">
        <v>1200</v>
      </c>
      <c r="F263" s="168" t="s">
        <v>1201</v>
      </c>
      <c r="G263" s="169" t="s">
        <v>675</v>
      </c>
      <c r="H263" s="170">
        <v>125</v>
      </c>
      <c r="I263" s="171"/>
      <c r="J263" s="172">
        <f>ROUND(I263*H263,2)</f>
        <v>0</v>
      </c>
      <c r="K263" s="173"/>
      <c r="L263" s="32"/>
      <c r="M263" s="174" t="s">
        <v>1</v>
      </c>
      <c r="N263" s="175" t="s">
        <v>40</v>
      </c>
      <c r="O263" s="57"/>
      <c r="P263" s="176">
        <f>O263*H263</f>
        <v>0</v>
      </c>
      <c r="Q263" s="176">
        <v>2.25</v>
      </c>
      <c r="R263" s="176">
        <f>Q263*H263</f>
        <v>281.25</v>
      </c>
      <c r="S263" s="176">
        <v>0</v>
      </c>
      <c r="T263" s="177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8" t="s">
        <v>435</v>
      </c>
      <c r="AT263" s="178" t="s">
        <v>431</v>
      </c>
      <c r="AU263" s="178" t="s">
        <v>436</v>
      </c>
      <c r="AY263" s="16" t="s">
        <v>427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6" t="s">
        <v>82</v>
      </c>
      <c r="BK263" s="179">
        <f>ROUND(I263*H263,2)</f>
        <v>0</v>
      </c>
      <c r="BL263" s="16" t="s">
        <v>435</v>
      </c>
      <c r="BM263" s="178" t="s">
        <v>1465</v>
      </c>
    </row>
    <row r="264" spans="1:65" s="13" customFormat="1" ht="10.199999999999999">
      <c r="B264" s="184"/>
      <c r="D264" s="180" t="s">
        <v>447</v>
      </c>
      <c r="E264" s="185" t="s">
        <v>1</v>
      </c>
      <c r="F264" s="186" t="s">
        <v>1466</v>
      </c>
      <c r="H264" s="187">
        <v>125</v>
      </c>
      <c r="I264" s="188"/>
      <c r="L264" s="184"/>
      <c r="M264" s="189"/>
      <c r="N264" s="190"/>
      <c r="O264" s="190"/>
      <c r="P264" s="190"/>
      <c r="Q264" s="190"/>
      <c r="R264" s="190"/>
      <c r="S264" s="190"/>
      <c r="T264" s="191"/>
      <c r="AT264" s="185" t="s">
        <v>447</v>
      </c>
      <c r="AU264" s="185" t="s">
        <v>436</v>
      </c>
      <c r="AV264" s="13" t="s">
        <v>84</v>
      </c>
      <c r="AW264" s="13" t="s">
        <v>32</v>
      </c>
      <c r="AX264" s="13" t="s">
        <v>82</v>
      </c>
      <c r="AY264" s="185" t="s">
        <v>427</v>
      </c>
    </row>
    <row r="265" spans="1:65" s="2" customFormat="1" ht="33" customHeight="1">
      <c r="A265" s="31"/>
      <c r="B265" s="165"/>
      <c r="C265" s="166" t="s">
        <v>1205</v>
      </c>
      <c r="D265" s="166" t="s">
        <v>431</v>
      </c>
      <c r="E265" s="167" t="s">
        <v>1467</v>
      </c>
      <c r="F265" s="168" t="s">
        <v>1468</v>
      </c>
      <c r="G265" s="169" t="s">
        <v>675</v>
      </c>
      <c r="H265" s="170">
        <v>10</v>
      </c>
      <c r="I265" s="171"/>
      <c r="J265" s="172">
        <f>ROUND(I265*H265,2)</f>
        <v>0</v>
      </c>
      <c r="K265" s="173"/>
      <c r="L265" s="32"/>
      <c r="M265" s="174" t="s">
        <v>1</v>
      </c>
      <c r="N265" s="175" t="s">
        <v>40</v>
      </c>
      <c r="O265" s="57"/>
      <c r="P265" s="176">
        <f>O265*H265</f>
        <v>0</v>
      </c>
      <c r="Q265" s="176">
        <v>2.0874999999999999</v>
      </c>
      <c r="R265" s="176">
        <f>Q265*H265</f>
        <v>20.875</v>
      </c>
      <c r="S265" s="176">
        <v>0</v>
      </c>
      <c r="T265" s="17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8" t="s">
        <v>435</v>
      </c>
      <c r="AT265" s="178" t="s">
        <v>431</v>
      </c>
      <c r="AU265" s="178" t="s">
        <v>436</v>
      </c>
      <c r="AY265" s="16" t="s">
        <v>427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6" t="s">
        <v>82</v>
      </c>
      <c r="BK265" s="179">
        <f>ROUND(I265*H265,2)</f>
        <v>0</v>
      </c>
      <c r="BL265" s="16" t="s">
        <v>435</v>
      </c>
      <c r="BM265" s="178" t="s">
        <v>1469</v>
      </c>
    </row>
    <row r="266" spans="1:65" s="13" customFormat="1" ht="10.199999999999999">
      <c r="B266" s="184"/>
      <c r="D266" s="180" t="s">
        <v>447</v>
      </c>
      <c r="E266" s="185" t="s">
        <v>1</v>
      </c>
      <c r="F266" s="186" t="s">
        <v>1470</v>
      </c>
      <c r="H266" s="187">
        <v>10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447</v>
      </c>
      <c r="AU266" s="185" t="s">
        <v>436</v>
      </c>
      <c r="AV266" s="13" t="s">
        <v>84</v>
      </c>
      <c r="AW266" s="13" t="s">
        <v>32</v>
      </c>
      <c r="AX266" s="13" t="s">
        <v>82</v>
      </c>
      <c r="AY266" s="185" t="s">
        <v>427</v>
      </c>
    </row>
    <row r="267" spans="1:65" s="2" customFormat="1" ht="33" customHeight="1">
      <c r="A267" s="31"/>
      <c r="B267" s="165"/>
      <c r="C267" s="166" t="s">
        <v>1211</v>
      </c>
      <c r="D267" s="166" t="s">
        <v>431</v>
      </c>
      <c r="E267" s="167" t="s">
        <v>1471</v>
      </c>
      <c r="F267" s="168" t="s">
        <v>1472</v>
      </c>
      <c r="G267" s="169" t="s">
        <v>675</v>
      </c>
      <c r="H267" s="170">
        <v>6</v>
      </c>
      <c r="I267" s="171"/>
      <c r="J267" s="172">
        <f>ROUND(I267*H267,2)</f>
        <v>0</v>
      </c>
      <c r="K267" s="173"/>
      <c r="L267" s="32"/>
      <c r="M267" s="174" t="s">
        <v>1</v>
      </c>
      <c r="N267" s="175" t="s">
        <v>40</v>
      </c>
      <c r="O267" s="57"/>
      <c r="P267" s="176">
        <f>O267*H267</f>
        <v>0</v>
      </c>
      <c r="Q267" s="176">
        <v>2.0874999999999999</v>
      </c>
      <c r="R267" s="176">
        <f>Q267*H267</f>
        <v>12.524999999999999</v>
      </c>
      <c r="S267" s="176">
        <v>0</v>
      </c>
      <c r="T267" s="17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8" t="s">
        <v>435</v>
      </c>
      <c r="AT267" s="178" t="s">
        <v>431</v>
      </c>
      <c r="AU267" s="178" t="s">
        <v>436</v>
      </c>
      <c r="AY267" s="16" t="s">
        <v>427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6" t="s">
        <v>82</v>
      </c>
      <c r="BK267" s="179">
        <f>ROUND(I267*H267,2)</f>
        <v>0</v>
      </c>
      <c r="BL267" s="16" t="s">
        <v>435</v>
      </c>
      <c r="BM267" s="178" t="s">
        <v>1473</v>
      </c>
    </row>
    <row r="268" spans="1:65" s="13" customFormat="1" ht="10.199999999999999">
      <c r="B268" s="184"/>
      <c r="D268" s="180" t="s">
        <v>447</v>
      </c>
      <c r="E268" s="185" t="s">
        <v>1</v>
      </c>
      <c r="F268" s="186" t="s">
        <v>1474</v>
      </c>
      <c r="H268" s="187">
        <v>6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447</v>
      </c>
      <c r="AU268" s="185" t="s">
        <v>436</v>
      </c>
      <c r="AV268" s="13" t="s">
        <v>84</v>
      </c>
      <c r="AW268" s="13" t="s">
        <v>32</v>
      </c>
      <c r="AX268" s="13" t="s">
        <v>82</v>
      </c>
      <c r="AY268" s="185" t="s">
        <v>427</v>
      </c>
    </row>
    <row r="269" spans="1:65" s="2" customFormat="1" ht="44.25" customHeight="1">
      <c r="A269" s="31"/>
      <c r="B269" s="165"/>
      <c r="C269" s="166" t="s">
        <v>891</v>
      </c>
      <c r="D269" s="166" t="s">
        <v>431</v>
      </c>
      <c r="E269" s="167" t="s">
        <v>1206</v>
      </c>
      <c r="F269" s="168" t="s">
        <v>1207</v>
      </c>
      <c r="G269" s="169" t="s">
        <v>490</v>
      </c>
      <c r="H269" s="170">
        <v>300</v>
      </c>
      <c r="I269" s="171"/>
      <c r="J269" s="172">
        <f>ROUND(I269*H269,2)</f>
        <v>0</v>
      </c>
      <c r="K269" s="173"/>
      <c r="L269" s="32"/>
      <c r="M269" s="174" t="s">
        <v>1</v>
      </c>
      <c r="N269" s="175" t="s">
        <v>40</v>
      </c>
      <c r="O269" s="57"/>
      <c r="P269" s="176">
        <f>O269*H269</f>
        <v>0</v>
      </c>
      <c r="Q269" s="176">
        <v>2.1000000000000001E-4</v>
      </c>
      <c r="R269" s="176">
        <f>Q269*H269</f>
        <v>6.3E-2</v>
      </c>
      <c r="S269" s="176">
        <v>0</v>
      </c>
      <c r="T269" s="177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8" t="s">
        <v>435</v>
      </c>
      <c r="AT269" s="178" t="s">
        <v>431</v>
      </c>
      <c r="AU269" s="178" t="s">
        <v>436</v>
      </c>
      <c r="AY269" s="16" t="s">
        <v>427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6" t="s">
        <v>82</v>
      </c>
      <c r="BK269" s="179">
        <f>ROUND(I269*H269,2)</f>
        <v>0</v>
      </c>
      <c r="BL269" s="16" t="s">
        <v>435</v>
      </c>
      <c r="BM269" s="178" t="s">
        <v>1475</v>
      </c>
    </row>
    <row r="270" spans="1:65" s="13" customFormat="1" ht="10.199999999999999">
      <c r="B270" s="184"/>
      <c r="D270" s="180" t="s">
        <v>447</v>
      </c>
      <c r="E270" s="185" t="s">
        <v>1</v>
      </c>
      <c r="F270" s="186" t="s">
        <v>1476</v>
      </c>
      <c r="H270" s="187">
        <v>300</v>
      </c>
      <c r="I270" s="188"/>
      <c r="L270" s="184"/>
      <c r="M270" s="189"/>
      <c r="N270" s="190"/>
      <c r="O270" s="190"/>
      <c r="P270" s="190"/>
      <c r="Q270" s="190"/>
      <c r="R270" s="190"/>
      <c r="S270" s="190"/>
      <c r="T270" s="191"/>
      <c r="AT270" s="185" t="s">
        <v>447</v>
      </c>
      <c r="AU270" s="185" t="s">
        <v>436</v>
      </c>
      <c r="AV270" s="13" t="s">
        <v>84</v>
      </c>
      <c r="AW270" s="13" t="s">
        <v>32</v>
      </c>
      <c r="AX270" s="13" t="s">
        <v>82</v>
      </c>
      <c r="AY270" s="185" t="s">
        <v>427</v>
      </c>
    </row>
    <row r="271" spans="1:65" s="2" customFormat="1" ht="21.75" customHeight="1">
      <c r="A271" s="31"/>
      <c r="B271" s="165"/>
      <c r="C271" s="192" t="s">
        <v>898</v>
      </c>
      <c r="D271" s="192" t="s">
        <v>461</v>
      </c>
      <c r="E271" s="193" t="s">
        <v>1212</v>
      </c>
      <c r="F271" s="194" t="s">
        <v>1213</v>
      </c>
      <c r="G271" s="195" t="s">
        <v>490</v>
      </c>
      <c r="H271" s="196">
        <v>330</v>
      </c>
      <c r="I271" s="197"/>
      <c r="J271" s="198">
        <f>ROUND(I271*H271,2)</f>
        <v>0</v>
      </c>
      <c r="K271" s="199"/>
      <c r="L271" s="200"/>
      <c r="M271" s="201" t="s">
        <v>1</v>
      </c>
      <c r="N271" s="202" t="s">
        <v>40</v>
      </c>
      <c r="O271" s="57"/>
      <c r="P271" s="176">
        <f>O271*H271</f>
        <v>0</v>
      </c>
      <c r="Q271" s="176">
        <v>4.0000000000000002E-4</v>
      </c>
      <c r="R271" s="176">
        <f>Q271*H271</f>
        <v>0.13200000000000001</v>
      </c>
      <c r="S271" s="176">
        <v>0</v>
      </c>
      <c r="T271" s="17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78" t="s">
        <v>464</v>
      </c>
      <c r="AT271" s="178" t="s">
        <v>461</v>
      </c>
      <c r="AU271" s="178" t="s">
        <v>436</v>
      </c>
      <c r="AY271" s="16" t="s">
        <v>427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6" t="s">
        <v>82</v>
      </c>
      <c r="BK271" s="179">
        <f>ROUND(I271*H271,2)</f>
        <v>0</v>
      </c>
      <c r="BL271" s="16" t="s">
        <v>435</v>
      </c>
      <c r="BM271" s="178" t="s">
        <v>1477</v>
      </c>
    </row>
    <row r="272" spans="1:65" s="13" customFormat="1" ht="10.199999999999999">
      <c r="B272" s="184"/>
      <c r="D272" s="180" t="s">
        <v>447</v>
      </c>
      <c r="E272" s="185" t="s">
        <v>1</v>
      </c>
      <c r="F272" s="186" t="s">
        <v>1478</v>
      </c>
      <c r="H272" s="187">
        <v>330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447</v>
      </c>
      <c r="AU272" s="185" t="s">
        <v>436</v>
      </c>
      <c r="AV272" s="13" t="s">
        <v>84</v>
      </c>
      <c r="AW272" s="13" t="s">
        <v>32</v>
      </c>
      <c r="AX272" s="13" t="s">
        <v>82</v>
      </c>
      <c r="AY272" s="185" t="s">
        <v>427</v>
      </c>
    </row>
    <row r="273" spans="1:65" s="12" customFormat="1" ht="20.85" customHeight="1">
      <c r="B273" s="152"/>
      <c r="D273" s="153" t="s">
        <v>74</v>
      </c>
      <c r="E273" s="163" t="s">
        <v>898</v>
      </c>
      <c r="F273" s="163" t="s">
        <v>899</v>
      </c>
      <c r="I273" s="155"/>
      <c r="J273" s="164">
        <f>BK273</f>
        <v>0</v>
      </c>
      <c r="L273" s="152"/>
      <c r="M273" s="157"/>
      <c r="N273" s="158"/>
      <c r="O273" s="158"/>
      <c r="P273" s="159">
        <f>SUM(P274:P283)</f>
        <v>0</v>
      </c>
      <c r="Q273" s="158"/>
      <c r="R273" s="159">
        <f>SUM(R274:R283)</f>
        <v>159.334587</v>
      </c>
      <c r="S273" s="158"/>
      <c r="T273" s="160">
        <f>SUM(T274:T283)</f>
        <v>0</v>
      </c>
      <c r="AR273" s="153" t="s">
        <v>82</v>
      </c>
      <c r="AT273" s="161" t="s">
        <v>74</v>
      </c>
      <c r="AU273" s="161" t="s">
        <v>84</v>
      </c>
      <c r="AY273" s="153" t="s">
        <v>427</v>
      </c>
      <c r="BK273" s="162">
        <f>SUM(BK274:BK283)</f>
        <v>0</v>
      </c>
    </row>
    <row r="274" spans="1:65" s="2" customFormat="1" ht="44.25" customHeight="1">
      <c r="A274" s="31"/>
      <c r="B274" s="165"/>
      <c r="C274" s="166" t="s">
        <v>1222</v>
      </c>
      <c r="D274" s="166" t="s">
        <v>431</v>
      </c>
      <c r="E274" s="167" t="s">
        <v>900</v>
      </c>
      <c r="F274" s="168" t="s">
        <v>901</v>
      </c>
      <c r="G274" s="169" t="s">
        <v>675</v>
      </c>
      <c r="H274" s="170">
        <v>63.75</v>
      </c>
      <c r="I274" s="171"/>
      <c r="J274" s="172">
        <f>ROUND(I274*H274,2)</f>
        <v>0</v>
      </c>
      <c r="K274" s="173"/>
      <c r="L274" s="32"/>
      <c r="M274" s="174" t="s">
        <v>1</v>
      </c>
      <c r="N274" s="175" t="s">
        <v>40</v>
      </c>
      <c r="O274" s="57"/>
      <c r="P274" s="176">
        <f>O274*H274</f>
        <v>0</v>
      </c>
      <c r="Q274" s="176">
        <v>2.0032199999999998</v>
      </c>
      <c r="R274" s="176">
        <f>Q274*H274</f>
        <v>127.70527499999999</v>
      </c>
      <c r="S274" s="176">
        <v>0</v>
      </c>
      <c r="T274" s="17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8" t="s">
        <v>435</v>
      </c>
      <c r="AT274" s="178" t="s">
        <v>431</v>
      </c>
      <c r="AU274" s="178" t="s">
        <v>436</v>
      </c>
      <c r="AY274" s="16" t="s">
        <v>427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6" t="s">
        <v>82</v>
      </c>
      <c r="BK274" s="179">
        <f>ROUND(I274*H274,2)</f>
        <v>0</v>
      </c>
      <c r="BL274" s="16" t="s">
        <v>435</v>
      </c>
      <c r="BM274" s="178" t="s">
        <v>1479</v>
      </c>
    </row>
    <row r="275" spans="1:65" s="13" customFormat="1" ht="10.199999999999999">
      <c r="B275" s="184"/>
      <c r="D275" s="180" t="s">
        <v>447</v>
      </c>
      <c r="E275" s="185" t="s">
        <v>1</v>
      </c>
      <c r="F275" s="186" t="s">
        <v>1480</v>
      </c>
      <c r="H275" s="187">
        <v>41.6</v>
      </c>
      <c r="I275" s="188"/>
      <c r="L275" s="184"/>
      <c r="M275" s="189"/>
      <c r="N275" s="190"/>
      <c r="O275" s="190"/>
      <c r="P275" s="190"/>
      <c r="Q275" s="190"/>
      <c r="R275" s="190"/>
      <c r="S275" s="190"/>
      <c r="T275" s="191"/>
      <c r="AT275" s="185" t="s">
        <v>447</v>
      </c>
      <c r="AU275" s="185" t="s">
        <v>436</v>
      </c>
      <c r="AV275" s="13" t="s">
        <v>84</v>
      </c>
      <c r="AW275" s="13" t="s">
        <v>32</v>
      </c>
      <c r="AX275" s="13" t="s">
        <v>75</v>
      </c>
      <c r="AY275" s="185" t="s">
        <v>427</v>
      </c>
    </row>
    <row r="276" spans="1:65" s="13" customFormat="1" ht="10.199999999999999">
      <c r="B276" s="184"/>
      <c r="D276" s="180" t="s">
        <v>447</v>
      </c>
      <c r="E276" s="185" t="s">
        <v>1</v>
      </c>
      <c r="F276" s="186" t="s">
        <v>1481</v>
      </c>
      <c r="H276" s="187">
        <v>7.15</v>
      </c>
      <c r="I276" s="188"/>
      <c r="L276" s="184"/>
      <c r="M276" s="189"/>
      <c r="N276" s="190"/>
      <c r="O276" s="190"/>
      <c r="P276" s="190"/>
      <c r="Q276" s="190"/>
      <c r="R276" s="190"/>
      <c r="S276" s="190"/>
      <c r="T276" s="191"/>
      <c r="AT276" s="185" t="s">
        <v>447</v>
      </c>
      <c r="AU276" s="185" t="s">
        <v>436</v>
      </c>
      <c r="AV276" s="13" t="s">
        <v>84</v>
      </c>
      <c r="AW276" s="13" t="s">
        <v>32</v>
      </c>
      <c r="AX276" s="13" t="s">
        <v>75</v>
      </c>
      <c r="AY276" s="185" t="s">
        <v>427</v>
      </c>
    </row>
    <row r="277" spans="1:65" s="13" customFormat="1" ht="10.199999999999999">
      <c r="B277" s="184"/>
      <c r="D277" s="180" t="s">
        <v>447</v>
      </c>
      <c r="E277" s="185" t="s">
        <v>1</v>
      </c>
      <c r="F277" s="186" t="s">
        <v>8</v>
      </c>
      <c r="H277" s="187">
        <v>15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447</v>
      </c>
      <c r="AU277" s="185" t="s">
        <v>436</v>
      </c>
      <c r="AV277" s="13" t="s">
        <v>84</v>
      </c>
      <c r="AW277" s="13" t="s">
        <v>32</v>
      </c>
      <c r="AX277" s="13" t="s">
        <v>75</v>
      </c>
      <c r="AY277" s="185" t="s">
        <v>427</v>
      </c>
    </row>
    <row r="278" spans="1:65" s="14" customFormat="1" ht="10.199999999999999">
      <c r="B278" s="203"/>
      <c r="D278" s="180" t="s">
        <v>447</v>
      </c>
      <c r="E278" s="204" t="s">
        <v>1</v>
      </c>
      <c r="F278" s="205" t="s">
        <v>541</v>
      </c>
      <c r="H278" s="206">
        <v>63.75</v>
      </c>
      <c r="I278" s="207"/>
      <c r="L278" s="203"/>
      <c r="M278" s="208"/>
      <c r="N278" s="209"/>
      <c r="O278" s="209"/>
      <c r="P278" s="209"/>
      <c r="Q278" s="209"/>
      <c r="R278" s="209"/>
      <c r="S278" s="209"/>
      <c r="T278" s="210"/>
      <c r="AT278" s="204" t="s">
        <v>447</v>
      </c>
      <c r="AU278" s="204" t="s">
        <v>436</v>
      </c>
      <c r="AV278" s="14" t="s">
        <v>435</v>
      </c>
      <c r="AW278" s="14" t="s">
        <v>32</v>
      </c>
      <c r="AX278" s="14" t="s">
        <v>82</v>
      </c>
      <c r="AY278" s="204" t="s">
        <v>427</v>
      </c>
    </row>
    <row r="279" spans="1:65" s="2" customFormat="1" ht="44.25" customHeight="1">
      <c r="A279" s="31"/>
      <c r="B279" s="165"/>
      <c r="C279" s="166" t="s">
        <v>1228</v>
      </c>
      <c r="D279" s="166" t="s">
        <v>431</v>
      </c>
      <c r="E279" s="167" t="s">
        <v>1219</v>
      </c>
      <c r="F279" s="168" t="s">
        <v>906</v>
      </c>
      <c r="G279" s="169" t="s">
        <v>490</v>
      </c>
      <c r="H279" s="170">
        <v>115</v>
      </c>
      <c r="I279" s="171"/>
      <c r="J279" s="172">
        <f>ROUND(I279*H279,2)</f>
        <v>0</v>
      </c>
      <c r="K279" s="173"/>
      <c r="L279" s="32"/>
      <c r="M279" s="174" t="s">
        <v>1</v>
      </c>
      <c r="N279" s="175" t="s">
        <v>40</v>
      </c>
      <c r="O279" s="57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8" t="s">
        <v>435</v>
      </c>
      <c r="AT279" s="178" t="s">
        <v>431</v>
      </c>
      <c r="AU279" s="178" t="s">
        <v>436</v>
      </c>
      <c r="AY279" s="16" t="s">
        <v>427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6" t="s">
        <v>82</v>
      </c>
      <c r="BK279" s="179">
        <f>ROUND(I279*H279,2)</f>
        <v>0</v>
      </c>
      <c r="BL279" s="16" t="s">
        <v>435</v>
      </c>
      <c r="BM279" s="178" t="s">
        <v>1482</v>
      </c>
    </row>
    <row r="280" spans="1:65" s="13" customFormat="1" ht="10.199999999999999">
      <c r="B280" s="184"/>
      <c r="D280" s="180" t="s">
        <v>447</v>
      </c>
      <c r="E280" s="185" t="s">
        <v>1</v>
      </c>
      <c r="F280" s="186" t="s">
        <v>1483</v>
      </c>
      <c r="H280" s="187">
        <v>115</v>
      </c>
      <c r="I280" s="188"/>
      <c r="L280" s="184"/>
      <c r="M280" s="189"/>
      <c r="N280" s="190"/>
      <c r="O280" s="190"/>
      <c r="P280" s="190"/>
      <c r="Q280" s="190"/>
      <c r="R280" s="190"/>
      <c r="S280" s="190"/>
      <c r="T280" s="191"/>
      <c r="AT280" s="185" t="s">
        <v>447</v>
      </c>
      <c r="AU280" s="185" t="s">
        <v>436</v>
      </c>
      <c r="AV280" s="13" t="s">
        <v>84</v>
      </c>
      <c r="AW280" s="13" t="s">
        <v>32</v>
      </c>
      <c r="AX280" s="13" t="s">
        <v>82</v>
      </c>
      <c r="AY280" s="185" t="s">
        <v>427</v>
      </c>
    </row>
    <row r="281" spans="1:65" s="2" customFormat="1" ht="33" customHeight="1">
      <c r="A281" s="31"/>
      <c r="B281" s="165"/>
      <c r="C281" s="166" t="s">
        <v>1233</v>
      </c>
      <c r="D281" s="166" t="s">
        <v>431</v>
      </c>
      <c r="E281" s="167" t="s">
        <v>909</v>
      </c>
      <c r="F281" s="168" t="s">
        <v>910</v>
      </c>
      <c r="G281" s="169" t="s">
        <v>675</v>
      </c>
      <c r="H281" s="170">
        <v>15.84</v>
      </c>
      <c r="I281" s="171"/>
      <c r="J281" s="172">
        <f>ROUND(I281*H281,2)</f>
        <v>0</v>
      </c>
      <c r="K281" s="173"/>
      <c r="L281" s="32"/>
      <c r="M281" s="174" t="s">
        <v>1</v>
      </c>
      <c r="N281" s="175" t="s">
        <v>40</v>
      </c>
      <c r="O281" s="57"/>
      <c r="P281" s="176">
        <f>O281*H281</f>
        <v>0</v>
      </c>
      <c r="Q281" s="176">
        <v>1.9967999999999999</v>
      </c>
      <c r="R281" s="176">
        <f>Q281*H281</f>
        <v>31.629311999999999</v>
      </c>
      <c r="S281" s="176">
        <v>0</v>
      </c>
      <c r="T281" s="177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8" t="s">
        <v>435</v>
      </c>
      <c r="AT281" s="178" t="s">
        <v>431</v>
      </c>
      <c r="AU281" s="178" t="s">
        <v>436</v>
      </c>
      <c r="AY281" s="16" t="s">
        <v>427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6" t="s">
        <v>82</v>
      </c>
      <c r="BK281" s="179">
        <f>ROUND(I281*H281,2)</f>
        <v>0</v>
      </c>
      <c r="BL281" s="16" t="s">
        <v>435</v>
      </c>
      <c r="BM281" s="178" t="s">
        <v>1484</v>
      </c>
    </row>
    <row r="282" spans="1:65" s="2" customFormat="1" ht="18">
      <c r="A282" s="31"/>
      <c r="B282" s="32"/>
      <c r="C282" s="31"/>
      <c r="D282" s="180" t="s">
        <v>438</v>
      </c>
      <c r="E282" s="31"/>
      <c r="F282" s="181" t="s">
        <v>912</v>
      </c>
      <c r="G282" s="31"/>
      <c r="H282" s="31"/>
      <c r="I282" s="100"/>
      <c r="J282" s="31"/>
      <c r="K282" s="31"/>
      <c r="L282" s="32"/>
      <c r="M282" s="182"/>
      <c r="N282" s="183"/>
      <c r="O282" s="57"/>
      <c r="P282" s="57"/>
      <c r="Q282" s="57"/>
      <c r="R282" s="57"/>
      <c r="S282" s="57"/>
      <c r="T282" s="58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6" t="s">
        <v>438</v>
      </c>
      <c r="AU282" s="16" t="s">
        <v>436</v>
      </c>
    </row>
    <row r="283" spans="1:65" s="13" customFormat="1" ht="10.199999999999999">
      <c r="B283" s="184"/>
      <c r="D283" s="180" t="s">
        <v>447</v>
      </c>
      <c r="E283" s="185" t="s">
        <v>1</v>
      </c>
      <c r="F283" s="186" t="s">
        <v>1485</v>
      </c>
      <c r="H283" s="187">
        <v>15.84</v>
      </c>
      <c r="I283" s="188"/>
      <c r="L283" s="184"/>
      <c r="M283" s="189"/>
      <c r="N283" s="190"/>
      <c r="O283" s="190"/>
      <c r="P283" s="190"/>
      <c r="Q283" s="190"/>
      <c r="R283" s="190"/>
      <c r="S283" s="190"/>
      <c r="T283" s="191"/>
      <c r="AT283" s="185" t="s">
        <v>447</v>
      </c>
      <c r="AU283" s="185" t="s">
        <v>436</v>
      </c>
      <c r="AV283" s="13" t="s">
        <v>84</v>
      </c>
      <c r="AW283" s="13" t="s">
        <v>32</v>
      </c>
      <c r="AX283" s="13" t="s">
        <v>82</v>
      </c>
      <c r="AY283" s="185" t="s">
        <v>427</v>
      </c>
    </row>
    <row r="284" spans="1:65" s="12" customFormat="1" ht="22.8" customHeight="1">
      <c r="B284" s="152"/>
      <c r="D284" s="153" t="s">
        <v>74</v>
      </c>
      <c r="E284" s="163" t="s">
        <v>460</v>
      </c>
      <c r="F284" s="163" t="s">
        <v>1225</v>
      </c>
      <c r="I284" s="155"/>
      <c r="J284" s="164">
        <f>BK284</f>
        <v>0</v>
      </c>
      <c r="L284" s="152"/>
      <c r="M284" s="157"/>
      <c r="N284" s="158"/>
      <c r="O284" s="158"/>
      <c r="P284" s="159">
        <f>P285</f>
        <v>0</v>
      </c>
      <c r="Q284" s="158"/>
      <c r="R284" s="159">
        <f>R285</f>
        <v>0</v>
      </c>
      <c r="S284" s="158"/>
      <c r="T284" s="160">
        <f>T285</f>
        <v>0</v>
      </c>
      <c r="AR284" s="153" t="s">
        <v>82</v>
      </c>
      <c r="AT284" s="161" t="s">
        <v>74</v>
      </c>
      <c r="AU284" s="161" t="s">
        <v>82</v>
      </c>
      <c r="AY284" s="153" t="s">
        <v>427</v>
      </c>
      <c r="BK284" s="162">
        <f>BK285</f>
        <v>0</v>
      </c>
    </row>
    <row r="285" spans="1:65" s="12" customFormat="1" ht="20.85" customHeight="1">
      <c r="B285" s="152"/>
      <c r="D285" s="153" t="s">
        <v>74</v>
      </c>
      <c r="E285" s="163" t="s">
        <v>1226</v>
      </c>
      <c r="F285" s="163" t="s">
        <v>1227</v>
      </c>
      <c r="I285" s="155"/>
      <c r="J285" s="164">
        <f>BK285</f>
        <v>0</v>
      </c>
      <c r="L285" s="152"/>
      <c r="M285" s="157"/>
      <c r="N285" s="158"/>
      <c r="O285" s="158"/>
      <c r="P285" s="159">
        <f>SUM(P286:P291)</f>
        <v>0</v>
      </c>
      <c r="Q285" s="158"/>
      <c r="R285" s="159">
        <f>SUM(R286:R291)</f>
        <v>0</v>
      </c>
      <c r="S285" s="158"/>
      <c r="T285" s="160">
        <f>SUM(T286:T291)</f>
        <v>0</v>
      </c>
      <c r="AR285" s="153" t="s">
        <v>82</v>
      </c>
      <c r="AT285" s="161" t="s">
        <v>74</v>
      </c>
      <c r="AU285" s="161" t="s">
        <v>84</v>
      </c>
      <c r="AY285" s="153" t="s">
        <v>427</v>
      </c>
      <c r="BK285" s="162">
        <f>SUM(BK286:BK291)</f>
        <v>0</v>
      </c>
    </row>
    <row r="286" spans="1:65" s="2" customFormat="1" ht="21.75" customHeight="1">
      <c r="A286" s="31"/>
      <c r="B286" s="165"/>
      <c r="C286" s="166" t="s">
        <v>1237</v>
      </c>
      <c r="D286" s="166" t="s">
        <v>431</v>
      </c>
      <c r="E286" s="167" t="s">
        <v>1229</v>
      </c>
      <c r="F286" s="168" t="s">
        <v>1230</v>
      </c>
      <c r="G286" s="169" t="s">
        <v>490</v>
      </c>
      <c r="H286" s="170">
        <v>235</v>
      </c>
      <c r="I286" s="171"/>
      <c r="J286" s="172">
        <f>ROUND(I286*H286,2)</f>
        <v>0</v>
      </c>
      <c r="K286" s="173"/>
      <c r="L286" s="32"/>
      <c r="M286" s="174" t="s">
        <v>1</v>
      </c>
      <c r="N286" s="175" t="s">
        <v>40</v>
      </c>
      <c r="O286" s="57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8" t="s">
        <v>435</v>
      </c>
      <c r="AT286" s="178" t="s">
        <v>431</v>
      </c>
      <c r="AU286" s="178" t="s">
        <v>436</v>
      </c>
      <c r="AY286" s="16" t="s">
        <v>427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6" t="s">
        <v>82</v>
      </c>
      <c r="BK286" s="179">
        <f>ROUND(I286*H286,2)</f>
        <v>0</v>
      </c>
      <c r="BL286" s="16" t="s">
        <v>435</v>
      </c>
      <c r="BM286" s="178" t="s">
        <v>1486</v>
      </c>
    </row>
    <row r="287" spans="1:65" s="13" customFormat="1" ht="10.199999999999999">
      <c r="B287" s="184"/>
      <c r="D287" s="180" t="s">
        <v>447</v>
      </c>
      <c r="E287" s="185" t="s">
        <v>1</v>
      </c>
      <c r="F287" s="186" t="s">
        <v>1487</v>
      </c>
      <c r="H287" s="187">
        <v>235</v>
      </c>
      <c r="I287" s="188"/>
      <c r="L287" s="184"/>
      <c r="M287" s="189"/>
      <c r="N287" s="190"/>
      <c r="O287" s="190"/>
      <c r="P287" s="190"/>
      <c r="Q287" s="190"/>
      <c r="R287" s="190"/>
      <c r="S287" s="190"/>
      <c r="T287" s="191"/>
      <c r="AT287" s="185" t="s">
        <v>447</v>
      </c>
      <c r="AU287" s="185" t="s">
        <v>436</v>
      </c>
      <c r="AV287" s="13" t="s">
        <v>84</v>
      </c>
      <c r="AW287" s="13" t="s">
        <v>32</v>
      </c>
      <c r="AX287" s="13" t="s">
        <v>82</v>
      </c>
      <c r="AY287" s="185" t="s">
        <v>427</v>
      </c>
    </row>
    <row r="288" spans="1:65" s="2" customFormat="1" ht="21.75" customHeight="1">
      <c r="A288" s="31"/>
      <c r="B288" s="165"/>
      <c r="C288" s="166" t="s">
        <v>1241</v>
      </c>
      <c r="D288" s="166" t="s">
        <v>431</v>
      </c>
      <c r="E288" s="167" t="s">
        <v>1234</v>
      </c>
      <c r="F288" s="168" t="s">
        <v>1235</v>
      </c>
      <c r="G288" s="169" t="s">
        <v>490</v>
      </c>
      <c r="H288" s="170">
        <v>235</v>
      </c>
      <c r="I288" s="171"/>
      <c r="J288" s="172">
        <f>ROUND(I288*H288,2)</f>
        <v>0</v>
      </c>
      <c r="K288" s="173"/>
      <c r="L288" s="32"/>
      <c r="M288" s="174" t="s">
        <v>1</v>
      </c>
      <c r="N288" s="175" t="s">
        <v>40</v>
      </c>
      <c r="O288" s="57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8" t="s">
        <v>435</v>
      </c>
      <c r="AT288" s="178" t="s">
        <v>431</v>
      </c>
      <c r="AU288" s="178" t="s">
        <v>436</v>
      </c>
      <c r="AY288" s="16" t="s">
        <v>427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6" t="s">
        <v>82</v>
      </c>
      <c r="BK288" s="179">
        <f>ROUND(I288*H288,2)</f>
        <v>0</v>
      </c>
      <c r="BL288" s="16" t="s">
        <v>435</v>
      </c>
      <c r="BM288" s="178" t="s">
        <v>1488</v>
      </c>
    </row>
    <row r="289" spans="1:65" s="13" customFormat="1" ht="10.199999999999999">
      <c r="B289" s="184"/>
      <c r="D289" s="180" t="s">
        <v>447</v>
      </c>
      <c r="E289" s="185" t="s">
        <v>1</v>
      </c>
      <c r="F289" s="186" t="s">
        <v>1487</v>
      </c>
      <c r="H289" s="187">
        <v>235</v>
      </c>
      <c r="I289" s="188"/>
      <c r="L289" s="184"/>
      <c r="M289" s="189"/>
      <c r="N289" s="190"/>
      <c r="O289" s="190"/>
      <c r="P289" s="190"/>
      <c r="Q289" s="190"/>
      <c r="R289" s="190"/>
      <c r="S289" s="190"/>
      <c r="T289" s="191"/>
      <c r="AT289" s="185" t="s">
        <v>447</v>
      </c>
      <c r="AU289" s="185" t="s">
        <v>436</v>
      </c>
      <c r="AV289" s="13" t="s">
        <v>84</v>
      </c>
      <c r="AW289" s="13" t="s">
        <v>32</v>
      </c>
      <c r="AX289" s="13" t="s">
        <v>82</v>
      </c>
      <c r="AY289" s="185" t="s">
        <v>427</v>
      </c>
    </row>
    <row r="290" spans="1:65" s="2" customFormat="1" ht="21.75" customHeight="1">
      <c r="A290" s="31"/>
      <c r="B290" s="165"/>
      <c r="C290" s="166" t="s">
        <v>1246</v>
      </c>
      <c r="D290" s="166" t="s">
        <v>431</v>
      </c>
      <c r="E290" s="167" t="s">
        <v>1238</v>
      </c>
      <c r="F290" s="168" t="s">
        <v>1239</v>
      </c>
      <c r="G290" s="169" t="s">
        <v>490</v>
      </c>
      <c r="H290" s="170">
        <v>235</v>
      </c>
      <c r="I290" s="171"/>
      <c r="J290" s="172">
        <f>ROUND(I290*H290,2)</f>
        <v>0</v>
      </c>
      <c r="K290" s="173"/>
      <c r="L290" s="32"/>
      <c r="M290" s="174" t="s">
        <v>1</v>
      </c>
      <c r="N290" s="175" t="s">
        <v>40</v>
      </c>
      <c r="O290" s="57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8" t="s">
        <v>435</v>
      </c>
      <c r="AT290" s="178" t="s">
        <v>431</v>
      </c>
      <c r="AU290" s="178" t="s">
        <v>436</v>
      </c>
      <c r="AY290" s="16" t="s">
        <v>427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6" t="s">
        <v>82</v>
      </c>
      <c r="BK290" s="179">
        <f>ROUND(I290*H290,2)</f>
        <v>0</v>
      </c>
      <c r="BL290" s="16" t="s">
        <v>435</v>
      </c>
      <c r="BM290" s="178" t="s">
        <v>1489</v>
      </c>
    </row>
    <row r="291" spans="1:65" s="13" customFormat="1" ht="10.199999999999999">
      <c r="B291" s="184"/>
      <c r="D291" s="180" t="s">
        <v>447</v>
      </c>
      <c r="E291" s="185" t="s">
        <v>1</v>
      </c>
      <c r="F291" s="186" t="s">
        <v>1487</v>
      </c>
      <c r="H291" s="187">
        <v>235</v>
      </c>
      <c r="I291" s="188"/>
      <c r="L291" s="184"/>
      <c r="M291" s="189"/>
      <c r="N291" s="190"/>
      <c r="O291" s="190"/>
      <c r="P291" s="190"/>
      <c r="Q291" s="190"/>
      <c r="R291" s="190"/>
      <c r="S291" s="190"/>
      <c r="T291" s="191"/>
      <c r="AT291" s="185" t="s">
        <v>447</v>
      </c>
      <c r="AU291" s="185" t="s">
        <v>436</v>
      </c>
      <c r="AV291" s="13" t="s">
        <v>84</v>
      </c>
      <c r="AW291" s="13" t="s">
        <v>32</v>
      </c>
      <c r="AX291" s="13" t="s">
        <v>82</v>
      </c>
      <c r="AY291" s="185" t="s">
        <v>427</v>
      </c>
    </row>
    <row r="292" spans="1:65" s="12" customFormat="1" ht="22.8" customHeight="1">
      <c r="B292" s="152"/>
      <c r="D292" s="153" t="s">
        <v>74</v>
      </c>
      <c r="E292" s="163" t="s">
        <v>464</v>
      </c>
      <c r="F292" s="163" t="s">
        <v>1490</v>
      </c>
      <c r="I292" s="155"/>
      <c r="J292" s="164">
        <f>BK292</f>
        <v>0</v>
      </c>
      <c r="L292" s="152"/>
      <c r="M292" s="157"/>
      <c r="N292" s="158"/>
      <c r="O292" s="158"/>
      <c r="P292" s="159">
        <f>P293</f>
        <v>0</v>
      </c>
      <c r="Q292" s="158"/>
      <c r="R292" s="159">
        <f>R293</f>
        <v>1.056E-2</v>
      </c>
      <c r="S292" s="158"/>
      <c r="T292" s="160">
        <f>T293</f>
        <v>0</v>
      </c>
      <c r="AR292" s="153" t="s">
        <v>82</v>
      </c>
      <c r="AT292" s="161" t="s">
        <v>74</v>
      </c>
      <c r="AU292" s="161" t="s">
        <v>82</v>
      </c>
      <c r="AY292" s="153" t="s">
        <v>427</v>
      </c>
      <c r="BK292" s="162">
        <f>BK293</f>
        <v>0</v>
      </c>
    </row>
    <row r="293" spans="1:65" s="12" customFormat="1" ht="20.85" customHeight="1">
      <c r="B293" s="152"/>
      <c r="D293" s="153" t="s">
        <v>74</v>
      </c>
      <c r="E293" s="163" t="s">
        <v>1491</v>
      </c>
      <c r="F293" s="163" t="s">
        <v>1492</v>
      </c>
      <c r="I293" s="155"/>
      <c r="J293" s="164">
        <f>BK293</f>
        <v>0</v>
      </c>
      <c r="L293" s="152"/>
      <c r="M293" s="157"/>
      <c r="N293" s="158"/>
      <c r="O293" s="158"/>
      <c r="P293" s="159">
        <f>SUM(P294:P297)</f>
        <v>0</v>
      </c>
      <c r="Q293" s="158"/>
      <c r="R293" s="159">
        <f>SUM(R294:R297)</f>
        <v>1.056E-2</v>
      </c>
      <c r="S293" s="158"/>
      <c r="T293" s="160">
        <f>SUM(T294:T297)</f>
        <v>0</v>
      </c>
      <c r="AR293" s="153" t="s">
        <v>82</v>
      </c>
      <c r="AT293" s="161" t="s">
        <v>74</v>
      </c>
      <c r="AU293" s="161" t="s">
        <v>84</v>
      </c>
      <c r="AY293" s="153" t="s">
        <v>427</v>
      </c>
      <c r="BK293" s="162">
        <f>SUM(BK294:BK297)</f>
        <v>0</v>
      </c>
    </row>
    <row r="294" spans="1:65" s="2" customFormat="1" ht="33" customHeight="1">
      <c r="A294" s="31"/>
      <c r="B294" s="165"/>
      <c r="C294" s="166" t="s">
        <v>1248</v>
      </c>
      <c r="D294" s="166" t="s">
        <v>431</v>
      </c>
      <c r="E294" s="167" t="s">
        <v>1493</v>
      </c>
      <c r="F294" s="168" t="s">
        <v>1494</v>
      </c>
      <c r="G294" s="169" t="s">
        <v>444</v>
      </c>
      <c r="H294" s="170">
        <v>20</v>
      </c>
      <c r="I294" s="171"/>
      <c r="J294" s="172">
        <f>ROUND(I294*H294,2)</f>
        <v>0</v>
      </c>
      <c r="K294" s="173"/>
      <c r="L294" s="32"/>
      <c r="M294" s="174" t="s">
        <v>1</v>
      </c>
      <c r="N294" s="175" t="s">
        <v>40</v>
      </c>
      <c r="O294" s="57"/>
      <c r="P294" s="176">
        <f>O294*H294</f>
        <v>0</v>
      </c>
      <c r="Q294" s="176">
        <v>0</v>
      </c>
      <c r="R294" s="176">
        <f>Q294*H294</f>
        <v>0</v>
      </c>
      <c r="S294" s="176">
        <v>0</v>
      </c>
      <c r="T294" s="177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8" t="s">
        <v>435</v>
      </c>
      <c r="AT294" s="178" t="s">
        <v>431</v>
      </c>
      <c r="AU294" s="178" t="s">
        <v>436</v>
      </c>
      <c r="AY294" s="16" t="s">
        <v>427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6" t="s">
        <v>82</v>
      </c>
      <c r="BK294" s="179">
        <f>ROUND(I294*H294,2)</f>
        <v>0</v>
      </c>
      <c r="BL294" s="16" t="s">
        <v>435</v>
      </c>
      <c r="BM294" s="178" t="s">
        <v>1495</v>
      </c>
    </row>
    <row r="295" spans="1:65" s="13" customFormat="1" ht="10.199999999999999">
      <c r="B295" s="184"/>
      <c r="D295" s="180" t="s">
        <v>447</v>
      </c>
      <c r="E295" s="185" t="s">
        <v>1</v>
      </c>
      <c r="F295" s="186" t="s">
        <v>553</v>
      </c>
      <c r="H295" s="187">
        <v>20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447</v>
      </c>
      <c r="AU295" s="185" t="s">
        <v>436</v>
      </c>
      <c r="AV295" s="13" t="s">
        <v>84</v>
      </c>
      <c r="AW295" s="13" t="s">
        <v>32</v>
      </c>
      <c r="AX295" s="13" t="s">
        <v>82</v>
      </c>
      <c r="AY295" s="185" t="s">
        <v>427</v>
      </c>
    </row>
    <row r="296" spans="1:65" s="2" customFormat="1" ht="33" customHeight="1">
      <c r="A296" s="31"/>
      <c r="B296" s="165"/>
      <c r="C296" s="192" t="s">
        <v>1250</v>
      </c>
      <c r="D296" s="192" t="s">
        <v>461</v>
      </c>
      <c r="E296" s="193" t="s">
        <v>1496</v>
      </c>
      <c r="F296" s="194" t="s">
        <v>1497</v>
      </c>
      <c r="G296" s="195" t="s">
        <v>444</v>
      </c>
      <c r="H296" s="196">
        <v>22</v>
      </c>
      <c r="I296" s="197"/>
      <c r="J296" s="198">
        <f>ROUND(I296*H296,2)</f>
        <v>0</v>
      </c>
      <c r="K296" s="199"/>
      <c r="L296" s="200"/>
      <c r="M296" s="201" t="s">
        <v>1</v>
      </c>
      <c r="N296" s="202" t="s">
        <v>40</v>
      </c>
      <c r="O296" s="57"/>
      <c r="P296" s="176">
        <f>O296*H296</f>
        <v>0</v>
      </c>
      <c r="Q296" s="176">
        <v>4.8000000000000001E-4</v>
      </c>
      <c r="R296" s="176">
        <f>Q296*H296</f>
        <v>1.056E-2</v>
      </c>
      <c r="S296" s="176">
        <v>0</v>
      </c>
      <c r="T296" s="177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8" t="s">
        <v>464</v>
      </c>
      <c r="AT296" s="178" t="s">
        <v>461</v>
      </c>
      <c r="AU296" s="178" t="s">
        <v>436</v>
      </c>
      <c r="AY296" s="16" t="s">
        <v>427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6" t="s">
        <v>82</v>
      </c>
      <c r="BK296" s="179">
        <f>ROUND(I296*H296,2)</f>
        <v>0</v>
      </c>
      <c r="BL296" s="16" t="s">
        <v>435</v>
      </c>
      <c r="BM296" s="178" t="s">
        <v>1498</v>
      </c>
    </row>
    <row r="297" spans="1:65" s="13" customFormat="1" ht="10.199999999999999">
      <c r="B297" s="184"/>
      <c r="D297" s="180" t="s">
        <v>447</v>
      </c>
      <c r="E297" s="185" t="s">
        <v>1</v>
      </c>
      <c r="F297" s="186" t="s">
        <v>1499</v>
      </c>
      <c r="H297" s="187">
        <v>22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447</v>
      </c>
      <c r="AU297" s="185" t="s">
        <v>436</v>
      </c>
      <c r="AV297" s="13" t="s">
        <v>84</v>
      </c>
      <c r="AW297" s="13" t="s">
        <v>32</v>
      </c>
      <c r="AX297" s="13" t="s">
        <v>82</v>
      </c>
      <c r="AY297" s="185" t="s">
        <v>427</v>
      </c>
    </row>
    <row r="298" spans="1:65" s="12" customFormat="1" ht="22.8" customHeight="1">
      <c r="B298" s="152"/>
      <c r="D298" s="153" t="s">
        <v>74</v>
      </c>
      <c r="E298" s="163" t="s">
        <v>467</v>
      </c>
      <c r="F298" s="163" t="s">
        <v>468</v>
      </c>
      <c r="I298" s="155"/>
      <c r="J298" s="164">
        <f>BK298</f>
        <v>0</v>
      </c>
      <c r="L298" s="152"/>
      <c r="M298" s="157"/>
      <c r="N298" s="158"/>
      <c r="O298" s="158"/>
      <c r="P298" s="159">
        <f>P299+P302+P306</f>
        <v>0</v>
      </c>
      <c r="Q298" s="158"/>
      <c r="R298" s="159">
        <f>R299+R302+R306</f>
        <v>0.88773000000000002</v>
      </c>
      <c r="S298" s="158"/>
      <c r="T298" s="160">
        <f>T299+T302+T306</f>
        <v>0</v>
      </c>
      <c r="AR298" s="153" t="s">
        <v>82</v>
      </c>
      <c r="AT298" s="161" t="s">
        <v>74</v>
      </c>
      <c r="AU298" s="161" t="s">
        <v>82</v>
      </c>
      <c r="AY298" s="153" t="s">
        <v>427</v>
      </c>
      <c r="BK298" s="162">
        <f>BK299+BK302+BK306</f>
        <v>0</v>
      </c>
    </row>
    <row r="299" spans="1:65" s="12" customFormat="1" ht="20.85" customHeight="1">
      <c r="B299" s="152"/>
      <c r="D299" s="153" t="s">
        <v>74</v>
      </c>
      <c r="E299" s="163" t="s">
        <v>624</v>
      </c>
      <c r="F299" s="163" t="s">
        <v>625</v>
      </c>
      <c r="I299" s="155"/>
      <c r="J299" s="164">
        <f>BK299</f>
        <v>0</v>
      </c>
      <c r="L299" s="152"/>
      <c r="M299" s="157"/>
      <c r="N299" s="158"/>
      <c r="O299" s="158"/>
      <c r="P299" s="159">
        <f>SUM(P300:P301)</f>
        <v>0</v>
      </c>
      <c r="Q299" s="158"/>
      <c r="R299" s="159">
        <f>SUM(R300:R301)</f>
        <v>1.8120000000000001E-2</v>
      </c>
      <c r="S299" s="158"/>
      <c r="T299" s="160">
        <f>SUM(T300:T301)</f>
        <v>0</v>
      </c>
      <c r="AR299" s="153" t="s">
        <v>82</v>
      </c>
      <c r="AT299" s="161" t="s">
        <v>74</v>
      </c>
      <c r="AU299" s="161" t="s">
        <v>84</v>
      </c>
      <c r="AY299" s="153" t="s">
        <v>427</v>
      </c>
      <c r="BK299" s="162">
        <f>SUM(BK300:BK301)</f>
        <v>0</v>
      </c>
    </row>
    <row r="300" spans="1:65" s="2" customFormat="1" ht="16.5" customHeight="1">
      <c r="A300" s="31"/>
      <c r="B300" s="165"/>
      <c r="C300" s="166" t="s">
        <v>1255</v>
      </c>
      <c r="D300" s="166" t="s">
        <v>431</v>
      </c>
      <c r="E300" s="167" t="s">
        <v>1242</v>
      </c>
      <c r="F300" s="168" t="s">
        <v>1243</v>
      </c>
      <c r="G300" s="169" t="s">
        <v>490</v>
      </c>
      <c r="H300" s="170">
        <v>6</v>
      </c>
      <c r="I300" s="171"/>
      <c r="J300" s="172">
        <f>ROUND(I300*H300,2)</f>
        <v>0</v>
      </c>
      <c r="K300" s="173"/>
      <c r="L300" s="32"/>
      <c r="M300" s="174" t="s">
        <v>1</v>
      </c>
      <c r="N300" s="175" t="s">
        <v>40</v>
      </c>
      <c r="O300" s="57"/>
      <c r="P300" s="176">
        <f>O300*H300</f>
        <v>0</v>
      </c>
      <c r="Q300" s="176">
        <v>3.0200000000000001E-3</v>
      </c>
      <c r="R300" s="176">
        <f>Q300*H300</f>
        <v>1.8120000000000001E-2</v>
      </c>
      <c r="S300" s="176">
        <v>0</v>
      </c>
      <c r="T300" s="177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8" t="s">
        <v>435</v>
      </c>
      <c r="AT300" s="178" t="s">
        <v>431</v>
      </c>
      <c r="AU300" s="178" t="s">
        <v>436</v>
      </c>
      <c r="AY300" s="16" t="s">
        <v>427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6" t="s">
        <v>82</v>
      </c>
      <c r="BK300" s="179">
        <f>ROUND(I300*H300,2)</f>
        <v>0</v>
      </c>
      <c r="BL300" s="16" t="s">
        <v>435</v>
      </c>
      <c r="BM300" s="178" t="s">
        <v>1500</v>
      </c>
    </row>
    <row r="301" spans="1:65" s="13" customFormat="1" ht="10.199999999999999">
      <c r="B301" s="184"/>
      <c r="D301" s="180" t="s">
        <v>447</v>
      </c>
      <c r="E301" s="185" t="s">
        <v>1</v>
      </c>
      <c r="F301" s="186" t="s">
        <v>1501</v>
      </c>
      <c r="H301" s="187">
        <v>6</v>
      </c>
      <c r="I301" s="188"/>
      <c r="L301" s="184"/>
      <c r="M301" s="189"/>
      <c r="N301" s="190"/>
      <c r="O301" s="190"/>
      <c r="P301" s="190"/>
      <c r="Q301" s="190"/>
      <c r="R301" s="190"/>
      <c r="S301" s="190"/>
      <c r="T301" s="191"/>
      <c r="AT301" s="185" t="s">
        <v>447</v>
      </c>
      <c r="AU301" s="185" t="s">
        <v>436</v>
      </c>
      <c r="AV301" s="13" t="s">
        <v>84</v>
      </c>
      <c r="AW301" s="13" t="s">
        <v>32</v>
      </c>
      <c r="AX301" s="13" t="s">
        <v>82</v>
      </c>
      <c r="AY301" s="185" t="s">
        <v>427</v>
      </c>
    </row>
    <row r="302" spans="1:65" s="12" customFormat="1" ht="20.85" customHeight="1">
      <c r="B302" s="152"/>
      <c r="D302" s="153" t="s">
        <v>74</v>
      </c>
      <c r="E302" s="163" t="s">
        <v>1502</v>
      </c>
      <c r="F302" s="163" t="s">
        <v>1503</v>
      </c>
      <c r="I302" s="155"/>
      <c r="J302" s="164">
        <f>BK302</f>
        <v>0</v>
      </c>
      <c r="L302" s="152"/>
      <c r="M302" s="157"/>
      <c r="N302" s="158"/>
      <c r="O302" s="158"/>
      <c r="P302" s="159">
        <f>SUM(P303:P305)</f>
        <v>0</v>
      </c>
      <c r="Q302" s="158"/>
      <c r="R302" s="159">
        <f>SUM(R303:R305)</f>
        <v>0.86960999999999999</v>
      </c>
      <c r="S302" s="158"/>
      <c r="T302" s="160">
        <f>SUM(T303:T305)</f>
        <v>0</v>
      </c>
      <c r="AR302" s="153" t="s">
        <v>82</v>
      </c>
      <c r="AT302" s="161" t="s">
        <v>74</v>
      </c>
      <c r="AU302" s="161" t="s">
        <v>84</v>
      </c>
      <c r="AY302" s="153" t="s">
        <v>427</v>
      </c>
      <c r="BK302" s="162">
        <f>SUM(BK303:BK305)</f>
        <v>0</v>
      </c>
    </row>
    <row r="303" spans="1:65" s="2" customFormat="1" ht="21.75" customHeight="1">
      <c r="A303" s="31"/>
      <c r="B303" s="165"/>
      <c r="C303" s="166" t="s">
        <v>1226</v>
      </c>
      <c r="D303" s="166" t="s">
        <v>431</v>
      </c>
      <c r="E303" s="167" t="s">
        <v>1504</v>
      </c>
      <c r="F303" s="168" t="s">
        <v>1505</v>
      </c>
      <c r="G303" s="169" t="s">
        <v>444</v>
      </c>
      <c r="H303" s="170">
        <v>21</v>
      </c>
      <c r="I303" s="171"/>
      <c r="J303" s="172">
        <f>ROUND(I303*H303,2)</f>
        <v>0</v>
      </c>
      <c r="K303" s="173"/>
      <c r="L303" s="32"/>
      <c r="M303" s="174" t="s">
        <v>1</v>
      </c>
      <c r="N303" s="175" t="s">
        <v>40</v>
      </c>
      <c r="O303" s="57"/>
      <c r="P303" s="176">
        <f>O303*H303</f>
        <v>0</v>
      </c>
      <c r="Q303" s="176">
        <v>4.1410000000000002E-2</v>
      </c>
      <c r="R303" s="176">
        <f>Q303*H303</f>
        <v>0.86960999999999999</v>
      </c>
      <c r="S303" s="176">
        <v>0</v>
      </c>
      <c r="T303" s="17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8" t="s">
        <v>435</v>
      </c>
      <c r="AT303" s="178" t="s">
        <v>431</v>
      </c>
      <c r="AU303" s="178" t="s">
        <v>436</v>
      </c>
      <c r="AY303" s="16" t="s">
        <v>427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6" t="s">
        <v>82</v>
      </c>
      <c r="BK303" s="179">
        <f>ROUND(I303*H303,2)</f>
        <v>0</v>
      </c>
      <c r="BL303" s="16" t="s">
        <v>435</v>
      </c>
      <c r="BM303" s="178" t="s">
        <v>1506</v>
      </c>
    </row>
    <row r="304" spans="1:65" s="2" customFormat="1" ht="63">
      <c r="A304" s="31"/>
      <c r="B304" s="32"/>
      <c r="C304" s="31"/>
      <c r="D304" s="180" t="s">
        <v>438</v>
      </c>
      <c r="E304" s="31"/>
      <c r="F304" s="181" t="s">
        <v>1507</v>
      </c>
      <c r="G304" s="31"/>
      <c r="H304" s="31"/>
      <c r="I304" s="100"/>
      <c r="J304" s="31"/>
      <c r="K304" s="31"/>
      <c r="L304" s="32"/>
      <c r="M304" s="182"/>
      <c r="N304" s="183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438</v>
      </c>
      <c r="AU304" s="16" t="s">
        <v>436</v>
      </c>
    </row>
    <row r="305" spans="1:65" s="13" customFormat="1" ht="10.199999999999999">
      <c r="B305" s="184"/>
      <c r="D305" s="180" t="s">
        <v>447</v>
      </c>
      <c r="E305" s="185" t="s">
        <v>1</v>
      </c>
      <c r="F305" s="186" t="s">
        <v>7</v>
      </c>
      <c r="H305" s="187">
        <v>21</v>
      </c>
      <c r="I305" s="188"/>
      <c r="L305" s="184"/>
      <c r="M305" s="189"/>
      <c r="N305" s="190"/>
      <c r="O305" s="190"/>
      <c r="P305" s="190"/>
      <c r="Q305" s="190"/>
      <c r="R305" s="190"/>
      <c r="S305" s="190"/>
      <c r="T305" s="191"/>
      <c r="AT305" s="185" t="s">
        <v>447</v>
      </c>
      <c r="AU305" s="185" t="s">
        <v>436</v>
      </c>
      <c r="AV305" s="13" t="s">
        <v>84</v>
      </c>
      <c r="AW305" s="13" t="s">
        <v>32</v>
      </c>
      <c r="AX305" s="13" t="s">
        <v>82</v>
      </c>
      <c r="AY305" s="185" t="s">
        <v>427</v>
      </c>
    </row>
    <row r="306" spans="1:65" s="12" customFormat="1" ht="20.85" customHeight="1">
      <c r="B306" s="152"/>
      <c r="D306" s="153" t="s">
        <v>74</v>
      </c>
      <c r="E306" s="163" t="s">
        <v>469</v>
      </c>
      <c r="F306" s="163" t="s">
        <v>470</v>
      </c>
      <c r="I306" s="155"/>
      <c r="J306" s="164">
        <f>BK306</f>
        <v>0</v>
      </c>
      <c r="L306" s="152"/>
      <c r="M306" s="157"/>
      <c r="N306" s="158"/>
      <c r="O306" s="158"/>
      <c r="P306" s="159">
        <f>P307</f>
        <v>0</v>
      </c>
      <c r="Q306" s="158"/>
      <c r="R306" s="159">
        <f>R307</f>
        <v>0</v>
      </c>
      <c r="S306" s="158"/>
      <c r="T306" s="160">
        <f>T307</f>
        <v>0</v>
      </c>
      <c r="AR306" s="153" t="s">
        <v>82</v>
      </c>
      <c r="AT306" s="161" t="s">
        <v>74</v>
      </c>
      <c r="AU306" s="161" t="s">
        <v>84</v>
      </c>
      <c r="AY306" s="153" t="s">
        <v>427</v>
      </c>
      <c r="BK306" s="162">
        <f>BK307</f>
        <v>0</v>
      </c>
    </row>
    <row r="307" spans="1:65" s="2" customFormat="1" ht="21.75" customHeight="1">
      <c r="A307" s="31"/>
      <c r="B307" s="165"/>
      <c r="C307" s="166" t="s">
        <v>1265</v>
      </c>
      <c r="D307" s="166" t="s">
        <v>431</v>
      </c>
      <c r="E307" s="167" t="s">
        <v>472</v>
      </c>
      <c r="F307" s="168" t="s">
        <v>473</v>
      </c>
      <c r="G307" s="169" t="s">
        <v>452</v>
      </c>
      <c r="H307" s="170">
        <v>1344.415</v>
      </c>
      <c r="I307" s="171"/>
      <c r="J307" s="172">
        <f>ROUND(I307*H307,2)</f>
        <v>0</v>
      </c>
      <c r="K307" s="173"/>
      <c r="L307" s="32"/>
      <c r="M307" s="174" t="s">
        <v>1</v>
      </c>
      <c r="N307" s="175" t="s">
        <v>40</v>
      </c>
      <c r="O307" s="57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8" t="s">
        <v>435</v>
      </c>
      <c r="AT307" s="178" t="s">
        <v>431</v>
      </c>
      <c r="AU307" s="178" t="s">
        <v>436</v>
      </c>
      <c r="AY307" s="16" t="s">
        <v>427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6" t="s">
        <v>82</v>
      </c>
      <c r="BK307" s="179">
        <f>ROUND(I307*H307,2)</f>
        <v>0</v>
      </c>
      <c r="BL307" s="16" t="s">
        <v>435</v>
      </c>
      <c r="BM307" s="178" t="s">
        <v>1508</v>
      </c>
    </row>
    <row r="308" spans="1:65" s="12" customFormat="1" ht="25.9" customHeight="1">
      <c r="B308" s="152"/>
      <c r="D308" s="153" t="s">
        <v>74</v>
      </c>
      <c r="E308" s="154" t="s">
        <v>475</v>
      </c>
      <c r="F308" s="154" t="s">
        <v>476</v>
      </c>
      <c r="I308" s="155"/>
      <c r="J308" s="156">
        <f>BK308</f>
        <v>0</v>
      </c>
      <c r="L308" s="152"/>
      <c r="M308" s="157"/>
      <c r="N308" s="158"/>
      <c r="O308" s="158"/>
      <c r="P308" s="159">
        <f>P309+P333</f>
        <v>0</v>
      </c>
      <c r="Q308" s="158"/>
      <c r="R308" s="159">
        <f>R309+R333</f>
        <v>15.9000868</v>
      </c>
      <c r="S308" s="158"/>
      <c r="T308" s="160">
        <f>T309+T333</f>
        <v>0</v>
      </c>
      <c r="AR308" s="153" t="s">
        <v>84</v>
      </c>
      <c r="AT308" s="161" t="s">
        <v>74</v>
      </c>
      <c r="AU308" s="161" t="s">
        <v>75</v>
      </c>
      <c r="AY308" s="153" t="s">
        <v>427</v>
      </c>
      <c r="BK308" s="162">
        <f>BK309+BK333</f>
        <v>0</v>
      </c>
    </row>
    <row r="309" spans="1:65" s="12" customFormat="1" ht="22.8" customHeight="1">
      <c r="B309" s="152"/>
      <c r="D309" s="153" t="s">
        <v>74</v>
      </c>
      <c r="E309" s="163" t="s">
        <v>477</v>
      </c>
      <c r="F309" s="163" t="s">
        <v>478</v>
      </c>
      <c r="I309" s="155"/>
      <c r="J309" s="164">
        <f>BK309</f>
        <v>0</v>
      </c>
      <c r="L309" s="152"/>
      <c r="M309" s="157"/>
      <c r="N309" s="158"/>
      <c r="O309" s="158"/>
      <c r="P309" s="159">
        <f>SUM(P310:P332)</f>
        <v>0</v>
      </c>
      <c r="Q309" s="158"/>
      <c r="R309" s="159">
        <f>SUM(R310:R332)</f>
        <v>14.152466800000001</v>
      </c>
      <c r="S309" s="158"/>
      <c r="T309" s="160">
        <f>SUM(T310:T332)</f>
        <v>0</v>
      </c>
      <c r="AR309" s="153" t="s">
        <v>84</v>
      </c>
      <c r="AT309" s="161" t="s">
        <v>74</v>
      </c>
      <c r="AU309" s="161" t="s">
        <v>82</v>
      </c>
      <c r="AY309" s="153" t="s">
        <v>427</v>
      </c>
      <c r="BK309" s="162">
        <f>SUM(BK310:BK332)</f>
        <v>0</v>
      </c>
    </row>
    <row r="310" spans="1:65" s="2" customFormat="1" ht="16.5" customHeight="1">
      <c r="A310" s="31"/>
      <c r="B310" s="165"/>
      <c r="C310" s="192" t="s">
        <v>1269</v>
      </c>
      <c r="D310" s="192" t="s">
        <v>461</v>
      </c>
      <c r="E310" s="193" t="s">
        <v>480</v>
      </c>
      <c r="F310" s="194" t="s">
        <v>481</v>
      </c>
      <c r="G310" s="195" t="s">
        <v>482</v>
      </c>
      <c r="H310" s="196">
        <v>11</v>
      </c>
      <c r="I310" s="197"/>
      <c r="J310" s="198">
        <f>ROUND(I310*H310,2)</f>
        <v>0</v>
      </c>
      <c r="K310" s="199"/>
      <c r="L310" s="200"/>
      <c r="M310" s="201" t="s">
        <v>1</v>
      </c>
      <c r="N310" s="202" t="s">
        <v>40</v>
      </c>
      <c r="O310" s="57"/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8" t="s">
        <v>483</v>
      </c>
      <c r="AT310" s="178" t="s">
        <v>461</v>
      </c>
      <c r="AU310" s="178" t="s">
        <v>84</v>
      </c>
      <c r="AY310" s="16" t="s">
        <v>427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6" t="s">
        <v>82</v>
      </c>
      <c r="BK310" s="179">
        <f>ROUND(I310*H310,2)</f>
        <v>0</v>
      </c>
      <c r="BL310" s="16" t="s">
        <v>484</v>
      </c>
      <c r="BM310" s="178" t="s">
        <v>1509</v>
      </c>
    </row>
    <row r="311" spans="1:65" s="2" customFormat="1" ht="72">
      <c r="A311" s="31"/>
      <c r="B311" s="32"/>
      <c r="C311" s="31"/>
      <c r="D311" s="180" t="s">
        <v>438</v>
      </c>
      <c r="E311" s="31"/>
      <c r="F311" s="181" t="s">
        <v>1015</v>
      </c>
      <c r="G311" s="31"/>
      <c r="H311" s="31"/>
      <c r="I311" s="100"/>
      <c r="J311" s="31"/>
      <c r="K311" s="31"/>
      <c r="L311" s="32"/>
      <c r="M311" s="182"/>
      <c r="N311" s="183"/>
      <c r="O311" s="57"/>
      <c r="P311" s="57"/>
      <c r="Q311" s="57"/>
      <c r="R311" s="57"/>
      <c r="S311" s="57"/>
      <c r="T311" s="58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6" t="s">
        <v>438</v>
      </c>
      <c r="AU311" s="16" t="s">
        <v>84</v>
      </c>
    </row>
    <row r="312" spans="1:65" s="13" customFormat="1" ht="10.199999999999999">
      <c r="B312" s="184"/>
      <c r="D312" s="180" t="s">
        <v>447</v>
      </c>
      <c r="E312" s="185" t="s">
        <v>1</v>
      </c>
      <c r="F312" s="186" t="s">
        <v>429</v>
      </c>
      <c r="H312" s="187">
        <v>11</v>
      </c>
      <c r="I312" s="188"/>
      <c r="L312" s="184"/>
      <c r="M312" s="189"/>
      <c r="N312" s="190"/>
      <c r="O312" s="190"/>
      <c r="P312" s="190"/>
      <c r="Q312" s="190"/>
      <c r="R312" s="190"/>
      <c r="S312" s="190"/>
      <c r="T312" s="191"/>
      <c r="AT312" s="185" t="s">
        <v>447</v>
      </c>
      <c r="AU312" s="185" t="s">
        <v>84</v>
      </c>
      <c r="AV312" s="13" t="s">
        <v>84</v>
      </c>
      <c r="AW312" s="13" t="s">
        <v>32</v>
      </c>
      <c r="AX312" s="13" t="s">
        <v>82</v>
      </c>
      <c r="AY312" s="185" t="s">
        <v>427</v>
      </c>
    </row>
    <row r="313" spans="1:65" s="2" customFormat="1" ht="21.75" customHeight="1">
      <c r="A313" s="31"/>
      <c r="B313" s="165"/>
      <c r="C313" s="192" t="s">
        <v>1272</v>
      </c>
      <c r="D313" s="192" t="s">
        <v>461</v>
      </c>
      <c r="E313" s="193" t="s">
        <v>1251</v>
      </c>
      <c r="F313" s="194" t="s">
        <v>1252</v>
      </c>
      <c r="G313" s="195" t="s">
        <v>452</v>
      </c>
      <c r="H313" s="196">
        <v>2.508</v>
      </c>
      <c r="I313" s="197"/>
      <c r="J313" s="198">
        <f>ROUND(I313*H313,2)</f>
        <v>0</v>
      </c>
      <c r="K313" s="199"/>
      <c r="L313" s="200"/>
      <c r="M313" s="201" t="s">
        <v>1</v>
      </c>
      <c r="N313" s="202" t="s">
        <v>40</v>
      </c>
      <c r="O313" s="57"/>
      <c r="P313" s="176">
        <f>O313*H313</f>
        <v>0</v>
      </c>
      <c r="Q313" s="176">
        <v>1</v>
      </c>
      <c r="R313" s="176">
        <f>Q313*H313</f>
        <v>2.508</v>
      </c>
      <c r="S313" s="176">
        <v>0</v>
      </c>
      <c r="T313" s="17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8" t="s">
        <v>464</v>
      </c>
      <c r="AT313" s="178" t="s">
        <v>461</v>
      </c>
      <c r="AU313" s="178" t="s">
        <v>84</v>
      </c>
      <c r="AY313" s="16" t="s">
        <v>427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6" t="s">
        <v>82</v>
      </c>
      <c r="BK313" s="179">
        <f>ROUND(I313*H313,2)</f>
        <v>0</v>
      </c>
      <c r="BL313" s="16" t="s">
        <v>435</v>
      </c>
      <c r="BM313" s="178" t="s">
        <v>1510</v>
      </c>
    </row>
    <row r="314" spans="1:65" s="2" customFormat="1" ht="18">
      <c r="A314" s="31"/>
      <c r="B314" s="32"/>
      <c r="C314" s="31"/>
      <c r="D314" s="180" t="s">
        <v>438</v>
      </c>
      <c r="E314" s="31"/>
      <c r="F314" s="181" t="s">
        <v>1020</v>
      </c>
      <c r="G314" s="31"/>
      <c r="H314" s="31"/>
      <c r="I314" s="100"/>
      <c r="J314" s="31"/>
      <c r="K314" s="31"/>
      <c r="L314" s="32"/>
      <c r="M314" s="182"/>
      <c r="N314" s="183"/>
      <c r="O314" s="57"/>
      <c r="P314" s="57"/>
      <c r="Q314" s="57"/>
      <c r="R314" s="57"/>
      <c r="S314" s="57"/>
      <c r="T314" s="58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438</v>
      </c>
      <c r="AU314" s="16" t="s">
        <v>84</v>
      </c>
    </row>
    <row r="315" spans="1:65" s="13" customFormat="1" ht="20.399999999999999">
      <c r="B315" s="184"/>
      <c r="D315" s="180" t="s">
        <v>447</v>
      </c>
      <c r="E315" s="185" t="s">
        <v>1</v>
      </c>
      <c r="F315" s="186" t="s">
        <v>1511</v>
      </c>
      <c r="H315" s="187">
        <v>2.508</v>
      </c>
      <c r="I315" s="188"/>
      <c r="L315" s="184"/>
      <c r="M315" s="189"/>
      <c r="N315" s="190"/>
      <c r="O315" s="190"/>
      <c r="P315" s="190"/>
      <c r="Q315" s="190"/>
      <c r="R315" s="190"/>
      <c r="S315" s="190"/>
      <c r="T315" s="191"/>
      <c r="AT315" s="185" t="s">
        <v>447</v>
      </c>
      <c r="AU315" s="185" t="s">
        <v>84</v>
      </c>
      <c r="AV315" s="13" t="s">
        <v>84</v>
      </c>
      <c r="AW315" s="13" t="s">
        <v>32</v>
      </c>
      <c r="AX315" s="13" t="s">
        <v>82</v>
      </c>
      <c r="AY315" s="185" t="s">
        <v>427</v>
      </c>
    </row>
    <row r="316" spans="1:65" s="2" customFormat="1" ht="16.5" customHeight="1">
      <c r="A316" s="31"/>
      <c r="B316" s="165"/>
      <c r="C316" s="192" t="s">
        <v>1274</v>
      </c>
      <c r="D316" s="192" t="s">
        <v>461</v>
      </c>
      <c r="E316" s="193" t="s">
        <v>1256</v>
      </c>
      <c r="F316" s="194" t="s">
        <v>1257</v>
      </c>
      <c r="G316" s="195" t="s">
        <v>452</v>
      </c>
      <c r="H316" s="196">
        <v>1.1259999999999999</v>
      </c>
      <c r="I316" s="197"/>
      <c r="J316" s="198">
        <f>ROUND(I316*H316,2)</f>
        <v>0</v>
      </c>
      <c r="K316" s="199"/>
      <c r="L316" s="200"/>
      <c r="M316" s="201" t="s">
        <v>1</v>
      </c>
      <c r="N316" s="202" t="s">
        <v>40</v>
      </c>
      <c r="O316" s="57"/>
      <c r="P316" s="176">
        <f>O316*H316</f>
        <v>0</v>
      </c>
      <c r="Q316" s="176">
        <v>1</v>
      </c>
      <c r="R316" s="176">
        <f>Q316*H316</f>
        <v>1.1259999999999999</v>
      </c>
      <c r="S316" s="176">
        <v>0</v>
      </c>
      <c r="T316" s="177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8" t="s">
        <v>464</v>
      </c>
      <c r="AT316" s="178" t="s">
        <v>461</v>
      </c>
      <c r="AU316" s="178" t="s">
        <v>84</v>
      </c>
      <c r="AY316" s="16" t="s">
        <v>427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6" t="s">
        <v>82</v>
      </c>
      <c r="BK316" s="179">
        <f>ROUND(I316*H316,2)</f>
        <v>0</v>
      </c>
      <c r="BL316" s="16" t="s">
        <v>435</v>
      </c>
      <c r="BM316" s="178" t="s">
        <v>1512</v>
      </c>
    </row>
    <row r="317" spans="1:65" s="2" customFormat="1" ht="18">
      <c r="A317" s="31"/>
      <c r="B317" s="32"/>
      <c r="C317" s="31"/>
      <c r="D317" s="180" t="s">
        <v>438</v>
      </c>
      <c r="E317" s="31"/>
      <c r="F317" s="181" t="s">
        <v>1022</v>
      </c>
      <c r="G317" s="31"/>
      <c r="H317" s="31"/>
      <c r="I317" s="100"/>
      <c r="J317" s="31"/>
      <c r="K317" s="31"/>
      <c r="L317" s="32"/>
      <c r="M317" s="182"/>
      <c r="N317" s="183"/>
      <c r="O317" s="57"/>
      <c r="P317" s="57"/>
      <c r="Q317" s="57"/>
      <c r="R317" s="57"/>
      <c r="S317" s="57"/>
      <c r="T317" s="58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6" t="s">
        <v>438</v>
      </c>
      <c r="AU317" s="16" t="s">
        <v>84</v>
      </c>
    </row>
    <row r="318" spans="1:65" s="13" customFormat="1" ht="10.199999999999999">
      <c r="B318" s="184"/>
      <c r="D318" s="180" t="s">
        <v>447</v>
      </c>
      <c r="E318" s="185" t="s">
        <v>1</v>
      </c>
      <c r="F318" s="186" t="s">
        <v>1513</v>
      </c>
      <c r="H318" s="187">
        <v>1.1259999999999999</v>
      </c>
      <c r="I318" s="188"/>
      <c r="L318" s="184"/>
      <c r="M318" s="189"/>
      <c r="N318" s="190"/>
      <c r="O318" s="190"/>
      <c r="P318" s="190"/>
      <c r="Q318" s="190"/>
      <c r="R318" s="190"/>
      <c r="S318" s="190"/>
      <c r="T318" s="191"/>
      <c r="AT318" s="185" t="s">
        <v>447</v>
      </c>
      <c r="AU318" s="185" t="s">
        <v>84</v>
      </c>
      <c r="AV318" s="13" t="s">
        <v>84</v>
      </c>
      <c r="AW318" s="13" t="s">
        <v>32</v>
      </c>
      <c r="AX318" s="13" t="s">
        <v>82</v>
      </c>
      <c r="AY318" s="185" t="s">
        <v>427</v>
      </c>
    </row>
    <row r="319" spans="1:65" s="2" customFormat="1" ht="21.75" customHeight="1">
      <c r="A319" s="31"/>
      <c r="B319" s="165"/>
      <c r="C319" s="192" t="s">
        <v>1276</v>
      </c>
      <c r="D319" s="192" t="s">
        <v>461</v>
      </c>
      <c r="E319" s="193" t="s">
        <v>1260</v>
      </c>
      <c r="F319" s="194" t="s">
        <v>1261</v>
      </c>
      <c r="G319" s="195" t="s">
        <v>444</v>
      </c>
      <c r="H319" s="196">
        <v>10.68</v>
      </c>
      <c r="I319" s="197"/>
      <c r="J319" s="198">
        <f>ROUND(I319*H319,2)</f>
        <v>0</v>
      </c>
      <c r="K319" s="199"/>
      <c r="L319" s="200"/>
      <c r="M319" s="201" t="s">
        <v>1</v>
      </c>
      <c r="N319" s="202" t="s">
        <v>40</v>
      </c>
      <c r="O319" s="57"/>
      <c r="P319" s="176">
        <f>O319*H319</f>
        <v>0</v>
      </c>
      <c r="Q319" s="176">
        <v>7.0099999999999997E-3</v>
      </c>
      <c r="R319" s="176">
        <f>Q319*H319</f>
        <v>7.4866799999999997E-2</v>
      </c>
      <c r="S319" s="176">
        <v>0</v>
      </c>
      <c r="T319" s="177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8" t="s">
        <v>483</v>
      </c>
      <c r="AT319" s="178" t="s">
        <v>461</v>
      </c>
      <c r="AU319" s="178" t="s">
        <v>84</v>
      </c>
      <c r="AY319" s="16" t="s">
        <v>427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6" t="s">
        <v>82</v>
      </c>
      <c r="BK319" s="179">
        <f>ROUND(I319*H319,2)</f>
        <v>0</v>
      </c>
      <c r="BL319" s="16" t="s">
        <v>484</v>
      </c>
      <c r="BM319" s="178" t="s">
        <v>1514</v>
      </c>
    </row>
    <row r="320" spans="1:65" s="2" customFormat="1" ht="18">
      <c r="A320" s="31"/>
      <c r="B320" s="32"/>
      <c r="C320" s="31"/>
      <c r="D320" s="180" t="s">
        <v>438</v>
      </c>
      <c r="E320" s="31"/>
      <c r="F320" s="181" t="s">
        <v>1263</v>
      </c>
      <c r="G320" s="31"/>
      <c r="H320" s="31"/>
      <c r="I320" s="100"/>
      <c r="J320" s="31"/>
      <c r="K320" s="31"/>
      <c r="L320" s="32"/>
      <c r="M320" s="182"/>
      <c r="N320" s="183"/>
      <c r="O320" s="57"/>
      <c r="P320" s="57"/>
      <c r="Q320" s="57"/>
      <c r="R320" s="57"/>
      <c r="S320" s="57"/>
      <c r="T320" s="58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6" t="s">
        <v>438</v>
      </c>
      <c r="AU320" s="16" t="s">
        <v>84</v>
      </c>
    </row>
    <row r="321" spans="1:65" s="13" customFormat="1" ht="10.199999999999999">
      <c r="B321" s="184"/>
      <c r="D321" s="180" t="s">
        <v>447</v>
      </c>
      <c r="E321" s="185" t="s">
        <v>1</v>
      </c>
      <c r="F321" s="186" t="s">
        <v>1515</v>
      </c>
      <c r="H321" s="187">
        <v>10.68</v>
      </c>
      <c r="I321" s="188"/>
      <c r="L321" s="184"/>
      <c r="M321" s="189"/>
      <c r="N321" s="190"/>
      <c r="O321" s="190"/>
      <c r="P321" s="190"/>
      <c r="Q321" s="190"/>
      <c r="R321" s="190"/>
      <c r="S321" s="190"/>
      <c r="T321" s="191"/>
      <c r="AT321" s="185" t="s">
        <v>447</v>
      </c>
      <c r="AU321" s="185" t="s">
        <v>84</v>
      </c>
      <c r="AV321" s="13" t="s">
        <v>84</v>
      </c>
      <c r="AW321" s="13" t="s">
        <v>32</v>
      </c>
      <c r="AX321" s="13" t="s">
        <v>82</v>
      </c>
      <c r="AY321" s="185" t="s">
        <v>427</v>
      </c>
    </row>
    <row r="322" spans="1:65" s="2" customFormat="1" ht="16.5" customHeight="1">
      <c r="A322" s="31"/>
      <c r="B322" s="165"/>
      <c r="C322" s="192" t="s">
        <v>1280</v>
      </c>
      <c r="D322" s="192" t="s">
        <v>461</v>
      </c>
      <c r="E322" s="193" t="s">
        <v>534</v>
      </c>
      <c r="F322" s="194" t="s">
        <v>535</v>
      </c>
      <c r="G322" s="195" t="s">
        <v>452</v>
      </c>
      <c r="H322" s="196">
        <v>3.298</v>
      </c>
      <c r="I322" s="197"/>
      <c r="J322" s="198">
        <f>ROUND(I322*H322,2)</f>
        <v>0</v>
      </c>
      <c r="K322" s="199"/>
      <c r="L322" s="200"/>
      <c r="M322" s="201" t="s">
        <v>1</v>
      </c>
      <c r="N322" s="202" t="s">
        <v>40</v>
      </c>
      <c r="O322" s="57"/>
      <c r="P322" s="176">
        <f>O322*H322</f>
        <v>0</v>
      </c>
      <c r="Q322" s="176">
        <v>1</v>
      </c>
      <c r="R322" s="176">
        <f>Q322*H322</f>
        <v>3.298</v>
      </c>
      <c r="S322" s="176">
        <v>0</v>
      </c>
      <c r="T322" s="177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8" t="s">
        <v>464</v>
      </c>
      <c r="AT322" s="178" t="s">
        <v>461</v>
      </c>
      <c r="AU322" s="178" t="s">
        <v>84</v>
      </c>
      <c r="AY322" s="16" t="s">
        <v>427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6" t="s">
        <v>82</v>
      </c>
      <c r="BK322" s="179">
        <f>ROUND(I322*H322,2)</f>
        <v>0</v>
      </c>
      <c r="BL322" s="16" t="s">
        <v>435</v>
      </c>
      <c r="BM322" s="178" t="s">
        <v>1516</v>
      </c>
    </row>
    <row r="323" spans="1:65" s="2" customFormat="1" ht="18">
      <c r="A323" s="31"/>
      <c r="B323" s="32"/>
      <c r="C323" s="31"/>
      <c r="D323" s="180" t="s">
        <v>438</v>
      </c>
      <c r="E323" s="31"/>
      <c r="F323" s="181" t="s">
        <v>1028</v>
      </c>
      <c r="G323" s="31"/>
      <c r="H323" s="31"/>
      <c r="I323" s="100"/>
      <c r="J323" s="31"/>
      <c r="K323" s="31"/>
      <c r="L323" s="32"/>
      <c r="M323" s="182"/>
      <c r="N323" s="183"/>
      <c r="O323" s="57"/>
      <c r="P323" s="57"/>
      <c r="Q323" s="57"/>
      <c r="R323" s="57"/>
      <c r="S323" s="57"/>
      <c r="T323" s="58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438</v>
      </c>
      <c r="AU323" s="16" t="s">
        <v>84</v>
      </c>
    </row>
    <row r="324" spans="1:65" s="13" customFormat="1" ht="10.199999999999999">
      <c r="B324" s="184"/>
      <c r="D324" s="180" t="s">
        <v>447</v>
      </c>
      <c r="E324" s="185" t="s">
        <v>1</v>
      </c>
      <c r="F324" s="186" t="s">
        <v>1517</v>
      </c>
      <c r="H324" s="187">
        <v>0.79200000000000004</v>
      </c>
      <c r="I324" s="188"/>
      <c r="L324" s="184"/>
      <c r="M324" s="189"/>
      <c r="N324" s="190"/>
      <c r="O324" s="190"/>
      <c r="P324" s="190"/>
      <c r="Q324" s="190"/>
      <c r="R324" s="190"/>
      <c r="S324" s="190"/>
      <c r="T324" s="191"/>
      <c r="AT324" s="185" t="s">
        <v>447</v>
      </c>
      <c r="AU324" s="185" t="s">
        <v>84</v>
      </c>
      <c r="AV324" s="13" t="s">
        <v>84</v>
      </c>
      <c r="AW324" s="13" t="s">
        <v>32</v>
      </c>
      <c r="AX324" s="13" t="s">
        <v>75</v>
      </c>
      <c r="AY324" s="185" t="s">
        <v>427</v>
      </c>
    </row>
    <row r="325" spans="1:65" s="13" customFormat="1" ht="10.199999999999999">
      <c r="B325" s="184"/>
      <c r="D325" s="180" t="s">
        <v>447</v>
      </c>
      <c r="E325" s="185" t="s">
        <v>1</v>
      </c>
      <c r="F325" s="186" t="s">
        <v>1518</v>
      </c>
      <c r="H325" s="187">
        <v>2.0059999999999998</v>
      </c>
      <c r="I325" s="188"/>
      <c r="L325" s="184"/>
      <c r="M325" s="189"/>
      <c r="N325" s="190"/>
      <c r="O325" s="190"/>
      <c r="P325" s="190"/>
      <c r="Q325" s="190"/>
      <c r="R325" s="190"/>
      <c r="S325" s="190"/>
      <c r="T325" s="191"/>
      <c r="AT325" s="185" t="s">
        <v>447</v>
      </c>
      <c r="AU325" s="185" t="s">
        <v>84</v>
      </c>
      <c r="AV325" s="13" t="s">
        <v>84</v>
      </c>
      <c r="AW325" s="13" t="s">
        <v>32</v>
      </c>
      <c r="AX325" s="13" t="s">
        <v>75</v>
      </c>
      <c r="AY325" s="185" t="s">
        <v>427</v>
      </c>
    </row>
    <row r="326" spans="1:65" s="13" customFormat="1" ht="10.199999999999999">
      <c r="B326" s="184"/>
      <c r="D326" s="180" t="s">
        <v>447</v>
      </c>
      <c r="E326" s="185" t="s">
        <v>1</v>
      </c>
      <c r="F326" s="186" t="s">
        <v>1519</v>
      </c>
      <c r="H326" s="187">
        <v>0.5</v>
      </c>
      <c r="I326" s="188"/>
      <c r="L326" s="184"/>
      <c r="M326" s="189"/>
      <c r="N326" s="190"/>
      <c r="O326" s="190"/>
      <c r="P326" s="190"/>
      <c r="Q326" s="190"/>
      <c r="R326" s="190"/>
      <c r="S326" s="190"/>
      <c r="T326" s="191"/>
      <c r="AT326" s="185" t="s">
        <v>447</v>
      </c>
      <c r="AU326" s="185" t="s">
        <v>84</v>
      </c>
      <c r="AV326" s="13" t="s">
        <v>84</v>
      </c>
      <c r="AW326" s="13" t="s">
        <v>32</v>
      </c>
      <c r="AX326" s="13" t="s">
        <v>75</v>
      </c>
      <c r="AY326" s="185" t="s">
        <v>427</v>
      </c>
    </row>
    <row r="327" spans="1:65" s="14" customFormat="1" ht="10.199999999999999">
      <c r="B327" s="203"/>
      <c r="D327" s="180" t="s">
        <v>447</v>
      </c>
      <c r="E327" s="204" t="s">
        <v>1</v>
      </c>
      <c r="F327" s="205" t="s">
        <v>541</v>
      </c>
      <c r="H327" s="206">
        <v>3.298</v>
      </c>
      <c r="I327" s="207"/>
      <c r="L327" s="203"/>
      <c r="M327" s="208"/>
      <c r="N327" s="209"/>
      <c r="O327" s="209"/>
      <c r="P327" s="209"/>
      <c r="Q327" s="209"/>
      <c r="R327" s="209"/>
      <c r="S327" s="209"/>
      <c r="T327" s="210"/>
      <c r="AT327" s="204" t="s">
        <v>447</v>
      </c>
      <c r="AU327" s="204" t="s">
        <v>84</v>
      </c>
      <c r="AV327" s="14" t="s">
        <v>435</v>
      </c>
      <c r="AW327" s="14" t="s">
        <v>32</v>
      </c>
      <c r="AX327" s="14" t="s">
        <v>82</v>
      </c>
      <c r="AY327" s="204" t="s">
        <v>427</v>
      </c>
    </row>
    <row r="328" spans="1:65" s="2" customFormat="1" ht="16.5" customHeight="1">
      <c r="A328" s="31"/>
      <c r="B328" s="165"/>
      <c r="C328" s="166" t="s">
        <v>1283</v>
      </c>
      <c r="D328" s="166" t="s">
        <v>431</v>
      </c>
      <c r="E328" s="167" t="s">
        <v>543</v>
      </c>
      <c r="F328" s="168" t="s">
        <v>544</v>
      </c>
      <c r="G328" s="169" t="s">
        <v>545</v>
      </c>
      <c r="H328" s="170">
        <v>7145.6</v>
      </c>
      <c r="I328" s="171"/>
      <c r="J328" s="172">
        <f>ROUND(I328*H328,2)</f>
        <v>0</v>
      </c>
      <c r="K328" s="173"/>
      <c r="L328" s="32"/>
      <c r="M328" s="174" t="s">
        <v>1</v>
      </c>
      <c r="N328" s="175" t="s">
        <v>40</v>
      </c>
      <c r="O328" s="57"/>
      <c r="P328" s="176">
        <f>O328*H328</f>
        <v>0</v>
      </c>
      <c r="Q328" s="176">
        <v>1E-3</v>
      </c>
      <c r="R328" s="176">
        <f>Q328*H328</f>
        <v>7.1456000000000008</v>
      </c>
      <c r="S328" s="176">
        <v>0</v>
      </c>
      <c r="T328" s="177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8" t="s">
        <v>484</v>
      </c>
      <c r="AT328" s="178" t="s">
        <v>431</v>
      </c>
      <c r="AU328" s="178" t="s">
        <v>84</v>
      </c>
      <c r="AY328" s="16" t="s">
        <v>427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6" t="s">
        <v>82</v>
      </c>
      <c r="BK328" s="179">
        <f>ROUND(I328*H328,2)</f>
        <v>0</v>
      </c>
      <c r="BL328" s="16" t="s">
        <v>484</v>
      </c>
      <c r="BM328" s="178" t="s">
        <v>1520</v>
      </c>
    </row>
    <row r="329" spans="1:65" s="2" customFormat="1" ht="72">
      <c r="A329" s="31"/>
      <c r="B329" s="32"/>
      <c r="C329" s="31"/>
      <c r="D329" s="180" t="s">
        <v>438</v>
      </c>
      <c r="E329" s="31"/>
      <c r="F329" s="181" t="s">
        <v>1030</v>
      </c>
      <c r="G329" s="31"/>
      <c r="H329" s="31"/>
      <c r="I329" s="100"/>
      <c r="J329" s="31"/>
      <c r="K329" s="31"/>
      <c r="L329" s="32"/>
      <c r="M329" s="182"/>
      <c r="N329" s="183"/>
      <c r="O329" s="57"/>
      <c r="P329" s="57"/>
      <c r="Q329" s="57"/>
      <c r="R329" s="57"/>
      <c r="S329" s="57"/>
      <c r="T329" s="58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438</v>
      </c>
      <c r="AU329" s="16" t="s">
        <v>84</v>
      </c>
    </row>
    <row r="330" spans="1:65" s="13" customFormat="1" ht="10.199999999999999">
      <c r="B330" s="184"/>
      <c r="D330" s="180" t="s">
        <v>447</v>
      </c>
      <c r="E330" s="185" t="s">
        <v>1</v>
      </c>
      <c r="F330" s="186" t="s">
        <v>1521</v>
      </c>
      <c r="H330" s="187">
        <v>7145.6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447</v>
      </c>
      <c r="AU330" s="185" t="s">
        <v>84</v>
      </c>
      <c r="AV330" s="13" t="s">
        <v>84</v>
      </c>
      <c r="AW330" s="13" t="s">
        <v>32</v>
      </c>
      <c r="AX330" s="13" t="s">
        <v>82</v>
      </c>
      <c r="AY330" s="185" t="s">
        <v>427</v>
      </c>
    </row>
    <row r="331" spans="1:65" s="2" customFormat="1" ht="33" customHeight="1">
      <c r="A331" s="31"/>
      <c r="B331" s="165"/>
      <c r="C331" s="166" t="s">
        <v>1286</v>
      </c>
      <c r="D331" s="166" t="s">
        <v>431</v>
      </c>
      <c r="E331" s="167" t="s">
        <v>550</v>
      </c>
      <c r="F331" s="168" t="s">
        <v>551</v>
      </c>
      <c r="G331" s="169" t="s">
        <v>452</v>
      </c>
      <c r="H331" s="170">
        <v>7.22</v>
      </c>
      <c r="I331" s="171"/>
      <c r="J331" s="172">
        <f>ROUND(I331*H331,2)</f>
        <v>0</v>
      </c>
      <c r="K331" s="173"/>
      <c r="L331" s="32"/>
      <c r="M331" s="174" t="s">
        <v>1</v>
      </c>
      <c r="N331" s="175" t="s">
        <v>40</v>
      </c>
      <c r="O331" s="57"/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8" t="s">
        <v>484</v>
      </c>
      <c r="AT331" s="178" t="s">
        <v>431</v>
      </c>
      <c r="AU331" s="178" t="s">
        <v>84</v>
      </c>
      <c r="AY331" s="16" t="s">
        <v>427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16" t="s">
        <v>82</v>
      </c>
      <c r="BK331" s="179">
        <f>ROUND(I331*H331,2)</f>
        <v>0</v>
      </c>
      <c r="BL331" s="16" t="s">
        <v>484</v>
      </c>
      <c r="BM331" s="178" t="s">
        <v>1522</v>
      </c>
    </row>
    <row r="332" spans="1:65" s="2" customFormat="1" ht="44.25" customHeight="1">
      <c r="A332" s="31"/>
      <c r="B332" s="165"/>
      <c r="C332" s="166" t="s">
        <v>1523</v>
      </c>
      <c r="D332" s="166" t="s">
        <v>431</v>
      </c>
      <c r="E332" s="167" t="s">
        <v>554</v>
      </c>
      <c r="F332" s="168" t="s">
        <v>555</v>
      </c>
      <c r="G332" s="169" t="s">
        <v>452</v>
      </c>
      <c r="H332" s="170">
        <v>7.22</v>
      </c>
      <c r="I332" s="171"/>
      <c r="J332" s="172">
        <f>ROUND(I332*H332,2)</f>
        <v>0</v>
      </c>
      <c r="K332" s="173"/>
      <c r="L332" s="32"/>
      <c r="M332" s="174" t="s">
        <v>1</v>
      </c>
      <c r="N332" s="175" t="s">
        <v>40</v>
      </c>
      <c r="O332" s="57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8" t="s">
        <v>484</v>
      </c>
      <c r="AT332" s="178" t="s">
        <v>431</v>
      </c>
      <c r="AU332" s="178" t="s">
        <v>84</v>
      </c>
      <c r="AY332" s="16" t="s">
        <v>427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6" t="s">
        <v>82</v>
      </c>
      <c r="BK332" s="179">
        <f>ROUND(I332*H332,2)</f>
        <v>0</v>
      </c>
      <c r="BL332" s="16" t="s">
        <v>484</v>
      </c>
      <c r="BM332" s="178" t="s">
        <v>1524</v>
      </c>
    </row>
    <row r="333" spans="1:65" s="12" customFormat="1" ht="22.8" customHeight="1">
      <c r="B333" s="152"/>
      <c r="D333" s="153" t="s">
        <v>74</v>
      </c>
      <c r="E333" s="163" t="s">
        <v>557</v>
      </c>
      <c r="F333" s="163" t="s">
        <v>558</v>
      </c>
      <c r="I333" s="155"/>
      <c r="J333" s="164">
        <f>BK333</f>
        <v>0</v>
      </c>
      <c r="L333" s="152"/>
      <c r="M333" s="157"/>
      <c r="N333" s="158"/>
      <c r="O333" s="158"/>
      <c r="P333" s="159">
        <f>SUM(P334:P343)</f>
        <v>0</v>
      </c>
      <c r="Q333" s="158"/>
      <c r="R333" s="159">
        <f>SUM(R334:R343)</f>
        <v>1.7476200000000002</v>
      </c>
      <c r="S333" s="158"/>
      <c r="T333" s="160">
        <f>SUM(T334:T343)</f>
        <v>0</v>
      </c>
      <c r="AR333" s="153" t="s">
        <v>84</v>
      </c>
      <c r="AT333" s="161" t="s">
        <v>74</v>
      </c>
      <c r="AU333" s="161" t="s">
        <v>82</v>
      </c>
      <c r="AY333" s="153" t="s">
        <v>427</v>
      </c>
      <c r="BK333" s="162">
        <f>SUM(BK334:BK343)</f>
        <v>0</v>
      </c>
    </row>
    <row r="334" spans="1:65" s="2" customFormat="1" ht="21.75" customHeight="1">
      <c r="A334" s="31"/>
      <c r="B334" s="165"/>
      <c r="C334" s="166" t="s">
        <v>1525</v>
      </c>
      <c r="D334" s="166" t="s">
        <v>431</v>
      </c>
      <c r="E334" s="167" t="s">
        <v>559</v>
      </c>
      <c r="F334" s="168" t="s">
        <v>560</v>
      </c>
      <c r="G334" s="169" t="s">
        <v>490</v>
      </c>
      <c r="H334" s="170">
        <v>342</v>
      </c>
      <c r="I334" s="171"/>
      <c r="J334" s="172">
        <f>ROUND(I334*H334,2)</f>
        <v>0</v>
      </c>
      <c r="K334" s="173"/>
      <c r="L334" s="32"/>
      <c r="M334" s="174" t="s">
        <v>1</v>
      </c>
      <c r="N334" s="175" t="s">
        <v>40</v>
      </c>
      <c r="O334" s="57"/>
      <c r="P334" s="176">
        <f>O334*H334</f>
        <v>0</v>
      </c>
      <c r="Q334" s="176">
        <v>9.3000000000000005E-4</v>
      </c>
      <c r="R334" s="176">
        <f>Q334*H334</f>
        <v>0.31806000000000001</v>
      </c>
      <c r="S334" s="176">
        <v>0</v>
      </c>
      <c r="T334" s="177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8" t="s">
        <v>435</v>
      </c>
      <c r="AT334" s="178" t="s">
        <v>431</v>
      </c>
      <c r="AU334" s="178" t="s">
        <v>84</v>
      </c>
      <c r="AY334" s="16" t="s">
        <v>427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16" t="s">
        <v>82</v>
      </c>
      <c r="BK334" s="179">
        <f>ROUND(I334*H334,2)</f>
        <v>0</v>
      </c>
      <c r="BL334" s="16" t="s">
        <v>435</v>
      </c>
      <c r="BM334" s="178" t="s">
        <v>1526</v>
      </c>
    </row>
    <row r="335" spans="1:65" s="13" customFormat="1" ht="10.199999999999999">
      <c r="B335" s="184"/>
      <c r="D335" s="180" t="s">
        <v>447</v>
      </c>
      <c r="E335" s="185" t="s">
        <v>1</v>
      </c>
      <c r="F335" s="186" t="s">
        <v>1527</v>
      </c>
      <c r="H335" s="187">
        <v>285</v>
      </c>
      <c r="I335" s="188"/>
      <c r="L335" s="184"/>
      <c r="M335" s="189"/>
      <c r="N335" s="190"/>
      <c r="O335" s="190"/>
      <c r="P335" s="190"/>
      <c r="Q335" s="190"/>
      <c r="R335" s="190"/>
      <c r="S335" s="190"/>
      <c r="T335" s="191"/>
      <c r="AT335" s="185" t="s">
        <v>447</v>
      </c>
      <c r="AU335" s="185" t="s">
        <v>84</v>
      </c>
      <c r="AV335" s="13" t="s">
        <v>84</v>
      </c>
      <c r="AW335" s="13" t="s">
        <v>32</v>
      </c>
      <c r="AX335" s="13" t="s">
        <v>75</v>
      </c>
      <c r="AY335" s="185" t="s">
        <v>427</v>
      </c>
    </row>
    <row r="336" spans="1:65" s="13" customFormat="1" ht="10.199999999999999">
      <c r="B336" s="184"/>
      <c r="D336" s="180" t="s">
        <v>447</v>
      </c>
      <c r="E336" s="185" t="s">
        <v>1</v>
      </c>
      <c r="F336" s="186" t="s">
        <v>1528</v>
      </c>
      <c r="H336" s="187">
        <v>57</v>
      </c>
      <c r="I336" s="188"/>
      <c r="L336" s="184"/>
      <c r="M336" s="189"/>
      <c r="N336" s="190"/>
      <c r="O336" s="190"/>
      <c r="P336" s="190"/>
      <c r="Q336" s="190"/>
      <c r="R336" s="190"/>
      <c r="S336" s="190"/>
      <c r="T336" s="191"/>
      <c r="AT336" s="185" t="s">
        <v>447</v>
      </c>
      <c r="AU336" s="185" t="s">
        <v>84</v>
      </c>
      <c r="AV336" s="13" t="s">
        <v>84</v>
      </c>
      <c r="AW336" s="13" t="s">
        <v>32</v>
      </c>
      <c r="AX336" s="13" t="s">
        <v>75</v>
      </c>
      <c r="AY336" s="185" t="s">
        <v>427</v>
      </c>
    </row>
    <row r="337" spans="1:65" s="14" customFormat="1" ht="10.199999999999999">
      <c r="B337" s="203"/>
      <c r="D337" s="180" t="s">
        <v>447</v>
      </c>
      <c r="E337" s="204" t="s">
        <v>1</v>
      </c>
      <c r="F337" s="205" t="s">
        <v>541</v>
      </c>
      <c r="H337" s="206">
        <v>342</v>
      </c>
      <c r="I337" s="207"/>
      <c r="L337" s="203"/>
      <c r="M337" s="208"/>
      <c r="N337" s="209"/>
      <c r="O337" s="209"/>
      <c r="P337" s="209"/>
      <c r="Q337" s="209"/>
      <c r="R337" s="209"/>
      <c r="S337" s="209"/>
      <c r="T337" s="210"/>
      <c r="AT337" s="204" t="s">
        <v>447</v>
      </c>
      <c r="AU337" s="204" t="s">
        <v>84</v>
      </c>
      <c r="AV337" s="14" t="s">
        <v>435</v>
      </c>
      <c r="AW337" s="14" t="s">
        <v>32</v>
      </c>
      <c r="AX337" s="14" t="s">
        <v>82</v>
      </c>
      <c r="AY337" s="204" t="s">
        <v>427</v>
      </c>
    </row>
    <row r="338" spans="1:65" s="2" customFormat="1" ht="21.75" customHeight="1">
      <c r="A338" s="31"/>
      <c r="B338" s="165"/>
      <c r="C338" s="166" t="s">
        <v>1529</v>
      </c>
      <c r="D338" s="166" t="s">
        <v>431</v>
      </c>
      <c r="E338" s="167" t="s">
        <v>565</v>
      </c>
      <c r="F338" s="168" t="s">
        <v>566</v>
      </c>
      <c r="G338" s="169" t="s">
        <v>490</v>
      </c>
      <c r="H338" s="170">
        <v>684</v>
      </c>
      <c r="I338" s="171"/>
      <c r="J338" s="172">
        <f>ROUND(I338*H338,2)</f>
        <v>0</v>
      </c>
      <c r="K338" s="173"/>
      <c r="L338" s="32"/>
      <c r="M338" s="174" t="s">
        <v>1</v>
      </c>
      <c r="N338" s="175" t="s">
        <v>40</v>
      </c>
      <c r="O338" s="57"/>
      <c r="P338" s="176">
        <f>O338*H338</f>
        <v>0</v>
      </c>
      <c r="Q338" s="176">
        <v>4.4999999999999999E-4</v>
      </c>
      <c r="R338" s="176">
        <f>Q338*H338</f>
        <v>0.30780000000000002</v>
      </c>
      <c r="S338" s="176">
        <v>0</v>
      </c>
      <c r="T338" s="177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8" t="s">
        <v>435</v>
      </c>
      <c r="AT338" s="178" t="s">
        <v>431</v>
      </c>
      <c r="AU338" s="178" t="s">
        <v>84</v>
      </c>
      <c r="AY338" s="16" t="s">
        <v>427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6" t="s">
        <v>82</v>
      </c>
      <c r="BK338" s="179">
        <f>ROUND(I338*H338,2)</f>
        <v>0</v>
      </c>
      <c r="BL338" s="16" t="s">
        <v>435</v>
      </c>
      <c r="BM338" s="178" t="s">
        <v>1530</v>
      </c>
    </row>
    <row r="339" spans="1:65" s="13" customFormat="1" ht="10.199999999999999">
      <c r="B339" s="184"/>
      <c r="D339" s="180" t="s">
        <v>447</v>
      </c>
      <c r="E339" s="185" t="s">
        <v>1</v>
      </c>
      <c r="F339" s="186" t="s">
        <v>1531</v>
      </c>
      <c r="H339" s="187">
        <v>684</v>
      </c>
      <c r="I339" s="188"/>
      <c r="L339" s="184"/>
      <c r="M339" s="189"/>
      <c r="N339" s="190"/>
      <c r="O339" s="190"/>
      <c r="P339" s="190"/>
      <c r="Q339" s="190"/>
      <c r="R339" s="190"/>
      <c r="S339" s="190"/>
      <c r="T339" s="191"/>
      <c r="AT339" s="185" t="s">
        <v>447</v>
      </c>
      <c r="AU339" s="185" t="s">
        <v>84</v>
      </c>
      <c r="AV339" s="13" t="s">
        <v>84</v>
      </c>
      <c r="AW339" s="13" t="s">
        <v>32</v>
      </c>
      <c r="AX339" s="13" t="s">
        <v>82</v>
      </c>
      <c r="AY339" s="185" t="s">
        <v>427</v>
      </c>
    </row>
    <row r="340" spans="1:65" s="2" customFormat="1" ht="21.75" customHeight="1">
      <c r="A340" s="31"/>
      <c r="B340" s="165"/>
      <c r="C340" s="166" t="s">
        <v>1532</v>
      </c>
      <c r="D340" s="166" t="s">
        <v>431</v>
      </c>
      <c r="E340" s="167" t="s">
        <v>570</v>
      </c>
      <c r="F340" s="168" t="s">
        <v>571</v>
      </c>
      <c r="G340" s="169" t="s">
        <v>490</v>
      </c>
      <c r="H340" s="170">
        <v>342</v>
      </c>
      <c r="I340" s="171"/>
      <c r="J340" s="172">
        <f>ROUND(I340*H340,2)</f>
        <v>0</v>
      </c>
      <c r="K340" s="173"/>
      <c r="L340" s="32"/>
      <c r="M340" s="174" t="s">
        <v>1</v>
      </c>
      <c r="N340" s="175" t="s">
        <v>40</v>
      </c>
      <c r="O340" s="57"/>
      <c r="P340" s="176">
        <f>O340*H340</f>
        <v>0</v>
      </c>
      <c r="Q340" s="176">
        <v>4.4999999999999999E-4</v>
      </c>
      <c r="R340" s="176">
        <f>Q340*H340</f>
        <v>0.15390000000000001</v>
      </c>
      <c r="S340" s="176">
        <v>0</v>
      </c>
      <c r="T340" s="177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8" t="s">
        <v>435</v>
      </c>
      <c r="AT340" s="178" t="s">
        <v>431</v>
      </c>
      <c r="AU340" s="178" t="s">
        <v>84</v>
      </c>
      <c r="AY340" s="16" t="s">
        <v>427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6" t="s">
        <v>82</v>
      </c>
      <c r="BK340" s="179">
        <f>ROUND(I340*H340,2)</f>
        <v>0</v>
      </c>
      <c r="BL340" s="16" t="s">
        <v>435</v>
      </c>
      <c r="BM340" s="178" t="s">
        <v>1533</v>
      </c>
    </row>
    <row r="341" spans="1:65" s="13" customFormat="1" ht="10.199999999999999">
      <c r="B341" s="184"/>
      <c r="D341" s="180" t="s">
        <v>447</v>
      </c>
      <c r="E341" s="185" t="s">
        <v>1</v>
      </c>
      <c r="F341" s="186" t="s">
        <v>1534</v>
      </c>
      <c r="H341" s="187">
        <v>342</v>
      </c>
      <c r="I341" s="188"/>
      <c r="L341" s="184"/>
      <c r="M341" s="189"/>
      <c r="N341" s="190"/>
      <c r="O341" s="190"/>
      <c r="P341" s="190"/>
      <c r="Q341" s="190"/>
      <c r="R341" s="190"/>
      <c r="S341" s="190"/>
      <c r="T341" s="191"/>
      <c r="AT341" s="185" t="s">
        <v>447</v>
      </c>
      <c r="AU341" s="185" t="s">
        <v>84</v>
      </c>
      <c r="AV341" s="13" t="s">
        <v>84</v>
      </c>
      <c r="AW341" s="13" t="s">
        <v>32</v>
      </c>
      <c r="AX341" s="13" t="s">
        <v>82</v>
      </c>
      <c r="AY341" s="185" t="s">
        <v>427</v>
      </c>
    </row>
    <row r="342" spans="1:65" s="2" customFormat="1" ht="21.75" customHeight="1">
      <c r="A342" s="31"/>
      <c r="B342" s="165"/>
      <c r="C342" s="166" t="s">
        <v>1535</v>
      </c>
      <c r="D342" s="166" t="s">
        <v>431</v>
      </c>
      <c r="E342" s="167" t="s">
        <v>575</v>
      </c>
      <c r="F342" s="168" t="s">
        <v>576</v>
      </c>
      <c r="G342" s="169" t="s">
        <v>490</v>
      </c>
      <c r="H342" s="170">
        <v>342</v>
      </c>
      <c r="I342" s="171"/>
      <c r="J342" s="172">
        <f>ROUND(I342*H342,2)</f>
        <v>0</v>
      </c>
      <c r="K342" s="173"/>
      <c r="L342" s="32"/>
      <c r="M342" s="174" t="s">
        <v>1</v>
      </c>
      <c r="N342" s="175" t="s">
        <v>40</v>
      </c>
      <c r="O342" s="57"/>
      <c r="P342" s="176">
        <f>O342*H342</f>
        <v>0</v>
      </c>
      <c r="Q342" s="176">
        <v>2.8300000000000001E-3</v>
      </c>
      <c r="R342" s="176">
        <f>Q342*H342</f>
        <v>0.96786000000000005</v>
      </c>
      <c r="S342" s="176">
        <v>0</v>
      </c>
      <c r="T342" s="177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8" t="s">
        <v>435</v>
      </c>
      <c r="AT342" s="178" t="s">
        <v>431</v>
      </c>
      <c r="AU342" s="178" t="s">
        <v>84</v>
      </c>
      <c r="AY342" s="16" t="s">
        <v>427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6" t="s">
        <v>82</v>
      </c>
      <c r="BK342" s="179">
        <f>ROUND(I342*H342,2)</f>
        <v>0</v>
      </c>
      <c r="BL342" s="16" t="s">
        <v>435</v>
      </c>
      <c r="BM342" s="178" t="s">
        <v>1536</v>
      </c>
    </row>
    <row r="343" spans="1:65" s="13" customFormat="1" ht="10.199999999999999">
      <c r="B343" s="184"/>
      <c r="D343" s="180" t="s">
        <v>447</v>
      </c>
      <c r="E343" s="185" t="s">
        <v>1</v>
      </c>
      <c r="F343" s="186" t="s">
        <v>1534</v>
      </c>
      <c r="H343" s="187">
        <v>342</v>
      </c>
      <c r="I343" s="188"/>
      <c r="L343" s="184"/>
      <c r="M343" s="211"/>
      <c r="N343" s="212"/>
      <c r="O343" s="212"/>
      <c r="P343" s="212"/>
      <c r="Q343" s="212"/>
      <c r="R343" s="212"/>
      <c r="S343" s="212"/>
      <c r="T343" s="213"/>
      <c r="AT343" s="185" t="s">
        <v>447</v>
      </c>
      <c r="AU343" s="185" t="s">
        <v>84</v>
      </c>
      <c r="AV343" s="13" t="s">
        <v>84</v>
      </c>
      <c r="AW343" s="13" t="s">
        <v>32</v>
      </c>
      <c r="AX343" s="13" t="s">
        <v>82</v>
      </c>
      <c r="AY343" s="185" t="s">
        <v>427</v>
      </c>
    </row>
    <row r="344" spans="1:65" s="2" customFormat="1" ht="7" customHeight="1">
      <c r="A344" s="31"/>
      <c r="B344" s="46"/>
      <c r="C344" s="47"/>
      <c r="D344" s="47"/>
      <c r="E344" s="47"/>
      <c r="F344" s="47"/>
      <c r="G344" s="47"/>
      <c r="H344" s="47"/>
      <c r="I344" s="124"/>
      <c r="J344" s="47"/>
      <c r="K344" s="47"/>
      <c r="L344" s="32"/>
      <c r="M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</sheetData>
  <autoFilter ref="C148:K343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158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1537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014-36-03-2 - SO-02 PK Vnorovy I - čekací stání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1361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014-36-03-2 - SO-02 PK Vnorovy I - čekací stání -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Vnorovy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13.88001006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7.6607801200000001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7.6607801200000001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1538</v>
      </c>
    </row>
    <row r="135" spans="1:65" s="2" customFormat="1" ht="54">
      <c r="A135" s="31"/>
      <c r="B135" s="32"/>
      <c r="C135" s="31"/>
      <c r="D135" s="180" t="s">
        <v>438</v>
      </c>
      <c r="E135" s="31"/>
      <c r="F135" s="181" t="s">
        <v>439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1539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582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5.6545801199999994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4.5220000000000002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2.08012E-3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1541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1542</v>
      </c>
      <c r="H142" s="187">
        <v>4.5220000000000002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56.524999999999999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1543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1544</v>
      </c>
      <c r="H144" s="187">
        <v>56.524999999999999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56.524999999999999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5.6524999999999999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1545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1546</v>
      </c>
      <c r="H146" s="187">
        <v>56.524999999999999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10.913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1547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6.21922994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1548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1549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1550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1551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1552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1553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1554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1555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1556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1557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1558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1559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0.73560493999999998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143.95400000000001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0.13387722000000002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1560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1561</v>
      </c>
      <c r="H187" s="187">
        <v>143.95400000000001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287.90800000000002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0.1295586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1562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1563</v>
      </c>
      <c r="H189" s="187">
        <v>287.90800000000002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143.95400000000001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6.4779299999999998E-2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1564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1565</v>
      </c>
      <c r="H191" s="187">
        <v>143.95400000000001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143.95400000000001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0.40738982000000001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1566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1561</v>
      </c>
      <c r="H193" s="187">
        <v>143.95400000000001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161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1567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014-36-03-3 - PS-01 PK Vnorovy I - plavební znaky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1361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014-36-03-3 - PS-01 PK Vnorovy I - plavební znaky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Vnorovy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1568</v>
      </c>
    </row>
    <row r="128" spans="1:65" s="2" customFormat="1" ht="99">
      <c r="A128" s="31"/>
      <c r="B128" s="32"/>
      <c r="C128" s="31"/>
      <c r="D128" s="180" t="s">
        <v>438</v>
      </c>
      <c r="E128" s="31"/>
      <c r="F128" s="181" t="s">
        <v>1569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164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1570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1003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014-36-03-4 - PS-02 PK Vnorovy I - plavební znaky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Vnorovy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1361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014-36-03-4 - PS-02 PK Vnorovy I - plavební znaky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Vnorovy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1571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1572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167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1573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ROUND((SUM(BE120:BE150)),  2)</f>
        <v>0</v>
      </c>
      <c r="G35" s="31"/>
      <c r="H35" s="31"/>
      <c r="I35" s="111">
        <v>0.21</v>
      </c>
      <c r="J35" s="110">
        <f>ROUND(((SUM(BE120:BE150))*I35),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ROUND((SUM(BF120:BF150)),  2)</f>
        <v>0</v>
      </c>
      <c r="G36" s="31"/>
      <c r="H36" s="31"/>
      <c r="I36" s="111">
        <v>0.15</v>
      </c>
      <c r="J36" s="110">
        <f>ROUND(((SUM(BF120:BF150))*I36),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ROUND((SUM(BG120:BG150)),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ROUND((SUM(BH120:BH150)),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ROUND((SUM(BI120:BI150)),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014-36-03-5 - SO-03 PK Vnorovy I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1361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014-36-03-5 - SO-03 PK Vnorovy I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SUM(P121:P150)</f>
        <v>0</v>
      </c>
      <c r="Q120" s="65"/>
      <c r="R120" s="149">
        <f>SUM(R121:R150)</f>
        <v>0</v>
      </c>
      <c r="S120" s="65"/>
      <c r="T120" s="150">
        <f>SUM(T121:T150)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SUM(BK121:BK150)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63">
      <c r="A122" s="31"/>
      <c r="B122" s="32"/>
      <c r="C122" s="31"/>
      <c r="D122" s="180" t="s">
        <v>438</v>
      </c>
      <c r="E122" s="31"/>
      <c r="F122" s="181" t="s">
        <v>1574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1293</v>
      </c>
      <c r="G123" s="169" t="s">
        <v>444</v>
      </c>
      <c r="H123" s="170">
        <v>195</v>
      </c>
      <c r="I123" s="171"/>
      <c r="J123" s="172">
        <f t="shared" ref="J123:J150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50" si="1">O123*H123</f>
        <v>0</v>
      </c>
      <c r="Q123" s="176">
        <v>0</v>
      </c>
      <c r="R123" s="176">
        <f t="shared" ref="R123:R150" si="2">Q123*H123</f>
        <v>0</v>
      </c>
      <c r="S123" s="176">
        <v>0</v>
      </c>
      <c r="T123" s="177">
        <f t="shared" ref="T123:T150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50" si="4">IF(N123="základní",J123,0)</f>
        <v>0</v>
      </c>
      <c r="BF123" s="179">
        <f t="shared" ref="BF123:BF150" si="5">IF(N123="snížená",J123,0)</f>
        <v>0</v>
      </c>
      <c r="BG123" s="179">
        <f t="shared" ref="BG123:BG150" si="6">IF(N123="zákl. přenesená",J123,0)</f>
        <v>0</v>
      </c>
      <c r="BH123" s="179">
        <f t="shared" ref="BH123:BH150" si="7">IF(N123="sníž. přenesená",J123,0)</f>
        <v>0</v>
      </c>
      <c r="BI123" s="179">
        <f t="shared" ref="BI123:BI150" si="8">IF(N123="nulová",J123,0)</f>
        <v>0</v>
      </c>
      <c r="BJ123" s="16" t="s">
        <v>82</v>
      </c>
      <c r="BK123" s="179">
        <f t="shared" ref="BK123:BK150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1575</v>
      </c>
      <c r="G124" s="169" t="s">
        <v>444</v>
      </c>
      <c r="H124" s="170">
        <v>115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638</v>
      </c>
      <c r="G125" s="169" t="s">
        <v>444</v>
      </c>
      <c r="H125" s="170">
        <v>375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641</v>
      </c>
      <c r="G126" s="169" t="s">
        <v>482</v>
      </c>
      <c r="H126" s="170">
        <v>8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647</v>
      </c>
      <c r="G127" s="169" t="s">
        <v>444</v>
      </c>
      <c r="H127" s="170">
        <v>25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650</v>
      </c>
      <c r="G128" s="169" t="s">
        <v>444</v>
      </c>
      <c r="H128" s="170">
        <v>10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653</v>
      </c>
      <c r="G129" s="169" t="s">
        <v>482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658</v>
      </c>
      <c r="F130" s="168" t="s">
        <v>656</v>
      </c>
      <c r="G130" s="169" t="s">
        <v>482</v>
      </c>
      <c r="H130" s="170">
        <v>4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1576</v>
      </c>
      <c r="F131" s="168" t="s">
        <v>659</v>
      </c>
      <c r="G131" s="169" t="s">
        <v>545</v>
      </c>
      <c r="H131" s="170">
        <v>3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497</v>
      </c>
      <c r="D132" s="166" t="s">
        <v>431</v>
      </c>
      <c r="E132" s="167" t="s">
        <v>661</v>
      </c>
      <c r="F132" s="168" t="s">
        <v>662</v>
      </c>
      <c r="G132" s="169" t="s">
        <v>444</v>
      </c>
      <c r="H132" s="170">
        <v>230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429</v>
      </c>
      <c r="D133" s="166" t="s">
        <v>431</v>
      </c>
      <c r="E133" s="167" t="s">
        <v>664</v>
      </c>
      <c r="F133" s="168" t="s">
        <v>665</v>
      </c>
      <c r="G133" s="169" t="s">
        <v>444</v>
      </c>
      <c r="H133" s="170">
        <v>230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440</v>
      </c>
      <c r="D134" s="166" t="s">
        <v>431</v>
      </c>
      <c r="E134" s="167" t="s">
        <v>667</v>
      </c>
      <c r="F134" s="168" t="s">
        <v>668</v>
      </c>
      <c r="G134" s="169" t="s">
        <v>444</v>
      </c>
      <c r="H134" s="170">
        <v>230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512</v>
      </c>
      <c r="D135" s="166" t="s">
        <v>431</v>
      </c>
      <c r="E135" s="167" t="s">
        <v>670</v>
      </c>
      <c r="F135" s="168" t="s">
        <v>671</v>
      </c>
      <c r="G135" s="169" t="s">
        <v>490</v>
      </c>
      <c r="H135" s="170">
        <v>230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487</v>
      </c>
      <c r="D136" s="166" t="s">
        <v>431</v>
      </c>
      <c r="E136" s="167" t="s">
        <v>673</v>
      </c>
      <c r="F136" s="168" t="s">
        <v>674</v>
      </c>
      <c r="G136" s="169" t="s">
        <v>675</v>
      </c>
      <c r="H136" s="170">
        <v>8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8</v>
      </c>
      <c r="D137" s="166" t="s">
        <v>431</v>
      </c>
      <c r="E137" s="167" t="s">
        <v>677</v>
      </c>
      <c r="F137" s="168" t="s">
        <v>678</v>
      </c>
      <c r="G137" s="169" t="s">
        <v>675</v>
      </c>
      <c r="H137" s="170">
        <v>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484</v>
      </c>
      <c r="D138" s="166" t="s">
        <v>431</v>
      </c>
      <c r="E138" s="167" t="s">
        <v>680</v>
      </c>
      <c r="F138" s="168" t="s">
        <v>681</v>
      </c>
      <c r="G138" s="169" t="s">
        <v>675</v>
      </c>
      <c r="H138" s="170">
        <v>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533</v>
      </c>
      <c r="D139" s="166" t="s">
        <v>431</v>
      </c>
      <c r="E139" s="167" t="s">
        <v>683</v>
      </c>
      <c r="F139" s="168" t="s">
        <v>684</v>
      </c>
      <c r="G139" s="169" t="s">
        <v>675</v>
      </c>
      <c r="H139" s="170">
        <v>4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21.75" customHeight="1">
      <c r="A140" s="31"/>
      <c r="B140" s="165"/>
      <c r="C140" s="166" t="s">
        <v>542</v>
      </c>
      <c r="D140" s="166" t="s">
        <v>431</v>
      </c>
      <c r="E140" s="167" t="s">
        <v>686</v>
      </c>
      <c r="F140" s="168" t="s">
        <v>687</v>
      </c>
      <c r="G140" s="169" t="s">
        <v>675</v>
      </c>
      <c r="H140" s="170">
        <v>83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549</v>
      </c>
      <c r="D141" s="166" t="s">
        <v>431</v>
      </c>
      <c r="E141" s="167" t="s">
        <v>689</v>
      </c>
      <c r="F141" s="168" t="s">
        <v>690</v>
      </c>
      <c r="G141" s="169" t="s">
        <v>444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553</v>
      </c>
      <c r="D142" s="166" t="s">
        <v>431</v>
      </c>
      <c r="E142" s="167" t="s">
        <v>692</v>
      </c>
      <c r="F142" s="168" t="s">
        <v>693</v>
      </c>
      <c r="G142" s="169" t="s">
        <v>694</v>
      </c>
      <c r="H142" s="170">
        <v>2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7</v>
      </c>
      <c r="D143" s="166" t="s">
        <v>431</v>
      </c>
      <c r="E143" s="167" t="s">
        <v>696</v>
      </c>
      <c r="F143" s="168" t="s">
        <v>697</v>
      </c>
      <c r="G143" s="169" t="s">
        <v>444</v>
      </c>
      <c r="H143" s="170">
        <v>435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564</v>
      </c>
      <c r="D144" s="166" t="s">
        <v>431</v>
      </c>
      <c r="E144" s="167" t="s">
        <v>699</v>
      </c>
      <c r="F144" s="168" t="s">
        <v>1577</v>
      </c>
      <c r="G144" s="169" t="s">
        <v>444</v>
      </c>
      <c r="H144" s="170">
        <v>95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569</v>
      </c>
      <c r="D145" s="166" t="s">
        <v>431</v>
      </c>
      <c r="E145" s="167" t="s">
        <v>702</v>
      </c>
      <c r="F145" s="168" t="s">
        <v>703</v>
      </c>
      <c r="G145" s="169" t="s">
        <v>444</v>
      </c>
      <c r="H145" s="170">
        <v>210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574</v>
      </c>
      <c r="D146" s="166" t="s">
        <v>431</v>
      </c>
      <c r="E146" s="167" t="s">
        <v>705</v>
      </c>
      <c r="F146" s="168" t="s">
        <v>706</v>
      </c>
      <c r="G146" s="169" t="s">
        <v>707</v>
      </c>
      <c r="H146" s="170">
        <v>6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709</v>
      </c>
      <c r="D147" s="166" t="s">
        <v>431</v>
      </c>
      <c r="E147" s="167" t="s">
        <v>710</v>
      </c>
      <c r="F147" s="168" t="s">
        <v>711</v>
      </c>
      <c r="G147" s="169" t="s">
        <v>707</v>
      </c>
      <c r="H147" s="170">
        <v>4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713</v>
      </c>
      <c r="D148" s="166" t="s">
        <v>431</v>
      </c>
      <c r="E148" s="167" t="s">
        <v>714</v>
      </c>
      <c r="F148" s="168" t="s">
        <v>715</v>
      </c>
      <c r="G148" s="169" t="s">
        <v>434</v>
      </c>
      <c r="H148" s="170">
        <v>10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717</v>
      </c>
      <c r="D149" s="166" t="s">
        <v>431</v>
      </c>
      <c r="E149" s="167" t="s">
        <v>718</v>
      </c>
      <c r="F149" s="168" t="s">
        <v>719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174" t="s">
        <v>1</v>
      </c>
      <c r="N149" s="175" t="s">
        <v>40</v>
      </c>
      <c r="O149" s="57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16.5" customHeight="1">
      <c r="A150" s="31"/>
      <c r="B150" s="165"/>
      <c r="C150" s="166" t="s">
        <v>721</v>
      </c>
      <c r="D150" s="166" t="s">
        <v>431</v>
      </c>
      <c r="E150" s="167" t="s">
        <v>722</v>
      </c>
      <c r="F150" s="168" t="s">
        <v>723</v>
      </c>
      <c r="G150" s="169" t="s">
        <v>434</v>
      </c>
      <c r="H150" s="170">
        <v>1</v>
      </c>
      <c r="I150" s="171"/>
      <c r="J150" s="172">
        <f t="shared" si="0"/>
        <v>0</v>
      </c>
      <c r="K150" s="173"/>
      <c r="L150" s="32"/>
      <c r="M150" s="218" t="s">
        <v>1</v>
      </c>
      <c r="N150" s="219" t="s">
        <v>40</v>
      </c>
      <c r="O150" s="216"/>
      <c r="P150" s="220">
        <f t="shared" si="1"/>
        <v>0</v>
      </c>
      <c r="Q150" s="220">
        <v>0</v>
      </c>
      <c r="R150" s="220">
        <f t="shared" si="2"/>
        <v>0</v>
      </c>
      <c r="S150" s="220">
        <v>0</v>
      </c>
      <c r="T150" s="22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75</v>
      </c>
      <c r="AY150" s="16" t="s">
        <v>427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6" t="s">
        <v>82</v>
      </c>
      <c r="BK150" s="179">
        <f t="shared" si="9"/>
        <v>0</v>
      </c>
      <c r="BL150" s="16" t="s">
        <v>435</v>
      </c>
      <c r="BM150" s="178" t="s">
        <v>1269</v>
      </c>
    </row>
    <row r="151" spans="1:65" s="2" customFormat="1" ht="7" customHeight="1">
      <c r="A151" s="31"/>
      <c r="B151" s="46"/>
      <c r="C151" s="47"/>
      <c r="D151" s="47"/>
      <c r="E151" s="47"/>
      <c r="F151" s="47"/>
      <c r="G151" s="47"/>
      <c r="H151" s="47"/>
      <c r="I151" s="124"/>
      <c r="J151" s="47"/>
      <c r="K151" s="47"/>
      <c r="L151" s="32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autoFilter ref="C119:K150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170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1578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ROUND((SUM(BE120:BE147)),  2)</f>
        <v>0</v>
      </c>
      <c r="G35" s="31"/>
      <c r="H35" s="31"/>
      <c r="I35" s="111">
        <v>0.21</v>
      </c>
      <c r="J35" s="110">
        <f>ROUND(((SUM(BE120:BE147))*I35),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ROUND((SUM(BF120:BF147)),  2)</f>
        <v>0</v>
      </c>
      <c r="G36" s="31"/>
      <c r="H36" s="31"/>
      <c r="I36" s="111">
        <v>0.15</v>
      </c>
      <c r="J36" s="110">
        <f>ROUND(((SUM(BF120:BF147))*I36),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ROUND((SUM(BG120:BG147)),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ROUND((SUM(BH120:BH147)),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014-36-03-6 - SO-04 PK Vnorovy I -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1361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014-36-03-6 - SO-04 PK Vnorovy I -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SUM(P121:P147)</f>
        <v>0</v>
      </c>
      <c r="Q120" s="65"/>
      <c r="R120" s="149">
        <f>SUM(R121:R147)</f>
        <v>0</v>
      </c>
      <c r="S120" s="65"/>
      <c r="T120" s="150">
        <f>SUM(T121:T147)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SUM(BK121:BK147)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80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1579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220</v>
      </c>
      <c r="I123" s="171"/>
      <c r="J123" s="172">
        <f t="shared" ref="J123:J147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7" si="1">O123*H123</f>
        <v>0</v>
      </c>
      <c r="Q123" s="176">
        <v>0</v>
      </c>
      <c r="R123" s="176">
        <f t="shared" ref="R123:R147" si="2">Q123*H123</f>
        <v>0</v>
      </c>
      <c r="S123" s="176">
        <v>0</v>
      </c>
      <c r="T123" s="177">
        <f t="shared" ref="T123:T14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7" si="4">IF(N123="základní",J123,0)</f>
        <v>0</v>
      </c>
      <c r="BF123" s="179">
        <f t="shared" ref="BF123:BF147" si="5">IF(N123="snížená",J123,0)</f>
        <v>0</v>
      </c>
      <c r="BG123" s="179">
        <f t="shared" ref="BG123:BG147" si="6">IF(N123="zákl. přenesená",J123,0)</f>
        <v>0</v>
      </c>
      <c r="BH123" s="179">
        <f t="shared" ref="BH123:BH147" si="7">IF(N123="sníž. přenesená",J123,0)</f>
        <v>0</v>
      </c>
      <c r="BI123" s="179">
        <f t="shared" ref="BI123:BI147" si="8">IF(N123="nulová",J123,0)</f>
        <v>0</v>
      </c>
      <c r="BJ123" s="16" t="s">
        <v>82</v>
      </c>
      <c r="BK123" s="179">
        <f t="shared" ref="BK123:BK147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50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50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50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50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17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225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55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705</v>
      </c>
      <c r="F143" s="168" t="s">
        <v>706</v>
      </c>
      <c r="G143" s="169" t="s">
        <v>707</v>
      </c>
      <c r="H143" s="170">
        <v>4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710</v>
      </c>
      <c r="F144" s="168" t="s">
        <v>711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714</v>
      </c>
      <c r="F145" s="168" t="s">
        <v>715</v>
      </c>
      <c r="G145" s="169" t="s">
        <v>434</v>
      </c>
      <c r="H145" s="170">
        <v>5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718</v>
      </c>
      <c r="F146" s="168" t="s">
        <v>719</v>
      </c>
      <c r="G146" s="169" t="s">
        <v>434</v>
      </c>
      <c r="H146" s="170">
        <v>1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722</v>
      </c>
      <c r="F147" s="168" t="s">
        <v>723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218" t="s">
        <v>1</v>
      </c>
      <c r="N147" s="219" t="s">
        <v>40</v>
      </c>
      <c r="O147" s="216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7" customHeight="1">
      <c r="A148" s="31"/>
      <c r="B148" s="46"/>
      <c r="C148" s="47"/>
      <c r="D148" s="47"/>
      <c r="E148" s="47"/>
      <c r="F148" s="47"/>
      <c r="G148" s="47"/>
      <c r="H148" s="47"/>
      <c r="I148" s="124"/>
      <c r="J148" s="47"/>
      <c r="K148" s="47"/>
      <c r="L148" s="32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autoFilter ref="C119:K14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173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1580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ROUND((SUM(BE120:BE142)),  2)</f>
        <v>0</v>
      </c>
      <c r="G35" s="31"/>
      <c r="H35" s="31"/>
      <c r="I35" s="111">
        <v>0.21</v>
      </c>
      <c r="J35" s="110">
        <f>ROUND(((SUM(BE120:BE142))*I35),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ROUND((SUM(BF120:BF142)),  2)</f>
        <v>0</v>
      </c>
      <c r="G36" s="31"/>
      <c r="H36" s="31"/>
      <c r="I36" s="111">
        <v>0.15</v>
      </c>
      <c r="J36" s="110">
        <f>ROUND(((SUM(BF120:BF142))*I36),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ROUND((SUM(BG120:BG142)),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ROUND((SUM(BH120:BH142)),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ROUND((SUM(BI120:BI142)),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014-36-03-7 - PS-03 PK Vnorovy I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1361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014-36-03-7 - PS-03 PK Vnorovy I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SUM(P121:P142)</f>
        <v>0</v>
      </c>
      <c r="Q120" s="65"/>
      <c r="R120" s="149">
        <f>SUM(R121:R142)</f>
        <v>0</v>
      </c>
      <c r="S120" s="65"/>
      <c r="T120" s="150">
        <f>SUM(T121:T142)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SUM(BK121:BK142)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1579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42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2" si="1">O123*H123</f>
        <v>0</v>
      </c>
      <c r="Q123" s="176">
        <v>0</v>
      </c>
      <c r="R123" s="176">
        <f t="shared" ref="R123:R142" si="2">Q123*H123</f>
        <v>0</v>
      </c>
      <c r="S123" s="176">
        <v>0</v>
      </c>
      <c r="T123" s="177">
        <f t="shared" ref="T123:T142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2" si="4">IF(N123="základní",J123,0)</f>
        <v>0</v>
      </c>
      <c r="BF123" s="179">
        <f t="shared" ref="BF123:BF142" si="5">IF(N123="snížená",J123,0)</f>
        <v>0</v>
      </c>
      <c r="BG123" s="179">
        <f t="shared" ref="BG123:BG142" si="6">IF(N123="zákl. přenesená",J123,0)</f>
        <v>0</v>
      </c>
      <c r="BH123" s="179">
        <f t="shared" ref="BH123:BH142" si="7">IF(N123="sníž. přenesená",J123,0)</f>
        <v>0</v>
      </c>
      <c r="BI123" s="179">
        <f t="shared" ref="BI123:BI142" si="8">IF(N123="nulová",J123,0)</f>
        <v>0</v>
      </c>
      <c r="BJ123" s="16" t="s">
        <v>82</v>
      </c>
      <c r="BK123" s="179">
        <f t="shared" ref="BK123:BK142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1581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1299</v>
      </c>
      <c r="G133" s="169" t="s">
        <v>694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21.75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1582</v>
      </c>
      <c r="G134" s="169" t="s">
        <v>694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680</v>
      </c>
      <c r="F135" s="168" t="s">
        <v>1583</v>
      </c>
      <c r="G135" s="169" t="s">
        <v>545</v>
      </c>
      <c r="H135" s="170">
        <v>10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33" customHeight="1">
      <c r="A136" s="31"/>
      <c r="B136" s="165"/>
      <c r="C136" s="166" t="s">
        <v>8</v>
      </c>
      <c r="D136" s="166" t="s">
        <v>431</v>
      </c>
      <c r="E136" s="167" t="s">
        <v>683</v>
      </c>
      <c r="F136" s="168" t="s">
        <v>1584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705</v>
      </c>
      <c r="F137" s="168" t="s">
        <v>706</v>
      </c>
      <c r="G137" s="169" t="s">
        <v>707</v>
      </c>
      <c r="H137" s="170">
        <v>6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710</v>
      </c>
      <c r="F138" s="168" t="s">
        <v>711</v>
      </c>
      <c r="G138" s="169" t="s">
        <v>707</v>
      </c>
      <c r="H138" s="170">
        <v>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542</v>
      </c>
      <c r="D139" s="166" t="s">
        <v>431</v>
      </c>
      <c r="E139" s="167" t="s">
        <v>714</v>
      </c>
      <c r="F139" s="168" t="s">
        <v>779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718</v>
      </c>
      <c r="F140" s="168" t="s">
        <v>715</v>
      </c>
      <c r="G140" s="169" t="s">
        <v>434</v>
      </c>
      <c r="H140" s="170">
        <v>7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722</v>
      </c>
      <c r="F141" s="168" t="s">
        <v>719</v>
      </c>
      <c r="G141" s="169" t="s">
        <v>434</v>
      </c>
      <c r="H141" s="170">
        <v>1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783</v>
      </c>
      <c r="F142" s="168" t="s">
        <v>723</v>
      </c>
      <c r="G142" s="169" t="s">
        <v>434</v>
      </c>
      <c r="H142" s="170">
        <v>1</v>
      </c>
      <c r="I142" s="171"/>
      <c r="J142" s="172">
        <f t="shared" si="0"/>
        <v>0</v>
      </c>
      <c r="K142" s="173"/>
      <c r="L142" s="32"/>
      <c r="M142" s="218" t="s">
        <v>1</v>
      </c>
      <c r="N142" s="219" t="s">
        <v>40</v>
      </c>
      <c r="O142" s="216"/>
      <c r="P142" s="220">
        <f t="shared" si="1"/>
        <v>0</v>
      </c>
      <c r="Q142" s="220">
        <v>0</v>
      </c>
      <c r="R142" s="220">
        <f t="shared" si="2"/>
        <v>0</v>
      </c>
      <c r="S142" s="220">
        <v>0</v>
      </c>
      <c r="T142" s="22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7" customHeight="1">
      <c r="A143" s="31"/>
      <c r="B143" s="46"/>
      <c r="C143" s="47"/>
      <c r="D143" s="47"/>
      <c r="E143" s="47"/>
      <c r="F143" s="47"/>
      <c r="G143" s="47"/>
      <c r="H143" s="47"/>
      <c r="I143" s="124"/>
      <c r="J143" s="47"/>
      <c r="K143" s="47"/>
      <c r="L143" s="32"/>
      <c r="M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</sheetData>
  <autoFilter ref="C119:K142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176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1585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ROUND((SUM(BE120:BE136)),  2)</f>
        <v>0</v>
      </c>
      <c r="G35" s="31"/>
      <c r="H35" s="31"/>
      <c r="I35" s="111">
        <v>0.21</v>
      </c>
      <c r="J35" s="110">
        <f>ROUND(((SUM(BE120:BE136))*I35),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ROUND((SUM(BF120:BF136)),  2)</f>
        <v>0</v>
      </c>
      <c r="G36" s="31"/>
      <c r="H36" s="31"/>
      <c r="I36" s="111">
        <v>0.15</v>
      </c>
      <c r="J36" s="110">
        <f>ROUND(((SUM(BF120:BF136))*I36),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014-36-03-8 - PS-04 PK Vnorovy I - elektroobjekty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1361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014-36-03-8 - PS-04 PK Vnorovy I - elektroobjekty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SUM(P121:P136)</f>
        <v>0</v>
      </c>
      <c r="Q120" s="65"/>
      <c r="R120" s="149">
        <f>SUM(R121:R136)</f>
        <v>0</v>
      </c>
      <c r="S120" s="65"/>
      <c r="T120" s="150">
        <f>SUM(T121:T136)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1579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6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6" si="1">O123*H123</f>
        <v>0</v>
      </c>
      <c r="Q123" s="176">
        <v>0</v>
      </c>
      <c r="R123" s="176">
        <f t="shared" ref="R123:R136" si="2">Q123*H123</f>
        <v>0</v>
      </c>
      <c r="S123" s="176">
        <v>0</v>
      </c>
      <c r="T123" s="177">
        <f t="shared" ref="T123:T136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6" si="4">IF(N123="základní",J123,0)</f>
        <v>0</v>
      </c>
      <c r="BF123" s="179">
        <f t="shared" ref="BF123:BF136" si="5">IF(N123="snížená",J123,0)</f>
        <v>0</v>
      </c>
      <c r="BG123" s="179">
        <f t="shared" ref="BG123:BG136" si="6">IF(N123="zákl. přenesená",J123,0)</f>
        <v>0</v>
      </c>
      <c r="BH123" s="179">
        <f t="shared" ref="BH123:BH136" si="7">IF(N123="sníž. přenesená",J123,0)</f>
        <v>0</v>
      </c>
      <c r="BI123" s="179">
        <f t="shared" ref="BI123:BI136" si="8">IF(N123="nulová",J123,0)</f>
        <v>0</v>
      </c>
      <c r="BJ123" s="16" t="s">
        <v>82</v>
      </c>
      <c r="BK123" s="179">
        <f t="shared" ref="BK123:BK136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792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767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705</v>
      </c>
      <c r="F131" s="168" t="s">
        <v>706</v>
      </c>
      <c r="G131" s="169" t="s">
        <v>707</v>
      </c>
      <c r="H131" s="170">
        <v>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710</v>
      </c>
      <c r="F132" s="168" t="s">
        <v>711</v>
      </c>
      <c r="G132" s="169" t="s">
        <v>707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714</v>
      </c>
      <c r="F133" s="168" t="s">
        <v>800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718</v>
      </c>
      <c r="F134" s="168" t="s">
        <v>715</v>
      </c>
      <c r="G134" s="169" t="s">
        <v>434</v>
      </c>
      <c r="H134" s="170">
        <v>5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722</v>
      </c>
      <c r="F135" s="168" t="s">
        <v>719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783</v>
      </c>
      <c r="F136" s="168" t="s">
        <v>723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218" t="s">
        <v>1</v>
      </c>
      <c r="N136" s="219" t="s">
        <v>40</v>
      </c>
      <c r="O136" s="216"/>
      <c r="P136" s="220">
        <f t="shared" si="1"/>
        <v>0</v>
      </c>
      <c r="Q136" s="220">
        <v>0</v>
      </c>
      <c r="R136" s="220">
        <f t="shared" si="2"/>
        <v>0</v>
      </c>
      <c r="S136" s="220">
        <v>0</v>
      </c>
      <c r="T136" s="22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7" customHeight="1">
      <c r="A137" s="31"/>
      <c r="B137" s="46"/>
      <c r="C137" s="47"/>
      <c r="D137" s="47"/>
      <c r="E137" s="47"/>
      <c r="F137" s="47"/>
      <c r="G137" s="47"/>
      <c r="H137" s="47"/>
      <c r="I137" s="124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9:K13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179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1586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ROUND((SUM(BE131:BE183)),  2)</f>
        <v>0</v>
      </c>
      <c r="G35" s="31"/>
      <c r="H35" s="31"/>
      <c r="I35" s="111">
        <v>0.21</v>
      </c>
      <c r="J35" s="110">
        <f>ROUND(((SUM(BE131:BE183))*I35),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ROUND((SUM(BF131:BF183)),  2)</f>
        <v>0</v>
      </c>
      <c r="G36" s="31"/>
      <c r="H36" s="31"/>
      <c r="I36" s="111">
        <v>0.15</v>
      </c>
      <c r="J36" s="110">
        <f>ROUND(((SUM(BF131:BF183))*I36),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ROUND((SUM(BG131:BG183)),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ROUND((SUM(BH131:BH183)),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ROUND((SUM(BI131:BI183)),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014-36-03-9 - SO-05 PK Vnorovy I - úpravy koryta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J147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J154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J159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J170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J171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J174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J182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1361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014-36-03-9 - SO-05 PK Vnorovy I - úpravy koryta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173.30004499999998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P133+P170+P182</f>
        <v>0</v>
      </c>
      <c r="Q132" s="158"/>
      <c r="R132" s="159">
        <f>R133+R170+R182</f>
        <v>173.30004499999998</v>
      </c>
      <c r="S132" s="158"/>
      <c r="T132" s="160">
        <f>T133+T170+T182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BK133+BK170+BK182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P134+P144+P147+P154+P159</f>
        <v>0</v>
      </c>
      <c r="Q133" s="158"/>
      <c r="R133" s="159">
        <f>R134+R144+R147+R154+R159</f>
        <v>1.8500000000000001E-3</v>
      </c>
      <c r="S133" s="158"/>
      <c r="T133" s="160">
        <f>T134+T144+T147+T154+T159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BK134+BK144+BK147+BK154+BK159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50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1587</v>
      </c>
    </row>
    <row r="136" spans="1:65" s="2" customFormat="1" ht="63">
      <c r="A136" s="31"/>
      <c r="B136" s="32"/>
      <c r="C136" s="31"/>
      <c r="D136" s="180" t="s">
        <v>438</v>
      </c>
      <c r="E136" s="31"/>
      <c r="F136" s="181" t="s">
        <v>1588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1308</v>
      </c>
      <c r="H137" s="187">
        <v>50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50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1589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1237</v>
      </c>
      <c r="H140" s="187">
        <v>50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1590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SUM(BK145:BK146)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121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1591</v>
      </c>
    </row>
    <row r="146" spans="1:65" s="13" customFormat="1" ht="20.399999999999999">
      <c r="B146" s="184"/>
      <c r="D146" s="180" t="s">
        <v>447</v>
      </c>
      <c r="E146" s="185" t="s">
        <v>1</v>
      </c>
      <c r="F146" s="186" t="s">
        <v>1592</v>
      </c>
      <c r="H146" s="187">
        <v>121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0.85" customHeight="1">
      <c r="B147" s="152"/>
      <c r="D147" s="153" t="s">
        <v>74</v>
      </c>
      <c r="E147" s="163" t="s">
        <v>484</v>
      </c>
      <c r="F147" s="163" t="s">
        <v>832</v>
      </c>
      <c r="I147" s="155"/>
      <c r="J147" s="164">
        <f>BK147</f>
        <v>0</v>
      </c>
      <c r="L147" s="152"/>
      <c r="M147" s="157"/>
      <c r="N147" s="158"/>
      <c r="O147" s="158"/>
      <c r="P147" s="159">
        <f>SUM(P148:P153)</f>
        <v>0</v>
      </c>
      <c r="Q147" s="158"/>
      <c r="R147" s="159">
        <f>SUM(R148:R153)</f>
        <v>0</v>
      </c>
      <c r="S147" s="158"/>
      <c r="T147" s="160">
        <f>SUM(T148:T153)</f>
        <v>0</v>
      </c>
      <c r="AR147" s="153" t="s">
        <v>82</v>
      </c>
      <c r="AT147" s="161" t="s">
        <v>74</v>
      </c>
      <c r="AU147" s="161" t="s">
        <v>84</v>
      </c>
      <c r="AY147" s="153" t="s">
        <v>427</v>
      </c>
      <c r="BK147" s="162">
        <f>SUM(BK148:BK153)</f>
        <v>0</v>
      </c>
    </row>
    <row r="148" spans="1:65" s="2" customFormat="1" ht="55.5" customHeight="1">
      <c r="A148" s="31"/>
      <c r="B148" s="165"/>
      <c r="C148" s="166" t="s">
        <v>460</v>
      </c>
      <c r="D148" s="166" t="s">
        <v>431</v>
      </c>
      <c r="E148" s="167" t="s">
        <v>837</v>
      </c>
      <c r="F148" s="168" t="s">
        <v>838</v>
      </c>
      <c r="G148" s="169" t="s">
        <v>675</v>
      </c>
      <c r="H148" s="170">
        <v>121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436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435</v>
      </c>
      <c r="BM148" s="178" t="s">
        <v>1593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1594</v>
      </c>
      <c r="H149" s="187">
        <v>121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2" customFormat="1" ht="55.5" customHeight="1">
      <c r="A150" s="31"/>
      <c r="B150" s="165"/>
      <c r="C150" s="166" t="s">
        <v>471</v>
      </c>
      <c r="D150" s="166" t="s">
        <v>431</v>
      </c>
      <c r="E150" s="167" t="s">
        <v>841</v>
      </c>
      <c r="F150" s="168" t="s">
        <v>842</v>
      </c>
      <c r="G150" s="169" t="s">
        <v>675</v>
      </c>
      <c r="H150" s="170">
        <v>2420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1595</v>
      </c>
    </row>
    <row r="151" spans="1:65" s="13" customFormat="1" ht="10.199999999999999">
      <c r="B151" s="184"/>
      <c r="D151" s="180" t="s">
        <v>447</v>
      </c>
      <c r="E151" s="185" t="s">
        <v>1</v>
      </c>
      <c r="F151" s="186" t="s">
        <v>1596</v>
      </c>
      <c r="H151" s="187">
        <v>2420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33" customHeight="1">
      <c r="A152" s="31"/>
      <c r="B152" s="165"/>
      <c r="C152" s="166" t="s">
        <v>479</v>
      </c>
      <c r="D152" s="166" t="s">
        <v>431</v>
      </c>
      <c r="E152" s="167" t="s">
        <v>845</v>
      </c>
      <c r="F152" s="168" t="s">
        <v>846</v>
      </c>
      <c r="G152" s="169" t="s">
        <v>675</v>
      </c>
      <c r="H152" s="170">
        <v>121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1597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1598</v>
      </c>
      <c r="H153" s="187">
        <v>121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12" customFormat="1" ht="20.85" customHeight="1">
      <c r="B154" s="152"/>
      <c r="D154" s="153" t="s">
        <v>74</v>
      </c>
      <c r="E154" s="163" t="s">
        <v>533</v>
      </c>
      <c r="F154" s="163" t="s">
        <v>849</v>
      </c>
      <c r="I154" s="155"/>
      <c r="J154" s="164">
        <f>BK154</f>
        <v>0</v>
      </c>
      <c r="L154" s="152"/>
      <c r="M154" s="157"/>
      <c r="N154" s="158"/>
      <c r="O154" s="158"/>
      <c r="P154" s="159">
        <f>SUM(P155:P158)</f>
        <v>0</v>
      </c>
      <c r="Q154" s="158"/>
      <c r="R154" s="159">
        <f>SUM(R155:R158)</f>
        <v>0</v>
      </c>
      <c r="S154" s="158"/>
      <c r="T154" s="160">
        <f>SUM(T155:T158)</f>
        <v>0</v>
      </c>
      <c r="AR154" s="153" t="s">
        <v>82</v>
      </c>
      <c r="AT154" s="161" t="s">
        <v>74</v>
      </c>
      <c r="AU154" s="161" t="s">
        <v>84</v>
      </c>
      <c r="AY154" s="153" t="s">
        <v>427</v>
      </c>
      <c r="BK154" s="162">
        <f>SUM(BK155:BK158)</f>
        <v>0</v>
      </c>
    </row>
    <row r="155" spans="1:65" s="2" customFormat="1" ht="33" customHeight="1">
      <c r="A155" s="31"/>
      <c r="B155" s="165"/>
      <c r="C155" s="166" t="s">
        <v>464</v>
      </c>
      <c r="D155" s="166" t="s">
        <v>431</v>
      </c>
      <c r="E155" s="167" t="s">
        <v>854</v>
      </c>
      <c r="F155" s="168" t="s">
        <v>855</v>
      </c>
      <c r="G155" s="169" t="s">
        <v>452</v>
      </c>
      <c r="H155" s="170">
        <v>153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435</v>
      </c>
      <c r="AT155" s="178" t="s">
        <v>431</v>
      </c>
      <c r="AU155" s="178" t="s">
        <v>436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435</v>
      </c>
      <c r="BM155" s="178" t="s">
        <v>1599</v>
      </c>
    </row>
    <row r="156" spans="1:65" s="13" customFormat="1" ht="20.399999999999999">
      <c r="B156" s="184"/>
      <c r="D156" s="180" t="s">
        <v>447</v>
      </c>
      <c r="E156" s="185" t="s">
        <v>1</v>
      </c>
      <c r="F156" s="186" t="s">
        <v>1600</v>
      </c>
      <c r="H156" s="187">
        <v>153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436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33" customHeight="1">
      <c r="A157" s="31"/>
      <c r="B157" s="165"/>
      <c r="C157" s="166" t="s">
        <v>467</v>
      </c>
      <c r="D157" s="166" t="s">
        <v>431</v>
      </c>
      <c r="E157" s="167" t="s">
        <v>858</v>
      </c>
      <c r="F157" s="168" t="s">
        <v>859</v>
      </c>
      <c r="G157" s="169" t="s">
        <v>675</v>
      </c>
      <c r="H157" s="170">
        <v>211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435</v>
      </c>
      <c r="AT157" s="178" t="s">
        <v>431</v>
      </c>
      <c r="AU157" s="178" t="s">
        <v>436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435</v>
      </c>
      <c r="BM157" s="178" t="s">
        <v>1601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1602</v>
      </c>
      <c r="H158" s="187">
        <v>211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436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12" customFormat="1" ht="20.85" customHeight="1">
      <c r="B159" s="152"/>
      <c r="D159" s="153" t="s">
        <v>74</v>
      </c>
      <c r="E159" s="163" t="s">
        <v>542</v>
      </c>
      <c r="F159" s="163" t="s">
        <v>862</v>
      </c>
      <c r="I159" s="155"/>
      <c r="J159" s="164">
        <f>BK159</f>
        <v>0</v>
      </c>
      <c r="L159" s="152"/>
      <c r="M159" s="157"/>
      <c r="N159" s="158"/>
      <c r="O159" s="158"/>
      <c r="P159" s="159">
        <f>SUM(P160:P169)</f>
        <v>0</v>
      </c>
      <c r="Q159" s="158"/>
      <c r="R159" s="159">
        <f>SUM(R160:R169)</f>
        <v>1.8500000000000001E-3</v>
      </c>
      <c r="S159" s="158"/>
      <c r="T159" s="160">
        <f>SUM(T160:T169)</f>
        <v>0</v>
      </c>
      <c r="AR159" s="153" t="s">
        <v>82</v>
      </c>
      <c r="AT159" s="161" t="s">
        <v>74</v>
      </c>
      <c r="AU159" s="161" t="s">
        <v>84</v>
      </c>
      <c r="AY159" s="153" t="s">
        <v>427</v>
      </c>
      <c r="BK159" s="162">
        <f>SUM(BK160:BK169)</f>
        <v>0</v>
      </c>
    </row>
    <row r="160" spans="1:65" s="2" customFormat="1" ht="21.75" customHeight="1">
      <c r="A160" s="31"/>
      <c r="B160" s="165"/>
      <c r="C160" s="166" t="s">
        <v>497</v>
      </c>
      <c r="D160" s="166" t="s">
        <v>431</v>
      </c>
      <c r="E160" s="167" t="s">
        <v>863</v>
      </c>
      <c r="F160" s="168" t="s">
        <v>864</v>
      </c>
      <c r="G160" s="169" t="s">
        <v>490</v>
      </c>
      <c r="H160" s="170">
        <v>74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435</v>
      </c>
      <c r="AT160" s="178" t="s">
        <v>431</v>
      </c>
      <c r="AU160" s="178" t="s">
        <v>436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435</v>
      </c>
      <c r="BM160" s="178" t="s">
        <v>1603</v>
      </c>
    </row>
    <row r="161" spans="1:65" s="13" customFormat="1" ht="20.399999999999999">
      <c r="B161" s="184"/>
      <c r="D161" s="180" t="s">
        <v>447</v>
      </c>
      <c r="E161" s="185" t="s">
        <v>1</v>
      </c>
      <c r="F161" s="186" t="s">
        <v>1604</v>
      </c>
      <c r="H161" s="187">
        <v>74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82</v>
      </c>
      <c r="AY161" s="185" t="s">
        <v>427</v>
      </c>
    </row>
    <row r="162" spans="1:65" s="2" customFormat="1" ht="33" customHeight="1">
      <c r="A162" s="31"/>
      <c r="B162" s="165"/>
      <c r="C162" s="166" t="s">
        <v>429</v>
      </c>
      <c r="D162" s="166" t="s">
        <v>431</v>
      </c>
      <c r="E162" s="167" t="s">
        <v>867</v>
      </c>
      <c r="F162" s="168" t="s">
        <v>868</v>
      </c>
      <c r="G162" s="169" t="s">
        <v>490</v>
      </c>
      <c r="H162" s="170">
        <v>74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435</v>
      </c>
      <c r="AT162" s="178" t="s">
        <v>431</v>
      </c>
      <c r="AU162" s="178" t="s">
        <v>436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435</v>
      </c>
      <c r="BM162" s="178" t="s">
        <v>1605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1606</v>
      </c>
      <c r="H163" s="187">
        <v>74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871</v>
      </c>
      <c r="F164" s="194" t="s">
        <v>872</v>
      </c>
      <c r="G164" s="195" t="s">
        <v>545</v>
      </c>
      <c r="H164" s="196">
        <v>1.85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1E-3</v>
      </c>
      <c r="R164" s="176">
        <f>Q164*H164</f>
        <v>1.8500000000000001E-3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1607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1608</v>
      </c>
      <c r="H165" s="187">
        <v>1.85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512</v>
      </c>
      <c r="D166" s="166" t="s">
        <v>431</v>
      </c>
      <c r="E166" s="167" t="s">
        <v>875</v>
      </c>
      <c r="F166" s="168" t="s">
        <v>876</v>
      </c>
      <c r="G166" s="169" t="s">
        <v>490</v>
      </c>
      <c r="H166" s="170">
        <v>250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1609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1336</v>
      </c>
      <c r="H167" s="187">
        <v>250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44.25" customHeight="1">
      <c r="A168" s="31"/>
      <c r="B168" s="165"/>
      <c r="C168" s="166" t="s">
        <v>487</v>
      </c>
      <c r="D168" s="166" t="s">
        <v>431</v>
      </c>
      <c r="E168" s="167" t="s">
        <v>880</v>
      </c>
      <c r="F168" s="168" t="s">
        <v>881</v>
      </c>
      <c r="G168" s="169" t="s">
        <v>490</v>
      </c>
      <c r="H168" s="170">
        <v>200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1610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1611</v>
      </c>
      <c r="H169" s="187">
        <v>200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12" customFormat="1" ht="22.8" customHeight="1">
      <c r="B170" s="152"/>
      <c r="D170" s="153" t="s">
        <v>74</v>
      </c>
      <c r="E170" s="163" t="s">
        <v>435</v>
      </c>
      <c r="F170" s="163" t="s">
        <v>890</v>
      </c>
      <c r="I170" s="155"/>
      <c r="J170" s="164">
        <f>BK170</f>
        <v>0</v>
      </c>
      <c r="L170" s="152"/>
      <c r="M170" s="157"/>
      <c r="N170" s="158"/>
      <c r="O170" s="158"/>
      <c r="P170" s="159">
        <f>P171+P174</f>
        <v>0</v>
      </c>
      <c r="Q170" s="158"/>
      <c r="R170" s="159">
        <f>R171+R174</f>
        <v>173.29819499999999</v>
      </c>
      <c r="S170" s="158"/>
      <c r="T170" s="160">
        <f>T171+T174</f>
        <v>0</v>
      </c>
      <c r="AR170" s="153" t="s">
        <v>82</v>
      </c>
      <c r="AT170" s="161" t="s">
        <v>74</v>
      </c>
      <c r="AU170" s="161" t="s">
        <v>82</v>
      </c>
      <c r="AY170" s="153" t="s">
        <v>427</v>
      </c>
      <c r="BK170" s="162">
        <f>BK171+BK174</f>
        <v>0</v>
      </c>
    </row>
    <row r="171" spans="1:65" s="12" customFormat="1" ht="20.85" customHeight="1">
      <c r="B171" s="152"/>
      <c r="D171" s="153" t="s">
        <v>74</v>
      </c>
      <c r="E171" s="163" t="s">
        <v>891</v>
      </c>
      <c r="F171" s="163" t="s">
        <v>892</v>
      </c>
      <c r="I171" s="155"/>
      <c r="J171" s="164">
        <f>BK171</f>
        <v>0</v>
      </c>
      <c r="L171" s="152"/>
      <c r="M171" s="157"/>
      <c r="N171" s="158"/>
      <c r="O171" s="158"/>
      <c r="P171" s="159">
        <f>SUM(P172:P173)</f>
        <v>0</v>
      </c>
      <c r="Q171" s="158"/>
      <c r="R171" s="159">
        <f>SUM(R172:R173)</f>
        <v>18.731249999999999</v>
      </c>
      <c r="S171" s="158"/>
      <c r="T171" s="160">
        <f>SUM(T172:T173)</f>
        <v>0</v>
      </c>
      <c r="AR171" s="153" t="s">
        <v>82</v>
      </c>
      <c r="AT171" s="161" t="s">
        <v>74</v>
      </c>
      <c r="AU171" s="161" t="s">
        <v>84</v>
      </c>
      <c r="AY171" s="153" t="s">
        <v>427</v>
      </c>
      <c r="BK171" s="162">
        <f>SUM(BK172:BK173)</f>
        <v>0</v>
      </c>
    </row>
    <row r="172" spans="1:65" s="2" customFormat="1" ht="33" customHeight="1">
      <c r="A172" s="31"/>
      <c r="B172" s="165"/>
      <c r="C172" s="166" t="s">
        <v>8</v>
      </c>
      <c r="D172" s="166" t="s">
        <v>431</v>
      </c>
      <c r="E172" s="167" t="s">
        <v>893</v>
      </c>
      <c r="F172" s="168" t="s">
        <v>894</v>
      </c>
      <c r="G172" s="169" t="s">
        <v>675</v>
      </c>
      <c r="H172" s="170">
        <v>8.3249999999999993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2.25</v>
      </c>
      <c r="R172" s="176">
        <f>Q172*H172</f>
        <v>18.731249999999999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1612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1342</v>
      </c>
      <c r="H173" s="187">
        <v>8.3249999999999993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12" customFormat="1" ht="20.85" customHeight="1">
      <c r="B174" s="152"/>
      <c r="D174" s="153" t="s">
        <v>74</v>
      </c>
      <c r="E174" s="163" t="s">
        <v>898</v>
      </c>
      <c r="F174" s="163" t="s">
        <v>899</v>
      </c>
      <c r="I174" s="155"/>
      <c r="J174" s="164">
        <f>BK174</f>
        <v>0</v>
      </c>
      <c r="L174" s="152"/>
      <c r="M174" s="157"/>
      <c r="N174" s="158"/>
      <c r="O174" s="158"/>
      <c r="P174" s="159">
        <f>SUM(P175:P181)</f>
        <v>0</v>
      </c>
      <c r="Q174" s="158"/>
      <c r="R174" s="159">
        <f>SUM(R175:R181)</f>
        <v>154.566945</v>
      </c>
      <c r="S174" s="158"/>
      <c r="T174" s="160">
        <f>SUM(T175:T181)</f>
        <v>0</v>
      </c>
      <c r="AR174" s="153" t="s">
        <v>82</v>
      </c>
      <c r="AT174" s="161" t="s">
        <v>74</v>
      </c>
      <c r="AU174" s="161" t="s">
        <v>84</v>
      </c>
      <c r="AY174" s="153" t="s">
        <v>427</v>
      </c>
      <c r="BK174" s="162">
        <f>SUM(BK175:BK181)</f>
        <v>0</v>
      </c>
    </row>
    <row r="175" spans="1:65" s="2" customFormat="1" ht="44.25" customHeight="1">
      <c r="A175" s="31"/>
      <c r="B175" s="165"/>
      <c r="C175" s="166" t="s">
        <v>484</v>
      </c>
      <c r="D175" s="166" t="s">
        <v>431</v>
      </c>
      <c r="E175" s="167" t="s">
        <v>900</v>
      </c>
      <c r="F175" s="168" t="s">
        <v>901</v>
      </c>
      <c r="G175" s="169" t="s">
        <v>675</v>
      </c>
      <c r="H175" s="170">
        <v>24.05</v>
      </c>
      <c r="I175" s="171"/>
      <c r="J175" s="172">
        <f>ROUND(I175*H175,2)</f>
        <v>0</v>
      </c>
      <c r="K175" s="173"/>
      <c r="L175" s="32"/>
      <c r="M175" s="174" t="s">
        <v>1</v>
      </c>
      <c r="N175" s="175" t="s">
        <v>40</v>
      </c>
      <c r="O175" s="57"/>
      <c r="P175" s="176">
        <f>O175*H175</f>
        <v>0</v>
      </c>
      <c r="Q175" s="176">
        <v>2.0032199999999998</v>
      </c>
      <c r="R175" s="176">
        <f>Q175*H175</f>
        <v>48.177440999999995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436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1613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1344</v>
      </c>
      <c r="H176" s="187">
        <v>24.05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436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44.25" customHeight="1">
      <c r="A177" s="31"/>
      <c r="B177" s="165"/>
      <c r="C177" s="166" t="s">
        <v>533</v>
      </c>
      <c r="D177" s="166" t="s">
        <v>431</v>
      </c>
      <c r="E177" s="167" t="s">
        <v>905</v>
      </c>
      <c r="F177" s="168" t="s">
        <v>906</v>
      </c>
      <c r="G177" s="169" t="s">
        <v>490</v>
      </c>
      <c r="H177" s="170">
        <v>37</v>
      </c>
      <c r="I177" s="171"/>
      <c r="J177" s="172">
        <f>ROUND(I177*H177,2)</f>
        <v>0</v>
      </c>
      <c r="K177" s="173"/>
      <c r="L177" s="32"/>
      <c r="M177" s="174" t="s">
        <v>1</v>
      </c>
      <c r="N177" s="175" t="s">
        <v>40</v>
      </c>
      <c r="O177" s="57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435</v>
      </c>
      <c r="AT177" s="178" t="s">
        <v>431</v>
      </c>
      <c r="AU177" s="178" t="s">
        <v>436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435</v>
      </c>
      <c r="BM177" s="178" t="s">
        <v>1614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1346</v>
      </c>
      <c r="H178" s="187">
        <v>37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33" customHeight="1">
      <c r="A179" s="31"/>
      <c r="B179" s="165"/>
      <c r="C179" s="166" t="s">
        <v>542</v>
      </c>
      <c r="D179" s="166" t="s">
        <v>431</v>
      </c>
      <c r="E179" s="167" t="s">
        <v>909</v>
      </c>
      <c r="F179" s="168" t="s">
        <v>910</v>
      </c>
      <c r="G179" s="169" t="s">
        <v>675</v>
      </c>
      <c r="H179" s="170">
        <v>53.28</v>
      </c>
      <c r="I179" s="171"/>
      <c r="J179" s="172">
        <f>ROUND(I179*H179,2)</f>
        <v>0</v>
      </c>
      <c r="K179" s="173"/>
      <c r="L179" s="32"/>
      <c r="M179" s="174" t="s">
        <v>1</v>
      </c>
      <c r="N179" s="175" t="s">
        <v>40</v>
      </c>
      <c r="O179" s="57"/>
      <c r="P179" s="176">
        <f>O179*H179</f>
        <v>0</v>
      </c>
      <c r="Q179" s="176">
        <v>1.9967999999999999</v>
      </c>
      <c r="R179" s="176">
        <f>Q179*H179</f>
        <v>106.389504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435</v>
      </c>
      <c r="AT179" s="178" t="s">
        <v>431</v>
      </c>
      <c r="AU179" s="178" t="s">
        <v>436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435</v>
      </c>
      <c r="BM179" s="178" t="s">
        <v>1615</v>
      </c>
    </row>
    <row r="180" spans="1:65" s="2" customFormat="1" ht="18">
      <c r="A180" s="31"/>
      <c r="B180" s="32"/>
      <c r="C180" s="31"/>
      <c r="D180" s="180" t="s">
        <v>438</v>
      </c>
      <c r="E180" s="31"/>
      <c r="F180" s="181" t="s">
        <v>912</v>
      </c>
      <c r="G180" s="31"/>
      <c r="H180" s="31"/>
      <c r="I180" s="100"/>
      <c r="J180" s="31"/>
      <c r="K180" s="31"/>
      <c r="L180" s="32"/>
      <c r="M180" s="182"/>
      <c r="N180" s="18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438</v>
      </c>
      <c r="AU180" s="16" t="s">
        <v>436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1616</v>
      </c>
      <c r="H181" s="187">
        <v>53.28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12" customFormat="1" ht="22.8" customHeight="1">
      <c r="B182" s="152"/>
      <c r="D182" s="153" t="s">
        <v>74</v>
      </c>
      <c r="E182" s="163" t="s">
        <v>469</v>
      </c>
      <c r="F182" s="163" t="s">
        <v>470</v>
      </c>
      <c r="I182" s="155"/>
      <c r="J182" s="164">
        <f>BK182</f>
        <v>0</v>
      </c>
      <c r="L182" s="152"/>
      <c r="M182" s="157"/>
      <c r="N182" s="158"/>
      <c r="O182" s="158"/>
      <c r="P182" s="159">
        <f>P183</f>
        <v>0</v>
      </c>
      <c r="Q182" s="158"/>
      <c r="R182" s="159">
        <f>R183</f>
        <v>0</v>
      </c>
      <c r="S182" s="158"/>
      <c r="T182" s="160">
        <f>T183</f>
        <v>0</v>
      </c>
      <c r="AR182" s="153" t="s">
        <v>82</v>
      </c>
      <c r="AT182" s="161" t="s">
        <v>74</v>
      </c>
      <c r="AU182" s="161" t="s">
        <v>82</v>
      </c>
      <c r="AY182" s="153" t="s">
        <v>427</v>
      </c>
      <c r="BK182" s="162">
        <f>BK183</f>
        <v>0</v>
      </c>
    </row>
    <row r="183" spans="1:65" s="2" customFormat="1" ht="21.75" customHeight="1">
      <c r="A183" s="31"/>
      <c r="B183" s="165"/>
      <c r="C183" s="166" t="s">
        <v>549</v>
      </c>
      <c r="D183" s="166" t="s">
        <v>431</v>
      </c>
      <c r="E183" s="167" t="s">
        <v>589</v>
      </c>
      <c r="F183" s="168" t="s">
        <v>590</v>
      </c>
      <c r="G183" s="169" t="s">
        <v>452</v>
      </c>
      <c r="H183" s="170">
        <v>173.3</v>
      </c>
      <c r="I183" s="171"/>
      <c r="J183" s="172">
        <f>ROUND(I183*H183,2)</f>
        <v>0</v>
      </c>
      <c r="K183" s="173"/>
      <c r="L183" s="32"/>
      <c r="M183" s="218" t="s">
        <v>1</v>
      </c>
      <c r="N183" s="219" t="s">
        <v>40</v>
      </c>
      <c r="O183" s="216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435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435</v>
      </c>
      <c r="BM183" s="178" t="s">
        <v>1617</v>
      </c>
    </row>
    <row r="184" spans="1:65" s="2" customFormat="1" ht="7" customHeight="1">
      <c r="A184" s="31"/>
      <c r="B184" s="46"/>
      <c r="C184" s="47"/>
      <c r="D184" s="47"/>
      <c r="E184" s="47"/>
      <c r="F184" s="47"/>
      <c r="G184" s="47"/>
      <c r="H184" s="47"/>
      <c r="I184" s="124"/>
      <c r="J184" s="47"/>
      <c r="K184" s="47"/>
      <c r="L184" s="32"/>
      <c r="M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</sheetData>
  <autoFilter ref="C130:K18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182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1361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1618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1361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014-36-03-00 - PK Vnorovy I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1361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014-36-03-00 - PK Vnorovy I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263.45853000000005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263.45853000000005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263.45853000000005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2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1619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84</v>
      </c>
      <c r="H128" s="187">
        <v>2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1620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1621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1622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1623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1624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1625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1626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1627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1628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1629</v>
      </c>
    </row>
    <row r="154" spans="1:65" s="2" customFormat="1" ht="189">
      <c r="A154" s="31"/>
      <c r="B154" s="32"/>
      <c r="C154" s="31"/>
      <c r="D154" s="180" t="s">
        <v>438</v>
      </c>
      <c r="E154" s="31"/>
      <c r="F154" s="181" t="s">
        <v>1630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1631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1632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1633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33" customHeight="1">
      <c r="A162" s="31"/>
      <c r="B162" s="165"/>
      <c r="C162" s="166" t="s">
        <v>8</v>
      </c>
      <c r="D162" s="166" t="s">
        <v>431</v>
      </c>
      <c r="E162" s="167" t="s">
        <v>1352</v>
      </c>
      <c r="F162" s="168" t="s">
        <v>1353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1634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263.45853000000005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60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209.16000000000003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1635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1636</v>
      </c>
      <c r="H165" s="187">
        <v>60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533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500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54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1637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1438</v>
      </c>
      <c r="H167" s="187">
        <v>500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3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0.29853000000000002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1638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1639</v>
      </c>
      <c r="H169" s="187">
        <v>3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3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1640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436</v>
      </c>
      <c r="H171" s="187">
        <v>3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188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1642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014-36-04-1 - SO-01 PK Veselí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1641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014-36-04-1 - SO-01 PK Veselí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Veselí n. M.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1644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1645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1646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582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1647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1648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1649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1651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1653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1654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1655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1656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1657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1658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1659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1660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1661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1662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1663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1664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1665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1666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1668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1670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1672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191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1673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ROUND((SUM(BE130:BE196)),  2)</f>
        <v>0</v>
      </c>
      <c r="G35" s="31"/>
      <c r="H35" s="31"/>
      <c r="I35" s="111">
        <v>0.21</v>
      </c>
      <c r="J35" s="110">
        <f>ROUND(((SUM(BE130:BE196))*I35),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ROUND((SUM(BF130:BF196)),  2)</f>
        <v>0</v>
      </c>
      <c r="G36" s="31"/>
      <c r="H36" s="31"/>
      <c r="I36" s="111">
        <v>0.15</v>
      </c>
      <c r="J36" s="110">
        <f>ROUND(((SUM(BF130:BF196))*I36),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014-36-04-2 - SO-02 PK Veselí - čekací stání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J188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1641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014-36-04-2 - SO-02 PK Veselí - čekací stání -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Veselí n. M.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15.378293020000001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8.3837770799999998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8.3837770799999998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1674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1645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3.0093000000000001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105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3.0093000000000001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1675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1676</v>
      </c>
      <c r="H139" s="187">
        <v>105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1677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1648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1678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1679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11.65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1680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P151+P188</f>
        <v>0</v>
      </c>
      <c r="Q150" s="158"/>
      <c r="R150" s="159">
        <f>R151+R188</f>
        <v>6.9945159400000003</v>
      </c>
      <c r="S150" s="158"/>
      <c r="T150" s="160">
        <f>T151+T188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BK151+BK188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SUM(P152:P187)</f>
        <v>0</v>
      </c>
      <c r="Q151" s="158"/>
      <c r="R151" s="159">
        <f>SUM(R152:R187)</f>
        <v>6.2456250000000004</v>
      </c>
      <c r="S151" s="158"/>
      <c r="T151" s="160">
        <f>SUM(T152:T187)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SUM(BK152:BK187)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1681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1682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1683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1684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1685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1686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1687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569</v>
      </c>
      <c r="D170" s="192" t="s">
        <v>461</v>
      </c>
      <c r="E170" s="193" t="s">
        <v>1688</v>
      </c>
      <c r="F170" s="194" t="s">
        <v>1689</v>
      </c>
      <c r="G170" s="195" t="s">
        <v>452</v>
      </c>
      <c r="H170" s="196">
        <v>0.38100000000000001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0.38100000000000001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1690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1691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1692</v>
      </c>
      <c r="H172" s="187">
        <v>0.38100000000000001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21.75" customHeight="1">
      <c r="A173" s="31"/>
      <c r="B173" s="165"/>
      <c r="C173" s="192" t="s">
        <v>487</v>
      </c>
      <c r="D173" s="192" t="s">
        <v>461</v>
      </c>
      <c r="E173" s="193" t="s">
        <v>523</v>
      </c>
      <c r="F173" s="194" t="s">
        <v>524</v>
      </c>
      <c r="G173" s="195" t="s">
        <v>452</v>
      </c>
      <c r="H173" s="196">
        <v>0.08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0.08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483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484</v>
      </c>
      <c r="BM173" s="178" t="s">
        <v>1693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606</v>
      </c>
      <c r="H175" s="187">
        <v>0.08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16.5" customHeight="1">
      <c r="A176" s="31"/>
      <c r="B176" s="165"/>
      <c r="C176" s="192" t="s">
        <v>8</v>
      </c>
      <c r="D176" s="192" t="s">
        <v>461</v>
      </c>
      <c r="E176" s="193" t="s">
        <v>534</v>
      </c>
      <c r="F176" s="194" t="s">
        <v>535</v>
      </c>
      <c r="G176" s="195" t="s">
        <v>452</v>
      </c>
      <c r="H176" s="196">
        <v>0.14599999999999999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57"/>
      <c r="P176" s="176">
        <f>O176*H176</f>
        <v>0</v>
      </c>
      <c r="Q176" s="176">
        <v>1</v>
      </c>
      <c r="R176" s="176">
        <f>Q176*H176</f>
        <v>0.14599999999999999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464</v>
      </c>
      <c r="AT176" s="178" t="s">
        <v>461</v>
      </c>
      <c r="AU176" s="178" t="s">
        <v>84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1694</v>
      </c>
    </row>
    <row r="177" spans="1:65" s="2" customFormat="1" ht="18">
      <c r="A177" s="31"/>
      <c r="B177" s="32"/>
      <c r="C177" s="31"/>
      <c r="D177" s="180" t="s">
        <v>438</v>
      </c>
      <c r="E177" s="31"/>
      <c r="F177" s="181" t="s">
        <v>1028</v>
      </c>
      <c r="G177" s="31"/>
      <c r="H177" s="31"/>
      <c r="I177" s="100"/>
      <c r="J177" s="31"/>
      <c r="K177" s="31"/>
      <c r="L177" s="32"/>
      <c r="M177" s="182"/>
      <c r="N177" s="18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438</v>
      </c>
      <c r="AU177" s="16" t="s">
        <v>84</v>
      </c>
    </row>
    <row r="178" spans="1:65" s="13" customFormat="1" ht="20.399999999999999">
      <c r="B178" s="184"/>
      <c r="D178" s="180" t="s">
        <v>447</v>
      </c>
      <c r="E178" s="185" t="s">
        <v>1</v>
      </c>
      <c r="F178" s="186" t="s">
        <v>608</v>
      </c>
      <c r="H178" s="187">
        <v>4.2000000000000003E-2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609</v>
      </c>
      <c r="H179" s="187">
        <v>3.4000000000000002E-2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84</v>
      </c>
      <c r="AV179" s="13" t="s">
        <v>84</v>
      </c>
      <c r="AW179" s="13" t="s">
        <v>32</v>
      </c>
      <c r="AX179" s="13" t="s">
        <v>75</v>
      </c>
      <c r="AY179" s="185" t="s">
        <v>427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539</v>
      </c>
      <c r="H180" s="187">
        <v>5.8000000000000003E-2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84</v>
      </c>
      <c r="AV180" s="13" t="s">
        <v>84</v>
      </c>
      <c r="AW180" s="13" t="s">
        <v>32</v>
      </c>
      <c r="AX180" s="13" t="s">
        <v>75</v>
      </c>
      <c r="AY180" s="185" t="s">
        <v>427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540</v>
      </c>
      <c r="H181" s="187">
        <v>1.2E-2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84</v>
      </c>
      <c r="AV181" s="13" t="s">
        <v>84</v>
      </c>
      <c r="AW181" s="13" t="s">
        <v>32</v>
      </c>
      <c r="AX181" s="13" t="s">
        <v>75</v>
      </c>
      <c r="AY181" s="185" t="s">
        <v>427</v>
      </c>
    </row>
    <row r="182" spans="1:65" s="14" customFormat="1" ht="10.199999999999999">
      <c r="B182" s="203"/>
      <c r="D182" s="180" t="s">
        <v>447</v>
      </c>
      <c r="E182" s="204" t="s">
        <v>1</v>
      </c>
      <c r="F182" s="205" t="s">
        <v>541</v>
      </c>
      <c r="H182" s="206">
        <v>0.14599999999999999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04" t="s">
        <v>447</v>
      </c>
      <c r="AU182" s="204" t="s">
        <v>84</v>
      </c>
      <c r="AV182" s="14" t="s">
        <v>435</v>
      </c>
      <c r="AW182" s="14" t="s">
        <v>32</v>
      </c>
      <c r="AX182" s="14" t="s">
        <v>82</v>
      </c>
      <c r="AY182" s="204" t="s">
        <v>427</v>
      </c>
    </row>
    <row r="183" spans="1:65" s="2" customFormat="1" ht="16.5" customHeight="1">
      <c r="A183" s="31"/>
      <c r="B183" s="165"/>
      <c r="C183" s="166" t="s">
        <v>484</v>
      </c>
      <c r="D183" s="166" t="s">
        <v>431</v>
      </c>
      <c r="E183" s="167" t="s">
        <v>543</v>
      </c>
      <c r="F183" s="168" t="s">
        <v>544</v>
      </c>
      <c r="G183" s="169" t="s">
        <v>545</v>
      </c>
      <c r="H183" s="170">
        <v>2978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1E-3</v>
      </c>
      <c r="R183" s="176">
        <f>Q183*H183</f>
        <v>2.9780000000000002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1695</v>
      </c>
    </row>
    <row r="184" spans="1:65" s="2" customFormat="1" ht="72">
      <c r="A184" s="31"/>
      <c r="B184" s="32"/>
      <c r="C184" s="31"/>
      <c r="D184" s="180" t="s">
        <v>438</v>
      </c>
      <c r="E184" s="31"/>
      <c r="F184" s="181" t="s">
        <v>1030</v>
      </c>
      <c r="G184" s="31"/>
      <c r="H184" s="31"/>
      <c r="I184" s="100"/>
      <c r="J184" s="31"/>
      <c r="K184" s="31"/>
      <c r="L184" s="32"/>
      <c r="M184" s="182"/>
      <c r="N184" s="183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438</v>
      </c>
      <c r="AU184" s="16" t="s">
        <v>84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1696</v>
      </c>
      <c r="H185" s="187">
        <v>2978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84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33" customHeight="1">
      <c r="A186" s="31"/>
      <c r="B186" s="165"/>
      <c r="C186" s="166" t="s">
        <v>533</v>
      </c>
      <c r="D186" s="166" t="s">
        <v>431</v>
      </c>
      <c r="E186" s="167" t="s">
        <v>550</v>
      </c>
      <c r="F186" s="168" t="s">
        <v>551</v>
      </c>
      <c r="G186" s="169" t="s">
        <v>452</v>
      </c>
      <c r="H186" s="170">
        <v>3.7290000000000001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484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484</v>
      </c>
      <c r="BM186" s="178" t="s">
        <v>1697</v>
      </c>
    </row>
    <row r="187" spans="1:65" s="2" customFormat="1" ht="44.25" customHeight="1">
      <c r="A187" s="31"/>
      <c r="B187" s="165"/>
      <c r="C187" s="166" t="s">
        <v>542</v>
      </c>
      <c r="D187" s="166" t="s">
        <v>431</v>
      </c>
      <c r="E187" s="167" t="s">
        <v>554</v>
      </c>
      <c r="F187" s="168" t="s">
        <v>555</v>
      </c>
      <c r="G187" s="169" t="s">
        <v>452</v>
      </c>
      <c r="H187" s="170">
        <v>3.7290000000000001</v>
      </c>
      <c r="I187" s="171"/>
      <c r="J187" s="172">
        <f>ROUND(I187*H187,2)</f>
        <v>0</v>
      </c>
      <c r="K187" s="173"/>
      <c r="L187" s="32"/>
      <c r="M187" s="174" t="s">
        <v>1</v>
      </c>
      <c r="N187" s="175" t="s">
        <v>40</v>
      </c>
      <c r="O187" s="57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8" t="s">
        <v>484</v>
      </c>
      <c r="AT187" s="178" t="s">
        <v>431</v>
      </c>
      <c r="AU187" s="178" t="s">
        <v>84</v>
      </c>
      <c r="AY187" s="16" t="s">
        <v>427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82</v>
      </c>
      <c r="BK187" s="179">
        <f>ROUND(I187*H187,2)</f>
        <v>0</v>
      </c>
      <c r="BL187" s="16" t="s">
        <v>484</v>
      </c>
      <c r="BM187" s="178" t="s">
        <v>1698</v>
      </c>
    </row>
    <row r="188" spans="1:65" s="12" customFormat="1" ht="22.8" customHeight="1">
      <c r="B188" s="152"/>
      <c r="D188" s="153" t="s">
        <v>74</v>
      </c>
      <c r="E188" s="163" t="s">
        <v>557</v>
      </c>
      <c r="F188" s="163" t="s">
        <v>558</v>
      </c>
      <c r="I188" s="155"/>
      <c r="J188" s="164">
        <f>BK188</f>
        <v>0</v>
      </c>
      <c r="L188" s="152"/>
      <c r="M188" s="157"/>
      <c r="N188" s="158"/>
      <c r="O188" s="158"/>
      <c r="P188" s="159">
        <f>SUM(P189:P196)</f>
        <v>0</v>
      </c>
      <c r="Q188" s="158"/>
      <c r="R188" s="159">
        <f>SUM(R189:R196)</f>
        <v>0.74889094</v>
      </c>
      <c r="S188" s="158"/>
      <c r="T188" s="160">
        <f>SUM(T189:T196)</f>
        <v>0</v>
      </c>
      <c r="AR188" s="153" t="s">
        <v>84</v>
      </c>
      <c r="AT188" s="161" t="s">
        <v>74</v>
      </c>
      <c r="AU188" s="161" t="s">
        <v>82</v>
      </c>
      <c r="AY188" s="153" t="s">
        <v>427</v>
      </c>
      <c r="BK188" s="162">
        <f>SUM(BK189:BK196)</f>
        <v>0</v>
      </c>
    </row>
    <row r="189" spans="1:65" s="2" customFormat="1" ht="21.75" customHeight="1">
      <c r="A189" s="31"/>
      <c r="B189" s="165"/>
      <c r="C189" s="166" t="s">
        <v>549</v>
      </c>
      <c r="D189" s="166" t="s">
        <v>431</v>
      </c>
      <c r="E189" s="167" t="s">
        <v>559</v>
      </c>
      <c r="F189" s="168" t="s">
        <v>560</v>
      </c>
      <c r="G189" s="169" t="s">
        <v>490</v>
      </c>
      <c r="H189" s="170">
        <v>146.554</v>
      </c>
      <c r="I189" s="171"/>
      <c r="J189" s="172">
        <f>ROUND(I189*H189,2)</f>
        <v>0</v>
      </c>
      <c r="K189" s="173"/>
      <c r="L189" s="32"/>
      <c r="M189" s="174" t="s">
        <v>1</v>
      </c>
      <c r="N189" s="175" t="s">
        <v>40</v>
      </c>
      <c r="O189" s="57"/>
      <c r="P189" s="176">
        <f>O189*H189</f>
        <v>0</v>
      </c>
      <c r="Q189" s="176">
        <v>9.3000000000000005E-4</v>
      </c>
      <c r="R189" s="176">
        <f>Q189*H189</f>
        <v>0.13629522000000002</v>
      </c>
      <c r="S189" s="176">
        <v>0</v>
      </c>
      <c r="T189" s="17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435</v>
      </c>
      <c r="AT189" s="178" t="s">
        <v>431</v>
      </c>
      <c r="AU189" s="178" t="s">
        <v>84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1699</v>
      </c>
    </row>
    <row r="190" spans="1:65" s="13" customFormat="1" ht="30.6">
      <c r="B190" s="184"/>
      <c r="D190" s="180" t="s">
        <v>447</v>
      </c>
      <c r="E190" s="185" t="s">
        <v>1</v>
      </c>
      <c r="F190" s="186" t="s">
        <v>1700</v>
      </c>
      <c r="H190" s="187">
        <v>146.554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447</v>
      </c>
      <c r="AU190" s="185" t="s">
        <v>84</v>
      </c>
      <c r="AV190" s="13" t="s">
        <v>84</v>
      </c>
      <c r="AW190" s="13" t="s">
        <v>32</v>
      </c>
      <c r="AX190" s="13" t="s">
        <v>82</v>
      </c>
      <c r="AY190" s="185" t="s">
        <v>427</v>
      </c>
    </row>
    <row r="191" spans="1:65" s="2" customFormat="1" ht="21.75" customHeight="1">
      <c r="A191" s="31"/>
      <c r="B191" s="165"/>
      <c r="C191" s="166" t="s">
        <v>553</v>
      </c>
      <c r="D191" s="166" t="s">
        <v>431</v>
      </c>
      <c r="E191" s="167" t="s">
        <v>565</v>
      </c>
      <c r="F191" s="168" t="s">
        <v>566</v>
      </c>
      <c r="G191" s="169" t="s">
        <v>490</v>
      </c>
      <c r="H191" s="170">
        <v>293.108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4.4999999999999999E-4</v>
      </c>
      <c r="R191" s="176">
        <f>Q191*H191</f>
        <v>0.1318986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1701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1702</v>
      </c>
      <c r="H192" s="187">
        <v>293.108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84</v>
      </c>
      <c r="AV192" s="13" t="s">
        <v>84</v>
      </c>
      <c r="AW192" s="13" t="s">
        <v>32</v>
      </c>
      <c r="AX192" s="13" t="s">
        <v>82</v>
      </c>
      <c r="AY192" s="185" t="s">
        <v>427</v>
      </c>
    </row>
    <row r="193" spans="1:65" s="2" customFormat="1" ht="21.75" customHeight="1">
      <c r="A193" s="31"/>
      <c r="B193" s="165"/>
      <c r="C193" s="166" t="s">
        <v>7</v>
      </c>
      <c r="D193" s="166" t="s">
        <v>431</v>
      </c>
      <c r="E193" s="167" t="s">
        <v>570</v>
      </c>
      <c r="F193" s="168" t="s">
        <v>571</v>
      </c>
      <c r="G193" s="169" t="s">
        <v>490</v>
      </c>
      <c r="H193" s="170">
        <v>146.554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4.4999999999999999E-4</v>
      </c>
      <c r="R193" s="176">
        <f>Q193*H193</f>
        <v>6.5949300000000002E-2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84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1703</v>
      </c>
    </row>
    <row r="194" spans="1:65" s="13" customFormat="1" ht="30.6">
      <c r="B194" s="184"/>
      <c r="D194" s="180" t="s">
        <v>447</v>
      </c>
      <c r="E194" s="185" t="s">
        <v>1</v>
      </c>
      <c r="F194" s="186" t="s">
        <v>1704</v>
      </c>
      <c r="H194" s="187">
        <v>146.554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84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21.75" customHeight="1">
      <c r="A195" s="31"/>
      <c r="B195" s="165"/>
      <c r="C195" s="166" t="s">
        <v>564</v>
      </c>
      <c r="D195" s="166" t="s">
        <v>431</v>
      </c>
      <c r="E195" s="167" t="s">
        <v>575</v>
      </c>
      <c r="F195" s="168" t="s">
        <v>576</v>
      </c>
      <c r="G195" s="169" t="s">
        <v>490</v>
      </c>
      <c r="H195" s="170">
        <v>146.554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2.8300000000000001E-3</v>
      </c>
      <c r="R195" s="176">
        <f>Q195*H195</f>
        <v>0.41474781999999999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1705</v>
      </c>
    </row>
    <row r="196" spans="1:65" s="13" customFormat="1" ht="30.6">
      <c r="B196" s="184"/>
      <c r="D196" s="180" t="s">
        <v>447</v>
      </c>
      <c r="E196" s="185" t="s">
        <v>1</v>
      </c>
      <c r="F196" s="186" t="s">
        <v>1700</v>
      </c>
      <c r="H196" s="187">
        <v>146.554</v>
      </c>
      <c r="I196" s="188"/>
      <c r="L196" s="184"/>
      <c r="M196" s="211"/>
      <c r="N196" s="212"/>
      <c r="O196" s="212"/>
      <c r="P196" s="212"/>
      <c r="Q196" s="212"/>
      <c r="R196" s="212"/>
      <c r="S196" s="212"/>
      <c r="T196" s="213"/>
      <c r="AT196" s="185" t="s">
        <v>447</v>
      </c>
      <c r="AU196" s="185" t="s">
        <v>84</v>
      </c>
      <c r="AV196" s="13" t="s">
        <v>84</v>
      </c>
      <c r="AW196" s="13" t="s">
        <v>32</v>
      </c>
      <c r="AX196" s="13" t="s">
        <v>82</v>
      </c>
      <c r="AY196" s="185" t="s">
        <v>427</v>
      </c>
    </row>
    <row r="197" spans="1:65" s="2" customFormat="1" ht="7" customHeight="1">
      <c r="A197" s="31"/>
      <c r="B197" s="46"/>
      <c r="C197" s="47"/>
      <c r="D197" s="47"/>
      <c r="E197" s="47"/>
      <c r="F197" s="47"/>
      <c r="G197" s="47"/>
      <c r="H197" s="47"/>
      <c r="I197" s="124"/>
      <c r="J197" s="47"/>
      <c r="K197" s="47"/>
      <c r="L197" s="32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autoFilter ref="C129:K19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194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1706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014-36-04-3 - PS-01 PK Veselí - plavební znaky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1641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014-36-04-3 - PS-01 PK Veselí - plavební znaky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Veselí n. M.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1707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1708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197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1709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014-36-04-4 - PS-02 PK Veselí - plavební znaky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1641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014-36-04-4 - PS-02 PK Veselí - plavební znaky -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Veselí n. M.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1710</v>
      </c>
    </row>
    <row r="128" spans="1:65" s="2" customFormat="1" ht="126">
      <c r="A128" s="31"/>
      <c r="B128" s="32"/>
      <c r="C128" s="31"/>
      <c r="D128" s="180" t="s">
        <v>438</v>
      </c>
      <c r="E128" s="31"/>
      <c r="F128" s="181" t="s">
        <v>1711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200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1712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ROUND((SUM(BE120:BE154)),  2)</f>
        <v>0</v>
      </c>
      <c r="G35" s="31"/>
      <c r="H35" s="31"/>
      <c r="I35" s="111">
        <v>0.21</v>
      </c>
      <c r="J35" s="110">
        <f>ROUND(((SUM(BE120:BE154))*I35),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ROUND((SUM(BF120:BF154)),  2)</f>
        <v>0</v>
      </c>
      <c r="G36" s="31"/>
      <c r="H36" s="31"/>
      <c r="I36" s="111">
        <v>0.15</v>
      </c>
      <c r="J36" s="110">
        <f>ROUND(((SUM(BF120:BF154))*I36),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ROUND((SUM(BG120:BG154)),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ROUND((SUM(BH120:BH154)),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ROUND((SUM(BI120:BI154)),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014-36-04-5 - SO-03 PK Veselí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1641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014-36-04-5 - SO-03 PK Veselí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Veselí n. M.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SUM(P121:P154)</f>
        <v>0</v>
      </c>
      <c r="Q120" s="65"/>
      <c r="R120" s="149">
        <f>SUM(R121:R154)</f>
        <v>118.58166</v>
      </c>
      <c r="S120" s="65"/>
      <c r="T120" s="150">
        <f>SUM(T121:T154)</f>
        <v>60.091999999999999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SUM(BK121:BK154)</f>
        <v>0</v>
      </c>
    </row>
    <row r="121" spans="1:65" s="2" customFormat="1" ht="33" customHeight="1">
      <c r="A121" s="31"/>
      <c r="B121" s="165"/>
      <c r="C121" s="166" t="s">
        <v>497</v>
      </c>
      <c r="D121" s="166" t="s">
        <v>431</v>
      </c>
      <c r="E121" s="167" t="s">
        <v>1713</v>
      </c>
      <c r="F121" s="168" t="s">
        <v>1714</v>
      </c>
      <c r="G121" s="169" t="s">
        <v>675</v>
      </c>
      <c r="H121" s="170">
        <v>35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1.3</v>
      </c>
      <c r="T121" s="177">
        <f>S121*H121</f>
        <v>45.5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1715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1716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44.25" customHeight="1">
      <c r="A123" s="31"/>
      <c r="B123" s="165"/>
      <c r="C123" s="166" t="s">
        <v>429</v>
      </c>
      <c r="D123" s="166" t="s">
        <v>431</v>
      </c>
      <c r="E123" s="167" t="s">
        <v>1717</v>
      </c>
      <c r="F123" s="168" t="s">
        <v>1718</v>
      </c>
      <c r="G123" s="169" t="s">
        <v>490</v>
      </c>
      <c r="H123" s="170">
        <v>114</v>
      </c>
      <c r="I123" s="171"/>
      <c r="J123" s="172">
        <f t="shared" ref="J123:J154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54" si="1">O123*H123</f>
        <v>0</v>
      </c>
      <c r="Q123" s="176">
        <v>5.0000000000000002E-5</v>
      </c>
      <c r="R123" s="176">
        <f t="shared" ref="R123:R154" si="2">Q123*H123</f>
        <v>5.7000000000000002E-3</v>
      </c>
      <c r="S123" s="176">
        <v>0.128</v>
      </c>
      <c r="T123" s="177">
        <f t="shared" ref="T123:T154" si="3">S123*H123</f>
        <v>14.592000000000001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54" si="4">IF(N123="základní",J123,0)</f>
        <v>0</v>
      </c>
      <c r="BF123" s="179">
        <f t="shared" ref="BF123:BF154" si="5">IF(N123="snížená",J123,0)</f>
        <v>0</v>
      </c>
      <c r="BG123" s="179">
        <f t="shared" ref="BG123:BG154" si="6">IF(N123="zákl. přenesená",J123,0)</f>
        <v>0</v>
      </c>
      <c r="BH123" s="179">
        <f t="shared" ref="BH123:BH154" si="7">IF(N123="sníž. přenesená",J123,0)</f>
        <v>0</v>
      </c>
      <c r="BI123" s="179">
        <f t="shared" ref="BI123:BI154" si="8">IF(N123="nulová",J123,0)</f>
        <v>0</v>
      </c>
      <c r="BJ123" s="16" t="s">
        <v>82</v>
      </c>
      <c r="BK123" s="179">
        <f t="shared" ref="BK123:BK154" si="9">ROUND(I123*H123,2)</f>
        <v>0</v>
      </c>
      <c r="BL123" s="16" t="s">
        <v>435</v>
      </c>
      <c r="BM123" s="178" t="s">
        <v>1719</v>
      </c>
    </row>
    <row r="124" spans="1:65" s="2" customFormat="1" ht="33" customHeight="1">
      <c r="A124" s="31"/>
      <c r="B124" s="165"/>
      <c r="C124" s="166" t="s">
        <v>440</v>
      </c>
      <c r="D124" s="166" t="s">
        <v>431</v>
      </c>
      <c r="E124" s="167" t="s">
        <v>1720</v>
      </c>
      <c r="F124" s="168" t="s">
        <v>1721</v>
      </c>
      <c r="G124" s="169" t="s">
        <v>675</v>
      </c>
      <c r="H124" s="170">
        <v>35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1722</v>
      </c>
    </row>
    <row r="125" spans="1:65" s="2" customFormat="1" ht="55.5" customHeight="1">
      <c r="A125" s="31"/>
      <c r="B125" s="165"/>
      <c r="C125" s="166" t="s">
        <v>512</v>
      </c>
      <c r="D125" s="166" t="s">
        <v>431</v>
      </c>
      <c r="E125" s="167" t="s">
        <v>1100</v>
      </c>
      <c r="F125" s="168" t="s">
        <v>1101</v>
      </c>
      <c r="G125" s="169" t="s">
        <v>675</v>
      </c>
      <c r="H125" s="170">
        <v>74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1723</v>
      </c>
    </row>
    <row r="126" spans="1:65" s="2" customFormat="1" ht="33" customHeight="1">
      <c r="A126" s="31"/>
      <c r="B126" s="165"/>
      <c r="C126" s="166" t="s">
        <v>487</v>
      </c>
      <c r="D126" s="166" t="s">
        <v>431</v>
      </c>
      <c r="E126" s="167" t="s">
        <v>1319</v>
      </c>
      <c r="F126" s="168" t="s">
        <v>1320</v>
      </c>
      <c r="G126" s="169" t="s">
        <v>675</v>
      </c>
      <c r="H126" s="170">
        <v>74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1724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633</v>
      </c>
      <c r="F127" s="168" t="s">
        <v>634</v>
      </c>
      <c r="G127" s="169" t="s">
        <v>444</v>
      </c>
      <c r="H127" s="170">
        <v>135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1725</v>
      </c>
    </row>
    <row r="128" spans="1:65" s="2" customFormat="1" ht="16.5" customHeight="1">
      <c r="A128" s="31"/>
      <c r="B128" s="165"/>
      <c r="C128" s="166" t="s">
        <v>84</v>
      </c>
      <c r="D128" s="166" t="s">
        <v>431</v>
      </c>
      <c r="E128" s="167" t="s">
        <v>637</v>
      </c>
      <c r="F128" s="168" t="s">
        <v>638</v>
      </c>
      <c r="G128" s="169" t="s">
        <v>444</v>
      </c>
      <c r="H128" s="170">
        <v>195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1726</v>
      </c>
    </row>
    <row r="129" spans="1:65" s="2" customFormat="1" ht="16.5" customHeight="1">
      <c r="A129" s="31"/>
      <c r="B129" s="165"/>
      <c r="C129" s="166" t="s">
        <v>436</v>
      </c>
      <c r="D129" s="166" t="s">
        <v>431</v>
      </c>
      <c r="E129" s="167" t="s">
        <v>640</v>
      </c>
      <c r="F129" s="168" t="s">
        <v>641</v>
      </c>
      <c r="G129" s="169" t="s">
        <v>482</v>
      </c>
      <c r="H129" s="170">
        <v>8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1727</v>
      </c>
    </row>
    <row r="130" spans="1:65" s="2" customFormat="1" ht="16.5" customHeight="1">
      <c r="A130" s="31"/>
      <c r="B130" s="165"/>
      <c r="C130" s="166" t="s">
        <v>435</v>
      </c>
      <c r="D130" s="166" t="s">
        <v>431</v>
      </c>
      <c r="E130" s="167" t="s">
        <v>643</v>
      </c>
      <c r="F130" s="168" t="s">
        <v>647</v>
      </c>
      <c r="G130" s="169" t="s">
        <v>444</v>
      </c>
      <c r="H130" s="170">
        <v>25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1728</v>
      </c>
    </row>
    <row r="131" spans="1:65" s="2" customFormat="1" ht="16.5" customHeight="1">
      <c r="A131" s="31"/>
      <c r="B131" s="165"/>
      <c r="C131" s="166" t="s">
        <v>460</v>
      </c>
      <c r="D131" s="166" t="s">
        <v>431</v>
      </c>
      <c r="E131" s="167" t="s">
        <v>646</v>
      </c>
      <c r="F131" s="168" t="s">
        <v>650</v>
      </c>
      <c r="G131" s="169" t="s">
        <v>444</v>
      </c>
      <c r="H131" s="170">
        <v>10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1729</v>
      </c>
    </row>
    <row r="132" spans="1:65" s="2" customFormat="1" ht="16.5" customHeight="1">
      <c r="A132" s="31"/>
      <c r="B132" s="165"/>
      <c r="C132" s="166" t="s">
        <v>471</v>
      </c>
      <c r="D132" s="166" t="s">
        <v>431</v>
      </c>
      <c r="E132" s="167" t="s">
        <v>649</v>
      </c>
      <c r="F132" s="168" t="s">
        <v>653</v>
      </c>
      <c r="G132" s="169" t="s">
        <v>482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1730</v>
      </c>
    </row>
    <row r="133" spans="1:65" s="2" customFormat="1" ht="16.5" customHeight="1">
      <c r="A133" s="31"/>
      <c r="B133" s="165"/>
      <c r="C133" s="166" t="s">
        <v>479</v>
      </c>
      <c r="D133" s="166" t="s">
        <v>431</v>
      </c>
      <c r="E133" s="167" t="s">
        <v>652</v>
      </c>
      <c r="F133" s="168" t="s">
        <v>656</v>
      </c>
      <c r="G133" s="169" t="s">
        <v>482</v>
      </c>
      <c r="H133" s="170">
        <v>4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1731</v>
      </c>
    </row>
    <row r="134" spans="1:65" s="2" customFormat="1" ht="16.5" customHeight="1">
      <c r="A134" s="31"/>
      <c r="B134" s="165"/>
      <c r="C134" s="166" t="s">
        <v>464</v>
      </c>
      <c r="D134" s="166" t="s">
        <v>431</v>
      </c>
      <c r="E134" s="167" t="s">
        <v>655</v>
      </c>
      <c r="F134" s="168" t="s">
        <v>659</v>
      </c>
      <c r="G134" s="169" t="s">
        <v>545</v>
      </c>
      <c r="H134" s="170">
        <v>2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1732</v>
      </c>
    </row>
    <row r="135" spans="1:65" s="2" customFormat="1" ht="16.5" customHeight="1">
      <c r="A135" s="31"/>
      <c r="B135" s="165"/>
      <c r="C135" s="166" t="s">
        <v>549</v>
      </c>
      <c r="D135" s="166" t="s">
        <v>431</v>
      </c>
      <c r="E135" s="167" t="s">
        <v>661</v>
      </c>
      <c r="F135" s="168" t="s">
        <v>662</v>
      </c>
      <c r="G135" s="169" t="s">
        <v>444</v>
      </c>
      <c r="H135" s="170">
        <v>114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1733</v>
      </c>
    </row>
    <row r="136" spans="1:65" s="2" customFormat="1" ht="16.5" customHeight="1">
      <c r="A136" s="31"/>
      <c r="B136" s="165"/>
      <c r="C136" s="166" t="s">
        <v>553</v>
      </c>
      <c r="D136" s="166" t="s">
        <v>431</v>
      </c>
      <c r="E136" s="167" t="s">
        <v>670</v>
      </c>
      <c r="F136" s="168" t="s">
        <v>668</v>
      </c>
      <c r="G136" s="169" t="s">
        <v>444</v>
      </c>
      <c r="H136" s="170">
        <v>114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1734</v>
      </c>
    </row>
    <row r="137" spans="1:65" s="2" customFormat="1" ht="16.5" customHeight="1">
      <c r="A137" s="31"/>
      <c r="B137" s="165"/>
      <c r="C137" s="166" t="s">
        <v>7</v>
      </c>
      <c r="D137" s="166" t="s">
        <v>431</v>
      </c>
      <c r="E137" s="167" t="s">
        <v>673</v>
      </c>
      <c r="F137" s="168" t="s">
        <v>674</v>
      </c>
      <c r="G137" s="169" t="s">
        <v>675</v>
      </c>
      <c r="H137" s="170">
        <v>8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1735</v>
      </c>
    </row>
    <row r="138" spans="1:65" s="2" customFormat="1" ht="16.5" customHeight="1">
      <c r="A138" s="31"/>
      <c r="B138" s="165"/>
      <c r="C138" s="166" t="s">
        <v>564</v>
      </c>
      <c r="D138" s="166" t="s">
        <v>431</v>
      </c>
      <c r="E138" s="167" t="s">
        <v>677</v>
      </c>
      <c r="F138" s="168" t="s">
        <v>1295</v>
      </c>
      <c r="G138" s="169" t="s">
        <v>675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1736</v>
      </c>
    </row>
    <row r="139" spans="1:65" s="2" customFormat="1" ht="21.75" customHeight="1">
      <c r="A139" s="31"/>
      <c r="B139" s="165"/>
      <c r="C139" s="166" t="s">
        <v>569</v>
      </c>
      <c r="D139" s="166" t="s">
        <v>431</v>
      </c>
      <c r="E139" s="167" t="s">
        <v>680</v>
      </c>
      <c r="F139" s="168" t="s">
        <v>684</v>
      </c>
      <c r="G139" s="169" t="s">
        <v>675</v>
      </c>
      <c r="H139" s="170">
        <v>40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1737</v>
      </c>
    </row>
    <row r="140" spans="1:65" s="2" customFormat="1" ht="21.75" customHeight="1">
      <c r="A140" s="31"/>
      <c r="B140" s="165"/>
      <c r="C140" s="166" t="s">
        <v>574</v>
      </c>
      <c r="D140" s="166" t="s">
        <v>431</v>
      </c>
      <c r="E140" s="167" t="s">
        <v>683</v>
      </c>
      <c r="F140" s="168" t="s">
        <v>687</v>
      </c>
      <c r="G140" s="169" t="s">
        <v>675</v>
      </c>
      <c r="H140" s="170">
        <v>35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1738</v>
      </c>
    </row>
    <row r="141" spans="1:65" s="2" customFormat="1" ht="16.5" customHeight="1">
      <c r="A141" s="31"/>
      <c r="B141" s="165"/>
      <c r="C141" s="166" t="s">
        <v>709</v>
      </c>
      <c r="D141" s="166" t="s">
        <v>431</v>
      </c>
      <c r="E141" s="167" t="s">
        <v>686</v>
      </c>
      <c r="F141" s="168" t="s">
        <v>690</v>
      </c>
      <c r="G141" s="169" t="s">
        <v>444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1739</v>
      </c>
    </row>
    <row r="142" spans="1:65" s="2" customFormat="1" ht="16.5" customHeight="1">
      <c r="A142" s="31"/>
      <c r="B142" s="165"/>
      <c r="C142" s="166" t="s">
        <v>713</v>
      </c>
      <c r="D142" s="166" t="s">
        <v>431</v>
      </c>
      <c r="E142" s="167" t="s">
        <v>689</v>
      </c>
      <c r="F142" s="168" t="s">
        <v>693</v>
      </c>
      <c r="G142" s="169" t="s">
        <v>694</v>
      </c>
      <c r="H142" s="170">
        <v>2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1740</v>
      </c>
    </row>
    <row r="143" spans="1:65" s="2" customFormat="1" ht="16.5" customHeight="1">
      <c r="A143" s="31"/>
      <c r="B143" s="165"/>
      <c r="C143" s="166" t="s">
        <v>717</v>
      </c>
      <c r="D143" s="166" t="s">
        <v>431</v>
      </c>
      <c r="E143" s="167" t="s">
        <v>692</v>
      </c>
      <c r="F143" s="168" t="s">
        <v>697</v>
      </c>
      <c r="G143" s="169" t="s">
        <v>444</v>
      </c>
      <c r="H143" s="170">
        <v>250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1741</v>
      </c>
    </row>
    <row r="144" spans="1:65" s="2" customFormat="1" ht="16.5" customHeight="1">
      <c r="A144" s="31"/>
      <c r="B144" s="165"/>
      <c r="C144" s="166" t="s">
        <v>721</v>
      </c>
      <c r="D144" s="166" t="s">
        <v>431</v>
      </c>
      <c r="E144" s="167" t="s">
        <v>696</v>
      </c>
      <c r="F144" s="168" t="s">
        <v>703</v>
      </c>
      <c r="G144" s="169" t="s">
        <v>444</v>
      </c>
      <c r="H144" s="170">
        <v>120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1742</v>
      </c>
    </row>
    <row r="145" spans="1:65" s="2" customFormat="1" ht="16.5" customHeight="1">
      <c r="A145" s="31"/>
      <c r="B145" s="165"/>
      <c r="C145" s="166" t="s">
        <v>984</v>
      </c>
      <c r="D145" s="166" t="s">
        <v>431</v>
      </c>
      <c r="E145" s="167" t="s">
        <v>705</v>
      </c>
      <c r="F145" s="168" t="s">
        <v>706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1743</v>
      </c>
    </row>
    <row r="146" spans="1:65" s="2" customFormat="1" ht="16.5" customHeight="1">
      <c r="A146" s="31"/>
      <c r="B146" s="165"/>
      <c r="C146" s="166" t="s">
        <v>1146</v>
      </c>
      <c r="D146" s="166" t="s">
        <v>431</v>
      </c>
      <c r="E146" s="167" t="s">
        <v>710</v>
      </c>
      <c r="F146" s="168" t="s">
        <v>711</v>
      </c>
      <c r="G146" s="169" t="s">
        <v>707</v>
      </c>
      <c r="H146" s="170">
        <v>4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1744</v>
      </c>
    </row>
    <row r="147" spans="1:65" s="2" customFormat="1" ht="16.5" customHeight="1">
      <c r="A147" s="31"/>
      <c r="B147" s="165"/>
      <c r="C147" s="166" t="s">
        <v>1152</v>
      </c>
      <c r="D147" s="166" t="s">
        <v>431</v>
      </c>
      <c r="E147" s="167" t="s">
        <v>714</v>
      </c>
      <c r="F147" s="168" t="s">
        <v>715</v>
      </c>
      <c r="G147" s="169" t="s">
        <v>434</v>
      </c>
      <c r="H147" s="170">
        <v>10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1745</v>
      </c>
    </row>
    <row r="148" spans="1:65" s="2" customFormat="1" ht="16.5" customHeight="1">
      <c r="A148" s="31"/>
      <c r="B148" s="165"/>
      <c r="C148" s="166" t="s">
        <v>483</v>
      </c>
      <c r="D148" s="166" t="s">
        <v>431</v>
      </c>
      <c r="E148" s="167" t="s">
        <v>718</v>
      </c>
      <c r="F148" s="168" t="s">
        <v>719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1746</v>
      </c>
    </row>
    <row r="149" spans="1:65" s="2" customFormat="1" ht="16.5" customHeight="1">
      <c r="A149" s="31"/>
      <c r="B149" s="165"/>
      <c r="C149" s="166" t="s">
        <v>1162</v>
      </c>
      <c r="D149" s="166" t="s">
        <v>431</v>
      </c>
      <c r="E149" s="167" t="s">
        <v>722</v>
      </c>
      <c r="F149" s="168" t="s">
        <v>723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174" t="s">
        <v>1</v>
      </c>
      <c r="N149" s="175" t="s">
        <v>40</v>
      </c>
      <c r="O149" s="57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1747</v>
      </c>
    </row>
    <row r="150" spans="1:65" s="2" customFormat="1" ht="33" customHeight="1">
      <c r="A150" s="31"/>
      <c r="B150" s="165"/>
      <c r="C150" s="166" t="s">
        <v>8</v>
      </c>
      <c r="D150" s="166" t="s">
        <v>431</v>
      </c>
      <c r="E150" s="167" t="s">
        <v>1748</v>
      </c>
      <c r="F150" s="168" t="s">
        <v>1749</v>
      </c>
      <c r="G150" s="169" t="s">
        <v>490</v>
      </c>
      <c r="H150" s="170">
        <v>114</v>
      </c>
      <c r="I150" s="171"/>
      <c r="J150" s="172">
        <f t="shared" si="0"/>
        <v>0</v>
      </c>
      <c r="K150" s="173"/>
      <c r="L150" s="32"/>
      <c r="M150" s="174" t="s">
        <v>1</v>
      </c>
      <c r="N150" s="175" t="s">
        <v>40</v>
      </c>
      <c r="O150" s="57"/>
      <c r="P150" s="176">
        <f t="shared" si="1"/>
        <v>0</v>
      </c>
      <c r="Q150" s="176">
        <v>0.34499999999999997</v>
      </c>
      <c r="R150" s="176">
        <f t="shared" si="2"/>
        <v>39.33</v>
      </c>
      <c r="S150" s="176">
        <v>0</v>
      </c>
      <c r="T150" s="17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75</v>
      </c>
      <c r="AY150" s="16" t="s">
        <v>427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6" t="s">
        <v>82</v>
      </c>
      <c r="BK150" s="179">
        <f t="shared" si="9"/>
        <v>0</v>
      </c>
      <c r="BL150" s="16" t="s">
        <v>435</v>
      </c>
      <c r="BM150" s="178" t="s">
        <v>1750</v>
      </c>
    </row>
    <row r="151" spans="1:65" s="2" customFormat="1" ht="21.75" customHeight="1">
      <c r="A151" s="31"/>
      <c r="B151" s="165"/>
      <c r="C151" s="166" t="s">
        <v>484</v>
      </c>
      <c r="D151" s="166" t="s">
        <v>431</v>
      </c>
      <c r="E151" s="167" t="s">
        <v>1234</v>
      </c>
      <c r="F151" s="168" t="s">
        <v>1235</v>
      </c>
      <c r="G151" s="169" t="s">
        <v>490</v>
      </c>
      <c r="H151" s="170">
        <v>114</v>
      </c>
      <c r="I151" s="171"/>
      <c r="J151" s="172">
        <f t="shared" si="0"/>
        <v>0</v>
      </c>
      <c r="K151" s="173"/>
      <c r="L151" s="32"/>
      <c r="M151" s="174" t="s">
        <v>1</v>
      </c>
      <c r="N151" s="175" t="s">
        <v>40</v>
      </c>
      <c r="O151" s="57"/>
      <c r="P151" s="176">
        <f t="shared" si="1"/>
        <v>0</v>
      </c>
      <c r="Q151" s="176">
        <v>0.46</v>
      </c>
      <c r="R151" s="176">
        <f t="shared" si="2"/>
        <v>52.440000000000005</v>
      </c>
      <c r="S151" s="176">
        <v>0</v>
      </c>
      <c r="T151" s="177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435</v>
      </c>
      <c r="AT151" s="178" t="s">
        <v>431</v>
      </c>
      <c r="AU151" s="178" t="s">
        <v>75</v>
      </c>
      <c r="AY151" s="16" t="s">
        <v>427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6" t="s">
        <v>82</v>
      </c>
      <c r="BK151" s="179">
        <f t="shared" si="9"/>
        <v>0</v>
      </c>
      <c r="BL151" s="16" t="s">
        <v>435</v>
      </c>
      <c r="BM151" s="178" t="s">
        <v>1751</v>
      </c>
    </row>
    <row r="152" spans="1:65" s="2" customFormat="1" ht="44.25" customHeight="1">
      <c r="A152" s="31"/>
      <c r="B152" s="165"/>
      <c r="C152" s="166" t="s">
        <v>533</v>
      </c>
      <c r="D152" s="166" t="s">
        <v>431</v>
      </c>
      <c r="E152" s="167" t="s">
        <v>1752</v>
      </c>
      <c r="F152" s="168" t="s">
        <v>1753</v>
      </c>
      <c r="G152" s="169" t="s">
        <v>490</v>
      </c>
      <c r="H152" s="170">
        <v>114</v>
      </c>
      <c r="I152" s="171"/>
      <c r="J152" s="172">
        <f t="shared" si="0"/>
        <v>0</v>
      </c>
      <c r="K152" s="173"/>
      <c r="L152" s="32"/>
      <c r="M152" s="174" t="s">
        <v>1</v>
      </c>
      <c r="N152" s="175" t="s">
        <v>40</v>
      </c>
      <c r="O152" s="57"/>
      <c r="P152" s="176">
        <f t="shared" si="1"/>
        <v>0</v>
      </c>
      <c r="Q152" s="176">
        <v>0.10548</v>
      </c>
      <c r="R152" s="176">
        <f t="shared" si="2"/>
        <v>12.02472</v>
      </c>
      <c r="S152" s="176">
        <v>0</v>
      </c>
      <c r="T152" s="177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75</v>
      </c>
      <c r="AY152" s="16" t="s">
        <v>427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6" t="s">
        <v>82</v>
      </c>
      <c r="BK152" s="179">
        <f t="shared" si="9"/>
        <v>0</v>
      </c>
      <c r="BL152" s="16" t="s">
        <v>435</v>
      </c>
      <c r="BM152" s="178" t="s">
        <v>1754</v>
      </c>
    </row>
    <row r="153" spans="1:65" s="2" customFormat="1" ht="33" customHeight="1">
      <c r="A153" s="31"/>
      <c r="B153" s="165"/>
      <c r="C153" s="166" t="s">
        <v>542</v>
      </c>
      <c r="D153" s="166" t="s">
        <v>431</v>
      </c>
      <c r="E153" s="167" t="s">
        <v>1755</v>
      </c>
      <c r="F153" s="168" t="s">
        <v>1756</v>
      </c>
      <c r="G153" s="169" t="s">
        <v>490</v>
      </c>
      <c r="H153" s="170">
        <v>114</v>
      </c>
      <c r="I153" s="171"/>
      <c r="J153" s="172">
        <f t="shared" si="0"/>
        <v>0</v>
      </c>
      <c r="K153" s="173"/>
      <c r="L153" s="32"/>
      <c r="M153" s="174" t="s">
        <v>1</v>
      </c>
      <c r="N153" s="175" t="s">
        <v>40</v>
      </c>
      <c r="O153" s="57"/>
      <c r="P153" s="176">
        <f t="shared" si="1"/>
        <v>0</v>
      </c>
      <c r="Q153" s="176">
        <v>0.12966</v>
      </c>
      <c r="R153" s="176">
        <f t="shared" si="2"/>
        <v>14.78124</v>
      </c>
      <c r="S153" s="176">
        <v>0</v>
      </c>
      <c r="T153" s="177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435</v>
      </c>
      <c r="AT153" s="178" t="s">
        <v>431</v>
      </c>
      <c r="AU153" s="178" t="s">
        <v>75</v>
      </c>
      <c r="AY153" s="16" t="s">
        <v>427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16" t="s">
        <v>82</v>
      </c>
      <c r="BK153" s="179">
        <f t="shared" si="9"/>
        <v>0</v>
      </c>
      <c r="BL153" s="16" t="s">
        <v>435</v>
      </c>
      <c r="BM153" s="178" t="s">
        <v>1757</v>
      </c>
    </row>
    <row r="154" spans="1:65" s="2" customFormat="1" ht="21.75" customHeight="1">
      <c r="A154" s="31"/>
      <c r="B154" s="165"/>
      <c r="C154" s="166" t="s">
        <v>467</v>
      </c>
      <c r="D154" s="166" t="s">
        <v>431</v>
      </c>
      <c r="E154" s="167" t="s">
        <v>1758</v>
      </c>
      <c r="F154" s="168" t="s">
        <v>1759</v>
      </c>
      <c r="G154" s="169" t="s">
        <v>444</v>
      </c>
      <c r="H154" s="170">
        <v>230</v>
      </c>
      <c r="I154" s="171"/>
      <c r="J154" s="172">
        <f t="shared" si="0"/>
        <v>0</v>
      </c>
      <c r="K154" s="173"/>
      <c r="L154" s="32"/>
      <c r="M154" s="218" t="s">
        <v>1</v>
      </c>
      <c r="N154" s="219" t="s">
        <v>40</v>
      </c>
      <c r="O154" s="216"/>
      <c r="P154" s="220">
        <f t="shared" si="1"/>
        <v>0</v>
      </c>
      <c r="Q154" s="220">
        <v>0</v>
      </c>
      <c r="R154" s="220">
        <f t="shared" si="2"/>
        <v>0</v>
      </c>
      <c r="S154" s="220">
        <v>0</v>
      </c>
      <c r="T154" s="221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75</v>
      </c>
      <c r="AY154" s="16" t="s">
        <v>427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6" t="s">
        <v>82</v>
      </c>
      <c r="BK154" s="179">
        <f t="shared" si="9"/>
        <v>0</v>
      </c>
      <c r="BL154" s="16" t="s">
        <v>435</v>
      </c>
      <c r="BM154" s="178" t="s">
        <v>1760</v>
      </c>
    </row>
    <row r="155" spans="1:65" s="2" customFormat="1" ht="7" customHeight="1">
      <c r="A155" s="31"/>
      <c r="B155" s="46"/>
      <c r="C155" s="47"/>
      <c r="D155" s="47"/>
      <c r="E155" s="47"/>
      <c r="F155" s="47"/>
      <c r="G155" s="47"/>
      <c r="H155" s="47"/>
      <c r="I155" s="124"/>
      <c r="J155" s="47"/>
      <c r="K155" s="47"/>
      <c r="L155" s="32"/>
      <c r="M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</sheetData>
  <autoFilter ref="C119:K154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203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1761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ROUND((SUM(BE120:BE149)),  2)</f>
        <v>0</v>
      </c>
      <c r="G35" s="31"/>
      <c r="H35" s="31"/>
      <c r="I35" s="111">
        <v>0.21</v>
      </c>
      <c r="J35" s="110">
        <f>ROUND(((SUM(BE120:BE149))*I35),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ROUND((SUM(BF120:BF149)),  2)</f>
        <v>0</v>
      </c>
      <c r="G36" s="31"/>
      <c r="H36" s="31"/>
      <c r="I36" s="111">
        <v>0.15</v>
      </c>
      <c r="J36" s="110">
        <f>ROUND(((SUM(BF120:BF149))*I36),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014-36-04-6 - SO-04 PK Veselí -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1641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014-36-04-6 - SO-04 PK Veselí -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Veselí n. M.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SUM(P121:P149)</f>
        <v>0</v>
      </c>
      <c r="Q120" s="65"/>
      <c r="R120" s="149">
        <f>SUM(R121:R149)</f>
        <v>0</v>
      </c>
      <c r="S120" s="65"/>
      <c r="T120" s="150">
        <f>SUM(T121:T149)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125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1762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1716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140</v>
      </c>
      <c r="I123" s="171"/>
      <c r="J123" s="172">
        <f t="shared" ref="J123:J14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9" si="1">O123*H123</f>
        <v>0</v>
      </c>
      <c r="Q123" s="176">
        <v>0</v>
      </c>
      <c r="R123" s="176">
        <f t="shared" ref="R123:R149" si="2">Q123*H123</f>
        <v>0</v>
      </c>
      <c r="S123" s="176">
        <v>0</v>
      </c>
      <c r="T123" s="177">
        <f t="shared" ref="T123:T14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9" si="4">IF(N123="základní",J123,0)</f>
        <v>0</v>
      </c>
      <c r="BF123" s="179">
        <f t="shared" ref="BF123:BF149" si="5">IF(N123="snížená",J123,0)</f>
        <v>0</v>
      </c>
      <c r="BG123" s="179">
        <f t="shared" ref="BG123:BG149" si="6">IF(N123="zákl. přenesená",J123,0)</f>
        <v>0</v>
      </c>
      <c r="BH123" s="179">
        <f t="shared" ref="BH123:BH149" si="7">IF(N123="sníž. přenesená",J123,0)</f>
        <v>0</v>
      </c>
      <c r="BI123" s="179">
        <f t="shared" ref="BI123:BI149" si="8">IF(N123="nulová",J123,0)</f>
        <v>0</v>
      </c>
      <c r="BJ123" s="16" t="s">
        <v>82</v>
      </c>
      <c r="BK123" s="179">
        <f t="shared" ref="BK123:BK149" si="9">ROUND(I123*H123,2)</f>
        <v>0</v>
      </c>
      <c r="BL123" s="16" t="s">
        <v>435</v>
      </c>
      <c r="BM123" s="178" t="s">
        <v>1763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1764</v>
      </c>
    </row>
    <row r="125" spans="1:65" s="2" customFormat="1" ht="21.7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644</v>
      </c>
      <c r="G125" s="169" t="s">
        <v>444</v>
      </c>
      <c r="H125" s="170">
        <v>14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1765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1766</v>
      </c>
      <c r="F126" s="168" t="s">
        <v>647</v>
      </c>
      <c r="G126" s="169" t="s">
        <v>444</v>
      </c>
      <c r="H126" s="170">
        <v>25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1767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646</v>
      </c>
      <c r="F127" s="168" t="s">
        <v>650</v>
      </c>
      <c r="G127" s="169" t="s">
        <v>444</v>
      </c>
      <c r="H127" s="170">
        <v>10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1768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649</v>
      </c>
      <c r="F128" s="168" t="s">
        <v>653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1769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652</v>
      </c>
      <c r="F129" s="168" t="s">
        <v>656</v>
      </c>
      <c r="G129" s="169" t="s">
        <v>482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1770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655</v>
      </c>
      <c r="F130" s="168" t="s">
        <v>659</v>
      </c>
      <c r="G130" s="169" t="s">
        <v>545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1771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1576</v>
      </c>
      <c r="F131" s="168" t="s">
        <v>1583</v>
      </c>
      <c r="G131" s="169" t="s">
        <v>545</v>
      </c>
      <c r="H131" s="170">
        <v>10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1772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661</v>
      </c>
      <c r="F132" s="168" t="s">
        <v>662</v>
      </c>
      <c r="G132" s="169" t="s">
        <v>444</v>
      </c>
      <c r="H132" s="170">
        <v>77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1773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664</v>
      </c>
      <c r="F133" s="168" t="s">
        <v>665</v>
      </c>
      <c r="G133" s="169" t="s">
        <v>444</v>
      </c>
      <c r="H133" s="170">
        <v>77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1774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667</v>
      </c>
      <c r="F134" s="168" t="s">
        <v>668</v>
      </c>
      <c r="G134" s="169" t="s">
        <v>444</v>
      </c>
      <c r="H134" s="170">
        <v>77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1775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670</v>
      </c>
      <c r="F135" s="168" t="s">
        <v>671</v>
      </c>
      <c r="G135" s="169" t="s">
        <v>490</v>
      </c>
      <c r="H135" s="170">
        <v>77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1776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673</v>
      </c>
      <c r="F136" s="168" t="s">
        <v>674</v>
      </c>
      <c r="G136" s="169" t="s">
        <v>675</v>
      </c>
      <c r="H136" s="170">
        <v>8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1777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677</v>
      </c>
      <c r="F137" s="168" t="s">
        <v>678</v>
      </c>
      <c r="G137" s="169" t="s">
        <v>675</v>
      </c>
      <c r="H137" s="170">
        <v>10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1778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680</v>
      </c>
      <c r="F138" s="168" t="s">
        <v>681</v>
      </c>
      <c r="G138" s="169" t="s">
        <v>675</v>
      </c>
      <c r="H138" s="170">
        <v>10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1779</v>
      </c>
    </row>
    <row r="139" spans="1:65" s="2" customFormat="1" ht="21.75" customHeight="1">
      <c r="A139" s="31"/>
      <c r="B139" s="165"/>
      <c r="C139" s="166" t="s">
        <v>542</v>
      </c>
      <c r="D139" s="166" t="s">
        <v>431</v>
      </c>
      <c r="E139" s="167" t="s">
        <v>683</v>
      </c>
      <c r="F139" s="168" t="s">
        <v>687</v>
      </c>
      <c r="G139" s="169" t="s">
        <v>675</v>
      </c>
      <c r="H139" s="170">
        <v>28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1780</v>
      </c>
    </row>
    <row r="140" spans="1:65" s="2" customFormat="1" ht="21.75" customHeight="1">
      <c r="A140" s="31"/>
      <c r="B140" s="165"/>
      <c r="C140" s="166" t="s">
        <v>549</v>
      </c>
      <c r="D140" s="166" t="s">
        <v>431</v>
      </c>
      <c r="E140" s="167" t="s">
        <v>686</v>
      </c>
      <c r="F140" s="168" t="s">
        <v>684</v>
      </c>
      <c r="G140" s="169" t="s">
        <v>675</v>
      </c>
      <c r="H140" s="170">
        <v>10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1781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689</v>
      </c>
      <c r="F141" s="168" t="s">
        <v>690</v>
      </c>
      <c r="G141" s="169" t="s">
        <v>444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1782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692</v>
      </c>
      <c r="F142" s="168" t="s">
        <v>693</v>
      </c>
      <c r="G142" s="169" t="s">
        <v>694</v>
      </c>
      <c r="H142" s="170">
        <v>2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1783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696</v>
      </c>
      <c r="F143" s="168" t="s">
        <v>697</v>
      </c>
      <c r="G143" s="169" t="s">
        <v>444</v>
      </c>
      <c r="H143" s="170">
        <v>195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1784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699</v>
      </c>
      <c r="F144" s="168" t="s">
        <v>703</v>
      </c>
      <c r="G144" s="169" t="s">
        <v>444</v>
      </c>
      <c r="H144" s="170">
        <v>90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1785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705</v>
      </c>
      <c r="F145" s="168" t="s">
        <v>706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1786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710</v>
      </c>
      <c r="F146" s="168" t="s">
        <v>711</v>
      </c>
      <c r="G146" s="169" t="s">
        <v>707</v>
      </c>
      <c r="H146" s="170">
        <v>4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1787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714</v>
      </c>
      <c r="F147" s="168" t="s">
        <v>715</v>
      </c>
      <c r="G147" s="169" t="s">
        <v>434</v>
      </c>
      <c r="H147" s="170">
        <v>5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1788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718</v>
      </c>
      <c r="F148" s="168" t="s">
        <v>719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1789</v>
      </c>
    </row>
    <row r="149" spans="1:65" s="2" customFormat="1" ht="16.5" customHeight="1">
      <c r="A149" s="31"/>
      <c r="B149" s="165"/>
      <c r="C149" s="166" t="s">
        <v>721</v>
      </c>
      <c r="D149" s="166" t="s">
        <v>431</v>
      </c>
      <c r="E149" s="167" t="s">
        <v>722</v>
      </c>
      <c r="F149" s="168" t="s">
        <v>723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218" t="s">
        <v>1</v>
      </c>
      <c r="N149" s="219" t="s">
        <v>40</v>
      </c>
      <c r="O149" s="216"/>
      <c r="P149" s="220">
        <f t="shared" si="1"/>
        <v>0</v>
      </c>
      <c r="Q149" s="220">
        <v>0</v>
      </c>
      <c r="R149" s="220">
        <f t="shared" si="2"/>
        <v>0</v>
      </c>
      <c r="S149" s="220">
        <v>0</v>
      </c>
      <c r="T149" s="22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1790</v>
      </c>
    </row>
    <row r="150" spans="1:65" s="2" customFormat="1" ht="7" customHeight="1">
      <c r="A150" s="31"/>
      <c r="B150" s="46"/>
      <c r="C150" s="47"/>
      <c r="D150" s="47"/>
      <c r="E150" s="47"/>
      <c r="F150" s="47"/>
      <c r="G150" s="47"/>
      <c r="H150" s="47"/>
      <c r="I150" s="124"/>
      <c r="J150" s="47"/>
      <c r="K150" s="47"/>
      <c r="L150" s="32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autoFilter ref="C119:K14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206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1791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ROUND((SUM(BE120:BE140)),  2)</f>
        <v>0</v>
      </c>
      <c r="G35" s="31"/>
      <c r="H35" s="31"/>
      <c r="I35" s="111">
        <v>0.21</v>
      </c>
      <c r="J35" s="110">
        <f>ROUND(((SUM(BE120:BE140))*I35),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ROUND((SUM(BF120:BF140)),  2)</f>
        <v>0</v>
      </c>
      <c r="G36" s="31"/>
      <c r="H36" s="31"/>
      <c r="I36" s="111">
        <v>0.15</v>
      </c>
      <c r="J36" s="110">
        <f>ROUND(((SUM(BF120:BF140))*I36),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ROUND((SUM(BG120:BG140)),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ROUND((SUM(BH120:BH140)),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ROUND((SUM(BI120:BI140)),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014-36-04-7 - PS-03 PK Veselí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1641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014-36-04-7 - PS-03 PK Veselí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Veselí n. M.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SUM(P121:P140)</f>
        <v>0</v>
      </c>
      <c r="Q120" s="65"/>
      <c r="R120" s="149">
        <f>SUM(R121:R140)</f>
        <v>0</v>
      </c>
      <c r="S120" s="65"/>
      <c r="T120" s="150">
        <f>SUM(T121:T140)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SUM(BK121:BK140)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1792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1716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12</v>
      </c>
      <c r="I123" s="171"/>
      <c r="J123" s="172">
        <f t="shared" ref="J123:J140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0" si="1">O123*H123</f>
        <v>0</v>
      </c>
      <c r="Q123" s="176">
        <v>0</v>
      </c>
      <c r="R123" s="176">
        <f t="shared" ref="R123:R140" si="2">Q123*H123</f>
        <v>0</v>
      </c>
      <c r="S123" s="176">
        <v>0</v>
      </c>
      <c r="T123" s="177">
        <f t="shared" ref="T123:T140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0" si="4">IF(N123="základní",J123,0)</f>
        <v>0</v>
      </c>
      <c r="BF123" s="179">
        <f t="shared" ref="BF123:BF140" si="5">IF(N123="snížená",J123,0)</f>
        <v>0</v>
      </c>
      <c r="BG123" s="179">
        <f t="shared" ref="BG123:BG140" si="6">IF(N123="zákl. přenesená",J123,0)</f>
        <v>0</v>
      </c>
      <c r="BH123" s="179">
        <f t="shared" ref="BH123:BH140" si="7">IF(N123="sníž. přenesená",J123,0)</f>
        <v>0</v>
      </c>
      <c r="BI123" s="179">
        <f t="shared" ref="BI123:BI140" si="8">IF(N123="nulová",J123,0)</f>
        <v>0</v>
      </c>
      <c r="BJ123" s="16" t="s">
        <v>82</v>
      </c>
      <c r="BK123" s="179">
        <f t="shared" ref="BK123:BK140" si="9">ROUND(I123*H123,2)</f>
        <v>0</v>
      </c>
      <c r="BL123" s="16" t="s">
        <v>435</v>
      </c>
      <c r="BM123" s="178" t="s">
        <v>1793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1794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1795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1796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1797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1798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1799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1800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1801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1802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1803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1299</v>
      </c>
      <c r="G133" s="169" t="s">
        <v>694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1804</v>
      </c>
    </row>
    <row r="134" spans="1:65" s="2" customFormat="1" ht="33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1584</v>
      </c>
      <c r="G134" s="169" t="s">
        <v>434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1805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705</v>
      </c>
      <c r="F135" s="168" t="s">
        <v>706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1806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710</v>
      </c>
      <c r="F136" s="168" t="s">
        <v>711</v>
      </c>
      <c r="G136" s="169" t="s">
        <v>707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1807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714</v>
      </c>
      <c r="F137" s="168" t="s">
        <v>779</v>
      </c>
      <c r="G137" s="169" t="s">
        <v>434</v>
      </c>
      <c r="H137" s="170">
        <v>1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1808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718</v>
      </c>
      <c r="F138" s="168" t="s">
        <v>715</v>
      </c>
      <c r="G138" s="169" t="s">
        <v>434</v>
      </c>
      <c r="H138" s="170">
        <v>5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1809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722</v>
      </c>
      <c r="F139" s="168" t="s">
        <v>719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1810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783</v>
      </c>
      <c r="F140" s="168" t="s">
        <v>723</v>
      </c>
      <c r="G140" s="169" t="s">
        <v>434</v>
      </c>
      <c r="H140" s="170">
        <v>1</v>
      </c>
      <c r="I140" s="171"/>
      <c r="J140" s="172">
        <f t="shared" si="0"/>
        <v>0</v>
      </c>
      <c r="K140" s="173"/>
      <c r="L140" s="32"/>
      <c r="M140" s="218" t="s">
        <v>1</v>
      </c>
      <c r="N140" s="219" t="s">
        <v>40</v>
      </c>
      <c r="O140" s="216"/>
      <c r="P140" s="220">
        <f t="shared" si="1"/>
        <v>0</v>
      </c>
      <c r="Q140" s="220">
        <v>0</v>
      </c>
      <c r="R140" s="220">
        <f t="shared" si="2"/>
        <v>0</v>
      </c>
      <c r="S140" s="220">
        <v>0</v>
      </c>
      <c r="T140" s="22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1811</v>
      </c>
    </row>
    <row r="141" spans="1:65" s="2" customFormat="1" ht="7" customHeight="1">
      <c r="A141" s="31"/>
      <c r="B141" s="46"/>
      <c r="C141" s="47"/>
      <c r="D141" s="47"/>
      <c r="E141" s="47"/>
      <c r="F141" s="47"/>
      <c r="G141" s="47"/>
      <c r="H141" s="47"/>
      <c r="I141" s="124"/>
      <c r="J141" s="47"/>
      <c r="K141" s="47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209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1812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ROUND((SUM(BE120:BE136)),  2)</f>
        <v>0</v>
      </c>
      <c r="G35" s="31"/>
      <c r="H35" s="31"/>
      <c r="I35" s="111">
        <v>0.21</v>
      </c>
      <c r="J35" s="110">
        <f>ROUND(((SUM(BE120:BE136))*I35),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ROUND((SUM(BF120:BF136)),  2)</f>
        <v>0</v>
      </c>
      <c r="G36" s="31"/>
      <c r="H36" s="31"/>
      <c r="I36" s="111">
        <v>0.15</v>
      </c>
      <c r="J36" s="110">
        <f>ROUND(((SUM(BF120:BF136))*I36),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014-36-04-8 - PS-04 PK Veselí - elektroobjekty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1641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014-36-04-8 - PS-04 PK Veselí - elektroobjekty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Veselí n. M.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SUM(P121:P136)</f>
        <v>0</v>
      </c>
      <c r="Q120" s="65"/>
      <c r="R120" s="149">
        <f>SUM(R121:R136)</f>
        <v>0</v>
      </c>
      <c r="S120" s="65"/>
      <c r="T120" s="150">
        <f>SUM(T121:T136)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1813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1716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6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6" si="1">O123*H123</f>
        <v>0</v>
      </c>
      <c r="Q123" s="176">
        <v>0</v>
      </c>
      <c r="R123" s="176">
        <f t="shared" ref="R123:R136" si="2">Q123*H123</f>
        <v>0</v>
      </c>
      <c r="S123" s="176">
        <v>0</v>
      </c>
      <c r="T123" s="177">
        <f t="shared" ref="T123:T136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6" si="4">IF(N123="základní",J123,0)</f>
        <v>0</v>
      </c>
      <c r="BF123" s="179">
        <f t="shared" ref="BF123:BF136" si="5">IF(N123="snížená",J123,0)</f>
        <v>0</v>
      </c>
      <c r="BG123" s="179">
        <f t="shared" ref="BG123:BG136" si="6">IF(N123="zákl. přenesená",J123,0)</f>
        <v>0</v>
      </c>
      <c r="BH123" s="179">
        <f t="shared" ref="BH123:BH136" si="7">IF(N123="sníž. přenesená",J123,0)</f>
        <v>0</v>
      </c>
      <c r="BI123" s="179">
        <f t="shared" ref="BI123:BI136" si="8">IF(N123="nulová",J123,0)</f>
        <v>0</v>
      </c>
      <c r="BJ123" s="16" t="s">
        <v>82</v>
      </c>
      <c r="BK123" s="179">
        <f t="shared" ref="BK123:BK136" si="9">ROUND(I123*H123,2)</f>
        <v>0</v>
      </c>
      <c r="BL123" s="16" t="s">
        <v>435</v>
      </c>
      <c r="BM123" s="178" t="s">
        <v>1814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1815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1816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1817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1818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1819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795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1820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1821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705</v>
      </c>
      <c r="F131" s="168" t="s">
        <v>706</v>
      </c>
      <c r="G131" s="169" t="s">
        <v>707</v>
      </c>
      <c r="H131" s="170">
        <v>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1822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710</v>
      </c>
      <c r="F132" s="168" t="s">
        <v>711</v>
      </c>
      <c r="G132" s="169" t="s">
        <v>707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1823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714</v>
      </c>
      <c r="F133" s="168" t="s">
        <v>800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1824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718</v>
      </c>
      <c r="F134" s="168" t="s">
        <v>715</v>
      </c>
      <c r="G134" s="169" t="s">
        <v>434</v>
      </c>
      <c r="H134" s="170">
        <v>5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1825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722</v>
      </c>
      <c r="F135" s="168" t="s">
        <v>719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1826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783</v>
      </c>
      <c r="F136" s="168" t="s">
        <v>723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218" t="s">
        <v>1</v>
      </c>
      <c r="N136" s="219" t="s">
        <v>40</v>
      </c>
      <c r="O136" s="216"/>
      <c r="P136" s="220">
        <f t="shared" si="1"/>
        <v>0</v>
      </c>
      <c r="Q136" s="220">
        <v>0</v>
      </c>
      <c r="R136" s="220">
        <f t="shared" si="2"/>
        <v>0</v>
      </c>
      <c r="S136" s="220">
        <v>0</v>
      </c>
      <c r="T136" s="22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1827</v>
      </c>
    </row>
    <row r="137" spans="1:65" s="2" customFormat="1" ht="7" customHeight="1">
      <c r="A137" s="31"/>
      <c r="B137" s="46"/>
      <c r="C137" s="47"/>
      <c r="D137" s="47"/>
      <c r="E137" s="47"/>
      <c r="F137" s="47"/>
      <c r="G137" s="47"/>
      <c r="H137" s="47"/>
      <c r="I137" s="124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9:K13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6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212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1828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ROUND((SUM(BE131:BE195)),  2)</f>
        <v>0</v>
      </c>
      <c r="G35" s="31"/>
      <c r="H35" s="31"/>
      <c r="I35" s="111">
        <v>0.21</v>
      </c>
      <c r="J35" s="110">
        <f>ROUND(((SUM(BE131:BE195))*I35),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ROUND((SUM(BF131:BF195)),  2)</f>
        <v>0</v>
      </c>
      <c r="G36" s="31"/>
      <c r="H36" s="31"/>
      <c r="I36" s="111">
        <v>0.15</v>
      </c>
      <c r="J36" s="110">
        <f>ROUND(((SUM(BF131:BF195))*I36),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ROUND((SUM(BG131:BG195)),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ROUND((SUM(BH131:BH195)),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ROUND((SUM(BI131:BI195)),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014-36-04-9 - SO-05 PK Veselí - úprava koryta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J149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J158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J178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J179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J186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J194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1641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014-36-04-9 - SO-05 PK Veselí - úprava koryta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>Veselí n. M.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532.57147200000009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P133+P178+P194</f>
        <v>0</v>
      </c>
      <c r="Q132" s="158"/>
      <c r="R132" s="159">
        <f>R133+R178+R194</f>
        <v>532.57147200000009</v>
      </c>
      <c r="S132" s="158"/>
      <c r="T132" s="160">
        <f>T133+T178+T194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BK133+BK178+BK194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P134+P144+P149+P158+P165</f>
        <v>0</v>
      </c>
      <c r="Q133" s="158"/>
      <c r="R133" s="159">
        <f>R134+R144+R149+R158+R165</f>
        <v>1.8000000000000002E-2</v>
      </c>
      <c r="S133" s="158"/>
      <c r="T133" s="160">
        <f>T134+T144+T149+T158+T165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BK134+BK144+BK149+BK158+BK165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1829</v>
      </c>
      <c r="F135" s="168" t="s">
        <v>1830</v>
      </c>
      <c r="G135" s="169" t="s">
        <v>490</v>
      </c>
      <c r="H135" s="170">
        <v>100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1831</v>
      </c>
    </row>
    <row r="136" spans="1:65" s="2" customFormat="1" ht="81">
      <c r="A136" s="31"/>
      <c r="B136" s="32"/>
      <c r="C136" s="31"/>
      <c r="D136" s="180" t="s">
        <v>438</v>
      </c>
      <c r="E136" s="31"/>
      <c r="F136" s="181" t="s">
        <v>1832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1833</v>
      </c>
      <c r="H137" s="187">
        <v>100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100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1834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1835</v>
      </c>
      <c r="H140" s="187">
        <v>100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1836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SUM(P145:P148)</f>
        <v>0</v>
      </c>
      <c r="Q144" s="158"/>
      <c r="R144" s="159">
        <f>SUM(R145:R148)</f>
        <v>0</v>
      </c>
      <c r="S144" s="158"/>
      <c r="T144" s="160">
        <f>SUM(T145:T148)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SUM(BK145:BK148)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464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1837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1838</v>
      </c>
      <c r="H146" s="187">
        <v>136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75</v>
      </c>
      <c r="AY146" s="185" t="s">
        <v>427</v>
      </c>
    </row>
    <row r="147" spans="1:65" s="13" customFormat="1" ht="10.199999999999999">
      <c r="B147" s="184"/>
      <c r="D147" s="180" t="s">
        <v>447</v>
      </c>
      <c r="E147" s="185" t="s">
        <v>1</v>
      </c>
      <c r="F147" s="186" t="s">
        <v>1839</v>
      </c>
      <c r="H147" s="187">
        <v>328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447</v>
      </c>
      <c r="AU147" s="185" t="s">
        <v>436</v>
      </c>
      <c r="AV147" s="13" t="s">
        <v>84</v>
      </c>
      <c r="AW147" s="13" t="s">
        <v>32</v>
      </c>
      <c r="AX147" s="13" t="s">
        <v>75</v>
      </c>
      <c r="AY147" s="185" t="s">
        <v>427</v>
      </c>
    </row>
    <row r="148" spans="1:65" s="14" customFormat="1" ht="10.199999999999999">
      <c r="B148" s="203"/>
      <c r="D148" s="180" t="s">
        <v>447</v>
      </c>
      <c r="E148" s="204" t="s">
        <v>1</v>
      </c>
      <c r="F148" s="205" t="s">
        <v>541</v>
      </c>
      <c r="H148" s="206">
        <v>464</v>
      </c>
      <c r="I148" s="207"/>
      <c r="L148" s="203"/>
      <c r="M148" s="208"/>
      <c r="N148" s="209"/>
      <c r="O148" s="209"/>
      <c r="P148" s="209"/>
      <c r="Q148" s="209"/>
      <c r="R148" s="209"/>
      <c r="S148" s="209"/>
      <c r="T148" s="210"/>
      <c r="AT148" s="204" t="s">
        <v>447</v>
      </c>
      <c r="AU148" s="204" t="s">
        <v>436</v>
      </c>
      <c r="AV148" s="14" t="s">
        <v>435</v>
      </c>
      <c r="AW148" s="14" t="s">
        <v>32</v>
      </c>
      <c r="AX148" s="14" t="s">
        <v>82</v>
      </c>
      <c r="AY148" s="204" t="s">
        <v>427</v>
      </c>
    </row>
    <row r="149" spans="1:65" s="12" customFormat="1" ht="20.85" customHeight="1">
      <c r="B149" s="152"/>
      <c r="D149" s="153" t="s">
        <v>74</v>
      </c>
      <c r="E149" s="163" t="s">
        <v>484</v>
      </c>
      <c r="F149" s="163" t="s">
        <v>832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SUM(P150:P157)</f>
        <v>0</v>
      </c>
      <c r="Q149" s="158"/>
      <c r="R149" s="159">
        <f>SUM(R150:R157)</f>
        <v>0</v>
      </c>
      <c r="S149" s="158"/>
      <c r="T149" s="160">
        <f>SUM(T150:T157)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SUM(BK150:BK157)</f>
        <v>0</v>
      </c>
    </row>
    <row r="150" spans="1:65" s="2" customFormat="1" ht="55.5" customHeight="1">
      <c r="A150" s="31"/>
      <c r="B150" s="165"/>
      <c r="C150" s="166" t="s">
        <v>460</v>
      </c>
      <c r="D150" s="166" t="s">
        <v>431</v>
      </c>
      <c r="E150" s="167" t="s">
        <v>833</v>
      </c>
      <c r="F150" s="168" t="s">
        <v>834</v>
      </c>
      <c r="G150" s="169" t="s">
        <v>675</v>
      </c>
      <c r="H150" s="170">
        <v>621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1840</v>
      </c>
    </row>
    <row r="151" spans="1:65" s="13" customFormat="1" ht="20.399999999999999">
      <c r="B151" s="184"/>
      <c r="D151" s="180" t="s">
        <v>447</v>
      </c>
      <c r="E151" s="185" t="s">
        <v>1</v>
      </c>
      <c r="F151" s="186" t="s">
        <v>1841</v>
      </c>
      <c r="H151" s="187">
        <v>621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471</v>
      </c>
      <c r="D152" s="166" t="s">
        <v>431</v>
      </c>
      <c r="E152" s="167" t="s">
        <v>837</v>
      </c>
      <c r="F152" s="168" t="s">
        <v>838</v>
      </c>
      <c r="G152" s="169" t="s">
        <v>675</v>
      </c>
      <c r="H152" s="170">
        <v>307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1842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1843</v>
      </c>
      <c r="H153" s="187">
        <v>307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55.5" customHeight="1">
      <c r="A154" s="31"/>
      <c r="B154" s="165"/>
      <c r="C154" s="166" t="s">
        <v>479</v>
      </c>
      <c r="D154" s="166" t="s">
        <v>431</v>
      </c>
      <c r="E154" s="167" t="s">
        <v>841</v>
      </c>
      <c r="F154" s="168" t="s">
        <v>842</v>
      </c>
      <c r="G154" s="169" t="s">
        <v>675</v>
      </c>
      <c r="H154" s="170">
        <v>6140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1844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1845</v>
      </c>
      <c r="H155" s="187">
        <v>6140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464</v>
      </c>
      <c r="D156" s="166" t="s">
        <v>431</v>
      </c>
      <c r="E156" s="167" t="s">
        <v>845</v>
      </c>
      <c r="F156" s="168" t="s">
        <v>846</v>
      </c>
      <c r="G156" s="169" t="s">
        <v>675</v>
      </c>
      <c r="H156" s="170">
        <v>464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1846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1847</v>
      </c>
      <c r="H157" s="187">
        <v>464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12" customFormat="1" ht="20.85" customHeight="1">
      <c r="B158" s="152"/>
      <c r="D158" s="153" t="s">
        <v>74</v>
      </c>
      <c r="E158" s="163" t="s">
        <v>533</v>
      </c>
      <c r="F158" s="163" t="s">
        <v>849</v>
      </c>
      <c r="I158" s="155"/>
      <c r="J158" s="164">
        <f>BK158</f>
        <v>0</v>
      </c>
      <c r="L158" s="152"/>
      <c r="M158" s="157"/>
      <c r="N158" s="158"/>
      <c r="O158" s="158"/>
      <c r="P158" s="159">
        <f>SUM(P159:P164)</f>
        <v>0</v>
      </c>
      <c r="Q158" s="158"/>
      <c r="R158" s="159">
        <f>SUM(R159:R164)</f>
        <v>0</v>
      </c>
      <c r="S158" s="158"/>
      <c r="T158" s="160">
        <f>SUM(T159:T164)</f>
        <v>0</v>
      </c>
      <c r="AR158" s="153" t="s">
        <v>82</v>
      </c>
      <c r="AT158" s="161" t="s">
        <v>74</v>
      </c>
      <c r="AU158" s="161" t="s">
        <v>84</v>
      </c>
      <c r="AY158" s="153" t="s">
        <v>427</v>
      </c>
      <c r="BK158" s="162">
        <f>SUM(BK159:BK164)</f>
        <v>0</v>
      </c>
    </row>
    <row r="159" spans="1:65" s="2" customFormat="1" ht="55.5" customHeight="1">
      <c r="A159" s="31"/>
      <c r="B159" s="165"/>
      <c r="C159" s="166" t="s">
        <v>467</v>
      </c>
      <c r="D159" s="166" t="s">
        <v>431</v>
      </c>
      <c r="E159" s="167" t="s">
        <v>850</v>
      </c>
      <c r="F159" s="168" t="s">
        <v>851</v>
      </c>
      <c r="G159" s="169" t="s">
        <v>675</v>
      </c>
      <c r="H159" s="170">
        <v>371.8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1848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1849</v>
      </c>
      <c r="H160" s="187">
        <v>371.8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497</v>
      </c>
      <c r="D161" s="166" t="s">
        <v>431</v>
      </c>
      <c r="E161" s="167" t="s">
        <v>854</v>
      </c>
      <c r="F161" s="168" t="s">
        <v>855</v>
      </c>
      <c r="G161" s="169" t="s">
        <v>452</v>
      </c>
      <c r="H161" s="170">
        <v>521.9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1850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1851</v>
      </c>
      <c r="H162" s="187">
        <v>521.9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82</v>
      </c>
      <c r="AY162" s="185" t="s">
        <v>427</v>
      </c>
    </row>
    <row r="163" spans="1:65" s="2" customFormat="1" ht="33" customHeight="1">
      <c r="A163" s="31"/>
      <c r="B163" s="165"/>
      <c r="C163" s="166" t="s">
        <v>429</v>
      </c>
      <c r="D163" s="166" t="s">
        <v>431</v>
      </c>
      <c r="E163" s="167" t="s">
        <v>858</v>
      </c>
      <c r="F163" s="168" t="s">
        <v>859</v>
      </c>
      <c r="G163" s="169" t="s">
        <v>675</v>
      </c>
      <c r="H163" s="170">
        <v>635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435</v>
      </c>
      <c r="AT163" s="178" t="s">
        <v>431</v>
      </c>
      <c r="AU163" s="178" t="s">
        <v>436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435</v>
      </c>
      <c r="BM163" s="178" t="s">
        <v>1852</v>
      </c>
    </row>
    <row r="164" spans="1:65" s="13" customFormat="1" ht="20.399999999999999">
      <c r="B164" s="184"/>
      <c r="D164" s="180" t="s">
        <v>447</v>
      </c>
      <c r="E164" s="185" t="s">
        <v>1</v>
      </c>
      <c r="F164" s="186" t="s">
        <v>1853</v>
      </c>
      <c r="H164" s="187">
        <v>635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447</v>
      </c>
      <c r="AU164" s="185" t="s">
        <v>436</v>
      </c>
      <c r="AV164" s="13" t="s">
        <v>84</v>
      </c>
      <c r="AW164" s="13" t="s">
        <v>32</v>
      </c>
      <c r="AX164" s="13" t="s">
        <v>82</v>
      </c>
      <c r="AY164" s="185" t="s">
        <v>427</v>
      </c>
    </row>
    <row r="165" spans="1:65" s="12" customFormat="1" ht="20.85" customHeight="1">
      <c r="B165" s="152"/>
      <c r="D165" s="153" t="s">
        <v>74</v>
      </c>
      <c r="E165" s="163" t="s">
        <v>542</v>
      </c>
      <c r="F165" s="163" t="s">
        <v>862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SUM(P166:P177)</f>
        <v>0</v>
      </c>
      <c r="Q165" s="158"/>
      <c r="R165" s="159">
        <f>SUM(R166:R177)</f>
        <v>1.8000000000000002E-2</v>
      </c>
      <c r="S165" s="158"/>
      <c r="T165" s="160">
        <f>SUM(T166:T177)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SUM(BK166:BK177)</f>
        <v>0</v>
      </c>
    </row>
    <row r="166" spans="1:65" s="2" customFormat="1" ht="21.75" customHeight="1">
      <c r="A166" s="31"/>
      <c r="B166" s="165"/>
      <c r="C166" s="166" t="s">
        <v>440</v>
      </c>
      <c r="D166" s="166" t="s">
        <v>431</v>
      </c>
      <c r="E166" s="167" t="s">
        <v>863</v>
      </c>
      <c r="F166" s="168" t="s">
        <v>864</v>
      </c>
      <c r="G166" s="169" t="s">
        <v>490</v>
      </c>
      <c r="H166" s="170">
        <v>720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1854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1855</v>
      </c>
      <c r="H167" s="187">
        <v>720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33" customHeight="1">
      <c r="A168" s="31"/>
      <c r="B168" s="165"/>
      <c r="C168" s="166" t="s">
        <v>512</v>
      </c>
      <c r="D168" s="166" t="s">
        <v>431</v>
      </c>
      <c r="E168" s="167" t="s">
        <v>1856</v>
      </c>
      <c r="F168" s="168" t="s">
        <v>1857</v>
      </c>
      <c r="G168" s="169" t="s">
        <v>490</v>
      </c>
      <c r="H168" s="170">
        <v>720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1858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1859</v>
      </c>
      <c r="H169" s="187">
        <v>720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871</v>
      </c>
      <c r="F170" s="194" t="s">
        <v>872</v>
      </c>
      <c r="G170" s="195" t="s">
        <v>545</v>
      </c>
      <c r="H170" s="196">
        <v>18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1E-3</v>
      </c>
      <c r="R170" s="176">
        <f>Q170*H170</f>
        <v>1.8000000000000002E-2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1860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1861</v>
      </c>
      <c r="H171" s="187">
        <v>18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8</v>
      </c>
      <c r="D172" s="166" t="s">
        <v>431</v>
      </c>
      <c r="E172" s="167" t="s">
        <v>875</v>
      </c>
      <c r="F172" s="168" t="s">
        <v>876</v>
      </c>
      <c r="G172" s="169" t="s">
        <v>490</v>
      </c>
      <c r="H172" s="170">
        <v>370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1862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1863</v>
      </c>
      <c r="H173" s="187">
        <v>370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44.25" customHeight="1">
      <c r="A174" s="31"/>
      <c r="B174" s="165"/>
      <c r="C174" s="166" t="s">
        <v>484</v>
      </c>
      <c r="D174" s="166" t="s">
        <v>431</v>
      </c>
      <c r="E174" s="167" t="s">
        <v>880</v>
      </c>
      <c r="F174" s="168" t="s">
        <v>881</v>
      </c>
      <c r="G174" s="169" t="s">
        <v>490</v>
      </c>
      <c r="H174" s="170">
        <v>330</v>
      </c>
      <c r="I174" s="171"/>
      <c r="J174" s="172">
        <f>ROUND(I174*H174,2)</f>
        <v>0</v>
      </c>
      <c r="K174" s="173"/>
      <c r="L174" s="32"/>
      <c r="M174" s="174" t="s">
        <v>1</v>
      </c>
      <c r="N174" s="175" t="s">
        <v>40</v>
      </c>
      <c r="O174" s="57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435</v>
      </c>
      <c r="AT174" s="178" t="s">
        <v>431</v>
      </c>
      <c r="AU174" s="178" t="s">
        <v>436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1864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1865</v>
      </c>
      <c r="H175" s="187">
        <v>330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436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33" customHeight="1">
      <c r="A176" s="31"/>
      <c r="B176" s="165"/>
      <c r="C176" s="166" t="s">
        <v>533</v>
      </c>
      <c r="D176" s="166" t="s">
        <v>431</v>
      </c>
      <c r="E176" s="167" t="s">
        <v>885</v>
      </c>
      <c r="F176" s="168" t="s">
        <v>886</v>
      </c>
      <c r="G176" s="169" t="s">
        <v>490</v>
      </c>
      <c r="H176" s="170">
        <v>350</v>
      </c>
      <c r="I176" s="171"/>
      <c r="J176" s="172">
        <f>ROUND(I176*H176,2)</f>
        <v>0</v>
      </c>
      <c r="K176" s="173"/>
      <c r="L176" s="32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435</v>
      </c>
      <c r="AT176" s="178" t="s">
        <v>431</v>
      </c>
      <c r="AU176" s="178" t="s">
        <v>436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1866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1867</v>
      </c>
      <c r="H177" s="187">
        <v>350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436</v>
      </c>
      <c r="AV177" s="13" t="s">
        <v>84</v>
      </c>
      <c r="AW177" s="13" t="s">
        <v>32</v>
      </c>
      <c r="AX177" s="13" t="s">
        <v>82</v>
      </c>
      <c r="AY177" s="185" t="s">
        <v>427</v>
      </c>
    </row>
    <row r="178" spans="1:65" s="12" customFormat="1" ht="22.8" customHeight="1">
      <c r="B178" s="152"/>
      <c r="D178" s="153" t="s">
        <v>74</v>
      </c>
      <c r="E178" s="163" t="s">
        <v>435</v>
      </c>
      <c r="F178" s="163" t="s">
        <v>890</v>
      </c>
      <c r="I178" s="155"/>
      <c r="J178" s="164">
        <f>BK178</f>
        <v>0</v>
      </c>
      <c r="L178" s="152"/>
      <c r="M178" s="157"/>
      <c r="N178" s="158"/>
      <c r="O178" s="158"/>
      <c r="P178" s="159">
        <f>P179+P186</f>
        <v>0</v>
      </c>
      <c r="Q178" s="158"/>
      <c r="R178" s="159">
        <f>R179+R186</f>
        <v>532.55347200000006</v>
      </c>
      <c r="S178" s="158"/>
      <c r="T178" s="160">
        <f>T179+T186</f>
        <v>0</v>
      </c>
      <c r="AR178" s="153" t="s">
        <v>82</v>
      </c>
      <c r="AT178" s="161" t="s">
        <v>74</v>
      </c>
      <c r="AU178" s="161" t="s">
        <v>82</v>
      </c>
      <c r="AY178" s="153" t="s">
        <v>427</v>
      </c>
      <c r="BK178" s="162">
        <f>BK179+BK186</f>
        <v>0</v>
      </c>
    </row>
    <row r="179" spans="1:65" s="12" customFormat="1" ht="20.85" customHeight="1">
      <c r="B179" s="152"/>
      <c r="D179" s="153" t="s">
        <v>74</v>
      </c>
      <c r="E179" s="163" t="s">
        <v>891</v>
      </c>
      <c r="F179" s="163" t="s">
        <v>892</v>
      </c>
      <c r="I179" s="155"/>
      <c r="J179" s="164">
        <f>BK179</f>
        <v>0</v>
      </c>
      <c r="L179" s="152"/>
      <c r="M179" s="157"/>
      <c r="N179" s="158"/>
      <c r="O179" s="158"/>
      <c r="P179" s="159">
        <f>SUM(P180:P185)</f>
        <v>0</v>
      </c>
      <c r="Q179" s="158"/>
      <c r="R179" s="159">
        <f>SUM(R180:R185)</f>
        <v>156.4785</v>
      </c>
      <c r="S179" s="158"/>
      <c r="T179" s="160">
        <f>SUM(T180:T185)</f>
        <v>0</v>
      </c>
      <c r="AR179" s="153" t="s">
        <v>82</v>
      </c>
      <c r="AT179" s="161" t="s">
        <v>74</v>
      </c>
      <c r="AU179" s="161" t="s">
        <v>84</v>
      </c>
      <c r="AY179" s="153" t="s">
        <v>427</v>
      </c>
      <c r="BK179" s="162">
        <f>SUM(BK180:BK185)</f>
        <v>0</v>
      </c>
    </row>
    <row r="180" spans="1:65" s="2" customFormat="1" ht="33" customHeight="1">
      <c r="A180" s="31"/>
      <c r="B180" s="165"/>
      <c r="C180" s="166" t="s">
        <v>542</v>
      </c>
      <c r="D180" s="166" t="s">
        <v>431</v>
      </c>
      <c r="E180" s="167" t="s">
        <v>893</v>
      </c>
      <c r="F180" s="168" t="s">
        <v>894</v>
      </c>
      <c r="G180" s="169" t="s">
        <v>675</v>
      </c>
      <c r="H180" s="170">
        <v>69.39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2.25</v>
      </c>
      <c r="R180" s="176">
        <f>Q180*H180</f>
        <v>156.1275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435</v>
      </c>
      <c r="AT180" s="178" t="s">
        <v>431</v>
      </c>
      <c r="AU180" s="178" t="s">
        <v>436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1868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1869</v>
      </c>
      <c r="H181" s="187">
        <v>69.39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2" customFormat="1" ht="44.25" customHeight="1">
      <c r="A182" s="31"/>
      <c r="B182" s="165"/>
      <c r="C182" s="166" t="s">
        <v>549</v>
      </c>
      <c r="D182" s="166" t="s">
        <v>431</v>
      </c>
      <c r="E182" s="167" t="s">
        <v>1206</v>
      </c>
      <c r="F182" s="168" t="s">
        <v>1207</v>
      </c>
      <c r="G182" s="169" t="s">
        <v>490</v>
      </c>
      <c r="H182" s="170">
        <v>540</v>
      </c>
      <c r="I182" s="171"/>
      <c r="J182" s="172">
        <f>ROUND(I182*H182,2)</f>
        <v>0</v>
      </c>
      <c r="K182" s="173"/>
      <c r="L182" s="32"/>
      <c r="M182" s="174" t="s">
        <v>1</v>
      </c>
      <c r="N182" s="175" t="s">
        <v>40</v>
      </c>
      <c r="O182" s="57"/>
      <c r="P182" s="176">
        <f>O182*H182</f>
        <v>0</v>
      </c>
      <c r="Q182" s="176">
        <v>2.1000000000000001E-4</v>
      </c>
      <c r="R182" s="176">
        <f>Q182*H182</f>
        <v>0.1134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435</v>
      </c>
      <c r="AT182" s="178" t="s">
        <v>431</v>
      </c>
      <c r="AU182" s="178" t="s">
        <v>436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435</v>
      </c>
      <c r="BM182" s="178" t="s">
        <v>1870</v>
      </c>
    </row>
    <row r="183" spans="1:65" s="13" customFormat="1" ht="10.199999999999999">
      <c r="B183" s="184"/>
      <c r="D183" s="180" t="s">
        <v>447</v>
      </c>
      <c r="E183" s="185" t="s">
        <v>1</v>
      </c>
      <c r="F183" s="186" t="s">
        <v>1871</v>
      </c>
      <c r="H183" s="187">
        <v>540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436</v>
      </c>
      <c r="AV183" s="13" t="s">
        <v>84</v>
      </c>
      <c r="AW183" s="13" t="s">
        <v>32</v>
      </c>
      <c r="AX183" s="13" t="s">
        <v>82</v>
      </c>
      <c r="AY183" s="185" t="s">
        <v>427</v>
      </c>
    </row>
    <row r="184" spans="1:65" s="2" customFormat="1" ht="21.75" customHeight="1">
      <c r="A184" s="31"/>
      <c r="B184" s="165"/>
      <c r="C184" s="192" t="s">
        <v>553</v>
      </c>
      <c r="D184" s="192" t="s">
        <v>461</v>
      </c>
      <c r="E184" s="193" t="s">
        <v>1212</v>
      </c>
      <c r="F184" s="194" t="s">
        <v>1213</v>
      </c>
      <c r="G184" s="195" t="s">
        <v>490</v>
      </c>
      <c r="H184" s="196">
        <v>594</v>
      </c>
      <c r="I184" s="197"/>
      <c r="J184" s="198">
        <f>ROUND(I184*H184,2)</f>
        <v>0</v>
      </c>
      <c r="K184" s="199"/>
      <c r="L184" s="200"/>
      <c r="M184" s="201" t="s">
        <v>1</v>
      </c>
      <c r="N184" s="202" t="s">
        <v>40</v>
      </c>
      <c r="O184" s="57"/>
      <c r="P184" s="176">
        <f>O184*H184</f>
        <v>0</v>
      </c>
      <c r="Q184" s="176">
        <v>4.0000000000000002E-4</v>
      </c>
      <c r="R184" s="176">
        <f>Q184*H184</f>
        <v>0.23760000000000001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464</v>
      </c>
      <c r="AT184" s="178" t="s">
        <v>461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1872</v>
      </c>
    </row>
    <row r="185" spans="1:65" s="13" customFormat="1" ht="10.199999999999999">
      <c r="B185" s="184"/>
      <c r="D185" s="180" t="s">
        <v>447</v>
      </c>
      <c r="F185" s="186" t="s">
        <v>1873</v>
      </c>
      <c r="H185" s="187">
        <v>594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</v>
      </c>
      <c r="AX185" s="13" t="s">
        <v>82</v>
      </c>
      <c r="AY185" s="185" t="s">
        <v>427</v>
      </c>
    </row>
    <row r="186" spans="1:65" s="12" customFormat="1" ht="20.85" customHeight="1">
      <c r="B186" s="152"/>
      <c r="D186" s="153" t="s">
        <v>74</v>
      </c>
      <c r="E186" s="163" t="s">
        <v>898</v>
      </c>
      <c r="F186" s="163" t="s">
        <v>899</v>
      </c>
      <c r="I186" s="155"/>
      <c r="J186" s="164">
        <f>BK186</f>
        <v>0</v>
      </c>
      <c r="L186" s="152"/>
      <c r="M186" s="157"/>
      <c r="N186" s="158"/>
      <c r="O186" s="158"/>
      <c r="P186" s="159">
        <f>SUM(P187:P193)</f>
        <v>0</v>
      </c>
      <c r="Q186" s="158"/>
      <c r="R186" s="159">
        <f>SUM(R187:R193)</f>
        <v>376.074972</v>
      </c>
      <c r="S186" s="158"/>
      <c r="T186" s="160">
        <f>SUM(T187:T193)</f>
        <v>0</v>
      </c>
      <c r="AR186" s="153" t="s">
        <v>82</v>
      </c>
      <c r="AT186" s="161" t="s">
        <v>74</v>
      </c>
      <c r="AU186" s="161" t="s">
        <v>84</v>
      </c>
      <c r="AY186" s="153" t="s">
        <v>427</v>
      </c>
      <c r="BK186" s="162">
        <f>SUM(BK187:BK193)</f>
        <v>0</v>
      </c>
    </row>
    <row r="187" spans="1:65" s="2" customFormat="1" ht="44.25" customHeight="1">
      <c r="A187" s="31"/>
      <c r="B187" s="165"/>
      <c r="C187" s="166" t="s">
        <v>7</v>
      </c>
      <c r="D187" s="166" t="s">
        <v>431</v>
      </c>
      <c r="E187" s="167" t="s">
        <v>900</v>
      </c>
      <c r="F187" s="168" t="s">
        <v>901</v>
      </c>
      <c r="G187" s="169" t="s">
        <v>675</v>
      </c>
      <c r="H187" s="170">
        <v>49.4</v>
      </c>
      <c r="I187" s="171"/>
      <c r="J187" s="172">
        <f>ROUND(I187*H187,2)</f>
        <v>0</v>
      </c>
      <c r="K187" s="173"/>
      <c r="L187" s="32"/>
      <c r="M187" s="174" t="s">
        <v>1</v>
      </c>
      <c r="N187" s="175" t="s">
        <v>40</v>
      </c>
      <c r="O187" s="57"/>
      <c r="P187" s="176">
        <f>O187*H187</f>
        <v>0</v>
      </c>
      <c r="Q187" s="176">
        <v>2.0032199999999998</v>
      </c>
      <c r="R187" s="176">
        <f>Q187*H187</f>
        <v>98.959067999999988</v>
      </c>
      <c r="S187" s="176">
        <v>0</v>
      </c>
      <c r="T187" s="17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8" t="s">
        <v>435</v>
      </c>
      <c r="AT187" s="178" t="s">
        <v>431</v>
      </c>
      <c r="AU187" s="178" t="s">
        <v>436</v>
      </c>
      <c r="AY187" s="16" t="s">
        <v>427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82</v>
      </c>
      <c r="BK187" s="179">
        <f>ROUND(I187*H187,2)</f>
        <v>0</v>
      </c>
      <c r="BL187" s="16" t="s">
        <v>435</v>
      </c>
      <c r="BM187" s="178" t="s">
        <v>1874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1875</v>
      </c>
      <c r="H188" s="187">
        <v>49.4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436</v>
      </c>
      <c r="AV188" s="13" t="s">
        <v>84</v>
      </c>
      <c r="AW188" s="13" t="s">
        <v>32</v>
      </c>
      <c r="AX188" s="13" t="s">
        <v>82</v>
      </c>
      <c r="AY188" s="185" t="s">
        <v>427</v>
      </c>
    </row>
    <row r="189" spans="1:65" s="2" customFormat="1" ht="44.25" customHeight="1">
      <c r="A189" s="31"/>
      <c r="B189" s="165"/>
      <c r="C189" s="166" t="s">
        <v>564</v>
      </c>
      <c r="D189" s="166" t="s">
        <v>431</v>
      </c>
      <c r="E189" s="167" t="s">
        <v>905</v>
      </c>
      <c r="F189" s="168" t="s">
        <v>906</v>
      </c>
      <c r="G189" s="169" t="s">
        <v>490</v>
      </c>
      <c r="H189" s="170">
        <v>76</v>
      </c>
      <c r="I189" s="171"/>
      <c r="J189" s="172">
        <f>ROUND(I189*H189,2)</f>
        <v>0</v>
      </c>
      <c r="K189" s="173"/>
      <c r="L189" s="32"/>
      <c r="M189" s="174" t="s">
        <v>1</v>
      </c>
      <c r="N189" s="175" t="s">
        <v>40</v>
      </c>
      <c r="O189" s="57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435</v>
      </c>
      <c r="AT189" s="178" t="s">
        <v>431</v>
      </c>
      <c r="AU189" s="178" t="s">
        <v>436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1876</v>
      </c>
    </row>
    <row r="190" spans="1:65" s="13" customFormat="1" ht="10.199999999999999">
      <c r="B190" s="184"/>
      <c r="D190" s="180" t="s">
        <v>447</v>
      </c>
      <c r="E190" s="185" t="s">
        <v>1</v>
      </c>
      <c r="F190" s="186" t="s">
        <v>1877</v>
      </c>
      <c r="H190" s="187">
        <v>76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447</v>
      </c>
      <c r="AU190" s="185" t="s">
        <v>436</v>
      </c>
      <c r="AV190" s="13" t="s">
        <v>84</v>
      </c>
      <c r="AW190" s="13" t="s">
        <v>32</v>
      </c>
      <c r="AX190" s="13" t="s">
        <v>82</v>
      </c>
      <c r="AY190" s="185" t="s">
        <v>427</v>
      </c>
    </row>
    <row r="191" spans="1:65" s="2" customFormat="1" ht="33" customHeight="1">
      <c r="A191" s="31"/>
      <c r="B191" s="165"/>
      <c r="C191" s="166" t="s">
        <v>569</v>
      </c>
      <c r="D191" s="166" t="s">
        <v>431</v>
      </c>
      <c r="E191" s="167" t="s">
        <v>909</v>
      </c>
      <c r="F191" s="168" t="s">
        <v>910</v>
      </c>
      <c r="G191" s="169" t="s">
        <v>675</v>
      </c>
      <c r="H191" s="170">
        <v>138.78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1.9967999999999999</v>
      </c>
      <c r="R191" s="176">
        <f>Q191*H191</f>
        <v>277.115904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436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1878</v>
      </c>
    </row>
    <row r="192" spans="1:65" s="2" customFormat="1" ht="18">
      <c r="A192" s="31"/>
      <c r="B192" s="32"/>
      <c r="C192" s="31"/>
      <c r="D192" s="180" t="s">
        <v>438</v>
      </c>
      <c r="E192" s="31"/>
      <c r="F192" s="181" t="s">
        <v>912</v>
      </c>
      <c r="G192" s="31"/>
      <c r="H192" s="31"/>
      <c r="I192" s="100"/>
      <c r="J192" s="31"/>
      <c r="K192" s="31"/>
      <c r="L192" s="32"/>
      <c r="M192" s="182"/>
      <c r="N192" s="183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438</v>
      </c>
      <c r="AU192" s="16" t="s">
        <v>436</v>
      </c>
    </row>
    <row r="193" spans="1:65" s="13" customFormat="1" ht="10.199999999999999">
      <c r="B193" s="184"/>
      <c r="D193" s="180" t="s">
        <v>447</v>
      </c>
      <c r="E193" s="185" t="s">
        <v>1</v>
      </c>
      <c r="F193" s="186" t="s">
        <v>1879</v>
      </c>
      <c r="H193" s="187">
        <v>138.78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436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65" s="12" customFormat="1" ht="22.8" customHeight="1">
      <c r="B194" s="152"/>
      <c r="D194" s="153" t="s">
        <v>74</v>
      </c>
      <c r="E194" s="163" t="s">
        <v>469</v>
      </c>
      <c r="F194" s="163" t="s">
        <v>470</v>
      </c>
      <c r="I194" s="155"/>
      <c r="J194" s="164">
        <f>BK194</f>
        <v>0</v>
      </c>
      <c r="L194" s="152"/>
      <c r="M194" s="157"/>
      <c r="N194" s="158"/>
      <c r="O194" s="158"/>
      <c r="P194" s="159">
        <f>P195</f>
        <v>0</v>
      </c>
      <c r="Q194" s="158"/>
      <c r="R194" s="159">
        <f>R195</f>
        <v>0</v>
      </c>
      <c r="S194" s="158"/>
      <c r="T194" s="160">
        <f>T195</f>
        <v>0</v>
      </c>
      <c r="AR194" s="153" t="s">
        <v>82</v>
      </c>
      <c r="AT194" s="161" t="s">
        <v>74</v>
      </c>
      <c r="AU194" s="161" t="s">
        <v>82</v>
      </c>
      <c r="AY194" s="153" t="s">
        <v>427</v>
      </c>
      <c r="BK194" s="162">
        <f>BK195</f>
        <v>0</v>
      </c>
    </row>
    <row r="195" spans="1:65" s="2" customFormat="1" ht="21.75" customHeight="1">
      <c r="A195" s="31"/>
      <c r="B195" s="165"/>
      <c r="C195" s="166" t="s">
        <v>574</v>
      </c>
      <c r="D195" s="166" t="s">
        <v>431</v>
      </c>
      <c r="E195" s="167" t="s">
        <v>589</v>
      </c>
      <c r="F195" s="168" t="s">
        <v>590</v>
      </c>
      <c r="G195" s="169" t="s">
        <v>452</v>
      </c>
      <c r="H195" s="170">
        <v>532.57100000000003</v>
      </c>
      <c r="I195" s="171"/>
      <c r="J195" s="172">
        <f>ROUND(I195*H195,2)</f>
        <v>0</v>
      </c>
      <c r="K195" s="173"/>
      <c r="L195" s="32"/>
      <c r="M195" s="218" t="s">
        <v>1</v>
      </c>
      <c r="N195" s="219" t="s">
        <v>40</v>
      </c>
      <c r="O195" s="216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1880</v>
      </c>
    </row>
    <row r="196" spans="1:65" s="2" customFormat="1" ht="7" customHeight="1">
      <c r="A196" s="31"/>
      <c r="B196" s="46"/>
      <c r="C196" s="47"/>
      <c r="D196" s="47"/>
      <c r="E196" s="47"/>
      <c r="F196" s="47"/>
      <c r="G196" s="47"/>
      <c r="H196" s="47"/>
      <c r="I196" s="124"/>
      <c r="J196" s="47"/>
      <c r="K196" s="47"/>
      <c r="L196" s="32"/>
      <c r="M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</sheetData>
  <autoFilter ref="C130:K195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214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1641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1881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1643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ROUND((SUM(BE123:BE173)),  2)</f>
        <v>0</v>
      </c>
      <c r="G35" s="31"/>
      <c r="H35" s="31"/>
      <c r="I35" s="111">
        <v>0.21</v>
      </c>
      <c r="J35" s="110">
        <f>ROUND(((SUM(BE123:BE173))*I35),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ROUND((SUM(BF123:BF173)),  2)</f>
        <v>0</v>
      </c>
      <c r="G36" s="31"/>
      <c r="H36" s="31"/>
      <c r="I36" s="111">
        <v>0.15</v>
      </c>
      <c r="J36" s="110">
        <f>ROUND(((SUM(BF123:BF173))*I36),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1641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014-36-04-00 -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Veselí n. M.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1641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014-36-04-00 -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Veselí n. M.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1129.2351000000003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1129.2351000000003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1129.2351000000003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2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1882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84</v>
      </c>
      <c r="H128" s="187">
        <v>2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1883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1884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1885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1886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1887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1888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1889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1890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1891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1892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1894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1895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1896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1897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SUM(P164:P173)</f>
        <v>0</v>
      </c>
      <c r="Q163" s="158"/>
      <c r="R163" s="159">
        <f>SUM(R164:R173)</f>
        <v>1129.2351000000003</v>
      </c>
      <c r="S163" s="158"/>
      <c r="T163" s="160">
        <f>SUM(T164:T173)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SUM(BK164:BK173)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240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836.6400000000001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1898</v>
      </c>
    </row>
    <row r="165" spans="1:65" s="2" customFormat="1" ht="27">
      <c r="A165" s="31"/>
      <c r="B165" s="32"/>
      <c r="C165" s="31"/>
      <c r="D165" s="180" t="s">
        <v>438</v>
      </c>
      <c r="E165" s="31"/>
      <c r="F165" s="181" t="s">
        <v>1899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436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1900</v>
      </c>
      <c r="H166" s="187">
        <v>240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436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33" customHeight="1">
      <c r="A167" s="31"/>
      <c r="B167" s="165"/>
      <c r="C167" s="166" t="s">
        <v>533</v>
      </c>
      <c r="D167" s="166" t="s">
        <v>431</v>
      </c>
      <c r="E167" s="167" t="s">
        <v>1901</v>
      </c>
      <c r="F167" s="168" t="s">
        <v>1902</v>
      </c>
      <c r="G167" s="169" t="s">
        <v>490</v>
      </c>
      <c r="H167" s="170">
        <v>2700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0.108</v>
      </c>
      <c r="R167" s="176">
        <f>Q167*H167</f>
        <v>291.60000000000002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436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1903</v>
      </c>
    </row>
    <row r="168" spans="1:65" s="2" customFormat="1" ht="198">
      <c r="A168" s="31"/>
      <c r="B168" s="32"/>
      <c r="C168" s="31"/>
      <c r="D168" s="180" t="s">
        <v>438</v>
      </c>
      <c r="E168" s="31"/>
      <c r="F168" s="181" t="s">
        <v>1904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436</v>
      </c>
    </row>
    <row r="169" spans="1:65" s="13" customFormat="1" ht="20.399999999999999">
      <c r="B169" s="184"/>
      <c r="D169" s="180" t="s">
        <v>447</v>
      </c>
      <c r="E169" s="185" t="s">
        <v>1</v>
      </c>
      <c r="F169" s="186" t="s">
        <v>1905</v>
      </c>
      <c r="H169" s="187">
        <v>2700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542</v>
      </c>
      <c r="D170" s="166" t="s">
        <v>431</v>
      </c>
      <c r="E170" s="167" t="s">
        <v>994</v>
      </c>
      <c r="F170" s="168" t="s">
        <v>995</v>
      </c>
      <c r="G170" s="169" t="s">
        <v>452</v>
      </c>
      <c r="H170" s="170">
        <v>10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9.9510000000000001E-2</v>
      </c>
      <c r="R170" s="176">
        <f>Q170*H170</f>
        <v>0.99509999999999998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1906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1907</v>
      </c>
      <c r="H171" s="187">
        <v>10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549</v>
      </c>
      <c r="D172" s="166" t="s">
        <v>431</v>
      </c>
      <c r="E172" s="167" t="s">
        <v>998</v>
      </c>
      <c r="F172" s="168" t="s">
        <v>999</v>
      </c>
      <c r="G172" s="169" t="s">
        <v>452</v>
      </c>
      <c r="H172" s="170">
        <v>10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1908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497</v>
      </c>
      <c r="H173" s="187">
        <v>10</v>
      </c>
      <c r="I173" s="188"/>
      <c r="L173" s="184"/>
      <c r="M173" s="211"/>
      <c r="N173" s="212"/>
      <c r="O173" s="212"/>
      <c r="P173" s="212"/>
      <c r="Q173" s="212"/>
      <c r="R173" s="212"/>
      <c r="S173" s="212"/>
      <c r="T173" s="213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7" customHeight="1">
      <c r="A174" s="31"/>
      <c r="B174" s="46"/>
      <c r="C174" s="47"/>
      <c r="D174" s="47"/>
      <c r="E174" s="47"/>
      <c r="F174" s="47"/>
      <c r="G174" s="47"/>
      <c r="H174" s="47"/>
      <c r="I174" s="124"/>
      <c r="J174" s="47"/>
      <c r="K174" s="47"/>
      <c r="L174" s="32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autoFilter ref="C122:K17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220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1910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ROUND((SUM(BE131:BE208)),  2)</f>
        <v>0</v>
      </c>
      <c r="G35" s="31"/>
      <c r="H35" s="31"/>
      <c r="I35" s="111">
        <v>0.21</v>
      </c>
      <c r="J35" s="110">
        <f>ROUND(((SUM(BE131:BE208))*I35),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ROUND((SUM(BF131:BF208)),  2)</f>
        <v>0</v>
      </c>
      <c r="G36" s="31"/>
      <c r="H36" s="31"/>
      <c r="I36" s="111">
        <v>0.15</v>
      </c>
      <c r="J36" s="110">
        <f>ROUND(((SUM(BF131:BF208))*I36),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ROUND((SUM(BG131:BG208)),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ROUND((SUM(BH131:BH208)),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ROUND((SUM(BI131:BI208)),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014-36-05-1 - SO-01 PK Uherský Ostroh - čekací stání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J137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J141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J148</f>
        <v>0</v>
      </c>
      <c r="L104" s="135"/>
    </row>
    <row r="105" spans="1:47" s="10" customFormat="1" ht="14.85" customHeight="1">
      <c r="B105" s="135"/>
      <c r="D105" s="136" t="s">
        <v>623</v>
      </c>
      <c r="E105" s="137"/>
      <c r="F105" s="137"/>
      <c r="G105" s="137"/>
      <c r="H105" s="137"/>
      <c r="I105" s="138"/>
      <c r="J105" s="139">
        <f>J149</f>
        <v>0</v>
      </c>
      <c r="L105" s="135"/>
    </row>
    <row r="106" spans="1:47" s="10" customFormat="1" ht="14.85" customHeight="1">
      <c r="B106" s="135"/>
      <c r="D106" s="136" t="s">
        <v>408</v>
      </c>
      <c r="E106" s="137"/>
      <c r="F106" s="137"/>
      <c r="G106" s="137"/>
      <c r="H106" s="137"/>
      <c r="I106" s="138"/>
      <c r="J106" s="139">
        <f>J152</f>
        <v>0</v>
      </c>
      <c r="L106" s="135"/>
    </row>
    <row r="107" spans="1:47" s="9" customFormat="1" ht="25" customHeight="1">
      <c r="B107" s="130"/>
      <c r="D107" s="131" t="s">
        <v>409</v>
      </c>
      <c r="E107" s="132"/>
      <c r="F107" s="132"/>
      <c r="G107" s="132"/>
      <c r="H107" s="132"/>
      <c r="I107" s="133"/>
      <c r="J107" s="134">
        <f>J154</f>
        <v>0</v>
      </c>
      <c r="L107" s="130"/>
    </row>
    <row r="108" spans="1:47" s="10" customFormat="1" ht="19.899999999999999" customHeight="1">
      <c r="B108" s="135"/>
      <c r="D108" s="136" t="s">
        <v>410</v>
      </c>
      <c r="E108" s="137"/>
      <c r="F108" s="137"/>
      <c r="G108" s="137"/>
      <c r="H108" s="137"/>
      <c r="I108" s="138"/>
      <c r="J108" s="139">
        <f>J155</f>
        <v>0</v>
      </c>
      <c r="L108" s="135"/>
    </row>
    <row r="109" spans="1:47" s="10" customFormat="1" ht="19.899999999999999" customHeight="1">
      <c r="B109" s="135"/>
      <c r="D109" s="136" t="s">
        <v>411</v>
      </c>
      <c r="E109" s="137"/>
      <c r="F109" s="137"/>
      <c r="G109" s="137"/>
      <c r="H109" s="137"/>
      <c r="I109" s="138"/>
      <c r="J109" s="139">
        <f>J200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1909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014-36-05-1 - SO-01 PK Uherský Ostroh - čekací stání horní rejda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P132+P154</f>
        <v>0</v>
      </c>
      <c r="Q131" s="65"/>
      <c r="R131" s="149">
        <f>R132+R154</f>
        <v>21.293128690000003</v>
      </c>
      <c r="S131" s="65"/>
      <c r="T131" s="150">
        <f>T132+T154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BK132+BK154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P133+P148</f>
        <v>0</v>
      </c>
      <c r="Q132" s="158"/>
      <c r="R132" s="159">
        <f>R133+R148</f>
        <v>12.135350320000001</v>
      </c>
      <c r="S132" s="158"/>
      <c r="T132" s="160">
        <f>T133+T148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BK133+BK148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P134+P137+P141</f>
        <v>0</v>
      </c>
      <c r="Q133" s="158"/>
      <c r="R133" s="159">
        <f>R134+R137+R141</f>
        <v>12.135350320000001</v>
      </c>
      <c r="S133" s="158"/>
      <c r="T133" s="160">
        <f>T134+T137+T141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BK134+BK137+BK141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SUM(P135:P136)</f>
        <v>0</v>
      </c>
      <c r="Q134" s="158"/>
      <c r="R134" s="159">
        <f>SUM(R135:R136)</f>
        <v>0</v>
      </c>
      <c r="S134" s="158"/>
      <c r="T134" s="160">
        <f>SUM(T135:T136)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SUM(BK135:BK136)</f>
        <v>0</v>
      </c>
    </row>
    <row r="135" spans="1:65" s="2" customFormat="1" ht="21.75" customHeight="1">
      <c r="A135" s="31"/>
      <c r="B135" s="165"/>
      <c r="C135" s="166" t="s">
        <v>82</v>
      </c>
      <c r="D135" s="166" t="s">
        <v>431</v>
      </c>
      <c r="E135" s="167" t="s">
        <v>432</v>
      </c>
      <c r="F135" s="168" t="s">
        <v>433</v>
      </c>
      <c r="G135" s="169" t="s">
        <v>434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437</v>
      </c>
    </row>
    <row r="136" spans="1:65" s="2" customFormat="1" ht="99">
      <c r="A136" s="31"/>
      <c r="B136" s="32"/>
      <c r="C136" s="31"/>
      <c r="D136" s="180" t="s">
        <v>438</v>
      </c>
      <c r="E136" s="31"/>
      <c r="F136" s="181" t="s">
        <v>1911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2" customFormat="1" ht="20.85" customHeight="1">
      <c r="B137" s="152"/>
      <c r="D137" s="153" t="s">
        <v>74</v>
      </c>
      <c r="E137" s="163" t="s">
        <v>440</v>
      </c>
      <c r="F137" s="163" t="s">
        <v>441</v>
      </c>
      <c r="I137" s="155"/>
      <c r="J137" s="164">
        <f>BK137</f>
        <v>0</v>
      </c>
      <c r="L137" s="152"/>
      <c r="M137" s="157"/>
      <c r="N137" s="158"/>
      <c r="O137" s="158"/>
      <c r="P137" s="159">
        <f>SUM(P138:P140)</f>
        <v>0</v>
      </c>
      <c r="Q137" s="158"/>
      <c r="R137" s="159">
        <f>SUM(R138:R140)</f>
        <v>6.0186000000000002</v>
      </c>
      <c r="S137" s="158"/>
      <c r="T137" s="160">
        <f>SUM(T138:T140)</f>
        <v>0</v>
      </c>
      <c r="AR137" s="153" t="s">
        <v>82</v>
      </c>
      <c r="AT137" s="161" t="s">
        <v>74</v>
      </c>
      <c r="AU137" s="161" t="s">
        <v>84</v>
      </c>
      <c r="AY137" s="153" t="s">
        <v>427</v>
      </c>
      <c r="BK137" s="162">
        <f>SUM(BK138:BK140)</f>
        <v>0</v>
      </c>
    </row>
    <row r="138" spans="1:65" s="2" customFormat="1" ht="16.5" customHeight="1">
      <c r="A138" s="31"/>
      <c r="B138" s="165"/>
      <c r="C138" s="166" t="s">
        <v>84</v>
      </c>
      <c r="D138" s="166" t="s">
        <v>431</v>
      </c>
      <c r="E138" s="167" t="s">
        <v>442</v>
      </c>
      <c r="F138" s="168" t="s">
        <v>443</v>
      </c>
      <c r="G138" s="169" t="s">
        <v>444</v>
      </c>
      <c r="H138" s="170">
        <v>210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2.8660000000000001E-2</v>
      </c>
      <c r="R138" s="176">
        <f>Q138*H138</f>
        <v>6.0186000000000002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445</v>
      </c>
    </row>
    <row r="139" spans="1:65" s="2" customFormat="1" ht="90">
      <c r="A139" s="31"/>
      <c r="B139" s="32"/>
      <c r="C139" s="31"/>
      <c r="D139" s="180" t="s">
        <v>438</v>
      </c>
      <c r="E139" s="31"/>
      <c r="F139" s="181" t="s">
        <v>1540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20.399999999999999">
      <c r="B140" s="184"/>
      <c r="D140" s="180" t="s">
        <v>447</v>
      </c>
      <c r="E140" s="185" t="s">
        <v>1</v>
      </c>
      <c r="F140" s="186" t="s">
        <v>1912</v>
      </c>
      <c r="H140" s="187">
        <v>210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12" customFormat="1" ht="20.85" customHeight="1">
      <c r="B141" s="152"/>
      <c r="D141" s="153" t="s">
        <v>74</v>
      </c>
      <c r="E141" s="163" t="s">
        <v>8</v>
      </c>
      <c r="F141" s="163" t="s">
        <v>449</v>
      </c>
      <c r="I141" s="155"/>
      <c r="J141" s="164">
        <f>BK141</f>
        <v>0</v>
      </c>
      <c r="L141" s="152"/>
      <c r="M141" s="157"/>
      <c r="N141" s="158"/>
      <c r="O141" s="158"/>
      <c r="P141" s="159">
        <f>SUM(P142:P147)</f>
        <v>0</v>
      </c>
      <c r="Q141" s="158"/>
      <c r="R141" s="159">
        <f>SUM(R142:R147)</f>
        <v>6.1167503200000004</v>
      </c>
      <c r="S141" s="158"/>
      <c r="T141" s="160">
        <f>SUM(T142:T147)</f>
        <v>0</v>
      </c>
      <c r="AR141" s="153" t="s">
        <v>82</v>
      </c>
      <c r="AT141" s="161" t="s">
        <v>74</v>
      </c>
      <c r="AU141" s="161" t="s">
        <v>84</v>
      </c>
      <c r="AY141" s="153" t="s">
        <v>427</v>
      </c>
      <c r="BK141" s="162">
        <f>SUM(BK142:BK147)</f>
        <v>0</v>
      </c>
    </row>
    <row r="142" spans="1:65" s="2" customFormat="1" ht="33" customHeight="1">
      <c r="A142" s="31"/>
      <c r="B142" s="165"/>
      <c r="C142" s="166" t="s">
        <v>436</v>
      </c>
      <c r="D142" s="166" t="s">
        <v>431</v>
      </c>
      <c r="E142" s="167" t="s">
        <v>450</v>
      </c>
      <c r="F142" s="168" t="s">
        <v>451</v>
      </c>
      <c r="G142" s="169" t="s">
        <v>452</v>
      </c>
      <c r="H142" s="170">
        <v>4.8920000000000003</v>
      </c>
      <c r="I142" s="171"/>
      <c r="J142" s="172">
        <f>ROUND(I142*H142,2)</f>
        <v>0</v>
      </c>
      <c r="K142" s="173"/>
      <c r="L142" s="32"/>
      <c r="M142" s="174" t="s">
        <v>1</v>
      </c>
      <c r="N142" s="175" t="s">
        <v>40</v>
      </c>
      <c r="O142" s="57"/>
      <c r="P142" s="176">
        <f>O142*H142</f>
        <v>0</v>
      </c>
      <c r="Q142" s="176">
        <v>4.6000000000000001E-4</v>
      </c>
      <c r="R142" s="176">
        <f>Q142*H142</f>
        <v>2.2503200000000001E-3</v>
      </c>
      <c r="S142" s="176">
        <v>0</v>
      </c>
      <c r="T142" s="17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436</v>
      </c>
      <c r="AY142" s="16" t="s">
        <v>427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82</v>
      </c>
      <c r="BK142" s="179">
        <f>ROUND(I142*H142,2)</f>
        <v>0</v>
      </c>
      <c r="BL142" s="16" t="s">
        <v>435</v>
      </c>
      <c r="BM142" s="178" t="s">
        <v>453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1913</v>
      </c>
      <c r="H143" s="187">
        <v>4.8920000000000003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44.25" customHeight="1">
      <c r="A144" s="31"/>
      <c r="B144" s="165"/>
      <c r="C144" s="166" t="s">
        <v>435</v>
      </c>
      <c r="D144" s="166" t="s">
        <v>431</v>
      </c>
      <c r="E144" s="167" t="s">
        <v>456</v>
      </c>
      <c r="F144" s="168" t="s">
        <v>457</v>
      </c>
      <c r="G144" s="169" t="s">
        <v>444</v>
      </c>
      <c r="H144" s="170">
        <v>61.145000000000003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436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435</v>
      </c>
      <c r="BM144" s="178" t="s">
        <v>458</v>
      </c>
    </row>
    <row r="145" spans="1:65" s="13" customFormat="1" ht="10.199999999999999">
      <c r="B145" s="184"/>
      <c r="D145" s="180" t="s">
        <v>447</v>
      </c>
      <c r="E145" s="185" t="s">
        <v>1</v>
      </c>
      <c r="F145" s="186" t="s">
        <v>1914</v>
      </c>
      <c r="H145" s="187">
        <v>61.145000000000003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447</v>
      </c>
      <c r="AU145" s="185" t="s">
        <v>436</v>
      </c>
      <c r="AV145" s="13" t="s">
        <v>84</v>
      </c>
      <c r="AW145" s="13" t="s">
        <v>32</v>
      </c>
      <c r="AX145" s="13" t="s">
        <v>82</v>
      </c>
      <c r="AY145" s="185" t="s">
        <v>427</v>
      </c>
    </row>
    <row r="146" spans="1:65" s="2" customFormat="1" ht="21.75" customHeight="1">
      <c r="A146" s="31"/>
      <c r="B146" s="165"/>
      <c r="C146" s="192" t="s">
        <v>460</v>
      </c>
      <c r="D146" s="192" t="s">
        <v>461</v>
      </c>
      <c r="E146" s="193" t="s">
        <v>462</v>
      </c>
      <c r="F146" s="194" t="s">
        <v>463</v>
      </c>
      <c r="G146" s="195" t="s">
        <v>444</v>
      </c>
      <c r="H146" s="196">
        <v>61.145000000000003</v>
      </c>
      <c r="I146" s="197"/>
      <c r="J146" s="198">
        <f>ROUND(I146*H146,2)</f>
        <v>0</v>
      </c>
      <c r="K146" s="199"/>
      <c r="L146" s="200"/>
      <c r="M146" s="201" t="s">
        <v>1</v>
      </c>
      <c r="N146" s="202" t="s">
        <v>40</v>
      </c>
      <c r="O146" s="57"/>
      <c r="P146" s="176">
        <f>O146*H146</f>
        <v>0</v>
      </c>
      <c r="Q146" s="176">
        <v>0.1</v>
      </c>
      <c r="R146" s="176">
        <f>Q146*H146</f>
        <v>6.1145000000000005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464</v>
      </c>
      <c r="AT146" s="178" t="s">
        <v>461</v>
      </c>
      <c r="AU146" s="178" t="s">
        <v>436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435</v>
      </c>
      <c r="BM146" s="178" t="s">
        <v>465</v>
      </c>
    </row>
    <row r="147" spans="1:65" s="13" customFormat="1" ht="10.199999999999999">
      <c r="B147" s="184"/>
      <c r="D147" s="180" t="s">
        <v>447</v>
      </c>
      <c r="E147" s="185" t="s">
        <v>1</v>
      </c>
      <c r="F147" s="186" t="s">
        <v>1915</v>
      </c>
      <c r="H147" s="187">
        <v>61.145000000000003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447</v>
      </c>
      <c r="AU147" s="185" t="s">
        <v>436</v>
      </c>
      <c r="AV147" s="13" t="s">
        <v>84</v>
      </c>
      <c r="AW147" s="13" t="s">
        <v>32</v>
      </c>
      <c r="AX147" s="13" t="s">
        <v>82</v>
      </c>
      <c r="AY147" s="185" t="s">
        <v>427</v>
      </c>
    </row>
    <row r="148" spans="1:65" s="12" customFormat="1" ht="22.8" customHeight="1">
      <c r="B148" s="152"/>
      <c r="D148" s="153" t="s">
        <v>74</v>
      </c>
      <c r="E148" s="163" t="s">
        <v>467</v>
      </c>
      <c r="F148" s="163" t="s">
        <v>468</v>
      </c>
      <c r="I148" s="155"/>
      <c r="J148" s="164">
        <f>BK148</f>
        <v>0</v>
      </c>
      <c r="L148" s="152"/>
      <c r="M148" s="157"/>
      <c r="N148" s="158"/>
      <c r="O148" s="158"/>
      <c r="P148" s="159">
        <f>P149+P152</f>
        <v>0</v>
      </c>
      <c r="Q148" s="158"/>
      <c r="R148" s="159">
        <f>R149+R152</f>
        <v>0</v>
      </c>
      <c r="S148" s="158"/>
      <c r="T148" s="160">
        <f>T149+T152</f>
        <v>0</v>
      </c>
      <c r="AR148" s="153" t="s">
        <v>82</v>
      </c>
      <c r="AT148" s="161" t="s">
        <v>74</v>
      </c>
      <c r="AU148" s="161" t="s">
        <v>82</v>
      </c>
      <c r="AY148" s="153" t="s">
        <v>427</v>
      </c>
      <c r="BK148" s="162">
        <f>BK149+BK152</f>
        <v>0</v>
      </c>
    </row>
    <row r="149" spans="1:65" s="12" customFormat="1" ht="20.85" customHeight="1">
      <c r="B149" s="152"/>
      <c r="D149" s="153" t="s">
        <v>74</v>
      </c>
      <c r="E149" s="163" t="s">
        <v>624</v>
      </c>
      <c r="F149" s="163" t="s">
        <v>625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SUM(P150:P151)</f>
        <v>0</v>
      </c>
      <c r="Q149" s="158"/>
      <c r="R149" s="159">
        <f>SUM(R150:R151)</f>
        <v>0</v>
      </c>
      <c r="S149" s="158"/>
      <c r="T149" s="160">
        <f>SUM(T150:T151)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SUM(BK150:BK151)</f>
        <v>0</v>
      </c>
    </row>
    <row r="150" spans="1:65" s="2" customFormat="1" ht="16.5" customHeight="1">
      <c r="A150" s="31"/>
      <c r="B150" s="165"/>
      <c r="C150" s="166" t="s">
        <v>471</v>
      </c>
      <c r="D150" s="166" t="s">
        <v>431</v>
      </c>
      <c r="E150" s="167" t="s">
        <v>1916</v>
      </c>
      <c r="F150" s="168" t="s">
        <v>1917</v>
      </c>
      <c r="G150" s="169" t="s">
        <v>482</v>
      </c>
      <c r="H150" s="170">
        <v>1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1918</v>
      </c>
    </row>
    <row r="151" spans="1:65" s="2" customFormat="1" ht="108">
      <c r="A151" s="31"/>
      <c r="B151" s="32"/>
      <c r="C151" s="31"/>
      <c r="D151" s="180" t="s">
        <v>438</v>
      </c>
      <c r="E151" s="31"/>
      <c r="F151" s="181" t="s">
        <v>1919</v>
      </c>
      <c r="G151" s="31"/>
      <c r="H151" s="31"/>
      <c r="I151" s="100"/>
      <c r="J151" s="31"/>
      <c r="K151" s="31"/>
      <c r="L151" s="32"/>
      <c r="M151" s="182"/>
      <c r="N151" s="183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438</v>
      </c>
      <c r="AU151" s="16" t="s">
        <v>436</v>
      </c>
    </row>
    <row r="152" spans="1:65" s="12" customFormat="1" ht="20.85" customHeight="1">
      <c r="B152" s="152"/>
      <c r="D152" s="153" t="s">
        <v>74</v>
      </c>
      <c r="E152" s="163" t="s">
        <v>469</v>
      </c>
      <c r="F152" s="163" t="s">
        <v>470</v>
      </c>
      <c r="I152" s="155"/>
      <c r="J152" s="164">
        <f>BK152</f>
        <v>0</v>
      </c>
      <c r="L152" s="152"/>
      <c r="M152" s="157"/>
      <c r="N152" s="158"/>
      <c r="O152" s="158"/>
      <c r="P152" s="159">
        <f>P153</f>
        <v>0</v>
      </c>
      <c r="Q152" s="158"/>
      <c r="R152" s="159">
        <f>R153</f>
        <v>0</v>
      </c>
      <c r="S152" s="158"/>
      <c r="T152" s="160">
        <f>T153</f>
        <v>0</v>
      </c>
      <c r="AR152" s="153" t="s">
        <v>82</v>
      </c>
      <c r="AT152" s="161" t="s">
        <v>74</v>
      </c>
      <c r="AU152" s="161" t="s">
        <v>84</v>
      </c>
      <c r="AY152" s="153" t="s">
        <v>427</v>
      </c>
      <c r="BK152" s="162">
        <f>BK153</f>
        <v>0</v>
      </c>
    </row>
    <row r="153" spans="1:65" s="2" customFormat="1" ht="21.75" customHeight="1">
      <c r="A153" s="31"/>
      <c r="B153" s="165"/>
      <c r="C153" s="166" t="s">
        <v>479</v>
      </c>
      <c r="D153" s="166" t="s">
        <v>431</v>
      </c>
      <c r="E153" s="167" t="s">
        <v>472</v>
      </c>
      <c r="F153" s="168" t="s">
        <v>473</v>
      </c>
      <c r="G153" s="169" t="s">
        <v>452</v>
      </c>
      <c r="H153" s="170">
        <v>15.977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435</v>
      </c>
      <c r="AT153" s="178" t="s">
        <v>431</v>
      </c>
      <c r="AU153" s="178" t="s">
        <v>436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435</v>
      </c>
      <c r="BM153" s="178" t="s">
        <v>474</v>
      </c>
    </row>
    <row r="154" spans="1:65" s="12" customFormat="1" ht="25.9" customHeight="1">
      <c r="B154" s="152"/>
      <c r="D154" s="153" t="s">
        <v>74</v>
      </c>
      <c r="E154" s="154" t="s">
        <v>475</v>
      </c>
      <c r="F154" s="154" t="s">
        <v>476</v>
      </c>
      <c r="I154" s="155"/>
      <c r="J154" s="156">
        <f>BK154</f>
        <v>0</v>
      </c>
      <c r="L154" s="152"/>
      <c r="M154" s="157"/>
      <c r="N154" s="158"/>
      <c r="O154" s="158"/>
      <c r="P154" s="159">
        <f>P155+P200</f>
        <v>0</v>
      </c>
      <c r="Q154" s="158"/>
      <c r="R154" s="159">
        <f>R155+R200</f>
        <v>9.1577783700000008</v>
      </c>
      <c r="S154" s="158"/>
      <c r="T154" s="160">
        <f>T155+T200</f>
        <v>0</v>
      </c>
      <c r="AR154" s="153" t="s">
        <v>84</v>
      </c>
      <c r="AT154" s="161" t="s">
        <v>74</v>
      </c>
      <c r="AU154" s="161" t="s">
        <v>75</v>
      </c>
      <c r="AY154" s="153" t="s">
        <v>427</v>
      </c>
      <c r="BK154" s="162">
        <f>BK155+BK200</f>
        <v>0</v>
      </c>
    </row>
    <row r="155" spans="1:65" s="12" customFormat="1" ht="22.8" customHeight="1">
      <c r="B155" s="152"/>
      <c r="D155" s="153" t="s">
        <v>74</v>
      </c>
      <c r="E155" s="163" t="s">
        <v>477</v>
      </c>
      <c r="F155" s="163" t="s">
        <v>478</v>
      </c>
      <c r="I155" s="155"/>
      <c r="J155" s="164">
        <f>BK155</f>
        <v>0</v>
      </c>
      <c r="L155" s="152"/>
      <c r="M155" s="157"/>
      <c r="N155" s="158"/>
      <c r="O155" s="158"/>
      <c r="P155" s="159">
        <f>SUM(P156:P199)</f>
        <v>0</v>
      </c>
      <c r="Q155" s="158"/>
      <c r="R155" s="159">
        <f>SUM(R156:R199)</f>
        <v>7.9420331700000002</v>
      </c>
      <c r="S155" s="158"/>
      <c r="T155" s="160">
        <f>SUM(T156:T199)</f>
        <v>0</v>
      </c>
      <c r="AR155" s="153" t="s">
        <v>84</v>
      </c>
      <c r="AT155" s="161" t="s">
        <v>74</v>
      </c>
      <c r="AU155" s="161" t="s">
        <v>82</v>
      </c>
      <c r="AY155" s="153" t="s">
        <v>427</v>
      </c>
      <c r="BK155" s="162">
        <f>SUM(BK156:BK199)</f>
        <v>0</v>
      </c>
    </row>
    <row r="156" spans="1:65" s="2" customFormat="1" ht="16.5" customHeight="1">
      <c r="A156" s="31"/>
      <c r="B156" s="165"/>
      <c r="C156" s="192" t="s">
        <v>464</v>
      </c>
      <c r="D156" s="192" t="s">
        <v>461</v>
      </c>
      <c r="E156" s="193" t="s">
        <v>480</v>
      </c>
      <c r="F156" s="194" t="s">
        <v>481</v>
      </c>
      <c r="G156" s="195" t="s">
        <v>482</v>
      </c>
      <c r="H156" s="196">
        <v>14</v>
      </c>
      <c r="I156" s="197"/>
      <c r="J156" s="198">
        <f>ROUND(I156*H156,2)</f>
        <v>0</v>
      </c>
      <c r="K156" s="199"/>
      <c r="L156" s="200"/>
      <c r="M156" s="201" t="s">
        <v>1</v>
      </c>
      <c r="N156" s="202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483</v>
      </c>
      <c r="AT156" s="178" t="s">
        <v>461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484</v>
      </c>
      <c r="BM156" s="178" t="s">
        <v>485</v>
      </c>
    </row>
    <row r="157" spans="1:65" s="2" customFormat="1" ht="72">
      <c r="A157" s="31"/>
      <c r="B157" s="32"/>
      <c r="C157" s="31"/>
      <c r="D157" s="180" t="s">
        <v>438</v>
      </c>
      <c r="E157" s="31"/>
      <c r="F157" s="181" t="s">
        <v>1015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487</v>
      </c>
      <c r="H158" s="187">
        <v>14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467</v>
      </c>
      <c r="D159" s="166" t="s">
        <v>431</v>
      </c>
      <c r="E159" s="167" t="s">
        <v>488</v>
      </c>
      <c r="F159" s="168" t="s">
        <v>489</v>
      </c>
      <c r="G159" s="169" t="s">
        <v>490</v>
      </c>
      <c r="H159" s="170">
        <v>17.5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4.8999999999999998E-4</v>
      </c>
      <c r="R159" s="176">
        <f>Q159*H159</f>
        <v>8.5749999999999993E-3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491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492</v>
      </c>
      <c r="H160" s="187">
        <v>17.5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16.5" customHeight="1">
      <c r="A161" s="31"/>
      <c r="B161" s="165"/>
      <c r="C161" s="192" t="s">
        <v>497</v>
      </c>
      <c r="D161" s="192" t="s">
        <v>461</v>
      </c>
      <c r="E161" s="193" t="s">
        <v>493</v>
      </c>
      <c r="F161" s="194" t="s">
        <v>494</v>
      </c>
      <c r="G161" s="195" t="s">
        <v>490</v>
      </c>
      <c r="H161" s="196">
        <v>19.25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1.46E-2</v>
      </c>
      <c r="R161" s="176">
        <f>Q161*H161</f>
        <v>0.28105000000000002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483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484</v>
      </c>
      <c r="BM161" s="178" t="s">
        <v>495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496</v>
      </c>
      <c r="H162" s="187">
        <v>19.25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84</v>
      </c>
      <c r="AV162" s="13" t="s">
        <v>84</v>
      </c>
      <c r="AW162" s="13" t="s">
        <v>32</v>
      </c>
      <c r="AX162" s="13" t="s">
        <v>82</v>
      </c>
      <c r="AY162" s="185" t="s">
        <v>427</v>
      </c>
    </row>
    <row r="163" spans="1:65" s="2" customFormat="1" ht="21.75" customHeight="1">
      <c r="A163" s="31"/>
      <c r="B163" s="165"/>
      <c r="C163" s="166" t="s">
        <v>429</v>
      </c>
      <c r="D163" s="166" t="s">
        <v>431</v>
      </c>
      <c r="E163" s="167" t="s">
        <v>498</v>
      </c>
      <c r="F163" s="168" t="s">
        <v>499</v>
      </c>
      <c r="G163" s="169" t="s">
        <v>444</v>
      </c>
      <c r="H163" s="170">
        <v>35.5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484</v>
      </c>
      <c r="AT163" s="178" t="s">
        <v>431</v>
      </c>
      <c r="AU163" s="178" t="s">
        <v>84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484</v>
      </c>
      <c r="BM163" s="178" t="s">
        <v>500</v>
      </c>
    </row>
    <row r="164" spans="1:65" s="13" customFormat="1" ht="10.199999999999999">
      <c r="B164" s="184"/>
      <c r="D164" s="180" t="s">
        <v>447</v>
      </c>
      <c r="E164" s="185" t="s">
        <v>1</v>
      </c>
      <c r="F164" s="186" t="s">
        <v>501</v>
      </c>
      <c r="H164" s="187">
        <v>35.5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447</v>
      </c>
      <c r="AU164" s="185" t="s">
        <v>84</v>
      </c>
      <c r="AV164" s="13" t="s">
        <v>84</v>
      </c>
      <c r="AW164" s="13" t="s">
        <v>32</v>
      </c>
      <c r="AX164" s="13" t="s">
        <v>82</v>
      </c>
      <c r="AY164" s="185" t="s">
        <v>427</v>
      </c>
    </row>
    <row r="165" spans="1:65" s="2" customFormat="1" ht="21.75" customHeight="1">
      <c r="A165" s="31"/>
      <c r="B165" s="165"/>
      <c r="C165" s="192" t="s">
        <v>440</v>
      </c>
      <c r="D165" s="192" t="s">
        <v>461</v>
      </c>
      <c r="E165" s="193" t="s">
        <v>502</v>
      </c>
      <c r="F165" s="194" t="s">
        <v>503</v>
      </c>
      <c r="G165" s="195" t="s">
        <v>452</v>
      </c>
      <c r="H165" s="196">
        <v>0.29399999999999998</v>
      </c>
      <c r="I165" s="197"/>
      <c r="J165" s="198">
        <f>ROUND(I165*H165,2)</f>
        <v>0</v>
      </c>
      <c r="K165" s="199"/>
      <c r="L165" s="200"/>
      <c r="M165" s="201" t="s">
        <v>1</v>
      </c>
      <c r="N165" s="202" t="s">
        <v>40</v>
      </c>
      <c r="O165" s="57"/>
      <c r="P165" s="176">
        <f>O165*H165</f>
        <v>0</v>
      </c>
      <c r="Q165" s="176">
        <v>1</v>
      </c>
      <c r="R165" s="176">
        <f>Q165*H165</f>
        <v>0.29399999999999998</v>
      </c>
      <c r="S165" s="176">
        <v>0</v>
      </c>
      <c r="T165" s="17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8" t="s">
        <v>464</v>
      </c>
      <c r="AT165" s="178" t="s">
        <v>461</v>
      </c>
      <c r="AU165" s="178" t="s">
        <v>84</v>
      </c>
      <c r="AY165" s="16" t="s">
        <v>427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82</v>
      </c>
      <c r="BK165" s="179">
        <f>ROUND(I165*H165,2)</f>
        <v>0</v>
      </c>
      <c r="BL165" s="16" t="s">
        <v>435</v>
      </c>
      <c r="BM165" s="178" t="s">
        <v>504</v>
      </c>
    </row>
    <row r="166" spans="1:65" s="2" customFormat="1" ht="18">
      <c r="A166" s="31"/>
      <c r="B166" s="32"/>
      <c r="C166" s="31"/>
      <c r="D166" s="180" t="s">
        <v>438</v>
      </c>
      <c r="E166" s="31"/>
      <c r="F166" s="181" t="s">
        <v>1020</v>
      </c>
      <c r="G166" s="31"/>
      <c r="H166" s="31"/>
      <c r="I166" s="100"/>
      <c r="J166" s="31"/>
      <c r="K166" s="31"/>
      <c r="L166" s="32"/>
      <c r="M166" s="182"/>
      <c r="N166" s="183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438</v>
      </c>
      <c r="AU166" s="16" t="s">
        <v>84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506</v>
      </c>
      <c r="H167" s="187">
        <v>0.29399999999999998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84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16.5" customHeight="1">
      <c r="A168" s="31"/>
      <c r="B168" s="165"/>
      <c r="C168" s="192" t="s">
        <v>512</v>
      </c>
      <c r="D168" s="192" t="s">
        <v>461</v>
      </c>
      <c r="E168" s="193" t="s">
        <v>507</v>
      </c>
      <c r="F168" s="194" t="s">
        <v>508</v>
      </c>
      <c r="G168" s="195" t="s">
        <v>452</v>
      </c>
      <c r="H168" s="196">
        <v>1.976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57"/>
      <c r="P168" s="176">
        <f>O168*H168</f>
        <v>0</v>
      </c>
      <c r="Q168" s="176">
        <v>1</v>
      </c>
      <c r="R168" s="176">
        <f>Q168*H168</f>
        <v>1.976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464</v>
      </c>
      <c r="AT168" s="178" t="s">
        <v>461</v>
      </c>
      <c r="AU168" s="178" t="s">
        <v>84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509</v>
      </c>
    </row>
    <row r="169" spans="1:65" s="2" customFormat="1" ht="18">
      <c r="A169" s="31"/>
      <c r="B169" s="32"/>
      <c r="C169" s="31"/>
      <c r="D169" s="180" t="s">
        <v>438</v>
      </c>
      <c r="E169" s="31"/>
      <c r="F169" s="181" t="s">
        <v>1022</v>
      </c>
      <c r="G169" s="31"/>
      <c r="H169" s="31"/>
      <c r="I169" s="100"/>
      <c r="J169" s="31"/>
      <c r="K169" s="31"/>
      <c r="L169" s="32"/>
      <c r="M169" s="182"/>
      <c r="N169" s="183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438</v>
      </c>
      <c r="AU169" s="16" t="s">
        <v>84</v>
      </c>
    </row>
    <row r="170" spans="1:65" s="13" customFormat="1" ht="20.399999999999999">
      <c r="B170" s="184"/>
      <c r="D170" s="180" t="s">
        <v>447</v>
      </c>
      <c r="E170" s="185" t="s">
        <v>1</v>
      </c>
      <c r="F170" s="186" t="s">
        <v>511</v>
      </c>
      <c r="H170" s="187">
        <v>1.976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84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16.5" customHeight="1">
      <c r="A171" s="31"/>
      <c r="B171" s="165"/>
      <c r="C171" s="192" t="s">
        <v>487</v>
      </c>
      <c r="D171" s="192" t="s">
        <v>461</v>
      </c>
      <c r="E171" s="193" t="s">
        <v>513</v>
      </c>
      <c r="F171" s="194" t="s">
        <v>514</v>
      </c>
      <c r="G171" s="195" t="s">
        <v>452</v>
      </c>
      <c r="H171" s="196">
        <v>0.151</v>
      </c>
      <c r="I171" s="197"/>
      <c r="J171" s="198">
        <f>ROUND(I171*H171,2)</f>
        <v>0</v>
      </c>
      <c r="K171" s="199"/>
      <c r="L171" s="200"/>
      <c r="M171" s="201" t="s">
        <v>1</v>
      </c>
      <c r="N171" s="202" t="s">
        <v>40</v>
      </c>
      <c r="O171" s="57"/>
      <c r="P171" s="176">
        <f>O171*H171</f>
        <v>0</v>
      </c>
      <c r="Q171" s="176">
        <v>1</v>
      </c>
      <c r="R171" s="176">
        <f>Q171*H171</f>
        <v>0.151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464</v>
      </c>
      <c r="AT171" s="178" t="s">
        <v>461</v>
      </c>
      <c r="AU171" s="178" t="s">
        <v>84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515</v>
      </c>
    </row>
    <row r="172" spans="1:65" s="2" customFormat="1" ht="18">
      <c r="A172" s="31"/>
      <c r="B172" s="32"/>
      <c r="C172" s="31"/>
      <c r="D172" s="180" t="s">
        <v>438</v>
      </c>
      <c r="E172" s="31"/>
      <c r="F172" s="181" t="s">
        <v>1920</v>
      </c>
      <c r="G172" s="31"/>
      <c r="H172" s="31"/>
      <c r="I172" s="100"/>
      <c r="J172" s="31"/>
      <c r="K172" s="31"/>
      <c r="L172" s="32"/>
      <c r="M172" s="182"/>
      <c r="N172" s="183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438</v>
      </c>
      <c r="AU172" s="16" t="s">
        <v>84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1921</v>
      </c>
      <c r="H173" s="187">
        <v>0.151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84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16.5" customHeight="1">
      <c r="A174" s="31"/>
      <c r="B174" s="165"/>
      <c r="C174" s="192" t="s">
        <v>8</v>
      </c>
      <c r="D174" s="192" t="s">
        <v>461</v>
      </c>
      <c r="E174" s="193" t="s">
        <v>518</v>
      </c>
      <c r="F174" s="194" t="s">
        <v>519</v>
      </c>
      <c r="G174" s="195" t="s">
        <v>452</v>
      </c>
      <c r="H174" s="196">
        <v>0.10100000000000001</v>
      </c>
      <c r="I174" s="197"/>
      <c r="J174" s="198">
        <f>ROUND(I174*H174,2)</f>
        <v>0</v>
      </c>
      <c r="K174" s="199"/>
      <c r="L174" s="200"/>
      <c r="M174" s="201" t="s">
        <v>1</v>
      </c>
      <c r="N174" s="202" t="s">
        <v>40</v>
      </c>
      <c r="O174" s="57"/>
      <c r="P174" s="176">
        <f>O174*H174</f>
        <v>0</v>
      </c>
      <c r="Q174" s="176">
        <v>1</v>
      </c>
      <c r="R174" s="176">
        <f>Q174*H174</f>
        <v>0.10100000000000001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464</v>
      </c>
      <c r="AT174" s="178" t="s">
        <v>461</v>
      </c>
      <c r="AU174" s="178" t="s">
        <v>84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520</v>
      </c>
    </row>
    <row r="175" spans="1:65" s="2" customFormat="1" ht="18">
      <c r="A175" s="31"/>
      <c r="B175" s="32"/>
      <c r="C175" s="31"/>
      <c r="D175" s="180" t="s">
        <v>438</v>
      </c>
      <c r="E175" s="31"/>
      <c r="F175" s="181" t="s">
        <v>1024</v>
      </c>
      <c r="G175" s="31"/>
      <c r="H175" s="31"/>
      <c r="I175" s="100"/>
      <c r="J175" s="31"/>
      <c r="K175" s="31"/>
      <c r="L175" s="32"/>
      <c r="M175" s="182"/>
      <c r="N175" s="183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438</v>
      </c>
      <c r="AU175" s="16" t="s">
        <v>84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603</v>
      </c>
      <c r="H176" s="187">
        <v>0.10100000000000001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21.75" customHeight="1">
      <c r="A177" s="31"/>
      <c r="B177" s="165"/>
      <c r="C177" s="192" t="s">
        <v>484</v>
      </c>
      <c r="D177" s="192" t="s">
        <v>461</v>
      </c>
      <c r="E177" s="193" t="s">
        <v>523</v>
      </c>
      <c r="F177" s="194" t="s">
        <v>524</v>
      </c>
      <c r="G177" s="195" t="s">
        <v>452</v>
      </c>
      <c r="H177" s="196">
        <v>3.3000000000000002E-2</v>
      </c>
      <c r="I177" s="197"/>
      <c r="J177" s="198">
        <f>ROUND(I177*H177,2)</f>
        <v>0</v>
      </c>
      <c r="K177" s="199"/>
      <c r="L177" s="200"/>
      <c r="M177" s="201" t="s">
        <v>1</v>
      </c>
      <c r="N177" s="202" t="s">
        <v>40</v>
      </c>
      <c r="O177" s="57"/>
      <c r="P177" s="176">
        <f>O177*H177</f>
        <v>0</v>
      </c>
      <c r="Q177" s="176">
        <v>1</v>
      </c>
      <c r="R177" s="176">
        <f>Q177*H177</f>
        <v>3.3000000000000002E-2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483</v>
      </c>
      <c r="AT177" s="178" t="s">
        <v>461</v>
      </c>
      <c r="AU177" s="178" t="s">
        <v>84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484</v>
      </c>
      <c r="BM177" s="178" t="s">
        <v>525</v>
      </c>
    </row>
    <row r="178" spans="1:65" s="2" customFormat="1" ht="18">
      <c r="A178" s="31"/>
      <c r="B178" s="32"/>
      <c r="C178" s="31"/>
      <c r="D178" s="180" t="s">
        <v>438</v>
      </c>
      <c r="E178" s="31"/>
      <c r="F178" s="181" t="s">
        <v>1026</v>
      </c>
      <c r="G178" s="31"/>
      <c r="H178" s="31"/>
      <c r="I178" s="100"/>
      <c r="J178" s="31"/>
      <c r="K178" s="31"/>
      <c r="L178" s="32"/>
      <c r="M178" s="182"/>
      <c r="N178" s="183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438</v>
      </c>
      <c r="AU178" s="16" t="s">
        <v>84</v>
      </c>
    </row>
    <row r="179" spans="1:65" s="13" customFormat="1" ht="20.399999999999999">
      <c r="B179" s="184"/>
      <c r="D179" s="180" t="s">
        <v>447</v>
      </c>
      <c r="E179" s="185" t="s">
        <v>1</v>
      </c>
      <c r="F179" s="186" t="s">
        <v>1922</v>
      </c>
      <c r="H179" s="187">
        <v>3.3000000000000002E-2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84</v>
      </c>
      <c r="AV179" s="13" t="s">
        <v>84</v>
      </c>
      <c r="AW179" s="13" t="s">
        <v>32</v>
      </c>
      <c r="AX179" s="13" t="s">
        <v>82</v>
      </c>
      <c r="AY179" s="185" t="s">
        <v>427</v>
      </c>
    </row>
    <row r="180" spans="1:65" s="2" customFormat="1" ht="16.5" customHeight="1">
      <c r="A180" s="31"/>
      <c r="B180" s="165"/>
      <c r="C180" s="192" t="s">
        <v>533</v>
      </c>
      <c r="D180" s="192" t="s">
        <v>461</v>
      </c>
      <c r="E180" s="193" t="s">
        <v>528</v>
      </c>
      <c r="F180" s="194" t="s">
        <v>529</v>
      </c>
      <c r="G180" s="195" t="s">
        <v>452</v>
      </c>
      <c r="H180" s="196">
        <v>0.93200000000000005</v>
      </c>
      <c r="I180" s="197"/>
      <c r="J180" s="198">
        <f>ROUND(I180*H180,2)</f>
        <v>0</v>
      </c>
      <c r="K180" s="199"/>
      <c r="L180" s="200"/>
      <c r="M180" s="201" t="s">
        <v>1</v>
      </c>
      <c r="N180" s="202" t="s">
        <v>40</v>
      </c>
      <c r="O180" s="57"/>
      <c r="P180" s="176">
        <f>O180*H180</f>
        <v>0</v>
      </c>
      <c r="Q180" s="176">
        <v>1</v>
      </c>
      <c r="R180" s="176">
        <f>Q180*H180</f>
        <v>0.93200000000000005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483</v>
      </c>
      <c r="AT180" s="178" t="s">
        <v>461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530</v>
      </c>
    </row>
    <row r="181" spans="1:65" s="2" customFormat="1" ht="18">
      <c r="A181" s="31"/>
      <c r="B181" s="32"/>
      <c r="C181" s="31"/>
      <c r="D181" s="180" t="s">
        <v>438</v>
      </c>
      <c r="E181" s="31"/>
      <c r="F181" s="181" t="s">
        <v>1691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1923</v>
      </c>
      <c r="H182" s="187">
        <v>0.93200000000000005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16.5" customHeight="1">
      <c r="A183" s="31"/>
      <c r="B183" s="165"/>
      <c r="C183" s="192" t="s">
        <v>542</v>
      </c>
      <c r="D183" s="192" t="s">
        <v>461</v>
      </c>
      <c r="E183" s="193" t="s">
        <v>1688</v>
      </c>
      <c r="F183" s="194" t="s">
        <v>1689</v>
      </c>
      <c r="G183" s="195" t="s">
        <v>452</v>
      </c>
      <c r="H183" s="196">
        <v>0.17299999999999999</v>
      </c>
      <c r="I183" s="197"/>
      <c r="J183" s="198">
        <f>ROUND(I183*H183,2)</f>
        <v>0</v>
      </c>
      <c r="K183" s="199"/>
      <c r="L183" s="200"/>
      <c r="M183" s="201" t="s">
        <v>1</v>
      </c>
      <c r="N183" s="202" t="s">
        <v>40</v>
      </c>
      <c r="O183" s="57"/>
      <c r="P183" s="176">
        <f>O183*H183</f>
        <v>0</v>
      </c>
      <c r="Q183" s="176">
        <v>1</v>
      </c>
      <c r="R183" s="176">
        <f>Q183*H183</f>
        <v>0.17299999999999999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483</v>
      </c>
      <c r="AT183" s="178" t="s">
        <v>461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1924</v>
      </c>
    </row>
    <row r="184" spans="1:65" s="2" customFormat="1" ht="18">
      <c r="A184" s="31"/>
      <c r="B184" s="32"/>
      <c r="C184" s="31"/>
      <c r="D184" s="180" t="s">
        <v>438</v>
      </c>
      <c r="E184" s="31"/>
      <c r="F184" s="181" t="s">
        <v>1925</v>
      </c>
      <c r="G184" s="31"/>
      <c r="H184" s="31"/>
      <c r="I184" s="100"/>
      <c r="J184" s="31"/>
      <c r="K184" s="31"/>
      <c r="L184" s="32"/>
      <c r="M184" s="182"/>
      <c r="N184" s="183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438</v>
      </c>
      <c r="AU184" s="16" t="s">
        <v>84</v>
      </c>
    </row>
    <row r="185" spans="1:65" s="13" customFormat="1" ht="20.399999999999999">
      <c r="B185" s="184"/>
      <c r="D185" s="180" t="s">
        <v>447</v>
      </c>
      <c r="E185" s="185" t="s">
        <v>1</v>
      </c>
      <c r="F185" s="186" t="s">
        <v>1926</v>
      </c>
      <c r="H185" s="187">
        <v>0.17299999999999999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84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21.75" customHeight="1">
      <c r="A186" s="31"/>
      <c r="B186" s="165"/>
      <c r="C186" s="192" t="s">
        <v>549</v>
      </c>
      <c r="D186" s="192" t="s">
        <v>461</v>
      </c>
      <c r="E186" s="193" t="s">
        <v>1260</v>
      </c>
      <c r="F186" s="194" t="s">
        <v>1261</v>
      </c>
      <c r="G186" s="195" t="s">
        <v>444</v>
      </c>
      <c r="H186" s="196">
        <v>8.8170000000000002</v>
      </c>
      <c r="I186" s="197"/>
      <c r="J186" s="198">
        <f>ROUND(I186*H186,2)</f>
        <v>0</v>
      </c>
      <c r="K186" s="199"/>
      <c r="L186" s="200"/>
      <c r="M186" s="201" t="s">
        <v>1</v>
      </c>
      <c r="N186" s="202" t="s">
        <v>40</v>
      </c>
      <c r="O186" s="57"/>
      <c r="P186" s="176">
        <f>O186*H186</f>
        <v>0</v>
      </c>
      <c r="Q186" s="176">
        <v>7.0099999999999997E-3</v>
      </c>
      <c r="R186" s="176">
        <f>Q186*H186</f>
        <v>6.1807170000000002E-2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483</v>
      </c>
      <c r="AT186" s="178" t="s">
        <v>461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484</v>
      </c>
      <c r="BM186" s="178" t="s">
        <v>1927</v>
      </c>
    </row>
    <row r="187" spans="1:65" s="2" customFormat="1" ht="18">
      <c r="A187" s="31"/>
      <c r="B187" s="32"/>
      <c r="C187" s="31"/>
      <c r="D187" s="180" t="s">
        <v>438</v>
      </c>
      <c r="E187" s="31"/>
      <c r="F187" s="181" t="s">
        <v>1263</v>
      </c>
      <c r="G187" s="31"/>
      <c r="H187" s="31"/>
      <c r="I187" s="100"/>
      <c r="J187" s="31"/>
      <c r="K187" s="31"/>
      <c r="L187" s="32"/>
      <c r="M187" s="182"/>
      <c r="N187" s="183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438</v>
      </c>
      <c r="AU187" s="16" t="s">
        <v>84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1928</v>
      </c>
      <c r="H188" s="187">
        <v>8.8170000000000002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84</v>
      </c>
      <c r="AV188" s="13" t="s">
        <v>84</v>
      </c>
      <c r="AW188" s="13" t="s">
        <v>32</v>
      </c>
      <c r="AX188" s="13" t="s">
        <v>82</v>
      </c>
      <c r="AY188" s="185" t="s">
        <v>427</v>
      </c>
    </row>
    <row r="189" spans="1:65" s="2" customFormat="1" ht="16.5" customHeight="1">
      <c r="A189" s="31"/>
      <c r="B189" s="165"/>
      <c r="C189" s="192" t="s">
        <v>553</v>
      </c>
      <c r="D189" s="192" t="s">
        <v>461</v>
      </c>
      <c r="E189" s="193" t="s">
        <v>534</v>
      </c>
      <c r="F189" s="194" t="s">
        <v>535</v>
      </c>
      <c r="G189" s="195" t="s">
        <v>452</v>
      </c>
      <c r="H189" s="196">
        <v>0.104</v>
      </c>
      <c r="I189" s="197"/>
      <c r="J189" s="198">
        <f>ROUND(I189*H189,2)</f>
        <v>0</v>
      </c>
      <c r="K189" s="199"/>
      <c r="L189" s="200"/>
      <c r="M189" s="201" t="s">
        <v>1</v>
      </c>
      <c r="N189" s="202" t="s">
        <v>40</v>
      </c>
      <c r="O189" s="57"/>
      <c r="P189" s="176">
        <f>O189*H189</f>
        <v>0</v>
      </c>
      <c r="Q189" s="176">
        <v>1</v>
      </c>
      <c r="R189" s="176">
        <f>Q189*H189</f>
        <v>0.104</v>
      </c>
      <c r="S189" s="176">
        <v>0</v>
      </c>
      <c r="T189" s="17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464</v>
      </c>
      <c r="AT189" s="178" t="s">
        <v>461</v>
      </c>
      <c r="AU189" s="178" t="s">
        <v>84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536</v>
      </c>
    </row>
    <row r="190" spans="1:65" s="2" customFormat="1" ht="18">
      <c r="A190" s="31"/>
      <c r="B190" s="32"/>
      <c r="C190" s="31"/>
      <c r="D190" s="180" t="s">
        <v>438</v>
      </c>
      <c r="E190" s="31"/>
      <c r="F190" s="181" t="s">
        <v>1028</v>
      </c>
      <c r="G190" s="31"/>
      <c r="H190" s="31"/>
      <c r="I190" s="100"/>
      <c r="J190" s="31"/>
      <c r="K190" s="31"/>
      <c r="L190" s="32"/>
      <c r="M190" s="182"/>
      <c r="N190" s="183"/>
      <c r="O190" s="57"/>
      <c r="P190" s="57"/>
      <c r="Q190" s="57"/>
      <c r="R190" s="57"/>
      <c r="S190" s="57"/>
      <c r="T190" s="58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438</v>
      </c>
      <c r="AU190" s="16" t="s">
        <v>84</v>
      </c>
    </row>
    <row r="191" spans="1:65" s="13" customFormat="1" ht="10.199999999999999">
      <c r="B191" s="184"/>
      <c r="D191" s="180" t="s">
        <v>447</v>
      </c>
      <c r="E191" s="185" t="s">
        <v>1</v>
      </c>
      <c r="F191" s="186" t="s">
        <v>609</v>
      </c>
      <c r="H191" s="187">
        <v>3.4000000000000002E-2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75</v>
      </c>
      <c r="AY191" s="185" t="s">
        <v>427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539</v>
      </c>
      <c r="H192" s="187">
        <v>5.8000000000000003E-2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84</v>
      </c>
      <c r="AV192" s="13" t="s">
        <v>84</v>
      </c>
      <c r="AW192" s="13" t="s">
        <v>32</v>
      </c>
      <c r="AX192" s="13" t="s">
        <v>75</v>
      </c>
      <c r="AY192" s="185" t="s">
        <v>427</v>
      </c>
    </row>
    <row r="193" spans="1:65" s="13" customFormat="1" ht="10.199999999999999">
      <c r="B193" s="184"/>
      <c r="D193" s="180" t="s">
        <v>447</v>
      </c>
      <c r="E193" s="185" t="s">
        <v>1</v>
      </c>
      <c r="F193" s="186" t="s">
        <v>540</v>
      </c>
      <c r="H193" s="187">
        <v>1.2E-2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75</v>
      </c>
      <c r="AY193" s="185" t="s">
        <v>427</v>
      </c>
    </row>
    <row r="194" spans="1:65" s="14" customFormat="1" ht="10.199999999999999">
      <c r="B194" s="203"/>
      <c r="D194" s="180" t="s">
        <v>447</v>
      </c>
      <c r="E194" s="204" t="s">
        <v>1</v>
      </c>
      <c r="F194" s="205" t="s">
        <v>541</v>
      </c>
      <c r="H194" s="206">
        <v>0.104</v>
      </c>
      <c r="I194" s="207"/>
      <c r="L194" s="203"/>
      <c r="M194" s="208"/>
      <c r="N194" s="209"/>
      <c r="O194" s="209"/>
      <c r="P194" s="209"/>
      <c r="Q194" s="209"/>
      <c r="R194" s="209"/>
      <c r="S194" s="209"/>
      <c r="T194" s="210"/>
      <c r="AT194" s="204" t="s">
        <v>447</v>
      </c>
      <c r="AU194" s="204" t="s">
        <v>84</v>
      </c>
      <c r="AV194" s="14" t="s">
        <v>435</v>
      </c>
      <c r="AW194" s="14" t="s">
        <v>32</v>
      </c>
      <c r="AX194" s="14" t="s">
        <v>82</v>
      </c>
      <c r="AY194" s="204" t="s">
        <v>427</v>
      </c>
    </row>
    <row r="195" spans="1:65" s="2" customFormat="1" ht="16.5" customHeight="1">
      <c r="A195" s="31"/>
      <c r="B195" s="165"/>
      <c r="C195" s="166" t="s">
        <v>7</v>
      </c>
      <c r="D195" s="166" t="s">
        <v>431</v>
      </c>
      <c r="E195" s="167" t="s">
        <v>543</v>
      </c>
      <c r="F195" s="168" t="s">
        <v>544</v>
      </c>
      <c r="G195" s="169" t="s">
        <v>545</v>
      </c>
      <c r="H195" s="170">
        <v>3826.6010000000001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1E-3</v>
      </c>
      <c r="R195" s="176">
        <f>Q195*H195</f>
        <v>3.8266010000000001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484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484</v>
      </c>
      <c r="BM195" s="178" t="s">
        <v>546</v>
      </c>
    </row>
    <row r="196" spans="1:65" s="2" customFormat="1" ht="72">
      <c r="A196" s="31"/>
      <c r="B196" s="32"/>
      <c r="C196" s="31"/>
      <c r="D196" s="180" t="s">
        <v>438</v>
      </c>
      <c r="E196" s="31"/>
      <c r="F196" s="181" t="s">
        <v>1030</v>
      </c>
      <c r="G196" s="31"/>
      <c r="H196" s="31"/>
      <c r="I196" s="100"/>
      <c r="J196" s="31"/>
      <c r="K196" s="31"/>
      <c r="L196" s="32"/>
      <c r="M196" s="182"/>
      <c r="N196" s="183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438</v>
      </c>
      <c r="AU196" s="16" t="s">
        <v>84</v>
      </c>
    </row>
    <row r="197" spans="1:65" s="13" customFormat="1" ht="20.399999999999999">
      <c r="B197" s="184"/>
      <c r="D197" s="180" t="s">
        <v>447</v>
      </c>
      <c r="E197" s="185" t="s">
        <v>1</v>
      </c>
      <c r="F197" s="186" t="s">
        <v>1929</v>
      </c>
      <c r="H197" s="187">
        <v>3826.6010000000001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447</v>
      </c>
      <c r="AU197" s="185" t="s">
        <v>84</v>
      </c>
      <c r="AV197" s="13" t="s">
        <v>84</v>
      </c>
      <c r="AW197" s="13" t="s">
        <v>32</v>
      </c>
      <c r="AX197" s="13" t="s">
        <v>82</v>
      </c>
      <c r="AY197" s="185" t="s">
        <v>427</v>
      </c>
    </row>
    <row r="198" spans="1:65" s="2" customFormat="1" ht="33" customHeight="1">
      <c r="A198" s="31"/>
      <c r="B198" s="165"/>
      <c r="C198" s="166" t="s">
        <v>564</v>
      </c>
      <c r="D198" s="166" t="s">
        <v>431</v>
      </c>
      <c r="E198" s="167" t="s">
        <v>550</v>
      </c>
      <c r="F198" s="168" t="s">
        <v>551</v>
      </c>
      <c r="G198" s="169" t="s">
        <v>452</v>
      </c>
      <c r="H198" s="170">
        <v>5.3159999999999998</v>
      </c>
      <c r="I198" s="171"/>
      <c r="J198" s="172">
        <f>ROUND(I198*H198,2)</f>
        <v>0</v>
      </c>
      <c r="K198" s="173"/>
      <c r="L198" s="32"/>
      <c r="M198" s="174" t="s">
        <v>1</v>
      </c>
      <c r="N198" s="175" t="s">
        <v>40</v>
      </c>
      <c r="O198" s="57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8" t="s">
        <v>484</v>
      </c>
      <c r="AT198" s="178" t="s">
        <v>431</v>
      </c>
      <c r="AU198" s="178" t="s">
        <v>84</v>
      </c>
      <c r="AY198" s="16" t="s">
        <v>427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6" t="s">
        <v>82</v>
      </c>
      <c r="BK198" s="179">
        <f>ROUND(I198*H198,2)</f>
        <v>0</v>
      </c>
      <c r="BL198" s="16" t="s">
        <v>484</v>
      </c>
      <c r="BM198" s="178" t="s">
        <v>552</v>
      </c>
    </row>
    <row r="199" spans="1:65" s="2" customFormat="1" ht="44.25" customHeight="1">
      <c r="A199" s="31"/>
      <c r="B199" s="165"/>
      <c r="C199" s="166" t="s">
        <v>569</v>
      </c>
      <c r="D199" s="166" t="s">
        <v>431</v>
      </c>
      <c r="E199" s="167" t="s">
        <v>554</v>
      </c>
      <c r="F199" s="168" t="s">
        <v>555</v>
      </c>
      <c r="G199" s="169" t="s">
        <v>452</v>
      </c>
      <c r="H199" s="170">
        <v>5.3159999999999998</v>
      </c>
      <c r="I199" s="171"/>
      <c r="J199" s="172">
        <f>ROUND(I199*H199,2)</f>
        <v>0</v>
      </c>
      <c r="K199" s="173"/>
      <c r="L199" s="32"/>
      <c r="M199" s="174" t="s">
        <v>1</v>
      </c>
      <c r="N199" s="175" t="s">
        <v>40</v>
      </c>
      <c r="O199" s="57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484</v>
      </c>
      <c r="AT199" s="178" t="s">
        <v>431</v>
      </c>
      <c r="AU199" s="178" t="s">
        <v>84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484</v>
      </c>
      <c r="BM199" s="178" t="s">
        <v>556</v>
      </c>
    </row>
    <row r="200" spans="1:65" s="12" customFormat="1" ht="22.8" customHeight="1">
      <c r="B200" s="152"/>
      <c r="D200" s="153" t="s">
        <v>74</v>
      </c>
      <c r="E200" s="163" t="s">
        <v>557</v>
      </c>
      <c r="F200" s="163" t="s">
        <v>558</v>
      </c>
      <c r="I200" s="155"/>
      <c r="J200" s="164">
        <f>BK200</f>
        <v>0</v>
      </c>
      <c r="L200" s="152"/>
      <c r="M200" s="157"/>
      <c r="N200" s="158"/>
      <c r="O200" s="158"/>
      <c r="P200" s="159">
        <f>SUM(P201:P208)</f>
        <v>0</v>
      </c>
      <c r="Q200" s="158"/>
      <c r="R200" s="159">
        <f>SUM(R201:R208)</f>
        <v>1.2157452</v>
      </c>
      <c r="S200" s="158"/>
      <c r="T200" s="160">
        <f>SUM(T201:T208)</f>
        <v>0</v>
      </c>
      <c r="AR200" s="153" t="s">
        <v>84</v>
      </c>
      <c r="AT200" s="161" t="s">
        <v>74</v>
      </c>
      <c r="AU200" s="161" t="s">
        <v>82</v>
      </c>
      <c r="AY200" s="153" t="s">
        <v>427</v>
      </c>
      <c r="BK200" s="162">
        <f>SUM(BK201:BK208)</f>
        <v>0</v>
      </c>
    </row>
    <row r="201" spans="1:65" s="2" customFormat="1" ht="21.75" customHeight="1">
      <c r="A201" s="31"/>
      <c r="B201" s="165"/>
      <c r="C201" s="166" t="s">
        <v>574</v>
      </c>
      <c r="D201" s="166" t="s">
        <v>431</v>
      </c>
      <c r="E201" s="167" t="s">
        <v>559</v>
      </c>
      <c r="F201" s="168" t="s">
        <v>560</v>
      </c>
      <c r="G201" s="169" t="s">
        <v>490</v>
      </c>
      <c r="H201" s="170">
        <v>237.91499999999999</v>
      </c>
      <c r="I201" s="171"/>
      <c r="J201" s="172">
        <f>ROUND(I201*H201,2)</f>
        <v>0</v>
      </c>
      <c r="K201" s="173"/>
      <c r="L201" s="32"/>
      <c r="M201" s="174" t="s">
        <v>1</v>
      </c>
      <c r="N201" s="175" t="s">
        <v>40</v>
      </c>
      <c r="O201" s="57"/>
      <c r="P201" s="176">
        <f>O201*H201</f>
        <v>0</v>
      </c>
      <c r="Q201" s="176">
        <v>9.3000000000000005E-4</v>
      </c>
      <c r="R201" s="176">
        <f>Q201*H201</f>
        <v>0.22126095000000001</v>
      </c>
      <c r="S201" s="176">
        <v>0</v>
      </c>
      <c r="T201" s="17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8" t="s">
        <v>435</v>
      </c>
      <c r="AT201" s="178" t="s">
        <v>431</v>
      </c>
      <c r="AU201" s="178" t="s">
        <v>84</v>
      </c>
      <c r="AY201" s="16" t="s">
        <v>427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6" t="s">
        <v>82</v>
      </c>
      <c r="BK201" s="179">
        <f>ROUND(I201*H201,2)</f>
        <v>0</v>
      </c>
      <c r="BL201" s="16" t="s">
        <v>435</v>
      </c>
      <c r="BM201" s="178" t="s">
        <v>561</v>
      </c>
    </row>
    <row r="202" spans="1:65" s="13" customFormat="1" ht="30.6">
      <c r="B202" s="184"/>
      <c r="D202" s="180" t="s">
        <v>447</v>
      </c>
      <c r="E202" s="185" t="s">
        <v>1</v>
      </c>
      <c r="F202" s="186" t="s">
        <v>1930</v>
      </c>
      <c r="H202" s="187">
        <v>237.91499999999999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447</v>
      </c>
      <c r="AU202" s="185" t="s">
        <v>84</v>
      </c>
      <c r="AV202" s="13" t="s">
        <v>84</v>
      </c>
      <c r="AW202" s="13" t="s">
        <v>32</v>
      </c>
      <c r="AX202" s="13" t="s">
        <v>82</v>
      </c>
      <c r="AY202" s="185" t="s">
        <v>427</v>
      </c>
    </row>
    <row r="203" spans="1:65" s="2" customFormat="1" ht="21.75" customHeight="1">
      <c r="A203" s="31"/>
      <c r="B203" s="165"/>
      <c r="C203" s="166" t="s">
        <v>709</v>
      </c>
      <c r="D203" s="166" t="s">
        <v>431</v>
      </c>
      <c r="E203" s="167" t="s">
        <v>565</v>
      </c>
      <c r="F203" s="168" t="s">
        <v>566</v>
      </c>
      <c r="G203" s="169" t="s">
        <v>490</v>
      </c>
      <c r="H203" s="170">
        <v>475.82900000000001</v>
      </c>
      <c r="I203" s="171"/>
      <c r="J203" s="172">
        <f>ROUND(I203*H203,2)</f>
        <v>0</v>
      </c>
      <c r="K203" s="173"/>
      <c r="L203" s="32"/>
      <c r="M203" s="174" t="s">
        <v>1</v>
      </c>
      <c r="N203" s="175" t="s">
        <v>40</v>
      </c>
      <c r="O203" s="57"/>
      <c r="P203" s="176">
        <f>O203*H203</f>
        <v>0</v>
      </c>
      <c r="Q203" s="176">
        <v>4.4999999999999999E-4</v>
      </c>
      <c r="R203" s="176">
        <f>Q203*H203</f>
        <v>0.21412305000000001</v>
      </c>
      <c r="S203" s="176">
        <v>0</v>
      </c>
      <c r="T203" s="17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8" t="s">
        <v>435</v>
      </c>
      <c r="AT203" s="178" t="s">
        <v>431</v>
      </c>
      <c r="AU203" s="178" t="s">
        <v>84</v>
      </c>
      <c r="AY203" s="16" t="s">
        <v>427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82</v>
      </c>
      <c r="BK203" s="179">
        <f>ROUND(I203*H203,2)</f>
        <v>0</v>
      </c>
      <c r="BL203" s="16" t="s">
        <v>435</v>
      </c>
      <c r="BM203" s="178" t="s">
        <v>567</v>
      </c>
    </row>
    <row r="204" spans="1:65" s="13" customFormat="1" ht="30.6">
      <c r="B204" s="184"/>
      <c r="D204" s="180" t="s">
        <v>447</v>
      </c>
      <c r="E204" s="185" t="s">
        <v>1</v>
      </c>
      <c r="F204" s="186" t="s">
        <v>1931</v>
      </c>
      <c r="H204" s="187">
        <v>475.82900000000001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447</v>
      </c>
      <c r="AU204" s="185" t="s">
        <v>84</v>
      </c>
      <c r="AV204" s="13" t="s">
        <v>84</v>
      </c>
      <c r="AW204" s="13" t="s">
        <v>32</v>
      </c>
      <c r="AX204" s="13" t="s">
        <v>82</v>
      </c>
      <c r="AY204" s="185" t="s">
        <v>427</v>
      </c>
    </row>
    <row r="205" spans="1:65" s="2" customFormat="1" ht="21.75" customHeight="1">
      <c r="A205" s="31"/>
      <c r="B205" s="165"/>
      <c r="C205" s="166" t="s">
        <v>713</v>
      </c>
      <c r="D205" s="166" t="s">
        <v>431</v>
      </c>
      <c r="E205" s="167" t="s">
        <v>570</v>
      </c>
      <c r="F205" s="168" t="s">
        <v>571</v>
      </c>
      <c r="G205" s="169" t="s">
        <v>490</v>
      </c>
      <c r="H205" s="170">
        <v>237.91499999999999</v>
      </c>
      <c r="I205" s="171"/>
      <c r="J205" s="172">
        <f>ROUND(I205*H205,2)</f>
        <v>0</v>
      </c>
      <c r="K205" s="173"/>
      <c r="L205" s="32"/>
      <c r="M205" s="174" t="s">
        <v>1</v>
      </c>
      <c r="N205" s="175" t="s">
        <v>40</v>
      </c>
      <c r="O205" s="57"/>
      <c r="P205" s="176">
        <f>O205*H205</f>
        <v>0</v>
      </c>
      <c r="Q205" s="176">
        <v>4.4999999999999999E-4</v>
      </c>
      <c r="R205" s="176">
        <f>Q205*H205</f>
        <v>0.10706175</v>
      </c>
      <c r="S205" s="176">
        <v>0</v>
      </c>
      <c r="T205" s="177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8" t="s">
        <v>435</v>
      </c>
      <c r="AT205" s="178" t="s">
        <v>431</v>
      </c>
      <c r="AU205" s="178" t="s">
        <v>84</v>
      </c>
      <c r="AY205" s="16" t="s">
        <v>427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6" t="s">
        <v>82</v>
      </c>
      <c r="BK205" s="179">
        <f>ROUND(I205*H205,2)</f>
        <v>0</v>
      </c>
      <c r="BL205" s="16" t="s">
        <v>435</v>
      </c>
      <c r="BM205" s="178" t="s">
        <v>572</v>
      </c>
    </row>
    <row r="206" spans="1:65" s="13" customFormat="1" ht="30.6">
      <c r="B206" s="184"/>
      <c r="D206" s="180" t="s">
        <v>447</v>
      </c>
      <c r="E206" s="185" t="s">
        <v>1</v>
      </c>
      <c r="F206" s="186" t="s">
        <v>1932</v>
      </c>
      <c r="H206" s="187">
        <v>237.91499999999999</v>
      </c>
      <c r="I206" s="188"/>
      <c r="L206" s="184"/>
      <c r="M206" s="189"/>
      <c r="N206" s="190"/>
      <c r="O206" s="190"/>
      <c r="P206" s="190"/>
      <c r="Q206" s="190"/>
      <c r="R206" s="190"/>
      <c r="S206" s="190"/>
      <c r="T206" s="191"/>
      <c r="AT206" s="185" t="s">
        <v>447</v>
      </c>
      <c r="AU206" s="185" t="s">
        <v>84</v>
      </c>
      <c r="AV206" s="13" t="s">
        <v>84</v>
      </c>
      <c r="AW206" s="13" t="s">
        <v>32</v>
      </c>
      <c r="AX206" s="13" t="s">
        <v>82</v>
      </c>
      <c r="AY206" s="185" t="s">
        <v>427</v>
      </c>
    </row>
    <row r="207" spans="1:65" s="2" customFormat="1" ht="21.75" customHeight="1">
      <c r="A207" s="31"/>
      <c r="B207" s="165"/>
      <c r="C207" s="166" t="s">
        <v>717</v>
      </c>
      <c r="D207" s="166" t="s">
        <v>431</v>
      </c>
      <c r="E207" s="167" t="s">
        <v>575</v>
      </c>
      <c r="F207" s="168" t="s">
        <v>576</v>
      </c>
      <c r="G207" s="169" t="s">
        <v>490</v>
      </c>
      <c r="H207" s="170">
        <v>237.91499999999999</v>
      </c>
      <c r="I207" s="171"/>
      <c r="J207" s="172">
        <f>ROUND(I207*H207,2)</f>
        <v>0</v>
      </c>
      <c r="K207" s="173"/>
      <c r="L207" s="32"/>
      <c r="M207" s="174" t="s">
        <v>1</v>
      </c>
      <c r="N207" s="175" t="s">
        <v>40</v>
      </c>
      <c r="O207" s="57"/>
      <c r="P207" s="176">
        <f>O207*H207</f>
        <v>0</v>
      </c>
      <c r="Q207" s="176">
        <v>2.8300000000000001E-3</v>
      </c>
      <c r="R207" s="176">
        <f>Q207*H207</f>
        <v>0.67329945000000002</v>
      </c>
      <c r="S207" s="176">
        <v>0</v>
      </c>
      <c r="T207" s="17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8" t="s">
        <v>435</v>
      </c>
      <c r="AT207" s="178" t="s">
        <v>431</v>
      </c>
      <c r="AU207" s="178" t="s">
        <v>84</v>
      </c>
      <c r="AY207" s="16" t="s">
        <v>427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6" t="s">
        <v>82</v>
      </c>
      <c r="BK207" s="179">
        <f>ROUND(I207*H207,2)</f>
        <v>0</v>
      </c>
      <c r="BL207" s="16" t="s">
        <v>435</v>
      </c>
      <c r="BM207" s="178" t="s">
        <v>577</v>
      </c>
    </row>
    <row r="208" spans="1:65" s="13" customFormat="1" ht="30.6">
      <c r="B208" s="184"/>
      <c r="D208" s="180" t="s">
        <v>447</v>
      </c>
      <c r="E208" s="185" t="s">
        <v>1</v>
      </c>
      <c r="F208" s="186" t="s">
        <v>1930</v>
      </c>
      <c r="H208" s="187">
        <v>237.91499999999999</v>
      </c>
      <c r="I208" s="188"/>
      <c r="L208" s="184"/>
      <c r="M208" s="211"/>
      <c r="N208" s="212"/>
      <c r="O208" s="212"/>
      <c r="P208" s="212"/>
      <c r="Q208" s="212"/>
      <c r="R208" s="212"/>
      <c r="S208" s="212"/>
      <c r="T208" s="213"/>
      <c r="AT208" s="185" t="s">
        <v>447</v>
      </c>
      <c r="AU208" s="185" t="s">
        <v>84</v>
      </c>
      <c r="AV208" s="13" t="s">
        <v>84</v>
      </c>
      <c r="AW208" s="13" t="s">
        <v>32</v>
      </c>
      <c r="AX208" s="13" t="s">
        <v>82</v>
      </c>
      <c r="AY208" s="185" t="s">
        <v>427</v>
      </c>
    </row>
    <row r="209" spans="1:31" s="2" customFormat="1" ht="7" customHeight="1">
      <c r="A209" s="31"/>
      <c r="B209" s="46"/>
      <c r="C209" s="47"/>
      <c r="D209" s="47"/>
      <c r="E209" s="47"/>
      <c r="F209" s="47"/>
      <c r="G209" s="47"/>
      <c r="H209" s="47"/>
      <c r="I209" s="124"/>
      <c r="J209" s="47"/>
      <c r="K209" s="47"/>
      <c r="L209" s="32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autoFilter ref="C130:K20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223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1933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ROUND((SUM(BE131:BE189)),  2)</f>
        <v>0</v>
      </c>
      <c r="G35" s="31"/>
      <c r="H35" s="31"/>
      <c r="I35" s="111">
        <v>0.21</v>
      </c>
      <c r="J35" s="110">
        <f>ROUND(((SUM(BE131:BE189))*I35),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ROUND((SUM(BF131:BF189)),  2)</f>
        <v>0</v>
      </c>
      <c r="G36" s="31"/>
      <c r="H36" s="31"/>
      <c r="I36" s="111">
        <v>0.15</v>
      </c>
      <c r="J36" s="110">
        <f>ROUND(((SUM(BF131:BF189))*I36),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ROUND((SUM(BG131:BG189)),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ROUND((SUM(BH131:BH189)),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ROUND((SUM(BI131:BI189)),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014-36-05-1-1 - SO-01-1 PK Uherský Ostroh - čekací stání - úprava koryta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J147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J156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J176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J177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J180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J188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1909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75" customHeight="1">
      <c r="A123" s="31"/>
      <c r="B123" s="32"/>
      <c r="C123" s="31"/>
      <c r="D123" s="31"/>
      <c r="E123" s="247" t="str">
        <f>E11</f>
        <v>014-36-05-1-1 - SO-01-1 PK Uherský Ostroh - čekací stání - úprava koryta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280.59031399999998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P133+P176+P188</f>
        <v>0</v>
      </c>
      <c r="Q132" s="158"/>
      <c r="R132" s="159">
        <f>R133+R176+R188</f>
        <v>280.59031399999998</v>
      </c>
      <c r="S132" s="158"/>
      <c r="T132" s="160">
        <f>T133+T176+T188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BK133+BK176+BK188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P134+P144+P147+P156+P165</f>
        <v>0</v>
      </c>
      <c r="Q133" s="158"/>
      <c r="R133" s="159">
        <f>R134+R144+R147+R156+R165</f>
        <v>1.8500000000000001E-3</v>
      </c>
      <c r="S133" s="158"/>
      <c r="T133" s="160">
        <f>T134+T144+T147+T156+T165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BK134+BK144+BK147+BK156+BK165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50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1934</v>
      </c>
    </row>
    <row r="136" spans="1:65" s="2" customFormat="1" ht="54">
      <c r="A136" s="31"/>
      <c r="B136" s="32"/>
      <c r="C136" s="31"/>
      <c r="D136" s="180" t="s">
        <v>438</v>
      </c>
      <c r="E136" s="31"/>
      <c r="F136" s="181" t="s">
        <v>1935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1308</v>
      </c>
      <c r="H137" s="187">
        <v>50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50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1936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1237</v>
      </c>
      <c r="H140" s="187">
        <v>50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1937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SUM(BK145:BK146)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359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1938</v>
      </c>
    </row>
    <row r="146" spans="1:65" s="13" customFormat="1" ht="20.399999999999999">
      <c r="B146" s="184"/>
      <c r="D146" s="180" t="s">
        <v>447</v>
      </c>
      <c r="E146" s="185" t="s">
        <v>1</v>
      </c>
      <c r="F146" s="186" t="s">
        <v>1939</v>
      </c>
      <c r="H146" s="187">
        <v>359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0.85" customHeight="1">
      <c r="B147" s="152"/>
      <c r="D147" s="153" t="s">
        <v>74</v>
      </c>
      <c r="E147" s="163" t="s">
        <v>484</v>
      </c>
      <c r="F147" s="163" t="s">
        <v>832</v>
      </c>
      <c r="I147" s="155"/>
      <c r="J147" s="164">
        <f>BK147</f>
        <v>0</v>
      </c>
      <c r="L147" s="152"/>
      <c r="M147" s="157"/>
      <c r="N147" s="158"/>
      <c r="O147" s="158"/>
      <c r="P147" s="159">
        <f>SUM(P148:P155)</f>
        <v>0</v>
      </c>
      <c r="Q147" s="158"/>
      <c r="R147" s="159">
        <f>SUM(R148:R155)</f>
        <v>0</v>
      </c>
      <c r="S147" s="158"/>
      <c r="T147" s="160">
        <f>SUM(T148:T155)</f>
        <v>0</v>
      </c>
      <c r="AR147" s="153" t="s">
        <v>82</v>
      </c>
      <c r="AT147" s="161" t="s">
        <v>74</v>
      </c>
      <c r="AU147" s="161" t="s">
        <v>84</v>
      </c>
      <c r="AY147" s="153" t="s">
        <v>427</v>
      </c>
      <c r="BK147" s="162">
        <f>SUM(BK148:BK155)</f>
        <v>0</v>
      </c>
    </row>
    <row r="148" spans="1:65" s="2" customFormat="1" ht="55.5" customHeight="1">
      <c r="A148" s="31"/>
      <c r="B148" s="165"/>
      <c r="C148" s="166" t="s">
        <v>460</v>
      </c>
      <c r="D148" s="166" t="s">
        <v>431</v>
      </c>
      <c r="E148" s="167" t="s">
        <v>833</v>
      </c>
      <c r="F148" s="168" t="s">
        <v>834</v>
      </c>
      <c r="G148" s="169" t="s">
        <v>675</v>
      </c>
      <c r="H148" s="170">
        <v>442.2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436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435</v>
      </c>
      <c r="BM148" s="178" t="s">
        <v>1940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1941</v>
      </c>
      <c r="H149" s="187">
        <v>442.2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2" customFormat="1" ht="55.5" customHeight="1">
      <c r="A150" s="31"/>
      <c r="B150" s="165"/>
      <c r="C150" s="166" t="s">
        <v>471</v>
      </c>
      <c r="D150" s="166" t="s">
        <v>431</v>
      </c>
      <c r="E150" s="167" t="s">
        <v>837</v>
      </c>
      <c r="F150" s="168" t="s">
        <v>838</v>
      </c>
      <c r="G150" s="169" t="s">
        <v>675</v>
      </c>
      <c r="H150" s="170">
        <v>275.8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1942</v>
      </c>
    </row>
    <row r="151" spans="1:65" s="13" customFormat="1" ht="20.399999999999999">
      <c r="B151" s="184"/>
      <c r="D151" s="180" t="s">
        <v>447</v>
      </c>
      <c r="E151" s="185" t="s">
        <v>1</v>
      </c>
      <c r="F151" s="186" t="s">
        <v>1943</v>
      </c>
      <c r="H151" s="187">
        <v>275.8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479</v>
      </c>
      <c r="D152" s="166" t="s">
        <v>431</v>
      </c>
      <c r="E152" s="167" t="s">
        <v>841</v>
      </c>
      <c r="F152" s="168" t="s">
        <v>842</v>
      </c>
      <c r="G152" s="169" t="s">
        <v>675</v>
      </c>
      <c r="H152" s="170">
        <v>5516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1944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1945</v>
      </c>
      <c r="H153" s="187">
        <v>5516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33" customHeight="1">
      <c r="A154" s="31"/>
      <c r="B154" s="165"/>
      <c r="C154" s="166" t="s">
        <v>464</v>
      </c>
      <c r="D154" s="166" t="s">
        <v>431</v>
      </c>
      <c r="E154" s="167" t="s">
        <v>845</v>
      </c>
      <c r="F154" s="168" t="s">
        <v>846</v>
      </c>
      <c r="G154" s="169" t="s">
        <v>675</v>
      </c>
      <c r="H154" s="170">
        <v>359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1946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1947</v>
      </c>
      <c r="H155" s="187">
        <v>359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12" customFormat="1" ht="20.85" customHeight="1">
      <c r="B156" s="152"/>
      <c r="D156" s="153" t="s">
        <v>74</v>
      </c>
      <c r="E156" s="163" t="s">
        <v>533</v>
      </c>
      <c r="F156" s="163" t="s">
        <v>849</v>
      </c>
      <c r="I156" s="155"/>
      <c r="J156" s="164">
        <f>BK156</f>
        <v>0</v>
      </c>
      <c r="L156" s="152"/>
      <c r="M156" s="157"/>
      <c r="N156" s="158"/>
      <c r="O156" s="158"/>
      <c r="P156" s="159">
        <f>SUM(P157:P164)</f>
        <v>0</v>
      </c>
      <c r="Q156" s="158"/>
      <c r="R156" s="159">
        <f>SUM(R157:R164)</f>
        <v>0</v>
      </c>
      <c r="S156" s="158"/>
      <c r="T156" s="160">
        <f>SUM(T157:T164)</f>
        <v>0</v>
      </c>
      <c r="AR156" s="153" t="s">
        <v>82</v>
      </c>
      <c r="AT156" s="161" t="s">
        <v>74</v>
      </c>
      <c r="AU156" s="161" t="s">
        <v>84</v>
      </c>
      <c r="AY156" s="153" t="s">
        <v>427</v>
      </c>
      <c r="BK156" s="162">
        <f>SUM(BK157:BK164)</f>
        <v>0</v>
      </c>
    </row>
    <row r="157" spans="1:65" s="2" customFormat="1" ht="55.5" customHeight="1">
      <c r="A157" s="31"/>
      <c r="B157" s="165"/>
      <c r="C157" s="166" t="s">
        <v>467</v>
      </c>
      <c r="D157" s="166" t="s">
        <v>431</v>
      </c>
      <c r="E157" s="167" t="s">
        <v>850</v>
      </c>
      <c r="F157" s="168" t="s">
        <v>851</v>
      </c>
      <c r="G157" s="169" t="s">
        <v>675</v>
      </c>
      <c r="H157" s="170">
        <v>83.2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435</v>
      </c>
      <c r="AT157" s="178" t="s">
        <v>431</v>
      </c>
      <c r="AU157" s="178" t="s">
        <v>436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435</v>
      </c>
      <c r="BM157" s="178" t="s">
        <v>1948</v>
      </c>
    </row>
    <row r="158" spans="1:65" s="13" customFormat="1" ht="30.6">
      <c r="B158" s="184"/>
      <c r="D158" s="180" t="s">
        <v>447</v>
      </c>
      <c r="E158" s="185" t="s">
        <v>1</v>
      </c>
      <c r="F158" s="186" t="s">
        <v>1949</v>
      </c>
      <c r="H158" s="187">
        <v>83.2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436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33" customHeight="1">
      <c r="A159" s="31"/>
      <c r="B159" s="165"/>
      <c r="C159" s="166" t="s">
        <v>497</v>
      </c>
      <c r="D159" s="166" t="s">
        <v>431</v>
      </c>
      <c r="E159" s="167" t="s">
        <v>854</v>
      </c>
      <c r="F159" s="168" t="s">
        <v>855</v>
      </c>
      <c r="G159" s="169" t="s">
        <v>452</v>
      </c>
      <c r="H159" s="170">
        <v>448.8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1950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1951</v>
      </c>
      <c r="H160" s="187">
        <v>448.8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429</v>
      </c>
      <c r="D161" s="166" t="s">
        <v>431</v>
      </c>
      <c r="E161" s="167" t="s">
        <v>858</v>
      </c>
      <c r="F161" s="168" t="s">
        <v>859</v>
      </c>
      <c r="G161" s="169" t="s">
        <v>675</v>
      </c>
      <c r="H161" s="170">
        <v>623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1952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1953</v>
      </c>
      <c r="H162" s="187">
        <v>359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75</v>
      </c>
      <c r="AY162" s="185" t="s">
        <v>427</v>
      </c>
    </row>
    <row r="163" spans="1:65" s="13" customFormat="1" ht="20.399999999999999">
      <c r="B163" s="184"/>
      <c r="D163" s="180" t="s">
        <v>447</v>
      </c>
      <c r="E163" s="185" t="s">
        <v>1</v>
      </c>
      <c r="F163" s="186" t="s">
        <v>1954</v>
      </c>
      <c r="H163" s="187">
        <v>264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75</v>
      </c>
      <c r="AY163" s="185" t="s">
        <v>427</v>
      </c>
    </row>
    <row r="164" spans="1:65" s="14" customFormat="1" ht="10.199999999999999">
      <c r="B164" s="203"/>
      <c r="D164" s="180" t="s">
        <v>447</v>
      </c>
      <c r="E164" s="204" t="s">
        <v>1</v>
      </c>
      <c r="F164" s="205" t="s">
        <v>541</v>
      </c>
      <c r="H164" s="206">
        <v>623</v>
      </c>
      <c r="I164" s="207"/>
      <c r="L164" s="203"/>
      <c r="M164" s="208"/>
      <c r="N164" s="209"/>
      <c r="O164" s="209"/>
      <c r="P164" s="209"/>
      <c r="Q164" s="209"/>
      <c r="R164" s="209"/>
      <c r="S164" s="209"/>
      <c r="T164" s="210"/>
      <c r="AT164" s="204" t="s">
        <v>447</v>
      </c>
      <c r="AU164" s="204" t="s">
        <v>436</v>
      </c>
      <c r="AV164" s="14" t="s">
        <v>435</v>
      </c>
      <c r="AW164" s="14" t="s">
        <v>32</v>
      </c>
      <c r="AX164" s="14" t="s">
        <v>82</v>
      </c>
      <c r="AY164" s="204" t="s">
        <v>427</v>
      </c>
    </row>
    <row r="165" spans="1:65" s="12" customFormat="1" ht="20.85" customHeight="1">
      <c r="B165" s="152"/>
      <c r="D165" s="153" t="s">
        <v>74</v>
      </c>
      <c r="E165" s="163" t="s">
        <v>542</v>
      </c>
      <c r="F165" s="163" t="s">
        <v>862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SUM(P166:P175)</f>
        <v>0</v>
      </c>
      <c r="Q165" s="158"/>
      <c r="R165" s="159">
        <f>SUM(R166:R175)</f>
        <v>1.8500000000000001E-3</v>
      </c>
      <c r="S165" s="158"/>
      <c r="T165" s="160">
        <f>SUM(T166:T175)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SUM(BK166:BK175)</f>
        <v>0</v>
      </c>
    </row>
    <row r="166" spans="1:65" s="2" customFormat="1" ht="21.75" customHeight="1">
      <c r="A166" s="31"/>
      <c r="B166" s="165"/>
      <c r="C166" s="166" t="s">
        <v>440</v>
      </c>
      <c r="D166" s="166" t="s">
        <v>431</v>
      </c>
      <c r="E166" s="167" t="s">
        <v>863</v>
      </c>
      <c r="F166" s="168" t="s">
        <v>864</v>
      </c>
      <c r="G166" s="169" t="s">
        <v>490</v>
      </c>
      <c r="H166" s="170">
        <v>74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1955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1604</v>
      </c>
      <c r="H167" s="187">
        <v>74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33" customHeight="1">
      <c r="A168" s="31"/>
      <c r="B168" s="165"/>
      <c r="C168" s="166" t="s">
        <v>512</v>
      </c>
      <c r="D168" s="166" t="s">
        <v>431</v>
      </c>
      <c r="E168" s="167" t="s">
        <v>867</v>
      </c>
      <c r="F168" s="168" t="s">
        <v>868</v>
      </c>
      <c r="G168" s="169" t="s">
        <v>490</v>
      </c>
      <c r="H168" s="170">
        <v>74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1956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1606</v>
      </c>
      <c r="H169" s="187">
        <v>74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871</v>
      </c>
      <c r="F170" s="194" t="s">
        <v>872</v>
      </c>
      <c r="G170" s="195" t="s">
        <v>545</v>
      </c>
      <c r="H170" s="196">
        <v>1.85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1E-3</v>
      </c>
      <c r="R170" s="176">
        <f>Q170*H170</f>
        <v>1.8500000000000001E-3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1957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1608</v>
      </c>
      <c r="H171" s="187">
        <v>1.85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8</v>
      </c>
      <c r="D172" s="166" t="s">
        <v>431</v>
      </c>
      <c r="E172" s="167" t="s">
        <v>875</v>
      </c>
      <c r="F172" s="168" t="s">
        <v>876</v>
      </c>
      <c r="G172" s="169" t="s">
        <v>490</v>
      </c>
      <c r="H172" s="170">
        <v>250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1958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1336</v>
      </c>
      <c r="H173" s="187">
        <v>250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44.25" customHeight="1">
      <c r="A174" s="31"/>
      <c r="B174" s="165"/>
      <c r="C174" s="166" t="s">
        <v>484</v>
      </c>
      <c r="D174" s="166" t="s">
        <v>431</v>
      </c>
      <c r="E174" s="167" t="s">
        <v>880</v>
      </c>
      <c r="F174" s="168" t="s">
        <v>881</v>
      </c>
      <c r="G174" s="169" t="s">
        <v>490</v>
      </c>
      <c r="H174" s="170">
        <v>400</v>
      </c>
      <c r="I174" s="171"/>
      <c r="J174" s="172">
        <f>ROUND(I174*H174,2)</f>
        <v>0</v>
      </c>
      <c r="K174" s="173"/>
      <c r="L174" s="32"/>
      <c r="M174" s="174" t="s">
        <v>1</v>
      </c>
      <c r="N174" s="175" t="s">
        <v>40</v>
      </c>
      <c r="O174" s="57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435</v>
      </c>
      <c r="AT174" s="178" t="s">
        <v>431</v>
      </c>
      <c r="AU174" s="178" t="s">
        <v>436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1959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1960</v>
      </c>
      <c r="H175" s="187">
        <v>400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436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12" customFormat="1" ht="22.8" customHeight="1">
      <c r="B176" s="152"/>
      <c r="D176" s="153" t="s">
        <v>74</v>
      </c>
      <c r="E176" s="163" t="s">
        <v>435</v>
      </c>
      <c r="F176" s="163" t="s">
        <v>890</v>
      </c>
      <c r="I176" s="155"/>
      <c r="J176" s="164">
        <f>BK176</f>
        <v>0</v>
      </c>
      <c r="L176" s="152"/>
      <c r="M176" s="157"/>
      <c r="N176" s="158"/>
      <c r="O176" s="158"/>
      <c r="P176" s="159">
        <f>P177+P180</f>
        <v>0</v>
      </c>
      <c r="Q176" s="158"/>
      <c r="R176" s="159">
        <f>R177+R180</f>
        <v>280.58846399999999</v>
      </c>
      <c r="S176" s="158"/>
      <c r="T176" s="160">
        <f>T177+T180</f>
        <v>0</v>
      </c>
      <c r="AR176" s="153" t="s">
        <v>82</v>
      </c>
      <c r="AT176" s="161" t="s">
        <v>74</v>
      </c>
      <c r="AU176" s="161" t="s">
        <v>82</v>
      </c>
      <c r="AY176" s="153" t="s">
        <v>427</v>
      </c>
      <c r="BK176" s="162">
        <f>BK177+BK180</f>
        <v>0</v>
      </c>
    </row>
    <row r="177" spans="1:65" s="12" customFormat="1" ht="20.85" customHeight="1">
      <c r="B177" s="152"/>
      <c r="D177" s="153" t="s">
        <v>74</v>
      </c>
      <c r="E177" s="163" t="s">
        <v>891</v>
      </c>
      <c r="F177" s="163" t="s">
        <v>892</v>
      </c>
      <c r="I177" s="155"/>
      <c r="J177" s="164">
        <f>BK177</f>
        <v>0</v>
      </c>
      <c r="L177" s="152"/>
      <c r="M177" s="157"/>
      <c r="N177" s="158"/>
      <c r="O177" s="158"/>
      <c r="P177" s="159">
        <f>SUM(P178:P179)</f>
        <v>0</v>
      </c>
      <c r="Q177" s="158"/>
      <c r="R177" s="159">
        <f>SUM(R178:R179)</f>
        <v>32.467500000000001</v>
      </c>
      <c r="S177" s="158"/>
      <c r="T177" s="160">
        <f>SUM(T178:T179)</f>
        <v>0</v>
      </c>
      <c r="AR177" s="153" t="s">
        <v>82</v>
      </c>
      <c r="AT177" s="161" t="s">
        <v>74</v>
      </c>
      <c r="AU177" s="161" t="s">
        <v>84</v>
      </c>
      <c r="AY177" s="153" t="s">
        <v>427</v>
      </c>
      <c r="BK177" s="162">
        <f>SUM(BK178:BK179)</f>
        <v>0</v>
      </c>
    </row>
    <row r="178" spans="1:65" s="2" customFormat="1" ht="33" customHeight="1">
      <c r="A178" s="31"/>
      <c r="B178" s="165"/>
      <c r="C178" s="166" t="s">
        <v>533</v>
      </c>
      <c r="D178" s="166" t="s">
        <v>431</v>
      </c>
      <c r="E178" s="167" t="s">
        <v>893</v>
      </c>
      <c r="F178" s="168" t="s">
        <v>894</v>
      </c>
      <c r="G178" s="169" t="s">
        <v>675</v>
      </c>
      <c r="H178" s="170">
        <v>14.43</v>
      </c>
      <c r="I178" s="171"/>
      <c r="J178" s="172">
        <f>ROUND(I178*H178,2)</f>
        <v>0</v>
      </c>
      <c r="K178" s="173"/>
      <c r="L178" s="32"/>
      <c r="M178" s="174" t="s">
        <v>1</v>
      </c>
      <c r="N178" s="175" t="s">
        <v>40</v>
      </c>
      <c r="O178" s="57"/>
      <c r="P178" s="176">
        <f>O178*H178</f>
        <v>0</v>
      </c>
      <c r="Q178" s="176">
        <v>2.25</v>
      </c>
      <c r="R178" s="176">
        <f>Q178*H178</f>
        <v>32.467500000000001</v>
      </c>
      <c r="S178" s="176">
        <v>0</v>
      </c>
      <c r="T178" s="17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8" t="s">
        <v>435</v>
      </c>
      <c r="AT178" s="178" t="s">
        <v>431</v>
      </c>
      <c r="AU178" s="178" t="s">
        <v>436</v>
      </c>
      <c r="AY178" s="16" t="s">
        <v>427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6" t="s">
        <v>82</v>
      </c>
      <c r="BK178" s="179">
        <f>ROUND(I178*H178,2)</f>
        <v>0</v>
      </c>
      <c r="BL178" s="16" t="s">
        <v>435</v>
      </c>
      <c r="BM178" s="178" t="s">
        <v>1961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1962</v>
      </c>
      <c r="H179" s="187">
        <v>14.43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436</v>
      </c>
      <c r="AV179" s="13" t="s">
        <v>84</v>
      </c>
      <c r="AW179" s="13" t="s">
        <v>32</v>
      </c>
      <c r="AX179" s="13" t="s">
        <v>82</v>
      </c>
      <c r="AY179" s="185" t="s">
        <v>427</v>
      </c>
    </row>
    <row r="180" spans="1:65" s="12" customFormat="1" ht="20.85" customHeight="1">
      <c r="B180" s="152"/>
      <c r="D180" s="153" t="s">
        <v>74</v>
      </c>
      <c r="E180" s="163" t="s">
        <v>898</v>
      </c>
      <c r="F180" s="163" t="s">
        <v>899</v>
      </c>
      <c r="I180" s="155"/>
      <c r="J180" s="164">
        <f>BK180</f>
        <v>0</v>
      </c>
      <c r="L180" s="152"/>
      <c r="M180" s="157"/>
      <c r="N180" s="158"/>
      <c r="O180" s="158"/>
      <c r="P180" s="159">
        <f>SUM(P181:P187)</f>
        <v>0</v>
      </c>
      <c r="Q180" s="158"/>
      <c r="R180" s="159">
        <f>SUM(R181:R187)</f>
        <v>248.12096399999999</v>
      </c>
      <c r="S180" s="158"/>
      <c r="T180" s="160">
        <f>SUM(T181:T187)</f>
        <v>0</v>
      </c>
      <c r="AR180" s="153" t="s">
        <v>82</v>
      </c>
      <c r="AT180" s="161" t="s">
        <v>74</v>
      </c>
      <c r="AU180" s="161" t="s">
        <v>84</v>
      </c>
      <c r="AY180" s="153" t="s">
        <v>427</v>
      </c>
      <c r="BK180" s="162">
        <f>SUM(BK181:BK187)</f>
        <v>0</v>
      </c>
    </row>
    <row r="181" spans="1:65" s="2" customFormat="1" ht="44.25" customHeight="1">
      <c r="A181" s="31"/>
      <c r="B181" s="165"/>
      <c r="C181" s="166" t="s">
        <v>542</v>
      </c>
      <c r="D181" s="166" t="s">
        <v>431</v>
      </c>
      <c r="E181" s="167" t="s">
        <v>900</v>
      </c>
      <c r="F181" s="168" t="s">
        <v>901</v>
      </c>
      <c r="G181" s="169" t="s">
        <v>675</v>
      </c>
      <c r="H181" s="170">
        <v>96.2</v>
      </c>
      <c r="I181" s="171"/>
      <c r="J181" s="172">
        <f>ROUND(I181*H181,2)</f>
        <v>0</v>
      </c>
      <c r="K181" s="173"/>
      <c r="L181" s="32"/>
      <c r="M181" s="174" t="s">
        <v>1</v>
      </c>
      <c r="N181" s="175" t="s">
        <v>40</v>
      </c>
      <c r="O181" s="57"/>
      <c r="P181" s="176">
        <f>O181*H181</f>
        <v>0</v>
      </c>
      <c r="Q181" s="176">
        <v>2.0032199999999998</v>
      </c>
      <c r="R181" s="176">
        <f>Q181*H181</f>
        <v>192.70976399999998</v>
      </c>
      <c r="S181" s="176">
        <v>0</v>
      </c>
      <c r="T181" s="17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8" t="s">
        <v>435</v>
      </c>
      <c r="AT181" s="178" t="s">
        <v>431</v>
      </c>
      <c r="AU181" s="178" t="s">
        <v>436</v>
      </c>
      <c r="AY181" s="16" t="s">
        <v>427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6" t="s">
        <v>82</v>
      </c>
      <c r="BK181" s="179">
        <f>ROUND(I181*H181,2)</f>
        <v>0</v>
      </c>
      <c r="BL181" s="16" t="s">
        <v>435</v>
      </c>
      <c r="BM181" s="178" t="s">
        <v>1963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1964</v>
      </c>
      <c r="H182" s="187">
        <v>96.2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436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44.25" customHeight="1">
      <c r="A183" s="31"/>
      <c r="B183" s="165"/>
      <c r="C183" s="166" t="s">
        <v>549</v>
      </c>
      <c r="D183" s="166" t="s">
        <v>431</v>
      </c>
      <c r="E183" s="167" t="s">
        <v>905</v>
      </c>
      <c r="F183" s="168" t="s">
        <v>906</v>
      </c>
      <c r="G183" s="169" t="s">
        <v>490</v>
      </c>
      <c r="H183" s="170">
        <v>185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435</v>
      </c>
      <c r="AT183" s="178" t="s">
        <v>431</v>
      </c>
      <c r="AU183" s="178" t="s">
        <v>436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435</v>
      </c>
      <c r="BM183" s="178" t="s">
        <v>1965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1966</v>
      </c>
      <c r="H184" s="187">
        <v>185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436</v>
      </c>
      <c r="AV184" s="13" t="s">
        <v>84</v>
      </c>
      <c r="AW184" s="13" t="s">
        <v>32</v>
      </c>
      <c r="AX184" s="13" t="s">
        <v>82</v>
      </c>
      <c r="AY184" s="185" t="s">
        <v>427</v>
      </c>
    </row>
    <row r="185" spans="1:65" s="2" customFormat="1" ht="33" customHeight="1">
      <c r="A185" s="31"/>
      <c r="B185" s="165"/>
      <c r="C185" s="166" t="s">
        <v>553</v>
      </c>
      <c r="D185" s="166" t="s">
        <v>431</v>
      </c>
      <c r="E185" s="167" t="s">
        <v>909</v>
      </c>
      <c r="F185" s="168" t="s">
        <v>910</v>
      </c>
      <c r="G185" s="169" t="s">
        <v>675</v>
      </c>
      <c r="H185" s="170">
        <v>27.75</v>
      </c>
      <c r="I185" s="171"/>
      <c r="J185" s="172">
        <f>ROUND(I185*H185,2)</f>
        <v>0</v>
      </c>
      <c r="K185" s="173"/>
      <c r="L185" s="32"/>
      <c r="M185" s="174" t="s">
        <v>1</v>
      </c>
      <c r="N185" s="175" t="s">
        <v>40</v>
      </c>
      <c r="O185" s="57"/>
      <c r="P185" s="176">
        <f>O185*H185</f>
        <v>0</v>
      </c>
      <c r="Q185" s="176">
        <v>1.9967999999999999</v>
      </c>
      <c r="R185" s="176">
        <f>Q185*H185</f>
        <v>55.411200000000001</v>
      </c>
      <c r="S185" s="176">
        <v>0</v>
      </c>
      <c r="T185" s="17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8" t="s">
        <v>435</v>
      </c>
      <c r="AT185" s="178" t="s">
        <v>431</v>
      </c>
      <c r="AU185" s="178" t="s">
        <v>436</v>
      </c>
      <c r="AY185" s="16" t="s">
        <v>427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82</v>
      </c>
      <c r="BK185" s="179">
        <f>ROUND(I185*H185,2)</f>
        <v>0</v>
      </c>
      <c r="BL185" s="16" t="s">
        <v>435</v>
      </c>
      <c r="BM185" s="178" t="s">
        <v>1967</v>
      </c>
    </row>
    <row r="186" spans="1:65" s="2" customFormat="1" ht="18">
      <c r="A186" s="31"/>
      <c r="B186" s="32"/>
      <c r="C186" s="31"/>
      <c r="D186" s="180" t="s">
        <v>438</v>
      </c>
      <c r="E186" s="31"/>
      <c r="F186" s="181" t="s">
        <v>912</v>
      </c>
      <c r="G186" s="31"/>
      <c r="H186" s="31"/>
      <c r="I186" s="100"/>
      <c r="J186" s="31"/>
      <c r="K186" s="31"/>
      <c r="L186" s="32"/>
      <c r="M186" s="182"/>
      <c r="N186" s="183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438</v>
      </c>
      <c r="AU186" s="16" t="s">
        <v>436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1968</v>
      </c>
      <c r="H187" s="187">
        <v>27.75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12" customFormat="1" ht="22.8" customHeight="1">
      <c r="B188" s="152"/>
      <c r="D188" s="153" t="s">
        <v>74</v>
      </c>
      <c r="E188" s="163" t="s">
        <v>469</v>
      </c>
      <c r="F188" s="163" t="s">
        <v>470</v>
      </c>
      <c r="I188" s="155"/>
      <c r="J188" s="164">
        <f>BK188</f>
        <v>0</v>
      </c>
      <c r="L188" s="152"/>
      <c r="M188" s="157"/>
      <c r="N188" s="158"/>
      <c r="O188" s="158"/>
      <c r="P188" s="159">
        <f>P189</f>
        <v>0</v>
      </c>
      <c r="Q188" s="158"/>
      <c r="R188" s="159">
        <f>R189</f>
        <v>0</v>
      </c>
      <c r="S188" s="158"/>
      <c r="T188" s="160">
        <f>T189</f>
        <v>0</v>
      </c>
      <c r="AR188" s="153" t="s">
        <v>82</v>
      </c>
      <c r="AT188" s="161" t="s">
        <v>74</v>
      </c>
      <c r="AU188" s="161" t="s">
        <v>82</v>
      </c>
      <c r="AY188" s="153" t="s">
        <v>427</v>
      </c>
      <c r="BK188" s="162">
        <f>BK189</f>
        <v>0</v>
      </c>
    </row>
    <row r="189" spans="1:65" s="2" customFormat="1" ht="21.75" customHeight="1">
      <c r="A189" s="31"/>
      <c r="B189" s="165"/>
      <c r="C189" s="166" t="s">
        <v>7</v>
      </c>
      <c r="D189" s="166" t="s">
        <v>431</v>
      </c>
      <c r="E189" s="167" t="s">
        <v>589</v>
      </c>
      <c r="F189" s="168" t="s">
        <v>590</v>
      </c>
      <c r="G189" s="169" t="s">
        <v>452</v>
      </c>
      <c r="H189" s="170">
        <v>280.58999999999997</v>
      </c>
      <c r="I189" s="171"/>
      <c r="J189" s="172">
        <f>ROUND(I189*H189,2)</f>
        <v>0</v>
      </c>
      <c r="K189" s="173"/>
      <c r="L189" s="32"/>
      <c r="M189" s="218" t="s">
        <v>1</v>
      </c>
      <c r="N189" s="219" t="s">
        <v>40</v>
      </c>
      <c r="O189" s="216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435</v>
      </c>
      <c r="AT189" s="178" t="s">
        <v>431</v>
      </c>
      <c r="AU189" s="178" t="s">
        <v>84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1969</v>
      </c>
    </row>
    <row r="190" spans="1:65" s="2" customFormat="1" ht="7" customHeight="1">
      <c r="A190" s="31"/>
      <c r="B190" s="46"/>
      <c r="C190" s="47"/>
      <c r="D190" s="47"/>
      <c r="E190" s="47"/>
      <c r="F190" s="47"/>
      <c r="G190" s="47"/>
      <c r="H190" s="47"/>
      <c r="I190" s="124"/>
      <c r="J190" s="47"/>
      <c r="K190" s="47"/>
      <c r="L190" s="32"/>
      <c r="M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</sheetData>
  <autoFilter ref="C130:K189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226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1970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014-36-05-2 - PS-01 PK Uherský Ostroh - plavební znaky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1909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014-36-05-2 - PS-01 PK Uherský Ostroh - plavební znaky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631</v>
      </c>
    </row>
    <row r="128" spans="1:65" s="2" customFormat="1" ht="81">
      <c r="A128" s="31"/>
      <c r="B128" s="32"/>
      <c r="C128" s="31"/>
      <c r="D128" s="180" t="s">
        <v>438</v>
      </c>
      <c r="E128" s="31"/>
      <c r="F128" s="181" t="s">
        <v>1971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229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1972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1973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ROUND((SUM(BE120:BE149)),  2)</f>
        <v>0</v>
      </c>
      <c r="G35" s="31"/>
      <c r="H35" s="31"/>
      <c r="I35" s="111">
        <v>0.21</v>
      </c>
      <c r="J35" s="110">
        <f>ROUND(((SUM(BE120:BE149))*I35),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ROUND((SUM(BF120:BF149)),  2)</f>
        <v>0</v>
      </c>
      <c r="G36" s="31"/>
      <c r="H36" s="31"/>
      <c r="I36" s="111">
        <v>0.15</v>
      </c>
      <c r="J36" s="110">
        <f>ROUND(((SUM(BF120:BF149))*I36),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014-36-05-3 - SO-02 PK Uherský Ostroh -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Uherský Ostroh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1909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75" customHeight="1">
      <c r="A112" s="31"/>
      <c r="B112" s="32"/>
      <c r="C112" s="31"/>
      <c r="D112" s="31"/>
      <c r="E112" s="247" t="str">
        <f>E11</f>
        <v>014-36-05-3 - SO-02 PK Uherský Ostroh -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Uherský Ostroh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SUM(P121:P149)</f>
        <v>0</v>
      </c>
      <c r="Q120" s="65"/>
      <c r="R120" s="149">
        <f>SUM(R121:R149)</f>
        <v>0</v>
      </c>
      <c r="S120" s="65"/>
      <c r="T120" s="150">
        <f>SUM(T121:T149)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75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1974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65</v>
      </c>
      <c r="I123" s="171"/>
      <c r="J123" s="172">
        <f t="shared" ref="J123:J14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9" si="1">O123*H123</f>
        <v>0</v>
      </c>
      <c r="Q123" s="176">
        <v>0</v>
      </c>
      <c r="R123" s="176">
        <f t="shared" ref="R123:R149" si="2">Q123*H123</f>
        <v>0</v>
      </c>
      <c r="S123" s="176">
        <v>0</v>
      </c>
      <c r="T123" s="177">
        <f t="shared" ref="T123:T14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9" si="4">IF(N123="základní",J123,0)</f>
        <v>0</v>
      </c>
      <c r="BF123" s="179">
        <f t="shared" ref="BF123:BF149" si="5">IF(N123="snížená",J123,0)</f>
        <v>0</v>
      </c>
      <c r="BG123" s="179">
        <f t="shared" ref="BG123:BG149" si="6">IF(N123="zákl. přenesená",J123,0)</f>
        <v>0</v>
      </c>
      <c r="BH123" s="179">
        <f t="shared" ref="BH123:BH149" si="7">IF(N123="sníž. přenesená",J123,0)</f>
        <v>0</v>
      </c>
      <c r="BI123" s="179">
        <f t="shared" ref="BI123:BI149" si="8">IF(N123="nulová",J123,0)</f>
        <v>0</v>
      </c>
      <c r="BJ123" s="16" t="s">
        <v>82</v>
      </c>
      <c r="BK123" s="179">
        <f t="shared" ref="BK123:BK149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53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53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53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53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8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8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684</v>
      </c>
      <c r="G137" s="169" t="s">
        <v>675</v>
      </c>
      <c r="H137" s="170">
        <v>8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1975</v>
      </c>
      <c r="G138" s="169" t="s">
        <v>675</v>
      </c>
      <c r="H138" s="170">
        <v>21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110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60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702</v>
      </c>
      <c r="F143" s="168" t="s">
        <v>1976</v>
      </c>
      <c r="G143" s="169" t="s">
        <v>694</v>
      </c>
      <c r="H143" s="170">
        <v>2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1977</v>
      </c>
      <c r="F144" s="168" t="s">
        <v>1978</v>
      </c>
      <c r="G144" s="169" t="s">
        <v>444</v>
      </c>
      <c r="H144" s="170">
        <v>10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705</v>
      </c>
      <c r="F145" s="168" t="s">
        <v>706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710</v>
      </c>
      <c r="F146" s="168" t="s">
        <v>711</v>
      </c>
      <c r="G146" s="169" t="s">
        <v>707</v>
      </c>
      <c r="H146" s="170">
        <v>4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714</v>
      </c>
      <c r="F147" s="168" t="s">
        <v>715</v>
      </c>
      <c r="G147" s="169" t="s">
        <v>434</v>
      </c>
      <c r="H147" s="170">
        <v>5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718</v>
      </c>
      <c r="F148" s="168" t="s">
        <v>719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721</v>
      </c>
      <c r="D149" s="166" t="s">
        <v>431</v>
      </c>
      <c r="E149" s="167" t="s">
        <v>722</v>
      </c>
      <c r="F149" s="168" t="s">
        <v>723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218" t="s">
        <v>1</v>
      </c>
      <c r="N149" s="219" t="s">
        <v>40</v>
      </c>
      <c r="O149" s="216"/>
      <c r="P149" s="220">
        <f t="shared" si="1"/>
        <v>0</v>
      </c>
      <c r="Q149" s="220">
        <v>0</v>
      </c>
      <c r="R149" s="220">
        <f t="shared" si="2"/>
        <v>0</v>
      </c>
      <c r="S149" s="220">
        <v>0</v>
      </c>
      <c r="T149" s="22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7" customHeight="1">
      <c r="A150" s="31"/>
      <c r="B150" s="46"/>
      <c r="C150" s="47"/>
      <c r="D150" s="47"/>
      <c r="E150" s="47"/>
      <c r="F150" s="47"/>
      <c r="G150" s="47"/>
      <c r="H150" s="47"/>
      <c r="I150" s="124"/>
      <c r="J150" s="47"/>
      <c r="K150" s="47"/>
      <c r="L150" s="32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autoFilter ref="C119:K14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232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1979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1973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ROUND((SUM(BE120:BE142)),  2)</f>
        <v>0</v>
      </c>
      <c r="G35" s="31"/>
      <c r="H35" s="31"/>
      <c r="I35" s="111">
        <v>0.21</v>
      </c>
      <c r="J35" s="110">
        <f>ROUND(((SUM(BE120:BE142))*I35),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ROUND((SUM(BF120:BF142)),  2)</f>
        <v>0</v>
      </c>
      <c r="G36" s="31"/>
      <c r="H36" s="31"/>
      <c r="I36" s="111">
        <v>0.15</v>
      </c>
      <c r="J36" s="110">
        <f>ROUND(((SUM(BF120:BF142))*I36),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ROUND((SUM(BG120:BG142)),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ROUND((SUM(BH120:BH142)),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ROUND((SUM(BI120:BI142)),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014-36-05-4 - PS 02 PK Uherský Ostroh - elektroobjekty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Uherský Ostroh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1909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75" customHeight="1">
      <c r="A112" s="31"/>
      <c r="B112" s="32"/>
      <c r="C112" s="31"/>
      <c r="D112" s="31"/>
      <c r="E112" s="247" t="str">
        <f>E11</f>
        <v>014-36-05-4 - PS 02 PK Uherský Ostroh - elektroobjekty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Uherský Ostroh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SUM(P121:P142)</f>
        <v>0</v>
      </c>
      <c r="Q120" s="65"/>
      <c r="R120" s="149">
        <f>SUM(R121:R142)</f>
        <v>0</v>
      </c>
      <c r="S120" s="65"/>
      <c r="T120" s="150">
        <f>SUM(T121:T142)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SUM(BK121:BK142)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1980</v>
      </c>
      <c r="G121" s="169" t="s">
        <v>444</v>
      </c>
      <c r="H121" s="170">
        <v>10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1974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634</v>
      </c>
      <c r="G123" s="169" t="s">
        <v>444</v>
      </c>
      <c r="H123" s="170">
        <v>20</v>
      </c>
      <c r="I123" s="171"/>
      <c r="J123" s="172">
        <f t="shared" ref="J123:J142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2" si="1">O123*H123</f>
        <v>0</v>
      </c>
      <c r="Q123" s="176">
        <v>0</v>
      </c>
      <c r="R123" s="176">
        <f t="shared" ref="R123:R142" si="2">Q123*H123</f>
        <v>0</v>
      </c>
      <c r="S123" s="176">
        <v>0</v>
      </c>
      <c r="T123" s="177">
        <f t="shared" ref="T123:T142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2" si="4">IF(N123="základní",J123,0)</f>
        <v>0</v>
      </c>
      <c r="BF123" s="179">
        <f t="shared" ref="BF123:BF142" si="5">IF(N123="snížená",J123,0)</f>
        <v>0</v>
      </c>
      <c r="BG123" s="179">
        <f t="shared" ref="BG123:BG142" si="6">IF(N123="zákl. přenesená",J123,0)</f>
        <v>0</v>
      </c>
      <c r="BH123" s="179">
        <f t="shared" ref="BH123:BH142" si="7">IF(N123="sníž. přenesená",J123,0)</f>
        <v>0</v>
      </c>
      <c r="BI123" s="179">
        <f t="shared" ref="BI123:BI142" si="8">IF(N123="nulová",J123,0)</f>
        <v>0</v>
      </c>
      <c r="BJ123" s="16" t="s">
        <v>82</v>
      </c>
      <c r="BK123" s="179">
        <f t="shared" ref="BK123:BK142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756</v>
      </c>
      <c r="G124" s="169" t="s">
        <v>444</v>
      </c>
      <c r="H124" s="170">
        <v>10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21.7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758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760</v>
      </c>
      <c r="G126" s="169" t="s">
        <v>694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762</v>
      </c>
      <c r="G127" s="169" t="s">
        <v>434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44.2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792</v>
      </c>
      <c r="G128" s="169" t="s">
        <v>694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3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44.2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1298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55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769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771</v>
      </c>
      <c r="G132" s="169" t="s">
        <v>694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21.7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773</v>
      </c>
      <c r="G133" s="169" t="s">
        <v>694</v>
      </c>
      <c r="H133" s="170">
        <v>2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21.7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1981</v>
      </c>
      <c r="G134" s="169" t="s">
        <v>434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21.7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1982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1983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705</v>
      </c>
      <c r="F137" s="168" t="s">
        <v>706</v>
      </c>
      <c r="G137" s="169" t="s">
        <v>707</v>
      </c>
      <c r="H137" s="170">
        <v>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710</v>
      </c>
      <c r="F138" s="168" t="s">
        <v>711</v>
      </c>
      <c r="G138" s="169" t="s">
        <v>707</v>
      </c>
      <c r="H138" s="170">
        <v>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542</v>
      </c>
      <c r="D139" s="166" t="s">
        <v>431</v>
      </c>
      <c r="E139" s="167" t="s">
        <v>714</v>
      </c>
      <c r="F139" s="168" t="s">
        <v>779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718</v>
      </c>
      <c r="F140" s="168" t="s">
        <v>715</v>
      </c>
      <c r="G140" s="169" t="s">
        <v>434</v>
      </c>
      <c r="H140" s="170">
        <v>5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722</v>
      </c>
      <c r="F141" s="168" t="s">
        <v>719</v>
      </c>
      <c r="G141" s="169" t="s">
        <v>434</v>
      </c>
      <c r="H141" s="170">
        <v>1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783</v>
      </c>
      <c r="F142" s="168" t="s">
        <v>723</v>
      </c>
      <c r="G142" s="169" t="s">
        <v>434</v>
      </c>
      <c r="H142" s="170">
        <v>1</v>
      </c>
      <c r="I142" s="171"/>
      <c r="J142" s="172">
        <f t="shared" si="0"/>
        <v>0</v>
      </c>
      <c r="K142" s="173"/>
      <c r="L142" s="32"/>
      <c r="M142" s="218" t="s">
        <v>1</v>
      </c>
      <c r="N142" s="219" t="s">
        <v>40</v>
      </c>
      <c r="O142" s="216"/>
      <c r="P142" s="220">
        <f t="shared" si="1"/>
        <v>0</v>
      </c>
      <c r="Q142" s="220">
        <v>0</v>
      </c>
      <c r="R142" s="220">
        <f t="shared" si="2"/>
        <v>0</v>
      </c>
      <c r="S142" s="220">
        <v>0</v>
      </c>
      <c r="T142" s="22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7" customHeight="1">
      <c r="A143" s="31"/>
      <c r="B143" s="46"/>
      <c r="C143" s="47"/>
      <c r="D143" s="47"/>
      <c r="E143" s="47"/>
      <c r="F143" s="47"/>
      <c r="G143" s="47"/>
      <c r="H143" s="47"/>
      <c r="I143" s="124"/>
      <c r="J143" s="47"/>
      <c r="K143" s="47"/>
      <c r="L143" s="32"/>
      <c r="M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</sheetData>
  <autoFilter ref="C119:K142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235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1909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1984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1909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014-36-05-00 - PK Uherský Ostroh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1909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014-36-05-00 - PK Uherský Ostroh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352.03755000000001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352.03755000000001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352.03755000000001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2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925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84</v>
      </c>
      <c r="H128" s="187">
        <v>2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929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933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937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942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946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950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954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958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962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966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971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975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978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1985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352.03755000000001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90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313.74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1986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1356</v>
      </c>
      <c r="H165" s="187">
        <v>90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533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350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37.799999999999997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1987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1358</v>
      </c>
      <c r="H167" s="187">
        <v>350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5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0.49754999999999999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1988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997</v>
      </c>
      <c r="H169" s="187">
        <v>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5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1989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460</v>
      </c>
      <c r="H171" s="187">
        <v>5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5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241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1991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ROUND((SUM(BE130:BE204)),  2)</f>
        <v>0</v>
      </c>
      <c r="G35" s="31"/>
      <c r="H35" s="31"/>
      <c r="I35" s="111">
        <v>0.21</v>
      </c>
      <c r="J35" s="110">
        <f>ROUND(((SUM(BE130:BE204))*I35),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ROUND((SUM(BF130:BF204)),  2)</f>
        <v>0</v>
      </c>
      <c r="G36" s="31"/>
      <c r="H36" s="31"/>
      <c r="I36" s="111">
        <v>0.15</v>
      </c>
      <c r="J36" s="110">
        <f>ROUND(((SUM(BF130:BF204))*I36),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ROUND((SUM(BG130:BG204)),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ROUND((SUM(BH130:BH204)),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ROUND((SUM(BI130:BI204)),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014-36-06-1 - SO-01 PK Nedakonice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J196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1990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014-36-06-1 - SO-01 PK Nedakonice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Nedakonice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22.932897390000001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13.34152484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13.34152484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1993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1994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7.0217000000000001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245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7.0217000000000001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1995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1996</v>
      </c>
      <c r="H139" s="187">
        <v>245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6.3198248399999999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5.0540000000000003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2.3248400000000003E-3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1997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1998</v>
      </c>
      <c r="H142" s="187">
        <v>5.0540000000000003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63.174999999999997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1999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2000</v>
      </c>
      <c r="H144" s="187">
        <v>63.174999999999997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63.174999999999997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6.3174999999999999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2001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2002</v>
      </c>
      <c r="H146" s="187">
        <v>63.174999999999997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479</v>
      </c>
      <c r="D149" s="166" t="s">
        <v>431</v>
      </c>
      <c r="E149" s="167" t="s">
        <v>472</v>
      </c>
      <c r="F149" s="168" t="s">
        <v>473</v>
      </c>
      <c r="G149" s="169" t="s">
        <v>452</v>
      </c>
      <c r="H149" s="170">
        <v>17.355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2003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P151+P196</f>
        <v>0</v>
      </c>
      <c r="Q150" s="158"/>
      <c r="R150" s="159">
        <f>R151+R196</f>
        <v>9.5913725499999991</v>
      </c>
      <c r="S150" s="158"/>
      <c r="T150" s="160">
        <f>T151+T196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BK151+BK196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SUM(P152:P195)</f>
        <v>0</v>
      </c>
      <c r="Q151" s="158"/>
      <c r="R151" s="159">
        <f>SUM(R152:R195)</f>
        <v>8.2415404999999993</v>
      </c>
      <c r="S151" s="158"/>
      <c r="T151" s="160">
        <f>SUM(T152:T195)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SUM(BK152:BK195)</f>
        <v>0</v>
      </c>
    </row>
    <row r="152" spans="1:65" s="2" customFormat="1" ht="16.5" customHeight="1">
      <c r="A152" s="31"/>
      <c r="B152" s="165"/>
      <c r="C152" s="192" t="s">
        <v>464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2004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467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2005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497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2006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429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2007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440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2008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512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2009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487</v>
      </c>
      <c r="D167" s="192" t="s">
        <v>461</v>
      </c>
      <c r="E167" s="193" t="s">
        <v>513</v>
      </c>
      <c r="F167" s="194" t="s">
        <v>514</v>
      </c>
      <c r="G167" s="195" t="s">
        <v>452</v>
      </c>
      <c r="H167" s="196">
        <v>0.189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0.189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2010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1920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20.399999999999999">
      <c r="B169" s="184"/>
      <c r="D169" s="180" t="s">
        <v>447</v>
      </c>
      <c r="E169" s="185" t="s">
        <v>1</v>
      </c>
      <c r="F169" s="186" t="s">
        <v>2011</v>
      </c>
      <c r="H169" s="187">
        <v>0.189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8</v>
      </c>
      <c r="D170" s="192" t="s">
        <v>461</v>
      </c>
      <c r="E170" s="193" t="s">
        <v>518</v>
      </c>
      <c r="F170" s="194" t="s">
        <v>519</v>
      </c>
      <c r="G170" s="195" t="s">
        <v>452</v>
      </c>
      <c r="H170" s="196">
        <v>0.10100000000000001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0.10100000000000001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2012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1024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603</v>
      </c>
      <c r="H172" s="187">
        <v>0.10100000000000001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21.75" customHeight="1">
      <c r="A173" s="31"/>
      <c r="B173" s="165"/>
      <c r="C173" s="192" t="s">
        <v>484</v>
      </c>
      <c r="D173" s="192" t="s">
        <v>461</v>
      </c>
      <c r="E173" s="193" t="s">
        <v>523</v>
      </c>
      <c r="F173" s="194" t="s">
        <v>524</v>
      </c>
      <c r="G173" s="195" t="s">
        <v>452</v>
      </c>
      <c r="H173" s="196">
        <v>4.1000000000000002E-2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4.1000000000000002E-2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483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484</v>
      </c>
      <c r="BM173" s="178" t="s">
        <v>2013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2014</v>
      </c>
      <c r="H175" s="187">
        <v>4.1000000000000002E-2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16.5" customHeight="1">
      <c r="A176" s="31"/>
      <c r="B176" s="165"/>
      <c r="C176" s="192" t="s">
        <v>533</v>
      </c>
      <c r="D176" s="192" t="s">
        <v>461</v>
      </c>
      <c r="E176" s="193" t="s">
        <v>528</v>
      </c>
      <c r="F176" s="194" t="s">
        <v>529</v>
      </c>
      <c r="G176" s="195" t="s">
        <v>452</v>
      </c>
      <c r="H176" s="196">
        <v>0.97599999999999998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57"/>
      <c r="P176" s="176">
        <f>O176*H176</f>
        <v>0</v>
      </c>
      <c r="Q176" s="176">
        <v>1</v>
      </c>
      <c r="R176" s="176">
        <f>Q176*H176</f>
        <v>0.97599999999999998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483</v>
      </c>
      <c r="AT176" s="178" t="s">
        <v>461</v>
      </c>
      <c r="AU176" s="178" t="s">
        <v>84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484</v>
      </c>
      <c r="BM176" s="178" t="s">
        <v>2015</v>
      </c>
    </row>
    <row r="177" spans="1:65" s="2" customFormat="1" ht="18">
      <c r="A177" s="31"/>
      <c r="B177" s="32"/>
      <c r="C177" s="31"/>
      <c r="D177" s="180" t="s">
        <v>438</v>
      </c>
      <c r="E177" s="31"/>
      <c r="F177" s="181" t="s">
        <v>1691</v>
      </c>
      <c r="G177" s="31"/>
      <c r="H177" s="31"/>
      <c r="I177" s="100"/>
      <c r="J177" s="31"/>
      <c r="K177" s="31"/>
      <c r="L177" s="32"/>
      <c r="M177" s="182"/>
      <c r="N177" s="18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438</v>
      </c>
      <c r="AU177" s="16" t="s">
        <v>84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2016</v>
      </c>
      <c r="H178" s="187">
        <v>0.97599999999999998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16.5" customHeight="1">
      <c r="A179" s="31"/>
      <c r="B179" s="165"/>
      <c r="C179" s="192" t="s">
        <v>542</v>
      </c>
      <c r="D179" s="192" t="s">
        <v>461</v>
      </c>
      <c r="E179" s="193" t="s">
        <v>1688</v>
      </c>
      <c r="F179" s="194" t="s">
        <v>1689</v>
      </c>
      <c r="G179" s="195" t="s">
        <v>452</v>
      </c>
      <c r="H179" s="196">
        <v>0.217</v>
      </c>
      <c r="I179" s="197"/>
      <c r="J179" s="198">
        <f>ROUND(I179*H179,2)</f>
        <v>0</v>
      </c>
      <c r="K179" s="199"/>
      <c r="L179" s="200"/>
      <c r="M179" s="201" t="s">
        <v>1</v>
      </c>
      <c r="N179" s="202" t="s">
        <v>40</v>
      </c>
      <c r="O179" s="57"/>
      <c r="P179" s="176">
        <f>O179*H179</f>
        <v>0</v>
      </c>
      <c r="Q179" s="176">
        <v>1</v>
      </c>
      <c r="R179" s="176">
        <f>Q179*H179</f>
        <v>0.217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483</v>
      </c>
      <c r="AT179" s="178" t="s">
        <v>461</v>
      </c>
      <c r="AU179" s="178" t="s">
        <v>84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484</v>
      </c>
      <c r="BM179" s="178" t="s">
        <v>2017</v>
      </c>
    </row>
    <row r="180" spans="1:65" s="2" customFormat="1" ht="18">
      <c r="A180" s="31"/>
      <c r="B180" s="32"/>
      <c r="C180" s="31"/>
      <c r="D180" s="180" t="s">
        <v>438</v>
      </c>
      <c r="E180" s="31"/>
      <c r="F180" s="181" t="s">
        <v>1925</v>
      </c>
      <c r="G180" s="31"/>
      <c r="H180" s="31"/>
      <c r="I180" s="100"/>
      <c r="J180" s="31"/>
      <c r="K180" s="31"/>
      <c r="L180" s="32"/>
      <c r="M180" s="182"/>
      <c r="N180" s="18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438</v>
      </c>
      <c r="AU180" s="16" t="s">
        <v>84</v>
      </c>
    </row>
    <row r="181" spans="1:65" s="13" customFormat="1" ht="20.399999999999999">
      <c r="B181" s="184"/>
      <c r="D181" s="180" t="s">
        <v>447</v>
      </c>
      <c r="E181" s="185" t="s">
        <v>1</v>
      </c>
      <c r="F181" s="186" t="s">
        <v>2018</v>
      </c>
      <c r="H181" s="187">
        <v>0.217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84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2" customFormat="1" ht="21.75" customHeight="1">
      <c r="A182" s="31"/>
      <c r="B182" s="165"/>
      <c r="C182" s="192" t="s">
        <v>549</v>
      </c>
      <c r="D182" s="192" t="s">
        <v>461</v>
      </c>
      <c r="E182" s="193" t="s">
        <v>1260</v>
      </c>
      <c r="F182" s="194" t="s">
        <v>1261</v>
      </c>
      <c r="G182" s="195" t="s">
        <v>444</v>
      </c>
      <c r="H182" s="196">
        <v>11.05</v>
      </c>
      <c r="I182" s="197"/>
      <c r="J182" s="198">
        <f>ROUND(I182*H182,2)</f>
        <v>0</v>
      </c>
      <c r="K182" s="199"/>
      <c r="L182" s="200"/>
      <c r="M182" s="201" t="s">
        <v>1</v>
      </c>
      <c r="N182" s="202" t="s">
        <v>40</v>
      </c>
      <c r="O182" s="57"/>
      <c r="P182" s="176">
        <f>O182*H182</f>
        <v>0</v>
      </c>
      <c r="Q182" s="176">
        <v>7.0099999999999997E-3</v>
      </c>
      <c r="R182" s="176">
        <f>Q182*H182</f>
        <v>7.7460500000000002E-2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483</v>
      </c>
      <c r="AT182" s="178" t="s">
        <v>461</v>
      </c>
      <c r="AU182" s="178" t="s">
        <v>84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484</v>
      </c>
      <c r="BM182" s="178" t="s">
        <v>2019</v>
      </c>
    </row>
    <row r="183" spans="1:65" s="2" customFormat="1" ht="18">
      <c r="A183" s="31"/>
      <c r="B183" s="32"/>
      <c r="C183" s="31"/>
      <c r="D183" s="180" t="s">
        <v>438</v>
      </c>
      <c r="E183" s="31"/>
      <c r="F183" s="181" t="s">
        <v>1263</v>
      </c>
      <c r="G183" s="31"/>
      <c r="H183" s="31"/>
      <c r="I183" s="100"/>
      <c r="J183" s="31"/>
      <c r="K183" s="31"/>
      <c r="L183" s="32"/>
      <c r="M183" s="182"/>
      <c r="N183" s="183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438</v>
      </c>
      <c r="AU183" s="16" t="s">
        <v>84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2020</v>
      </c>
      <c r="H184" s="187">
        <v>11.05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84</v>
      </c>
      <c r="AV184" s="13" t="s">
        <v>84</v>
      </c>
      <c r="AW184" s="13" t="s">
        <v>32</v>
      </c>
      <c r="AX184" s="13" t="s">
        <v>82</v>
      </c>
      <c r="AY184" s="185" t="s">
        <v>427</v>
      </c>
    </row>
    <row r="185" spans="1:65" s="2" customFormat="1" ht="16.5" customHeight="1">
      <c r="A185" s="31"/>
      <c r="B185" s="165"/>
      <c r="C185" s="192" t="s">
        <v>553</v>
      </c>
      <c r="D185" s="192" t="s">
        <v>461</v>
      </c>
      <c r="E185" s="193" t="s">
        <v>534</v>
      </c>
      <c r="F185" s="194" t="s">
        <v>535</v>
      </c>
      <c r="G185" s="195" t="s">
        <v>452</v>
      </c>
      <c r="H185" s="196">
        <v>0.104</v>
      </c>
      <c r="I185" s="197"/>
      <c r="J185" s="198">
        <f>ROUND(I185*H185,2)</f>
        <v>0</v>
      </c>
      <c r="K185" s="199"/>
      <c r="L185" s="200"/>
      <c r="M185" s="201" t="s">
        <v>1</v>
      </c>
      <c r="N185" s="202" t="s">
        <v>40</v>
      </c>
      <c r="O185" s="57"/>
      <c r="P185" s="176">
        <f>O185*H185</f>
        <v>0</v>
      </c>
      <c r="Q185" s="176">
        <v>1</v>
      </c>
      <c r="R185" s="176">
        <f>Q185*H185</f>
        <v>0.104</v>
      </c>
      <c r="S185" s="176">
        <v>0</v>
      </c>
      <c r="T185" s="17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8" t="s">
        <v>464</v>
      </c>
      <c r="AT185" s="178" t="s">
        <v>461</v>
      </c>
      <c r="AU185" s="178" t="s">
        <v>84</v>
      </c>
      <c r="AY185" s="16" t="s">
        <v>427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82</v>
      </c>
      <c r="BK185" s="179">
        <f>ROUND(I185*H185,2)</f>
        <v>0</v>
      </c>
      <c r="BL185" s="16" t="s">
        <v>435</v>
      </c>
      <c r="BM185" s="178" t="s">
        <v>2021</v>
      </c>
    </row>
    <row r="186" spans="1:65" s="2" customFormat="1" ht="18">
      <c r="A186" s="31"/>
      <c r="B186" s="32"/>
      <c r="C186" s="31"/>
      <c r="D186" s="180" t="s">
        <v>438</v>
      </c>
      <c r="E186" s="31"/>
      <c r="F186" s="181" t="s">
        <v>1028</v>
      </c>
      <c r="G186" s="31"/>
      <c r="H186" s="31"/>
      <c r="I186" s="100"/>
      <c r="J186" s="31"/>
      <c r="K186" s="31"/>
      <c r="L186" s="32"/>
      <c r="M186" s="182"/>
      <c r="N186" s="183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438</v>
      </c>
      <c r="AU186" s="16" t="s">
        <v>84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609</v>
      </c>
      <c r="H187" s="187">
        <v>3.4000000000000002E-2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75</v>
      </c>
      <c r="AY187" s="185" t="s">
        <v>427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539</v>
      </c>
      <c r="H188" s="187">
        <v>5.8000000000000003E-2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84</v>
      </c>
      <c r="AV188" s="13" t="s">
        <v>84</v>
      </c>
      <c r="AW188" s="13" t="s">
        <v>32</v>
      </c>
      <c r="AX188" s="13" t="s">
        <v>75</v>
      </c>
      <c r="AY188" s="185" t="s">
        <v>427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540</v>
      </c>
      <c r="H189" s="187">
        <v>1.2E-2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75</v>
      </c>
      <c r="AY189" s="185" t="s">
        <v>427</v>
      </c>
    </row>
    <row r="190" spans="1:65" s="14" customFormat="1" ht="10.199999999999999">
      <c r="B190" s="203"/>
      <c r="D190" s="180" t="s">
        <v>447</v>
      </c>
      <c r="E190" s="204" t="s">
        <v>1</v>
      </c>
      <c r="F190" s="205" t="s">
        <v>541</v>
      </c>
      <c r="H190" s="206">
        <v>0.104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447</v>
      </c>
      <c r="AU190" s="204" t="s">
        <v>84</v>
      </c>
      <c r="AV190" s="14" t="s">
        <v>435</v>
      </c>
      <c r="AW190" s="14" t="s">
        <v>32</v>
      </c>
      <c r="AX190" s="14" t="s">
        <v>82</v>
      </c>
      <c r="AY190" s="204" t="s">
        <v>427</v>
      </c>
    </row>
    <row r="191" spans="1:65" s="2" customFormat="1" ht="16.5" customHeight="1">
      <c r="A191" s="31"/>
      <c r="B191" s="165"/>
      <c r="C191" s="166" t="s">
        <v>7</v>
      </c>
      <c r="D191" s="166" t="s">
        <v>431</v>
      </c>
      <c r="E191" s="167" t="s">
        <v>543</v>
      </c>
      <c r="F191" s="168" t="s">
        <v>544</v>
      </c>
      <c r="G191" s="169" t="s">
        <v>545</v>
      </c>
      <c r="H191" s="170">
        <v>3976.4549999999999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1E-3</v>
      </c>
      <c r="R191" s="176">
        <f>Q191*H191</f>
        <v>3.9764550000000001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484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484</v>
      </c>
      <c r="BM191" s="178" t="s">
        <v>2022</v>
      </c>
    </row>
    <row r="192" spans="1:65" s="2" customFormat="1" ht="72">
      <c r="A192" s="31"/>
      <c r="B192" s="32"/>
      <c r="C192" s="31"/>
      <c r="D192" s="180" t="s">
        <v>438</v>
      </c>
      <c r="E192" s="31"/>
      <c r="F192" s="181" t="s">
        <v>1030</v>
      </c>
      <c r="G192" s="31"/>
      <c r="H192" s="31"/>
      <c r="I192" s="100"/>
      <c r="J192" s="31"/>
      <c r="K192" s="31"/>
      <c r="L192" s="32"/>
      <c r="M192" s="182"/>
      <c r="N192" s="183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438</v>
      </c>
      <c r="AU192" s="16" t="s">
        <v>84</v>
      </c>
    </row>
    <row r="193" spans="1:65" s="13" customFormat="1" ht="20.399999999999999">
      <c r="B193" s="184"/>
      <c r="D193" s="180" t="s">
        <v>447</v>
      </c>
      <c r="E193" s="185" t="s">
        <v>1</v>
      </c>
      <c r="F193" s="186" t="s">
        <v>2023</v>
      </c>
      <c r="H193" s="187">
        <v>3976.4549999999999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65" s="2" customFormat="1" ht="33" customHeight="1">
      <c r="A194" s="31"/>
      <c r="B194" s="165"/>
      <c r="C194" s="166" t="s">
        <v>564</v>
      </c>
      <c r="D194" s="166" t="s">
        <v>431</v>
      </c>
      <c r="E194" s="167" t="s">
        <v>550</v>
      </c>
      <c r="F194" s="168" t="s">
        <v>551</v>
      </c>
      <c r="G194" s="169" t="s">
        <v>452</v>
      </c>
      <c r="H194" s="170">
        <v>5.5780000000000003</v>
      </c>
      <c r="I194" s="171"/>
      <c r="J194" s="172">
        <f>ROUND(I194*H194,2)</f>
        <v>0</v>
      </c>
      <c r="K194" s="173"/>
      <c r="L194" s="32"/>
      <c r="M194" s="174" t="s">
        <v>1</v>
      </c>
      <c r="N194" s="175" t="s">
        <v>40</v>
      </c>
      <c r="O194" s="57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8" t="s">
        <v>484</v>
      </c>
      <c r="AT194" s="178" t="s">
        <v>431</v>
      </c>
      <c r="AU194" s="178" t="s">
        <v>84</v>
      </c>
      <c r="AY194" s="16" t="s">
        <v>427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6" t="s">
        <v>82</v>
      </c>
      <c r="BK194" s="179">
        <f>ROUND(I194*H194,2)</f>
        <v>0</v>
      </c>
      <c r="BL194" s="16" t="s">
        <v>484</v>
      </c>
      <c r="BM194" s="178" t="s">
        <v>2024</v>
      </c>
    </row>
    <row r="195" spans="1:65" s="2" customFormat="1" ht="44.25" customHeight="1">
      <c r="A195" s="31"/>
      <c r="B195" s="165"/>
      <c r="C195" s="166" t="s">
        <v>569</v>
      </c>
      <c r="D195" s="166" t="s">
        <v>431</v>
      </c>
      <c r="E195" s="167" t="s">
        <v>554</v>
      </c>
      <c r="F195" s="168" t="s">
        <v>555</v>
      </c>
      <c r="G195" s="169" t="s">
        <v>452</v>
      </c>
      <c r="H195" s="170">
        <v>5.5780000000000003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484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484</v>
      </c>
      <c r="BM195" s="178" t="s">
        <v>2025</v>
      </c>
    </row>
    <row r="196" spans="1:65" s="12" customFormat="1" ht="22.8" customHeight="1">
      <c r="B196" s="152"/>
      <c r="D196" s="153" t="s">
        <v>74</v>
      </c>
      <c r="E196" s="163" t="s">
        <v>557</v>
      </c>
      <c r="F196" s="163" t="s">
        <v>558</v>
      </c>
      <c r="I196" s="155"/>
      <c r="J196" s="164">
        <f>BK196</f>
        <v>0</v>
      </c>
      <c r="L196" s="152"/>
      <c r="M196" s="157"/>
      <c r="N196" s="158"/>
      <c r="O196" s="158"/>
      <c r="P196" s="159">
        <f>SUM(P197:P204)</f>
        <v>0</v>
      </c>
      <c r="Q196" s="158"/>
      <c r="R196" s="159">
        <f>SUM(R197:R204)</f>
        <v>1.3498320499999998</v>
      </c>
      <c r="S196" s="158"/>
      <c r="T196" s="160">
        <f>SUM(T197:T204)</f>
        <v>0</v>
      </c>
      <c r="AR196" s="153" t="s">
        <v>84</v>
      </c>
      <c r="AT196" s="161" t="s">
        <v>74</v>
      </c>
      <c r="AU196" s="161" t="s">
        <v>82</v>
      </c>
      <c r="AY196" s="153" t="s">
        <v>427</v>
      </c>
      <c r="BK196" s="162">
        <f>SUM(BK197:BK204)</f>
        <v>0</v>
      </c>
    </row>
    <row r="197" spans="1:65" s="2" customFormat="1" ht="21.75" customHeight="1">
      <c r="A197" s="31"/>
      <c r="B197" s="165"/>
      <c r="C197" s="166" t="s">
        <v>574</v>
      </c>
      <c r="D197" s="166" t="s">
        <v>431</v>
      </c>
      <c r="E197" s="167" t="s">
        <v>559</v>
      </c>
      <c r="F197" s="168" t="s">
        <v>560</v>
      </c>
      <c r="G197" s="169" t="s">
        <v>490</v>
      </c>
      <c r="H197" s="170">
        <v>264.15499999999997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9.3000000000000005E-4</v>
      </c>
      <c r="R197" s="176">
        <f>Q197*H197</f>
        <v>0.24566415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84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2026</v>
      </c>
    </row>
    <row r="198" spans="1:65" s="13" customFormat="1" ht="30.6">
      <c r="B198" s="184"/>
      <c r="D198" s="180" t="s">
        <v>447</v>
      </c>
      <c r="E198" s="185" t="s">
        <v>1</v>
      </c>
      <c r="F198" s="186" t="s">
        <v>2027</v>
      </c>
      <c r="H198" s="187">
        <v>264.15499999999997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447</v>
      </c>
      <c r="AU198" s="185" t="s">
        <v>84</v>
      </c>
      <c r="AV198" s="13" t="s">
        <v>84</v>
      </c>
      <c r="AW198" s="13" t="s">
        <v>32</v>
      </c>
      <c r="AX198" s="13" t="s">
        <v>82</v>
      </c>
      <c r="AY198" s="185" t="s">
        <v>427</v>
      </c>
    </row>
    <row r="199" spans="1:65" s="2" customFormat="1" ht="21.75" customHeight="1">
      <c r="A199" s="31"/>
      <c r="B199" s="165"/>
      <c r="C199" s="166" t="s">
        <v>709</v>
      </c>
      <c r="D199" s="166" t="s">
        <v>431</v>
      </c>
      <c r="E199" s="167" t="s">
        <v>565</v>
      </c>
      <c r="F199" s="168" t="s">
        <v>566</v>
      </c>
      <c r="G199" s="169" t="s">
        <v>490</v>
      </c>
      <c r="H199" s="170">
        <v>528.30999999999995</v>
      </c>
      <c r="I199" s="171"/>
      <c r="J199" s="172">
        <f>ROUND(I199*H199,2)</f>
        <v>0</v>
      </c>
      <c r="K199" s="173"/>
      <c r="L199" s="32"/>
      <c r="M199" s="174" t="s">
        <v>1</v>
      </c>
      <c r="N199" s="175" t="s">
        <v>40</v>
      </c>
      <c r="O199" s="57"/>
      <c r="P199" s="176">
        <f>O199*H199</f>
        <v>0</v>
      </c>
      <c r="Q199" s="176">
        <v>4.4999999999999999E-4</v>
      </c>
      <c r="R199" s="176">
        <f>Q199*H199</f>
        <v>0.23773949999999996</v>
      </c>
      <c r="S199" s="176">
        <v>0</v>
      </c>
      <c r="T199" s="17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435</v>
      </c>
      <c r="AT199" s="178" t="s">
        <v>431</v>
      </c>
      <c r="AU199" s="178" t="s">
        <v>84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435</v>
      </c>
      <c r="BM199" s="178" t="s">
        <v>2028</v>
      </c>
    </row>
    <row r="200" spans="1:65" s="13" customFormat="1" ht="30.6">
      <c r="B200" s="184"/>
      <c r="D200" s="180" t="s">
        <v>447</v>
      </c>
      <c r="E200" s="185" t="s">
        <v>1</v>
      </c>
      <c r="F200" s="186" t="s">
        <v>2029</v>
      </c>
      <c r="H200" s="187">
        <v>528.30999999999995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84</v>
      </c>
      <c r="AV200" s="13" t="s">
        <v>84</v>
      </c>
      <c r="AW200" s="13" t="s">
        <v>32</v>
      </c>
      <c r="AX200" s="13" t="s">
        <v>82</v>
      </c>
      <c r="AY200" s="185" t="s">
        <v>427</v>
      </c>
    </row>
    <row r="201" spans="1:65" s="2" customFormat="1" ht="21.75" customHeight="1">
      <c r="A201" s="31"/>
      <c r="B201" s="165"/>
      <c r="C201" s="166" t="s">
        <v>713</v>
      </c>
      <c r="D201" s="166" t="s">
        <v>431</v>
      </c>
      <c r="E201" s="167" t="s">
        <v>570</v>
      </c>
      <c r="F201" s="168" t="s">
        <v>571</v>
      </c>
      <c r="G201" s="169" t="s">
        <v>490</v>
      </c>
      <c r="H201" s="170">
        <v>264.15499999999997</v>
      </c>
      <c r="I201" s="171"/>
      <c r="J201" s="172">
        <f>ROUND(I201*H201,2)</f>
        <v>0</v>
      </c>
      <c r="K201" s="173"/>
      <c r="L201" s="32"/>
      <c r="M201" s="174" t="s">
        <v>1</v>
      </c>
      <c r="N201" s="175" t="s">
        <v>40</v>
      </c>
      <c r="O201" s="57"/>
      <c r="P201" s="176">
        <f>O201*H201</f>
        <v>0</v>
      </c>
      <c r="Q201" s="176">
        <v>4.4999999999999999E-4</v>
      </c>
      <c r="R201" s="176">
        <f>Q201*H201</f>
        <v>0.11886974999999998</v>
      </c>
      <c r="S201" s="176">
        <v>0</v>
      </c>
      <c r="T201" s="17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8" t="s">
        <v>435</v>
      </c>
      <c r="AT201" s="178" t="s">
        <v>431</v>
      </c>
      <c r="AU201" s="178" t="s">
        <v>84</v>
      </c>
      <c r="AY201" s="16" t="s">
        <v>427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6" t="s">
        <v>82</v>
      </c>
      <c r="BK201" s="179">
        <f>ROUND(I201*H201,2)</f>
        <v>0</v>
      </c>
      <c r="BL201" s="16" t="s">
        <v>435</v>
      </c>
      <c r="BM201" s="178" t="s">
        <v>2030</v>
      </c>
    </row>
    <row r="202" spans="1:65" s="13" customFormat="1" ht="30.6">
      <c r="B202" s="184"/>
      <c r="D202" s="180" t="s">
        <v>447</v>
      </c>
      <c r="E202" s="185" t="s">
        <v>1</v>
      </c>
      <c r="F202" s="186" t="s">
        <v>2031</v>
      </c>
      <c r="H202" s="187">
        <v>264.15499999999997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447</v>
      </c>
      <c r="AU202" s="185" t="s">
        <v>84</v>
      </c>
      <c r="AV202" s="13" t="s">
        <v>84</v>
      </c>
      <c r="AW202" s="13" t="s">
        <v>32</v>
      </c>
      <c r="AX202" s="13" t="s">
        <v>82</v>
      </c>
      <c r="AY202" s="185" t="s">
        <v>427</v>
      </c>
    </row>
    <row r="203" spans="1:65" s="2" customFormat="1" ht="21.75" customHeight="1">
      <c r="A203" s="31"/>
      <c r="B203" s="165"/>
      <c r="C203" s="166" t="s">
        <v>717</v>
      </c>
      <c r="D203" s="166" t="s">
        <v>431</v>
      </c>
      <c r="E203" s="167" t="s">
        <v>575</v>
      </c>
      <c r="F203" s="168" t="s">
        <v>576</v>
      </c>
      <c r="G203" s="169" t="s">
        <v>490</v>
      </c>
      <c r="H203" s="170">
        <v>264.15499999999997</v>
      </c>
      <c r="I203" s="171"/>
      <c r="J203" s="172">
        <f>ROUND(I203*H203,2)</f>
        <v>0</v>
      </c>
      <c r="K203" s="173"/>
      <c r="L203" s="32"/>
      <c r="M203" s="174" t="s">
        <v>1</v>
      </c>
      <c r="N203" s="175" t="s">
        <v>40</v>
      </c>
      <c r="O203" s="57"/>
      <c r="P203" s="176">
        <f>O203*H203</f>
        <v>0</v>
      </c>
      <c r="Q203" s="176">
        <v>2.8300000000000001E-3</v>
      </c>
      <c r="R203" s="176">
        <f>Q203*H203</f>
        <v>0.74755864999999999</v>
      </c>
      <c r="S203" s="176">
        <v>0</v>
      </c>
      <c r="T203" s="17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8" t="s">
        <v>435</v>
      </c>
      <c r="AT203" s="178" t="s">
        <v>431</v>
      </c>
      <c r="AU203" s="178" t="s">
        <v>84</v>
      </c>
      <c r="AY203" s="16" t="s">
        <v>427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82</v>
      </c>
      <c r="BK203" s="179">
        <f>ROUND(I203*H203,2)</f>
        <v>0</v>
      </c>
      <c r="BL203" s="16" t="s">
        <v>435</v>
      </c>
      <c r="BM203" s="178" t="s">
        <v>2032</v>
      </c>
    </row>
    <row r="204" spans="1:65" s="13" customFormat="1" ht="30.6">
      <c r="B204" s="184"/>
      <c r="D204" s="180" t="s">
        <v>447</v>
      </c>
      <c r="E204" s="185" t="s">
        <v>1</v>
      </c>
      <c r="F204" s="186" t="s">
        <v>2027</v>
      </c>
      <c r="H204" s="187">
        <v>264.15499999999997</v>
      </c>
      <c r="I204" s="188"/>
      <c r="L204" s="184"/>
      <c r="M204" s="211"/>
      <c r="N204" s="212"/>
      <c r="O204" s="212"/>
      <c r="P204" s="212"/>
      <c r="Q204" s="212"/>
      <c r="R204" s="212"/>
      <c r="S204" s="212"/>
      <c r="T204" s="213"/>
      <c r="AT204" s="185" t="s">
        <v>447</v>
      </c>
      <c r="AU204" s="185" t="s">
        <v>84</v>
      </c>
      <c r="AV204" s="13" t="s">
        <v>84</v>
      </c>
      <c r="AW204" s="13" t="s">
        <v>32</v>
      </c>
      <c r="AX204" s="13" t="s">
        <v>82</v>
      </c>
      <c r="AY204" s="185" t="s">
        <v>427</v>
      </c>
    </row>
    <row r="205" spans="1:65" s="2" customFormat="1" ht="7" customHeight="1">
      <c r="A205" s="31"/>
      <c r="B205" s="46"/>
      <c r="C205" s="47"/>
      <c r="D205" s="47"/>
      <c r="E205" s="47"/>
      <c r="F205" s="47"/>
      <c r="G205" s="47"/>
      <c r="H205" s="47"/>
      <c r="I205" s="124"/>
      <c r="J205" s="47"/>
      <c r="K205" s="47"/>
      <c r="L205" s="32"/>
      <c r="M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</sheetData>
  <autoFilter ref="C129:K204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244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2033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ROUND((SUM(BE130:BE196)),  2)</f>
        <v>0</v>
      </c>
      <c r="G35" s="31"/>
      <c r="H35" s="31"/>
      <c r="I35" s="111">
        <v>0.21</v>
      </c>
      <c r="J35" s="110">
        <f>ROUND(((SUM(BE130:BE196))*I35),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ROUND((SUM(BF130:BF196)),  2)</f>
        <v>0</v>
      </c>
      <c r="G36" s="31"/>
      <c r="H36" s="31"/>
      <c r="I36" s="111">
        <v>0.15</v>
      </c>
      <c r="J36" s="110">
        <f>ROUND(((SUM(BF130:BF196))*I36),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014-36-06-2 - SO-02 PK Nedakonice - čekací stání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J188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1990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014-36-06-2 - SO-02 PK Nedakonice - čekací stání -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Nedakonice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16.036570300000001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8.5938543599999999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8.5938543599999999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2034</v>
      </c>
    </row>
    <row r="135" spans="1:65" s="2" customFormat="1" ht="108">
      <c r="A135" s="31"/>
      <c r="B135" s="32"/>
      <c r="C135" s="31"/>
      <c r="D135" s="180" t="s">
        <v>438</v>
      </c>
      <c r="E135" s="31"/>
      <c r="F135" s="181" t="s">
        <v>2035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3.0093000000000001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105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3.0093000000000001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2036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2037</v>
      </c>
      <c r="H139" s="187">
        <v>105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5.5845543600000003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4.4660000000000002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2.0543600000000003E-3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2038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2039</v>
      </c>
      <c r="H142" s="187">
        <v>4.4660000000000002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55.825000000000003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2040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2041</v>
      </c>
      <c r="H144" s="187">
        <v>55.825000000000003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55.825000000000003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5.5825000000000005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2042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2043</v>
      </c>
      <c r="H146" s="187">
        <v>55.825000000000003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12.004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2044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P151+P188</f>
        <v>0</v>
      </c>
      <c r="Q150" s="158"/>
      <c r="R150" s="159">
        <f>R151+R188</f>
        <v>7.4427159400000003</v>
      </c>
      <c r="S150" s="158"/>
      <c r="T150" s="160">
        <f>T151+T188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BK151+BK188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SUM(P152:P187)</f>
        <v>0</v>
      </c>
      <c r="Q151" s="158"/>
      <c r="R151" s="159">
        <f>SUM(R152:R187)</f>
        <v>6.5916250000000005</v>
      </c>
      <c r="S151" s="158"/>
      <c r="T151" s="160">
        <f>SUM(T152:T187)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SUM(BK152:BK187)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2045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2046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2047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2048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2049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2050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2051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1688</v>
      </c>
      <c r="F170" s="194" t="s">
        <v>1689</v>
      </c>
      <c r="G170" s="195" t="s">
        <v>452</v>
      </c>
      <c r="H170" s="196">
        <v>0.38100000000000001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0.38100000000000001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2052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1691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1692</v>
      </c>
      <c r="H172" s="187">
        <v>0.38100000000000001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21.75" customHeight="1">
      <c r="A173" s="31"/>
      <c r="B173" s="165"/>
      <c r="C173" s="192" t="s">
        <v>8</v>
      </c>
      <c r="D173" s="192" t="s">
        <v>461</v>
      </c>
      <c r="E173" s="193" t="s">
        <v>523</v>
      </c>
      <c r="F173" s="194" t="s">
        <v>524</v>
      </c>
      <c r="G173" s="195" t="s">
        <v>452</v>
      </c>
      <c r="H173" s="196">
        <v>0.21099999999999999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0.21099999999999999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483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484</v>
      </c>
      <c r="BM173" s="178" t="s">
        <v>2053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2054</v>
      </c>
      <c r="H175" s="187">
        <v>0.21099999999999999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16.5" customHeight="1">
      <c r="A176" s="31"/>
      <c r="B176" s="165"/>
      <c r="C176" s="192" t="s">
        <v>484</v>
      </c>
      <c r="D176" s="192" t="s">
        <v>461</v>
      </c>
      <c r="E176" s="193" t="s">
        <v>534</v>
      </c>
      <c r="F176" s="194" t="s">
        <v>535</v>
      </c>
      <c r="G176" s="195" t="s">
        <v>452</v>
      </c>
      <c r="H176" s="196">
        <v>0.188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57"/>
      <c r="P176" s="176">
        <f>O176*H176</f>
        <v>0</v>
      </c>
      <c r="Q176" s="176">
        <v>1</v>
      </c>
      <c r="R176" s="176">
        <f>Q176*H176</f>
        <v>0.188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464</v>
      </c>
      <c r="AT176" s="178" t="s">
        <v>461</v>
      </c>
      <c r="AU176" s="178" t="s">
        <v>84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2055</v>
      </c>
    </row>
    <row r="177" spans="1:65" s="2" customFormat="1" ht="18">
      <c r="A177" s="31"/>
      <c r="B177" s="32"/>
      <c r="C177" s="31"/>
      <c r="D177" s="180" t="s">
        <v>438</v>
      </c>
      <c r="E177" s="31"/>
      <c r="F177" s="181" t="s">
        <v>1028</v>
      </c>
      <c r="G177" s="31"/>
      <c r="H177" s="31"/>
      <c r="I177" s="100"/>
      <c r="J177" s="31"/>
      <c r="K177" s="31"/>
      <c r="L177" s="32"/>
      <c r="M177" s="182"/>
      <c r="N177" s="18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438</v>
      </c>
      <c r="AU177" s="16" t="s">
        <v>84</v>
      </c>
    </row>
    <row r="178" spans="1:65" s="13" customFormat="1" ht="20.399999999999999">
      <c r="B178" s="184"/>
      <c r="D178" s="180" t="s">
        <v>447</v>
      </c>
      <c r="E178" s="185" t="s">
        <v>1</v>
      </c>
      <c r="F178" s="186" t="s">
        <v>2056</v>
      </c>
      <c r="H178" s="187">
        <v>8.4000000000000005E-2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609</v>
      </c>
      <c r="H179" s="187">
        <v>3.4000000000000002E-2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84</v>
      </c>
      <c r="AV179" s="13" t="s">
        <v>84</v>
      </c>
      <c r="AW179" s="13" t="s">
        <v>32</v>
      </c>
      <c r="AX179" s="13" t="s">
        <v>75</v>
      </c>
      <c r="AY179" s="185" t="s">
        <v>427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539</v>
      </c>
      <c r="H180" s="187">
        <v>5.8000000000000003E-2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84</v>
      </c>
      <c r="AV180" s="13" t="s">
        <v>84</v>
      </c>
      <c r="AW180" s="13" t="s">
        <v>32</v>
      </c>
      <c r="AX180" s="13" t="s">
        <v>75</v>
      </c>
      <c r="AY180" s="185" t="s">
        <v>427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540</v>
      </c>
      <c r="H181" s="187">
        <v>1.2E-2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84</v>
      </c>
      <c r="AV181" s="13" t="s">
        <v>84</v>
      </c>
      <c r="AW181" s="13" t="s">
        <v>32</v>
      </c>
      <c r="AX181" s="13" t="s">
        <v>75</v>
      </c>
      <c r="AY181" s="185" t="s">
        <v>427</v>
      </c>
    </row>
    <row r="182" spans="1:65" s="14" customFormat="1" ht="10.199999999999999">
      <c r="B182" s="203"/>
      <c r="D182" s="180" t="s">
        <v>447</v>
      </c>
      <c r="E182" s="204" t="s">
        <v>1</v>
      </c>
      <c r="F182" s="205" t="s">
        <v>541</v>
      </c>
      <c r="H182" s="206">
        <v>0.188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04" t="s">
        <v>447</v>
      </c>
      <c r="AU182" s="204" t="s">
        <v>84</v>
      </c>
      <c r="AV182" s="14" t="s">
        <v>435</v>
      </c>
      <c r="AW182" s="14" t="s">
        <v>32</v>
      </c>
      <c r="AX182" s="14" t="s">
        <v>82</v>
      </c>
      <c r="AY182" s="204" t="s">
        <v>427</v>
      </c>
    </row>
    <row r="183" spans="1:65" s="2" customFormat="1" ht="16.5" customHeight="1">
      <c r="A183" s="31"/>
      <c r="B183" s="165"/>
      <c r="C183" s="166" t="s">
        <v>533</v>
      </c>
      <c r="D183" s="166" t="s">
        <v>431</v>
      </c>
      <c r="E183" s="167" t="s">
        <v>543</v>
      </c>
      <c r="F183" s="168" t="s">
        <v>544</v>
      </c>
      <c r="G183" s="169" t="s">
        <v>545</v>
      </c>
      <c r="H183" s="170">
        <v>3151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1E-3</v>
      </c>
      <c r="R183" s="176">
        <f>Q183*H183</f>
        <v>3.1510000000000002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2057</v>
      </c>
    </row>
    <row r="184" spans="1:65" s="2" customFormat="1" ht="72">
      <c r="A184" s="31"/>
      <c r="B184" s="32"/>
      <c r="C184" s="31"/>
      <c r="D184" s="180" t="s">
        <v>438</v>
      </c>
      <c r="E184" s="31"/>
      <c r="F184" s="181" t="s">
        <v>1030</v>
      </c>
      <c r="G184" s="31"/>
      <c r="H184" s="31"/>
      <c r="I184" s="100"/>
      <c r="J184" s="31"/>
      <c r="K184" s="31"/>
      <c r="L184" s="32"/>
      <c r="M184" s="182"/>
      <c r="N184" s="183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438</v>
      </c>
      <c r="AU184" s="16" t="s">
        <v>84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2058</v>
      </c>
      <c r="H185" s="187">
        <v>3151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84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33" customHeight="1">
      <c r="A186" s="31"/>
      <c r="B186" s="165"/>
      <c r="C186" s="166" t="s">
        <v>542</v>
      </c>
      <c r="D186" s="166" t="s">
        <v>431</v>
      </c>
      <c r="E186" s="167" t="s">
        <v>550</v>
      </c>
      <c r="F186" s="168" t="s">
        <v>551</v>
      </c>
      <c r="G186" s="169" t="s">
        <v>452</v>
      </c>
      <c r="H186" s="170">
        <v>4.0330000000000004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484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484</v>
      </c>
      <c r="BM186" s="178" t="s">
        <v>2059</v>
      </c>
    </row>
    <row r="187" spans="1:65" s="2" customFormat="1" ht="44.25" customHeight="1">
      <c r="A187" s="31"/>
      <c r="B187" s="165"/>
      <c r="C187" s="166" t="s">
        <v>549</v>
      </c>
      <c r="D187" s="166" t="s">
        <v>431</v>
      </c>
      <c r="E187" s="167" t="s">
        <v>554</v>
      </c>
      <c r="F187" s="168" t="s">
        <v>555</v>
      </c>
      <c r="G187" s="169" t="s">
        <v>452</v>
      </c>
      <c r="H187" s="170">
        <v>4.0330000000000004</v>
      </c>
      <c r="I187" s="171"/>
      <c r="J187" s="172">
        <f>ROUND(I187*H187,2)</f>
        <v>0</v>
      </c>
      <c r="K187" s="173"/>
      <c r="L187" s="32"/>
      <c r="M187" s="174" t="s">
        <v>1</v>
      </c>
      <c r="N187" s="175" t="s">
        <v>40</v>
      </c>
      <c r="O187" s="57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8" t="s">
        <v>484</v>
      </c>
      <c r="AT187" s="178" t="s">
        <v>431</v>
      </c>
      <c r="AU187" s="178" t="s">
        <v>84</v>
      </c>
      <c r="AY187" s="16" t="s">
        <v>427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82</v>
      </c>
      <c r="BK187" s="179">
        <f>ROUND(I187*H187,2)</f>
        <v>0</v>
      </c>
      <c r="BL187" s="16" t="s">
        <v>484</v>
      </c>
      <c r="BM187" s="178" t="s">
        <v>2060</v>
      </c>
    </row>
    <row r="188" spans="1:65" s="12" customFormat="1" ht="22.8" customHeight="1">
      <c r="B188" s="152"/>
      <c r="D188" s="153" t="s">
        <v>74</v>
      </c>
      <c r="E188" s="163" t="s">
        <v>557</v>
      </c>
      <c r="F188" s="163" t="s">
        <v>558</v>
      </c>
      <c r="I188" s="155"/>
      <c r="J188" s="164">
        <f>BK188</f>
        <v>0</v>
      </c>
      <c r="L188" s="152"/>
      <c r="M188" s="157"/>
      <c r="N188" s="158"/>
      <c r="O188" s="158"/>
      <c r="P188" s="159">
        <f>SUM(P189:P196)</f>
        <v>0</v>
      </c>
      <c r="Q188" s="158"/>
      <c r="R188" s="159">
        <f>SUM(R189:R196)</f>
        <v>0.85109093999999996</v>
      </c>
      <c r="S188" s="158"/>
      <c r="T188" s="160">
        <f>SUM(T189:T196)</f>
        <v>0</v>
      </c>
      <c r="AR188" s="153" t="s">
        <v>84</v>
      </c>
      <c r="AT188" s="161" t="s">
        <v>74</v>
      </c>
      <c r="AU188" s="161" t="s">
        <v>82</v>
      </c>
      <c r="AY188" s="153" t="s">
        <v>427</v>
      </c>
      <c r="BK188" s="162">
        <f>SUM(BK189:BK196)</f>
        <v>0</v>
      </c>
    </row>
    <row r="189" spans="1:65" s="2" customFormat="1" ht="21.75" customHeight="1">
      <c r="A189" s="31"/>
      <c r="B189" s="165"/>
      <c r="C189" s="166" t="s">
        <v>553</v>
      </c>
      <c r="D189" s="166" t="s">
        <v>431</v>
      </c>
      <c r="E189" s="167" t="s">
        <v>559</v>
      </c>
      <c r="F189" s="168" t="s">
        <v>560</v>
      </c>
      <c r="G189" s="169" t="s">
        <v>490</v>
      </c>
      <c r="H189" s="170">
        <v>166.554</v>
      </c>
      <c r="I189" s="171"/>
      <c r="J189" s="172">
        <f>ROUND(I189*H189,2)</f>
        <v>0</v>
      </c>
      <c r="K189" s="173"/>
      <c r="L189" s="32"/>
      <c r="M189" s="174" t="s">
        <v>1</v>
      </c>
      <c r="N189" s="175" t="s">
        <v>40</v>
      </c>
      <c r="O189" s="57"/>
      <c r="P189" s="176">
        <f>O189*H189</f>
        <v>0</v>
      </c>
      <c r="Q189" s="176">
        <v>9.3000000000000005E-4</v>
      </c>
      <c r="R189" s="176">
        <f>Q189*H189</f>
        <v>0.15489522</v>
      </c>
      <c r="S189" s="176">
        <v>0</v>
      </c>
      <c r="T189" s="17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435</v>
      </c>
      <c r="AT189" s="178" t="s">
        <v>431</v>
      </c>
      <c r="AU189" s="178" t="s">
        <v>84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2061</v>
      </c>
    </row>
    <row r="190" spans="1:65" s="13" customFormat="1" ht="30.6">
      <c r="B190" s="184"/>
      <c r="D190" s="180" t="s">
        <v>447</v>
      </c>
      <c r="E190" s="185" t="s">
        <v>1</v>
      </c>
      <c r="F190" s="186" t="s">
        <v>2062</v>
      </c>
      <c r="H190" s="187">
        <v>166.554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447</v>
      </c>
      <c r="AU190" s="185" t="s">
        <v>84</v>
      </c>
      <c r="AV190" s="13" t="s">
        <v>84</v>
      </c>
      <c r="AW190" s="13" t="s">
        <v>32</v>
      </c>
      <c r="AX190" s="13" t="s">
        <v>82</v>
      </c>
      <c r="AY190" s="185" t="s">
        <v>427</v>
      </c>
    </row>
    <row r="191" spans="1:65" s="2" customFormat="1" ht="21.75" customHeight="1">
      <c r="A191" s="31"/>
      <c r="B191" s="165"/>
      <c r="C191" s="166" t="s">
        <v>7</v>
      </c>
      <c r="D191" s="166" t="s">
        <v>431</v>
      </c>
      <c r="E191" s="167" t="s">
        <v>565</v>
      </c>
      <c r="F191" s="168" t="s">
        <v>566</v>
      </c>
      <c r="G191" s="169" t="s">
        <v>490</v>
      </c>
      <c r="H191" s="170">
        <v>333.108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4.4999999999999999E-4</v>
      </c>
      <c r="R191" s="176">
        <f>Q191*H191</f>
        <v>0.14989859999999999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2063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2064</v>
      </c>
      <c r="H192" s="187">
        <v>333.108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84</v>
      </c>
      <c r="AV192" s="13" t="s">
        <v>84</v>
      </c>
      <c r="AW192" s="13" t="s">
        <v>32</v>
      </c>
      <c r="AX192" s="13" t="s">
        <v>82</v>
      </c>
      <c r="AY192" s="185" t="s">
        <v>427</v>
      </c>
    </row>
    <row r="193" spans="1:65" s="2" customFormat="1" ht="21.75" customHeight="1">
      <c r="A193" s="31"/>
      <c r="B193" s="165"/>
      <c r="C193" s="166" t="s">
        <v>564</v>
      </c>
      <c r="D193" s="166" t="s">
        <v>431</v>
      </c>
      <c r="E193" s="167" t="s">
        <v>570</v>
      </c>
      <c r="F193" s="168" t="s">
        <v>571</v>
      </c>
      <c r="G193" s="169" t="s">
        <v>490</v>
      </c>
      <c r="H193" s="170">
        <v>166.554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4.4999999999999999E-4</v>
      </c>
      <c r="R193" s="176">
        <f>Q193*H193</f>
        <v>7.4949299999999996E-2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84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2065</v>
      </c>
    </row>
    <row r="194" spans="1:65" s="13" customFormat="1" ht="30.6">
      <c r="B194" s="184"/>
      <c r="D194" s="180" t="s">
        <v>447</v>
      </c>
      <c r="E194" s="185" t="s">
        <v>1</v>
      </c>
      <c r="F194" s="186" t="s">
        <v>2066</v>
      </c>
      <c r="H194" s="187">
        <v>166.554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84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21.75" customHeight="1">
      <c r="A195" s="31"/>
      <c r="B195" s="165"/>
      <c r="C195" s="166" t="s">
        <v>569</v>
      </c>
      <c r="D195" s="166" t="s">
        <v>431</v>
      </c>
      <c r="E195" s="167" t="s">
        <v>575</v>
      </c>
      <c r="F195" s="168" t="s">
        <v>576</v>
      </c>
      <c r="G195" s="169" t="s">
        <v>490</v>
      </c>
      <c r="H195" s="170">
        <v>166.554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2.8300000000000001E-3</v>
      </c>
      <c r="R195" s="176">
        <f>Q195*H195</f>
        <v>0.47134782000000003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2067</v>
      </c>
    </row>
    <row r="196" spans="1:65" s="13" customFormat="1" ht="30.6">
      <c r="B196" s="184"/>
      <c r="D196" s="180" t="s">
        <v>447</v>
      </c>
      <c r="E196" s="185" t="s">
        <v>1</v>
      </c>
      <c r="F196" s="186" t="s">
        <v>2062</v>
      </c>
      <c r="H196" s="187">
        <v>166.554</v>
      </c>
      <c r="I196" s="188"/>
      <c r="L196" s="184"/>
      <c r="M196" s="211"/>
      <c r="N196" s="212"/>
      <c r="O196" s="212"/>
      <c r="P196" s="212"/>
      <c r="Q196" s="212"/>
      <c r="R196" s="212"/>
      <c r="S196" s="212"/>
      <c r="T196" s="213"/>
      <c r="AT196" s="185" t="s">
        <v>447</v>
      </c>
      <c r="AU196" s="185" t="s">
        <v>84</v>
      </c>
      <c r="AV196" s="13" t="s">
        <v>84</v>
      </c>
      <c r="AW196" s="13" t="s">
        <v>32</v>
      </c>
      <c r="AX196" s="13" t="s">
        <v>82</v>
      </c>
      <c r="AY196" s="185" t="s">
        <v>427</v>
      </c>
    </row>
    <row r="197" spans="1:65" s="2" customFormat="1" ht="7" customHeight="1">
      <c r="A197" s="31"/>
      <c r="B197" s="46"/>
      <c r="C197" s="47"/>
      <c r="D197" s="47"/>
      <c r="E197" s="47"/>
      <c r="F197" s="47"/>
      <c r="G197" s="47"/>
      <c r="H197" s="47"/>
      <c r="I197" s="124"/>
      <c r="J197" s="47"/>
      <c r="K197" s="47"/>
      <c r="L197" s="32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autoFilter ref="C129:K19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247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2068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014-36-06-3 - PS-01 PK Nedakonice - plavební značení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1990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014-36-06-3 - PS-01 PK Nedakonice - plavební značení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Nedakonice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2069</v>
      </c>
    </row>
    <row r="128" spans="1:65" s="2" customFormat="1" ht="99">
      <c r="A128" s="31"/>
      <c r="B128" s="32"/>
      <c r="C128" s="31"/>
      <c r="D128" s="180" t="s">
        <v>438</v>
      </c>
      <c r="E128" s="31"/>
      <c r="F128" s="181" t="s">
        <v>2070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250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2071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014-36-06-4 - PS-02 PK Nedakonice - plavební značení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1990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014-36-06-4 - PS-02 PK Nedakonice - plavební značení -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Nedakonice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2072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2073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253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2074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ROUND((SUM(BE120:BE151)),  2)</f>
        <v>0</v>
      </c>
      <c r="G35" s="31"/>
      <c r="H35" s="31"/>
      <c r="I35" s="111">
        <v>0.21</v>
      </c>
      <c r="J35" s="110">
        <f>ROUND(((SUM(BE120:BE151))*I35),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ROUND((SUM(BF120:BF151)),  2)</f>
        <v>0</v>
      </c>
      <c r="G36" s="31"/>
      <c r="H36" s="31"/>
      <c r="I36" s="111">
        <v>0.15</v>
      </c>
      <c r="J36" s="110">
        <f>ROUND(((SUM(BF120:BF151))*I36),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ROUND((SUM(BG120:BG151)),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ROUND((SUM(BH120:BH151)),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ROUND((SUM(BI120:BI151)),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014-36-06-5 - SO-03 PK Nedakonice - rozvod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1990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014-36-06-5 - SO-03 PK Nedakonice - rozvod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SUM(P121:P151)</f>
        <v>0</v>
      </c>
      <c r="Q120" s="65"/>
      <c r="R120" s="149">
        <f>SUM(R121:R151)</f>
        <v>0</v>
      </c>
      <c r="S120" s="65"/>
      <c r="T120" s="150">
        <f>SUM(T121:T151)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SUM(BK121:BK151)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190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2075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240</v>
      </c>
      <c r="I123" s="171"/>
      <c r="J123" s="172">
        <f t="shared" ref="J123:J151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51" si="1">O123*H123</f>
        <v>0</v>
      </c>
      <c r="Q123" s="176">
        <v>0</v>
      </c>
      <c r="R123" s="176">
        <f t="shared" ref="R123:R151" si="2">Q123*H123</f>
        <v>0</v>
      </c>
      <c r="S123" s="176">
        <v>0</v>
      </c>
      <c r="T123" s="177">
        <f t="shared" ref="T123:T151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51" si="4">IF(N123="základní",J123,0)</f>
        <v>0</v>
      </c>
      <c r="BF123" s="179">
        <f t="shared" ref="BF123:BF151" si="5">IF(N123="snížená",J123,0)</f>
        <v>0</v>
      </c>
      <c r="BG123" s="179">
        <f t="shared" ref="BG123:BG151" si="6">IF(N123="zákl. přenesená",J123,0)</f>
        <v>0</v>
      </c>
      <c r="BH123" s="179">
        <f t="shared" ref="BH123:BH151" si="7">IF(N123="sníž. přenesená",J123,0)</f>
        <v>0</v>
      </c>
      <c r="BI123" s="179">
        <f t="shared" ref="BI123:BI151" si="8">IF(N123="nulová",J123,0)</f>
        <v>0</v>
      </c>
      <c r="BJ123" s="16" t="s">
        <v>82</v>
      </c>
      <c r="BK123" s="179">
        <f t="shared" ref="BK123:BK151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21.7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644</v>
      </c>
      <c r="G125" s="169" t="s">
        <v>444</v>
      </c>
      <c r="H125" s="170">
        <v>20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647</v>
      </c>
      <c r="G126" s="169" t="s">
        <v>444</v>
      </c>
      <c r="H126" s="170">
        <v>35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650</v>
      </c>
      <c r="G127" s="169" t="s">
        <v>444</v>
      </c>
      <c r="H127" s="170">
        <v>10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653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656</v>
      </c>
      <c r="G129" s="169" t="s">
        <v>482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658</v>
      </c>
      <c r="F130" s="168" t="s">
        <v>659</v>
      </c>
      <c r="G130" s="169" t="s">
        <v>545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1576</v>
      </c>
      <c r="F131" s="168" t="s">
        <v>1583</v>
      </c>
      <c r="G131" s="169" t="s">
        <v>545</v>
      </c>
      <c r="H131" s="170">
        <v>10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661</v>
      </c>
      <c r="F132" s="168" t="s">
        <v>662</v>
      </c>
      <c r="G132" s="169" t="s">
        <v>444</v>
      </c>
      <c r="H132" s="170">
        <v>195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664</v>
      </c>
      <c r="F133" s="168" t="s">
        <v>2076</v>
      </c>
      <c r="G133" s="169" t="s">
        <v>2077</v>
      </c>
      <c r="H133" s="170">
        <v>5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667</v>
      </c>
      <c r="F134" s="168" t="s">
        <v>665</v>
      </c>
      <c r="G134" s="169" t="s">
        <v>444</v>
      </c>
      <c r="H134" s="170">
        <v>190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670</v>
      </c>
      <c r="F135" s="168" t="s">
        <v>668</v>
      </c>
      <c r="G135" s="169" t="s">
        <v>444</v>
      </c>
      <c r="H135" s="170">
        <v>190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673</v>
      </c>
      <c r="F136" s="168" t="s">
        <v>671</v>
      </c>
      <c r="G136" s="169" t="s">
        <v>490</v>
      </c>
      <c r="H136" s="170">
        <v>190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677</v>
      </c>
      <c r="F137" s="168" t="s">
        <v>674</v>
      </c>
      <c r="G137" s="169" t="s">
        <v>675</v>
      </c>
      <c r="H137" s="170">
        <v>8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680</v>
      </c>
      <c r="F138" s="168" t="s">
        <v>678</v>
      </c>
      <c r="G138" s="169" t="s">
        <v>675</v>
      </c>
      <c r="H138" s="170">
        <v>18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683</v>
      </c>
      <c r="F139" s="168" t="s">
        <v>681</v>
      </c>
      <c r="G139" s="169" t="s">
        <v>675</v>
      </c>
      <c r="H139" s="170">
        <v>18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21.75" customHeight="1">
      <c r="A140" s="31"/>
      <c r="B140" s="165"/>
      <c r="C140" s="166" t="s">
        <v>549</v>
      </c>
      <c r="D140" s="166" t="s">
        <v>431</v>
      </c>
      <c r="E140" s="167" t="s">
        <v>686</v>
      </c>
      <c r="F140" s="168" t="s">
        <v>684</v>
      </c>
      <c r="G140" s="169" t="s">
        <v>675</v>
      </c>
      <c r="H140" s="170">
        <v>18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21.75" customHeight="1">
      <c r="A141" s="31"/>
      <c r="B141" s="165"/>
      <c r="C141" s="166" t="s">
        <v>553</v>
      </c>
      <c r="D141" s="166" t="s">
        <v>431</v>
      </c>
      <c r="E141" s="167" t="s">
        <v>689</v>
      </c>
      <c r="F141" s="168" t="s">
        <v>687</v>
      </c>
      <c r="G141" s="169" t="s">
        <v>675</v>
      </c>
      <c r="H141" s="170">
        <v>51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692</v>
      </c>
      <c r="F142" s="168" t="s">
        <v>690</v>
      </c>
      <c r="G142" s="169" t="s">
        <v>444</v>
      </c>
      <c r="H142" s="170">
        <v>2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696</v>
      </c>
      <c r="F143" s="168" t="s">
        <v>693</v>
      </c>
      <c r="G143" s="169" t="s">
        <v>694</v>
      </c>
      <c r="H143" s="170">
        <v>2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699</v>
      </c>
      <c r="F144" s="168" t="s">
        <v>697</v>
      </c>
      <c r="G144" s="169" t="s">
        <v>444</v>
      </c>
      <c r="H144" s="170">
        <v>215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702</v>
      </c>
      <c r="F145" s="168" t="s">
        <v>700</v>
      </c>
      <c r="G145" s="169" t="s">
        <v>444</v>
      </c>
      <c r="H145" s="170">
        <v>10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1977</v>
      </c>
      <c r="F146" s="168" t="s">
        <v>703</v>
      </c>
      <c r="G146" s="169" t="s">
        <v>444</v>
      </c>
      <c r="H146" s="170">
        <v>210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705</v>
      </c>
      <c r="F147" s="168" t="s">
        <v>706</v>
      </c>
      <c r="G147" s="169" t="s">
        <v>707</v>
      </c>
      <c r="H147" s="170">
        <v>4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710</v>
      </c>
      <c r="F148" s="168" t="s">
        <v>711</v>
      </c>
      <c r="G148" s="169" t="s">
        <v>707</v>
      </c>
      <c r="H148" s="170">
        <v>4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721</v>
      </c>
      <c r="D149" s="166" t="s">
        <v>431</v>
      </c>
      <c r="E149" s="167" t="s">
        <v>714</v>
      </c>
      <c r="F149" s="168" t="s">
        <v>715</v>
      </c>
      <c r="G149" s="169" t="s">
        <v>434</v>
      </c>
      <c r="H149" s="170">
        <v>8</v>
      </c>
      <c r="I149" s="171"/>
      <c r="J149" s="172">
        <f t="shared" si="0"/>
        <v>0</v>
      </c>
      <c r="K149" s="173"/>
      <c r="L149" s="32"/>
      <c r="M149" s="174" t="s">
        <v>1</v>
      </c>
      <c r="N149" s="175" t="s">
        <v>40</v>
      </c>
      <c r="O149" s="57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16.5" customHeight="1">
      <c r="A150" s="31"/>
      <c r="B150" s="165"/>
      <c r="C150" s="166" t="s">
        <v>984</v>
      </c>
      <c r="D150" s="166" t="s">
        <v>431</v>
      </c>
      <c r="E150" s="167" t="s">
        <v>718</v>
      </c>
      <c r="F150" s="168" t="s">
        <v>719</v>
      </c>
      <c r="G150" s="169" t="s">
        <v>434</v>
      </c>
      <c r="H150" s="170">
        <v>1</v>
      </c>
      <c r="I150" s="171"/>
      <c r="J150" s="172">
        <f t="shared" si="0"/>
        <v>0</v>
      </c>
      <c r="K150" s="173"/>
      <c r="L150" s="32"/>
      <c r="M150" s="174" t="s">
        <v>1</v>
      </c>
      <c r="N150" s="175" t="s">
        <v>40</v>
      </c>
      <c r="O150" s="57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75</v>
      </c>
      <c r="AY150" s="16" t="s">
        <v>427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6" t="s">
        <v>82</v>
      </c>
      <c r="BK150" s="179">
        <f t="shared" si="9"/>
        <v>0</v>
      </c>
      <c r="BL150" s="16" t="s">
        <v>435</v>
      </c>
      <c r="BM150" s="178" t="s">
        <v>1269</v>
      </c>
    </row>
    <row r="151" spans="1:65" s="2" customFormat="1" ht="16.5" customHeight="1">
      <c r="A151" s="31"/>
      <c r="B151" s="165"/>
      <c r="C151" s="166" t="s">
        <v>1146</v>
      </c>
      <c r="D151" s="166" t="s">
        <v>431</v>
      </c>
      <c r="E151" s="167" t="s">
        <v>722</v>
      </c>
      <c r="F151" s="168" t="s">
        <v>723</v>
      </c>
      <c r="G151" s="169" t="s">
        <v>434</v>
      </c>
      <c r="H151" s="170">
        <v>1</v>
      </c>
      <c r="I151" s="171"/>
      <c r="J151" s="172">
        <f t="shared" si="0"/>
        <v>0</v>
      </c>
      <c r="K151" s="173"/>
      <c r="L151" s="32"/>
      <c r="M151" s="218" t="s">
        <v>1</v>
      </c>
      <c r="N151" s="219" t="s">
        <v>40</v>
      </c>
      <c r="O151" s="216"/>
      <c r="P151" s="220">
        <f t="shared" si="1"/>
        <v>0</v>
      </c>
      <c r="Q151" s="220">
        <v>0</v>
      </c>
      <c r="R151" s="220">
        <f t="shared" si="2"/>
        <v>0</v>
      </c>
      <c r="S151" s="220">
        <v>0</v>
      </c>
      <c r="T151" s="22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435</v>
      </c>
      <c r="AT151" s="178" t="s">
        <v>431</v>
      </c>
      <c r="AU151" s="178" t="s">
        <v>75</v>
      </c>
      <c r="AY151" s="16" t="s">
        <v>427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6" t="s">
        <v>82</v>
      </c>
      <c r="BK151" s="179">
        <f t="shared" si="9"/>
        <v>0</v>
      </c>
      <c r="BL151" s="16" t="s">
        <v>435</v>
      </c>
      <c r="BM151" s="178" t="s">
        <v>1274</v>
      </c>
    </row>
    <row r="152" spans="1:65" s="2" customFormat="1" ht="7" customHeight="1">
      <c r="A152" s="31"/>
      <c r="B152" s="46"/>
      <c r="C152" s="47"/>
      <c r="D152" s="47"/>
      <c r="E152" s="47"/>
      <c r="F152" s="47"/>
      <c r="G152" s="47"/>
      <c r="H152" s="47"/>
      <c r="I152" s="124"/>
      <c r="J152" s="47"/>
      <c r="K152" s="47"/>
      <c r="L152" s="32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autoFilter ref="C119:K151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256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2078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ROUND((SUM(BE120:BE147)),  2)</f>
        <v>0</v>
      </c>
      <c r="G35" s="31"/>
      <c r="H35" s="31"/>
      <c r="I35" s="111">
        <v>0.21</v>
      </c>
      <c r="J35" s="110">
        <f>ROUND(((SUM(BE120:BE147))*I35),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ROUND((SUM(BF120:BF147)),  2)</f>
        <v>0</v>
      </c>
      <c r="G36" s="31"/>
      <c r="H36" s="31"/>
      <c r="I36" s="111">
        <v>0.15</v>
      </c>
      <c r="J36" s="110">
        <f>ROUND(((SUM(BF120:BF147))*I36),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ROUND((SUM(BG120:BG147)),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ROUND((SUM(BH120:BH147)),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014-36-06-6 - SO-04 PK Nedakonice -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1990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014-36-06-6 - SO-04 PK Nedakonice -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Nedakonice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SUM(P121:P147)</f>
        <v>0</v>
      </c>
      <c r="Q120" s="65"/>
      <c r="R120" s="149">
        <f>SUM(R121:R147)</f>
        <v>0</v>
      </c>
      <c r="S120" s="65"/>
      <c r="T120" s="150">
        <f>SUM(T121:T147)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SUM(BK121:BK147)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110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2075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90</v>
      </c>
      <c r="I123" s="171"/>
      <c r="J123" s="172">
        <f t="shared" ref="J123:J147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7" si="1">O123*H123</f>
        <v>0</v>
      </c>
      <c r="Q123" s="176">
        <v>0</v>
      </c>
      <c r="R123" s="176">
        <f t="shared" ref="R123:R147" si="2">Q123*H123</f>
        <v>0</v>
      </c>
      <c r="S123" s="176">
        <v>0</v>
      </c>
      <c r="T123" s="177">
        <f t="shared" ref="T123:T14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7" si="4">IF(N123="základní",J123,0)</f>
        <v>0</v>
      </c>
      <c r="BF123" s="179">
        <f t="shared" ref="BF123:BF147" si="5">IF(N123="snížená",J123,0)</f>
        <v>0</v>
      </c>
      <c r="BG123" s="179">
        <f t="shared" ref="BG123:BG147" si="6">IF(N123="zákl. přenesená",J123,0)</f>
        <v>0</v>
      </c>
      <c r="BH123" s="179">
        <f t="shared" ref="BH123:BH147" si="7">IF(N123="sníž. přenesená",J123,0)</f>
        <v>0</v>
      </c>
      <c r="BI123" s="179">
        <f t="shared" ref="BI123:BI147" si="8">IF(N123="nulová",J123,0)</f>
        <v>0</v>
      </c>
      <c r="BJ123" s="16" t="s">
        <v>82</v>
      </c>
      <c r="BK123" s="179">
        <f t="shared" ref="BK123:BK147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80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80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80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80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10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10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61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10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165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90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705</v>
      </c>
      <c r="F143" s="168" t="s">
        <v>706</v>
      </c>
      <c r="G143" s="169" t="s">
        <v>707</v>
      </c>
      <c r="H143" s="170">
        <v>4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710</v>
      </c>
      <c r="F144" s="168" t="s">
        <v>711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714</v>
      </c>
      <c r="F145" s="168" t="s">
        <v>715</v>
      </c>
      <c r="G145" s="169" t="s">
        <v>434</v>
      </c>
      <c r="H145" s="170">
        <v>5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718</v>
      </c>
      <c r="F146" s="168" t="s">
        <v>719</v>
      </c>
      <c r="G146" s="169" t="s">
        <v>434</v>
      </c>
      <c r="H146" s="170">
        <v>1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722</v>
      </c>
      <c r="F147" s="168" t="s">
        <v>723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218" t="s">
        <v>1</v>
      </c>
      <c r="N147" s="219" t="s">
        <v>40</v>
      </c>
      <c r="O147" s="216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7" customHeight="1">
      <c r="A148" s="31"/>
      <c r="B148" s="46"/>
      <c r="C148" s="47"/>
      <c r="D148" s="47"/>
      <c r="E148" s="47"/>
      <c r="F148" s="47"/>
      <c r="G148" s="47"/>
      <c r="H148" s="47"/>
      <c r="I148" s="124"/>
      <c r="J148" s="47"/>
      <c r="K148" s="47"/>
      <c r="L148" s="32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autoFilter ref="C119:K14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259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2079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014-36-06-7 - PS-03 PK Nedakonice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1990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014-36-06-7 - PS-03 PK Nedakonice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2075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9" si="1">O123*H123</f>
        <v>0</v>
      </c>
      <c r="Q123" s="176">
        <v>0</v>
      </c>
      <c r="R123" s="176">
        <f t="shared" ref="R123:R139" si="2">Q123*H123</f>
        <v>0</v>
      </c>
      <c r="S123" s="176">
        <v>0</v>
      </c>
      <c r="T123" s="177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9" si="4">IF(N123="základní",J123,0)</f>
        <v>0</v>
      </c>
      <c r="BF123" s="179">
        <f t="shared" ref="BF123:BF139" si="5">IF(N123="snížená",J123,0)</f>
        <v>0</v>
      </c>
      <c r="BG123" s="179">
        <f t="shared" ref="BG123:BG139" si="6">IF(N123="zákl. přenesená",J123,0)</f>
        <v>0</v>
      </c>
      <c r="BH123" s="179">
        <f t="shared" ref="BH123:BH139" si="7">IF(N123="sníž. přenesená",J123,0)</f>
        <v>0</v>
      </c>
      <c r="BI123" s="179">
        <f t="shared" ref="BI123:BI139" si="8">IF(N123="nulová",J123,0)</f>
        <v>0</v>
      </c>
      <c r="BJ123" s="16" t="s">
        <v>82</v>
      </c>
      <c r="BK123" s="179">
        <f t="shared" ref="BK123:BK139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2080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775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262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2081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ROUND((SUM(BE120:BE136)),  2)</f>
        <v>0</v>
      </c>
      <c r="G35" s="31"/>
      <c r="H35" s="31"/>
      <c r="I35" s="111">
        <v>0.21</v>
      </c>
      <c r="J35" s="110">
        <f>ROUND(((SUM(BE120:BE136))*I35),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ROUND((SUM(BF120:BF136)),  2)</f>
        <v>0</v>
      </c>
      <c r="G36" s="31"/>
      <c r="H36" s="31"/>
      <c r="I36" s="111">
        <v>0.15</v>
      </c>
      <c r="J36" s="110">
        <f>ROUND(((SUM(BF120:BF136))*I36),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014-36-06-8 - PS-04 PK Nedakonice - elektroobjekty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1990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014-36-06-8 - PS-04 PK Nedakonice - elektroobjekty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Nedakonice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SUM(P121:P136)</f>
        <v>0</v>
      </c>
      <c r="Q120" s="65"/>
      <c r="R120" s="149">
        <f>SUM(R121:R136)</f>
        <v>0</v>
      </c>
      <c r="S120" s="65"/>
      <c r="T120" s="150">
        <f>SUM(T121:T136)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2075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6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6" si="1">O123*H123</f>
        <v>0</v>
      </c>
      <c r="Q123" s="176">
        <v>0</v>
      </c>
      <c r="R123" s="176">
        <f t="shared" ref="R123:R136" si="2">Q123*H123</f>
        <v>0</v>
      </c>
      <c r="S123" s="176">
        <v>0</v>
      </c>
      <c r="T123" s="177">
        <f t="shared" ref="T123:T136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6" si="4">IF(N123="základní",J123,0)</f>
        <v>0</v>
      </c>
      <c r="BF123" s="179">
        <f t="shared" ref="BF123:BF136" si="5">IF(N123="snížená",J123,0)</f>
        <v>0</v>
      </c>
      <c r="BG123" s="179">
        <f t="shared" ref="BG123:BG136" si="6">IF(N123="zákl. přenesená",J123,0)</f>
        <v>0</v>
      </c>
      <c r="BH123" s="179">
        <f t="shared" ref="BH123:BH136" si="7">IF(N123="sníž. přenesená",J123,0)</f>
        <v>0</v>
      </c>
      <c r="BI123" s="179">
        <f t="shared" ref="BI123:BI136" si="8">IF(N123="nulová",J123,0)</f>
        <v>0</v>
      </c>
      <c r="BJ123" s="16" t="s">
        <v>82</v>
      </c>
      <c r="BK123" s="179">
        <f t="shared" ref="BK123:BK136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792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795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705</v>
      </c>
      <c r="F131" s="168" t="s">
        <v>706</v>
      </c>
      <c r="G131" s="169" t="s">
        <v>707</v>
      </c>
      <c r="H131" s="170">
        <v>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710</v>
      </c>
      <c r="F132" s="168" t="s">
        <v>711</v>
      </c>
      <c r="G132" s="169" t="s">
        <v>707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714</v>
      </c>
      <c r="F133" s="168" t="s">
        <v>800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718</v>
      </c>
      <c r="F134" s="168" t="s">
        <v>715</v>
      </c>
      <c r="G134" s="169" t="s">
        <v>434</v>
      </c>
      <c r="H134" s="170">
        <v>5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722</v>
      </c>
      <c r="F135" s="168" t="s">
        <v>719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783</v>
      </c>
      <c r="F136" s="168" t="s">
        <v>723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218" t="s">
        <v>1</v>
      </c>
      <c r="N136" s="219" t="s">
        <v>40</v>
      </c>
      <c r="O136" s="216"/>
      <c r="P136" s="220">
        <f t="shared" si="1"/>
        <v>0</v>
      </c>
      <c r="Q136" s="220">
        <v>0</v>
      </c>
      <c r="R136" s="220">
        <f t="shared" si="2"/>
        <v>0</v>
      </c>
      <c r="S136" s="220">
        <v>0</v>
      </c>
      <c r="T136" s="22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7" customHeight="1">
      <c r="A137" s="31"/>
      <c r="B137" s="46"/>
      <c r="C137" s="47"/>
      <c r="D137" s="47"/>
      <c r="E137" s="47"/>
      <c r="F137" s="47"/>
      <c r="G137" s="47"/>
      <c r="H137" s="47"/>
      <c r="I137" s="124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9:K13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265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2082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ROUND((SUM(BE131:BE201)),  2)</f>
        <v>0</v>
      </c>
      <c r="G35" s="31"/>
      <c r="H35" s="31"/>
      <c r="I35" s="111">
        <v>0.21</v>
      </c>
      <c r="J35" s="110">
        <f>ROUND(((SUM(BE131:BE201))*I35),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ROUND((SUM(BF131:BF201)),  2)</f>
        <v>0</v>
      </c>
      <c r="G36" s="31"/>
      <c r="H36" s="31"/>
      <c r="I36" s="111">
        <v>0.15</v>
      </c>
      <c r="J36" s="110">
        <f>ROUND(((SUM(BF131:BF201))*I36),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ROUND((SUM(BG131:BG201)),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ROUND((SUM(BH131:BH201)),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ROUND((SUM(BI131:BI201)),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014-36-06-9 - SO-05 PK Nedakonice - úprava koryta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J149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J158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J182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J183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J188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J200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1990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014-36-06-9 - SO-05 PK Nedakonice - úprava koryta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>Nedakonice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428.07201199999992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P133+P182+P200</f>
        <v>0</v>
      </c>
      <c r="Q132" s="158"/>
      <c r="R132" s="159">
        <f>R133+R182+R200</f>
        <v>428.07201199999992</v>
      </c>
      <c r="S132" s="158"/>
      <c r="T132" s="160">
        <f>T133+T182+T200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BK133+BK182+BK200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P134+P144+P149+P158+P165</f>
        <v>0</v>
      </c>
      <c r="Q133" s="158"/>
      <c r="R133" s="159">
        <f>R134+R144+R149+R158+R165</f>
        <v>1.2500000000000001E-2</v>
      </c>
      <c r="S133" s="158"/>
      <c r="T133" s="160">
        <f>T134+T144+T149+T158+T165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BK134+BK144+BK149+BK158+BK165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80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2083</v>
      </c>
    </row>
    <row r="136" spans="1:65" s="2" customFormat="1" ht="54">
      <c r="A136" s="31"/>
      <c r="B136" s="32"/>
      <c r="C136" s="31"/>
      <c r="D136" s="180" t="s">
        <v>438</v>
      </c>
      <c r="E136" s="31"/>
      <c r="F136" s="181" t="s">
        <v>2084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2085</v>
      </c>
      <c r="H137" s="187">
        <v>80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80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2086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1370</v>
      </c>
      <c r="H140" s="187">
        <v>80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2087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SUM(P145:P148)</f>
        <v>0</v>
      </c>
      <c r="Q144" s="158"/>
      <c r="R144" s="159">
        <f>SUM(R145:R148)</f>
        <v>0</v>
      </c>
      <c r="S144" s="158"/>
      <c r="T144" s="160">
        <f>SUM(T145:T148)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SUM(BK145:BK148)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294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2088</v>
      </c>
    </row>
    <row r="146" spans="1:65" s="13" customFormat="1" ht="20.399999999999999">
      <c r="B146" s="184"/>
      <c r="D146" s="180" t="s">
        <v>447</v>
      </c>
      <c r="E146" s="185" t="s">
        <v>1</v>
      </c>
      <c r="F146" s="186" t="s">
        <v>2089</v>
      </c>
      <c r="H146" s="187">
        <v>146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75</v>
      </c>
      <c r="AY146" s="185" t="s">
        <v>427</v>
      </c>
    </row>
    <row r="147" spans="1:65" s="13" customFormat="1" ht="20.399999999999999">
      <c r="B147" s="184"/>
      <c r="D147" s="180" t="s">
        <v>447</v>
      </c>
      <c r="E147" s="185" t="s">
        <v>1</v>
      </c>
      <c r="F147" s="186" t="s">
        <v>2090</v>
      </c>
      <c r="H147" s="187">
        <v>148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447</v>
      </c>
      <c r="AU147" s="185" t="s">
        <v>436</v>
      </c>
      <c r="AV147" s="13" t="s">
        <v>84</v>
      </c>
      <c r="AW147" s="13" t="s">
        <v>32</v>
      </c>
      <c r="AX147" s="13" t="s">
        <v>75</v>
      </c>
      <c r="AY147" s="185" t="s">
        <v>427</v>
      </c>
    </row>
    <row r="148" spans="1:65" s="14" customFormat="1" ht="10.199999999999999">
      <c r="B148" s="203"/>
      <c r="D148" s="180" t="s">
        <v>447</v>
      </c>
      <c r="E148" s="204" t="s">
        <v>1</v>
      </c>
      <c r="F148" s="205" t="s">
        <v>541</v>
      </c>
      <c r="H148" s="206">
        <v>294</v>
      </c>
      <c r="I148" s="207"/>
      <c r="L148" s="203"/>
      <c r="M148" s="208"/>
      <c r="N148" s="209"/>
      <c r="O148" s="209"/>
      <c r="P148" s="209"/>
      <c r="Q148" s="209"/>
      <c r="R148" s="209"/>
      <c r="S148" s="209"/>
      <c r="T148" s="210"/>
      <c r="AT148" s="204" t="s">
        <v>447</v>
      </c>
      <c r="AU148" s="204" t="s">
        <v>436</v>
      </c>
      <c r="AV148" s="14" t="s">
        <v>435</v>
      </c>
      <c r="AW148" s="14" t="s">
        <v>32</v>
      </c>
      <c r="AX148" s="14" t="s">
        <v>82</v>
      </c>
      <c r="AY148" s="204" t="s">
        <v>427</v>
      </c>
    </row>
    <row r="149" spans="1:65" s="12" customFormat="1" ht="20.85" customHeight="1">
      <c r="B149" s="152"/>
      <c r="D149" s="153" t="s">
        <v>74</v>
      </c>
      <c r="E149" s="163" t="s">
        <v>484</v>
      </c>
      <c r="F149" s="163" t="s">
        <v>832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SUM(P150:P157)</f>
        <v>0</v>
      </c>
      <c r="Q149" s="158"/>
      <c r="R149" s="159">
        <f>SUM(R150:R157)</f>
        <v>0</v>
      </c>
      <c r="S149" s="158"/>
      <c r="T149" s="160">
        <f>SUM(T150:T157)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SUM(BK150:BK157)</f>
        <v>0</v>
      </c>
    </row>
    <row r="150" spans="1:65" s="2" customFormat="1" ht="55.5" customHeight="1">
      <c r="A150" s="31"/>
      <c r="B150" s="165"/>
      <c r="C150" s="166" t="s">
        <v>460</v>
      </c>
      <c r="D150" s="166" t="s">
        <v>431</v>
      </c>
      <c r="E150" s="167" t="s">
        <v>833</v>
      </c>
      <c r="F150" s="168" t="s">
        <v>834</v>
      </c>
      <c r="G150" s="169" t="s">
        <v>675</v>
      </c>
      <c r="H150" s="170">
        <v>365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2091</v>
      </c>
    </row>
    <row r="151" spans="1:65" s="13" customFormat="1" ht="20.399999999999999">
      <c r="B151" s="184"/>
      <c r="D151" s="180" t="s">
        <v>447</v>
      </c>
      <c r="E151" s="185" t="s">
        <v>1</v>
      </c>
      <c r="F151" s="186" t="s">
        <v>2092</v>
      </c>
      <c r="H151" s="187">
        <v>365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471</v>
      </c>
      <c r="D152" s="166" t="s">
        <v>431</v>
      </c>
      <c r="E152" s="167" t="s">
        <v>837</v>
      </c>
      <c r="F152" s="168" t="s">
        <v>838</v>
      </c>
      <c r="G152" s="169" t="s">
        <v>675</v>
      </c>
      <c r="H152" s="170">
        <v>223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2093</v>
      </c>
    </row>
    <row r="153" spans="1:65" s="13" customFormat="1" ht="20.399999999999999">
      <c r="B153" s="184"/>
      <c r="D153" s="180" t="s">
        <v>447</v>
      </c>
      <c r="E153" s="185" t="s">
        <v>1</v>
      </c>
      <c r="F153" s="186" t="s">
        <v>2094</v>
      </c>
      <c r="H153" s="187">
        <v>223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55.5" customHeight="1">
      <c r="A154" s="31"/>
      <c r="B154" s="165"/>
      <c r="C154" s="166" t="s">
        <v>479</v>
      </c>
      <c r="D154" s="166" t="s">
        <v>431</v>
      </c>
      <c r="E154" s="167" t="s">
        <v>841</v>
      </c>
      <c r="F154" s="168" t="s">
        <v>842</v>
      </c>
      <c r="G154" s="169" t="s">
        <v>675</v>
      </c>
      <c r="H154" s="170">
        <v>4460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2095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2096</v>
      </c>
      <c r="H155" s="187">
        <v>4460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464</v>
      </c>
      <c r="D156" s="166" t="s">
        <v>431</v>
      </c>
      <c r="E156" s="167" t="s">
        <v>845</v>
      </c>
      <c r="F156" s="168" t="s">
        <v>846</v>
      </c>
      <c r="G156" s="169" t="s">
        <v>675</v>
      </c>
      <c r="H156" s="170">
        <v>294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2097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2098</v>
      </c>
      <c r="H157" s="187">
        <v>294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12" customFormat="1" ht="20.85" customHeight="1">
      <c r="B158" s="152"/>
      <c r="D158" s="153" t="s">
        <v>74</v>
      </c>
      <c r="E158" s="163" t="s">
        <v>533</v>
      </c>
      <c r="F158" s="163" t="s">
        <v>849</v>
      </c>
      <c r="I158" s="155"/>
      <c r="J158" s="164">
        <f>BK158</f>
        <v>0</v>
      </c>
      <c r="L158" s="152"/>
      <c r="M158" s="157"/>
      <c r="N158" s="158"/>
      <c r="O158" s="158"/>
      <c r="P158" s="159">
        <f>SUM(P159:P164)</f>
        <v>0</v>
      </c>
      <c r="Q158" s="158"/>
      <c r="R158" s="159">
        <f>SUM(R159:R164)</f>
        <v>0</v>
      </c>
      <c r="S158" s="158"/>
      <c r="T158" s="160">
        <f>SUM(T159:T164)</f>
        <v>0</v>
      </c>
      <c r="AR158" s="153" t="s">
        <v>82</v>
      </c>
      <c r="AT158" s="161" t="s">
        <v>74</v>
      </c>
      <c r="AU158" s="161" t="s">
        <v>84</v>
      </c>
      <c r="AY158" s="153" t="s">
        <v>427</v>
      </c>
      <c r="BK158" s="162">
        <f>SUM(BK159:BK164)</f>
        <v>0</v>
      </c>
    </row>
    <row r="159" spans="1:65" s="2" customFormat="1" ht="55.5" customHeight="1">
      <c r="A159" s="31"/>
      <c r="B159" s="165"/>
      <c r="C159" s="166" t="s">
        <v>467</v>
      </c>
      <c r="D159" s="166" t="s">
        <v>431</v>
      </c>
      <c r="E159" s="167" t="s">
        <v>850</v>
      </c>
      <c r="F159" s="168" t="s">
        <v>851</v>
      </c>
      <c r="G159" s="169" t="s">
        <v>675</v>
      </c>
      <c r="H159" s="170">
        <v>159.9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2099</v>
      </c>
    </row>
    <row r="160" spans="1:65" s="13" customFormat="1" ht="30.6">
      <c r="B160" s="184"/>
      <c r="D160" s="180" t="s">
        <v>447</v>
      </c>
      <c r="E160" s="185" t="s">
        <v>1</v>
      </c>
      <c r="F160" s="186" t="s">
        <v>2100</v>
      </c>
      <c r="H160" s="187">
        <v>159.9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497</v>
      </c>
      <c r="D161" s="166" t="s">
        <v>431</v>
      </c>
      <c r="E161" s="167" t="s">
        <v>854</v>
      </c>
      <c r="F161" s="168" t="s">
        <v>855</v>
      </c>
      <c r="G161" s="169" t="s">
        <v>452</v>
      </c>
      <c r="H161" s="170">
        <v>379.1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2101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2102</v>
      </c>
      <c r="H162" s="187">
        <v>379.1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82</v>
      </c>
      <c r="AY162" s="185" t="s">
        <v>427</v>
      </c>
    </row>
    <row r="163" spans="1:65" s="2" customFormat="1" ht="33" customHeight="1">
      <c r="A163" s="31"/>
      <c r="B163" s="165"/>
      <c r="C163" s="166" t="s">
        <v>429</v>
      </c>
      <c r="D163" s="166" t="s">
        <v>431</v>
      </c>
      <c r="E163" s="167" t="s">
        <v>858</v>
      </c>
      <c r="F163" s="168" t="s">
        <v>859</v>
      </c>
      <c r="G163" s="169" t="s">
        <v>675</v>
      </c>
      <c r="H163" s="170">
        <v>517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435</v>
      </c>
      <c r="AT163" s="178" t="s">
        <v>431</v>
      </c>
      <c r="AU163" s="178" t="s">
        <v>436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435</v>
      </c>
      <c r="BM163" s="178" t="s">
        <v>2103</v>
      </c>
    </row>
    <row r="164" spans="1:65" s="13" customFormat="1" ht="10.199999999999999">
      <c r="B164" s="184"/>
      <c r="D164" s="180" t="s">
        <v>447</v>
      </c>
      <c r="E164" s="185" t="s">
        <v>1</v>
      </c>
      <c r="F164" s="186" t="s">
        <v>2104</v>
      </c>
      <c r="H164" s="187">
        <v>517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447</v>
      </c>
      <c r="AU164" s="185" t="s">
        <v>436</v>
      </c>
      <c r="AV164" s="13" t="s">
        <v>84</v>
      </c>
      <c r="AW164" s="13" t="s">
        <v>32</v>
      </c>
      <c r="AX164" s="13" t="s">
        <v>82</v>
      </c>
      <c r="AY164" s="185" t="s">
        <v>427</v>
      </c>
    </row>
    <row r="165" spans="1:65" s="12" customFormat="1" ht="20.85" customHeight="1">
      <c r="B165" s="152"/>
      <c r="D165" s="153" t="s">
        <v>74</v>
      </c>
      <c r="E165" s="163" t="s">
        <v>542</v>
      </c>
      <c r="F165" s="163" t="s">
        <v>862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SUM(P166:P181)</f>
        <v>0</v>
      </c>
      <c r="Q165" s="158"/>
      <c r="R165" s="159">
        <f>SUM(R166:R181)</f>
        <v>1.2500000000000001E-2</v>
      </c>
      <c r="S165" s="158"/>
      <c r="T165" s="160">
        <f>SUM(T166:T181)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SUM(BK166:BK181)</f>
        <v>0</v>
      </c>
    </row>
    <row r="166" spans="1:65" s="2" customFormat="1" ht="21.75" customHeight="1">
      <c r="A166" s="31"/>
      <c r="B166" s="165"/>
      <c r="C166" s="166" t="s">
        <v>440</v>
      </c>
      <c r="D166" s="166" t="s">
        <v>431</v>
      </c>
      <c r="E166" s="167" t="s">
        <v>863</v>
      </c>
      <c r="F166" s="168" t="s">
        <v>864</v>
      </c>
      <c r="G166" s="169" t="s">
        <v>490</v>
      </c>
      <c r="H166" s="170">
        <v>500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2105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2106</v>
      </c>
      <c r="H167" s="187">
        <v>500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33" customHeight="1">
      <c r="A168" s="31"/>
      <c r="B168" s="165"/>
      <c r="C168" s="166" t="s">
        <v>512</v>
      </c>
      <c r="D168" s="166" t="s">
        <v>431</v>
      </c>
      <c r="E168" s="167" t="s">
        <v>1856</v>
      </c>
      <c r="F168" s="168" t="s">
        <v>1857</v>
      </c>
      <c r="G168" s="169" t="s">
        <v>490</v>
      </c>
      <c r="H168" s="170">
        <v>500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2107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1423</v>
      </c>
      <c r="H169" s="187">
        <v>500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487</v>
      </c>
      <c r="D170" s="192" t="s">
        <v>461</v>
      </c>
      <c r="E170" s="193" t="s">
        <v>871</v>
      </c>
      <c r="F170" s="194" t="s">
        <v>872</v>
      </c>
      <c r="G170" s="195" t="s">
        <v>545</v>
      </c>
      <c r="H170" s="196">
        <v>12.5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1E-3</v>
      </c>
      <c r="R170" s="176">
        <f>Q170*H170</f>
        <v>1.2500000000000001E-2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2108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2109</v>
      </c>
      <c r="H171" s="187">
        <v>12.5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8</v>
      </c>
      <c r="D172" s="166" t="s">
        <v>431</v>
      </c>
      <c r="E172" s="167" t="s">
        <v>875</v>
      </c>
      <c r="F172" s="168" t="s">
        <v>876</v>
      </c>
      <c r="G172" s="169" t="s">
        <v>490</v>
      </c>
      <c r="H172" s="170">
        <v>600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2110</v>
      </c>
    </row>
    <row r="173" spans="1:65" s="13" customFormat="1" ht="20.399999999999999">
      <c r="B173" s="184"/>
      <c r="D173" s="180" t="s">
        <v>447</v>
      </c>
      <c r="E173" s="185" t="s">
        <v>1</v>
      </c>
      <c r="F173" s="186" t="s">
        <v>2111</v>
      </c>
      <c r="H173" s="187">
        <v>400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75</v>
      </c>
      <c r="AY173" s="185" t="s">
        <v>427</v>
      </c>
    </row>
    <row r="174" spans="1:65" s="13" customFormat="1" ht="20.399999999999999">
      <c r="B174" s="184"/>
      <c r="D174" s="180" t="s">
        <v>447</v>
      </c>
      <c r="E174" s="185" t="s">
        <v>1</v>
      </c>
      <c r="F174" s="186" t="s">
        <v>2112</v>
      </c>
      <c r="H174" s="187">
        <v>200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75</v>
      </c>
      <c r="AY174" s="185" t="s">
        <v>427</v>
      </c>
    </row>
    <row r="175" spans="1:65" s="14" customFormat="1" ht="10.199999999999999">
      <c r="B175" s="203"/>
      <c r="D175" s="180" t="s">
        <v>447</v>
      </c>
      <c r="E175" s="204" t="s">
        <v>1</v>
      </c>
      <c r="F175" s="205" t="s">
        <v>541</v>
      </c>
      <c r="H175" s="206">
        <v>600</v>
      </c>
      <c r="I175" s="207"/>
      <c r="L175" s="203"/>
      <c r="M175" s="208"/>
      <c r="N175" s="209"/>
      <c r="O175" s="209"/>
      <c r="P175" s="209"/>
      <c r="Q175" s="209"/>
      <c r="R175" s="209"/>
      <c r="S175" s="209"/>
      <c r="T175" s="210"/>
      <c r="AT175" s="204" t="s">
        <v>447</v>
      </c>
      <c r="AU175" s="204" t="s">
        <v>436</v>
      </c>
      <c r="AV175" s="14" t="s">
        <v>435</v>
      </c>
      <c r="AW175" s="14" t="s">
        <v>32</v>
      </c>
      <c r="AX175" s="14" t="s">
        <v>82</v>
      </c>
      <c r="AY175" s="204" t="s">
        <v>427</v>
      </c>
    </row>
    <row r="176" spans="1:65" s="2" customFormat="1" ht="44.25" customHeight="1">
      <c r="A176" s="31"/>
      <c r="B176" s="165"/>
      <c r="C176" s="166" t="s">
        <v>484</v>
      </c>
      <c r="D176" s="166" t="s">
        <v>431</v>
      </c>
      <c r="E176" s="167" t="s">
        <v>880</v>
      </c>
      <c r="F176" s="168" t="s">
        <v>881</v>
      </c>
      <c r="G176" s="169" t="s">
        <v>490</v>
      </c>
      <c r="H176" s="170">
        <v>600</v>
      </c>
      <c r="I176" s="171"/>
      <c r="J176" s="172">
        <f>ROUND(I176*H176,2)</f>
        <v>0</v>
      </c>
      <c r="K176" s="173"/>
      <c r="L176" s="32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435</v>
      </c>
      <c r="AT176" s="178" t="s">
        <v>431</v>
      </c>
      <c r="AU176" s="178" t="s">
        <v>436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2113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2114</v>
      </c>
      <c r="H177" s="187">
        <v>420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436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2115</v>
      </c>
      <c r="H178" s="187">
        <v>180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600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436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33" customHeight="1">
      <c r="A180" s="31"/>
      <c r="B180" s="165"/>
      <c r="C180" s="166" t="s">
        <v>533</v>
      </c>
      <c r="D180" s="166" t="s">
        <v>431</v>
      </c>
      <c r="E180" s="167" t="s">
        <v>885</v>
      </c>
      <c r="F180" s="168" t="s">
        <v>886</v>
      </c>
      <c r="G180" s="169" t="s">
        <v>490</v>
      </c>
      <c r="H180" s="170">
        <v>200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435</v>
      </c>
      <c r="AT180" s="178" t="s">
        <v>431</v>
      </c>
      <c r="AU180" s="178" t="s">
        <v>436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2116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2117</v>
      </c>
      <c r="H181" s="187">
        <v>200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12" customFormat="1" ht="22.8" customHeight="1">
      <c r="B182" s="152"/>
      <c r="D182" s="153" t="s">
        <v>74</v>
      </c>
      <c r="E182" s="163" t="s">
        <v>435</v>
      </c>
      <c r="F182" s="163" t="s">
        <v>890</v>
      </c>
      <c r="I182" s="155"/>
      <c r="J182" s="164">
        <f>BK182</f>
        <v>0</v>
      </c>
      <c r="L182" s="152"/>
      <c r="M182" s="157"/>
      <c r="N182" s="158"/>
      <c r="O182" s="158"/>
      <c r="P182" s="159">
        <f>P183+P188</f>
        <v>0</v>
      </c>
      <c r="Q182" s="158"/>
      <c r="R182" s="159">
        <f>R183+R188</f>
        <v>428.05951199999993</v>
      </c>
      <c r="S182" s="158"/>
      <c r="T182" s="160">
        <f>T183+T188</f>
        <v>0</v>
      </c>
      <c r="AR182" s="153" t="s">
        <v>82</v>
      </c>
      <c r="AT182" s="161" t="s">
        <v>74</v>
      </c>
      <c r="AU182" s="161" t="s">
        <v>82</v>
      </c>
      <c r="AY182" s="153" t="s">
        <v>427</v>
      </c>
      <c r="BK182" s="162">
        <f>BK183+BK188</f>
        <v>0</v>
      </c>
    </row>
    <row r="183" spans="1:65" s="12" customFormat="1" ht="20.85" customHeight="1">
      <c r="B183" s="152"/>
      <c r="D183" s="153" t="s">
        <v>74</v>
      </c>
      <c r="E183" s="163" t="s">
        <v>891</v>
      </c>
      <c r="F183" s="163" t="s">
        <v>892</v>
      </c>
      <c r="I183" s="155"/>
      <c r="J183" s="164">
        <f>BK183</f>
        <v>0</v>
      </c>
      <c r="L183" s="152"/>
      <c r="M183" s="157"/>
      <c r="N183" s="158"/>
      <c r="O183" s="158"/>
      <c r="P183" s="159">
        <f>SUM(P184:P187)</f>
        <v>0</v>
      </c>
      <c r="Q183" s="158"/>
      <c r="R183" s="159">
        <f>SUM(R184:R187)</f>
        <v>28.721250000000001</v>
      </c>
      <c r="S183" s="158"/>
      <c r="T183" s="160">
        <f>SUM(T184:T187)</f>
        <v>0</v>
      </c>
      <c r="AR183" s="153" t="s">
        <v>82</v>
      </c>
      <c r="AT183" s="161" t="s">
        <v>74</v>
      </c>
      <c r="AU183" s="161" t="s">
        <v>84</v>
      </c>
      <c r="AY183" s="153" t="s">
        <v>427</v>
      </c>
      <c r="BK183" s="162">
        <f>SUM(BK184:BK187)</f>
        <v>0</v>
      </c>
    </row>
    <row r="184" spans="1:65" s="2" customFormat="1" ht="33" customHeight="1">
      <c r="A184" s="31"/>
      <c r="B184" s="165"/>
      <c r="C184" s="166" t="s">
        <v>542</v>
      </c>
      <c r="D184" s="166" t="s">
        <v>431</v>
      </c>
      <c r="E184" s="167" t="s">
        <v>893</v>
      </c>
      <c r="F184" s="168" t="s">
        <v>894</v>
      </c>
      <c r="G184" s="169" t="s">
        <v>675</v>
      </c>
      <c r="H184" s="170">
        <v>12.765000000000001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2.25</v>
      </c>
      <c r="R184" s="176">
        <f>Q184*H184</f>
        <v>28.721250000000001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435</v>
      </c>
      <c r="AT184" s="178" t="s">
        <v>431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2118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2119</v>
      </c>
      <c r="H185" s="187">
        <v>8.8800000000000008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32</v>
      </c>
      <c r="AX185" s="13" t="s">
        <v>75</v>
      </c>
      <c r="AY185" s="185" t="s">
        <v>427</v>
      </c>
    </row>
    <row r="186" spans="1:65" s="13" customFormat="1" ht="10.199999999999999">
      <c r="B186" s="184"/>
      <c r="D186" s="180" t="s">
        <v>447</v>
      </c>
      <c r="E186" s="185" t="s">
        <v>1</v>
      </c>
      <c r="F186" s="186" t="s">
        <v>2120</v>
      </c>
      <c r="H186" s="187">
        <v>3.8849999999999998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447</v>
      </c>
      <c r="AU186" s="185" t="s">
        <v>436</v>
      </c>
      <c r="AV186" s="13" t="s">
        <v>84</v>
      </c>
      <c r="AW186" s="13" t="s">
        <v>32</v>
      </c>
      <c r="AX186" s="13" t="s">
        <v>75</v>
      </c>
      <c r="AY186" s="185" t="s">
        <v>427</v>
      </c>
    </row>
    <row r="187" spans="1:65" s="14" customFormat="1" ht="10.199999999999999">
      <c r="B187" s="203"/>
      <c r="D187" s="180" t="s">
        <v>447</v>
      </c>
      <c r="E187" s="204" t="s">
        <v>1</v>
      </c>
      <c r="F187" s="205" t="s">
        <v>541</v>
      </c>
      <c r="H187" s="206">
        <v>12.765000000000001</v>
      </c>
      <c r="I187" s="207"/>
      <c r="L187" s="203"/>
      <c r="M187" s="208"/>
      <c r="N187" s="209"/>
      <c r="O187" s="209"/>
      <c r="P187" s="209"/>
      <c r="Q187" s="209"/>
      <c r="R187" s="209"/>
      <c r="S187" s="209"/>
      <c r="T187" s="210"/>
      <c r="AT187" s="204" t="s">
        <v>447</v>
      </c>
      <c r="AU187" s="204" t="s">
        <v>436</v>
      </c>
      <c r="AV187" s="14" t="s">
        <v>435</v>
      </c>
      <c r="AW187" s="14" t="s">
        <v>32</v>
      </c>
      <c r="AX187" s="14" t="s">
        <v>82</v>
      </c>
      <c r="AY187" s="204" t="s">
        <v>427</v>
      </c>
    </row>
    <row r="188" spans="1:65" s="12" customFormat="1" ht="20.85" customHeight="1">
      <c r="B188" s="152"/>
      <c r="D188" s="153" t="s">
        <v>74</v>
      </c>
      <c r="E188" s="163" t="s">
        <v>898</v>
      </c>
      <c r="F188" s="163" t="s">
        <v>899</v>
      </c>
      <c r="I188" s="155"/>
      <c r="J188" s="164">
        <f>BK188</f>
        <v>0</v>
      </c>
      <c r="L188" s="152"/>
      <c r="M188" s="157"/>
      <c r="N188" s="158"/>
      <c r="O188" s="158"/>
      <c r="P188" s="159">
        <f>SUM(P189:P199)</f>
        <v>0</v>
      </c>
      <c r="Q188" s="158"/>
      <c r="R188" s="159">
        <f>SUM(R189:R199)</f>
        <v>399.33826199999993</v>
      </c>
      <c r="S188" s="158"/>
      <c r="T188" s="160">
        <f>SUM(T189:T199)</f>
        <v>0</v>
      </c>
      <c r="AR188" s="153" t="s">
        <v>82</v>
      </c>
      <c r="AT188" s="161" t="s">
        <v>74</v>
      </c>
      <c r="AU188" s="161" t="s">
        <v>84</v>
      </c>
      <c r="AY188" s="153" t="s">
        <v>427</v>
      </c>
      <c r="BK188" s="162">
        <f>SUM(BK189:BK199)</f>
        <v>0</v>
      </c>
    </row>
    <row r="189" spans="1:65" s="2" customFormat="1" ht="44.25" customHeight="1">
      <c r="A189" s="31"/>
      <c r="B189" s="165"/>
      <c r="C189" s="166" t="s">
        <v>549</v>
      </c>
      <c r="D189" s="166" t="s">
        <v>431</v>
      </c>
      <c r="E189" s="167" t="s">
        <v>900</v>
      </c>
      <c r="F189" s="168" t="s">
        <v>901</v>
      </c>
      <c r="G189" s="169" t="s">
        <v>675</v>
      </c>
      <c r="H189" s="170">
        <v>173.9</v>
      </c>
      <c r="I189" s="171"/>
      <c r="J189" s="172">
        <f>ROUND(I189*H189,2)</f>
        <v>0</v>
      </c>
      <c r="K189" s="173"/>
      <c r="L189" s="32"/>
      <c r="M189" s="174" t="s">
        <v>1</v>
      </c>
      <c r="N189" s="175" t="s">
        <v>40</v>
      </c>
      <c r="O189" s="57"/>
      <c r="P189" s="176">
        <f>O189*H189</f>
        <v>0</v>
      </c>
      <c r="Q189" s="176">
        <v>2.0032199999999998</v>
      </c>
      <c r="R189" s="176">
        <f>Q189*H189</f>
        <v>348.35995799999995</v>
      </c>
      <c r="S189" s="176">
        <v>0</v>
      </c>
      <c r="T189" s="17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8" t="s">
        <v>435</v>
      </c>
      <c r="AT189" s="178" t="s">
        <v>431</v>
      </c>
      <c r="AU189" s="178" t="s">
        <v>436</v>
      </c>
      <c r="AY189" s="16" t="s">
        <v>427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6" t="s">
        <v>82</v>
      </c>
      <c r="BK189" s="179">
        <f>ROUND(I189*H189,2)</f>
        <v>0</v>
      </c>
      <c r="BL189" s="16" t="s">
        <v>435</v>
      </c>
      <c r="BM189" s="178" t="s">
        <v>2121</v>
      </c>
    </row>
    <row r="190" spans="1:65" s="13" customFormat="1" ht="10.199999999999999">
      <c r="B190" s="184"/>
      <c r="D190" s="180" t="s">
        <v>447</v>
      </c>
      <c r="E190" s="185" t="s">
        <v>1</v>
      </c>
      <c r="F190" s="186" t="s">
        <v>2122</v>
      </c>
      <c r="H190" s="187">
        <v>88.8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447</v>
      </c>
      <c r="AU190" s="185" t="s">
        <v>436</v>
      </c>
      <c r="AV190" s="13" t="s">
        <v>84</v>
      </c>
      <c r="AW190" s="13" t="s">
        <v>32</v>
      </c>
      <c r="AX190" s="13" t="s">
        <v>75</v>
      </c>
      <c r="AY190" s="185" t="s">
        <v>427</v>
      </c>
    </row>
    <row r="191" spans="1:65" s="13" customFormat="1" ht="10.199999999999999">
      <c r="B191" s="184"/>
      <c r="D191" s="180" t="s">
        <v>447</v>
      </c>
      <c r="E191" s="185" t="s">
        <v>1</v>
      </c>
      <c r="F191" s="186" t="s">
        <v>2123</v>
      </c>
      <c r="H191" s="187">
        <v>85.1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436</v>
      </c>
      <c r="AV191" s="13" t="s">
        <v>84</v>
      </c>
      <c r="AW191" s="13" t="s">
        <v>32</v>
      </c>
      <c r="AX191" s="13" t="s">
        <v>75</v>
      </c>
      <c r="AY191" s="185" t="s">
        <v>427</v>
      </c>
    </row>
    <row r="192" spans="1:65" s="14" customFormat="1" ht="10.199999999999999">
      <c r="B192" s="203"/>
      <c r="D192" s="180" t="s">
        <v>447</v>
      </c>
      <c r="E192" s="204" t="s">
        <v>1</v>
      </c>
      <c r="F192" s="205" t="s">
        <v>541</v>
      </c>
      <c r="H192" s="206">
        <v>173.9</v>
      </c>
      <c r="I192" s="207"/>
      <c r="L192" s="203"/>
      <c r="M192" s="208"/>
      <c r="N192" s="209"/>
      <c r="O192" s="209"/>
      <c r="P192" s="209"/>
      <c r="Q192" s="209"/>
      <c r="R192" s="209"/>
      <c r="S192" s="209"/>
      <c r="T192" s="210"/>
      <c r="AT192" s="204" t="s">
        <v>447</v>
      </c>
      <c r="AU192" s="204" t="s">
        <v>436</v>
      </c>
      <c r="AV192" s="14" t="s">
        <v>435</v>
      </c>
      <c r="AW192" s="14" t="s">
        <v>32</v>
      </c>
      <c r="AX192" s="14" t="s">
        <v>82</v>
      </c>
      <c r="AY192" s="204" t="s">
        <v>427</v>
      </c>
    </row>
    <row r="193" spans="1:65" s="2" customFormat="1" ht="44.25" customHeight="1">
      <c r="A193" s="31"/>
      <c r="B193" s="165"/>
      <c r="C193" s="166" t="s">
        <v>553</v>
      </c>
      <c r="D193" s="166" t="s">
        <v>431</v>
      </c>
      <c r="E193" s="167" t="s">
        <v>905</v>
      </c>
      <c r="F193" s="168" t="s">
        <v>906</v>
      </c>
      <c r="G193" s="169" t="s">
        <v>490</v>
      </c>
      <c r="H193" s="170">
        <v>333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436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2124</v>
      </c>
    </row>
    <row r="194" spans="1:65" s="13" customFormat="1" ht="10.199999999999999">
      <c r="B194" s="184"/>
      <c r="D194" s="180" t="s">
        <v>447</v>
      </c>
      <c r="E194" s="185" t="s">
        <v>1</v>
      </c>
      <c r="F194" s="186" t="s">
        <v>2125</v>
      </c>
      <c r="H194" s="187">
        <v>333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436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33" customHeight="1">
      <c r="A195" s="31"/>
      <c r="B195" s="165"/>
      <c r="C195" s="166" t="s">
        <v>7</v>
      </c>
      <c r="D195" s="166" t="s">
        <v>431</v>
      </c>
      <c r="E195" s="167" t="s">
        <v>909</v>
      </c>
      <c r="F195" s="168" t="s">
        <v>910</v>
      </c>
      <c r="G195" s="169" t="s">
        <v>675</v>
      </c>
      <c r="H195" s="170">
        <v>25.53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1.9967999999999999</v>
      </c>
      <c r="R195" s="176">
        <f>Q195*H195</f>
        <v>50.978304000000001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436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2126</v>
      </c>
    </row>
    <row r="196" spans="1:65" s="2" customFormat="1" ht="18">
      <c r="A196" s="31"/>
      <c r="B196" s="32"/>
      <c r="C196" s="31"/>
      <c r="D196" s="180" t="s">
        <v>438</v>
      </c>
      <c r="E196" s="31"/>
      <c r="F196" s="181" t="s">
        <v>912</v>
      </c>
      <c r="G196" s="31"/>
      <c r="H196" s="31"/>
      <c r="I196" s="100"/>
      <c r="J196" s="31"/>
      <c r="K196" s="31"/>
      <c r="L196" s="32"/>
      <c r="M196" s="182"/>
      <c r="N196" s="183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438</v>
      </c>
      <c r="AU196" s="16" t="s">
        <v>436</v>
      </c>
    </row>
    <row r="197" spans="1:65" s="13" customFormat="1" ht="10.199999999999999">
      <c r="B197" s="184"/>
      <c r="D197" s="180" t="s">
        <v>447</v>
      </c>
      <c r="E197" s="185" t="s">
        <v>1</v>
      </c>
      <c r="F197" s="186" t="s">
        <v>2127</v>
      </c>
      <c r="H197" s="187">
        <v>17.760000000000002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447</v>
      </c>
      <c r="AU197" s="185" t="s">
        <v>436</v>
      </c>
      <c r="AV197" s="13" t="s">
        <v>84</v>
      </c>
      <c r="AW197" s="13" t="s">
        <v>32</v>
      </c>
      <c r="AX197" s="13" t="s">
        <v>75</v>
      </c>
      <c r="AY197" s="185" t="s">
        <v>427</v>
      </c>
    </row>
    <row r="198" spans="1:65" s="13" customFormat="1" ht="10.199999999999999">
      <c r="B198" s="184"/>
      <c r="D198" s="180" t="s">
        <v>447</v>
      </c>
      <c r="E198" s="185" t="s">
        <v>1</v>
      </c>
      <c r="F198" s="186" t="s">
        <v>2128</v>
      </c>
      <c r="H198" s="187">
        <v>7.77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447</v>
      </c>
      <c r="AU198" s="185" t="s">
        <v>436</v>
      </c>
      <c r="AV198" s="13" t="s">
        <v>84</v>
      </c>
      <c r="AW198" s="13" t="s">
        <v>32</v>
      </c>
      <c r="AX198" s="13" t="s">
        <v>75</v>
      </c>
      <c r="AY198" s="185" t="s">
        <v>427</v>
      </c>
    </row>
    <row r="199" spans="1:65" s="14" customFormat="1" ht="10.199999999999999">
      <c r="B199" s="203"/>
      <c r="D199" s="180" t="s">
        <v>447</v>
      </c>
      <c r="E199" s="204" t="s">
        <v>1</v>
      </c>
      <c r="F199" s="205" t="s">
        <v>541</v>
      </c>
      <c r="H199" s="206">
        <v>25.53</v>
      </c>
      <c r="I199" s="207"/>
      <c r="L199" s="203"/>
      <c r="M199" s="208"/>
      <c r="N199" s="209"/>
      <c r="O199" s="209"/>
      <c r="P199" s="209"/>
      <c r="Q199" s="209"/>
      <c r="R199" s="209"/>
      <c r="S199" s="209"/>
      <c r="T199" s="210"/>
      <c r="AT199" s="204" t="s">
        <v>447</v>
      </c>
      <c r="AU199" s="204" t="s">
        <v>436</v>
      </c>
      <c r="AV199" s="14" t="s">
        <v>435</v>
      </c>
      <c r="AW199" s="14" t="s">
        <v>32</v>
      </c>
      <c r="AX199" s="14" t="s">
        <v>82</v>
      </c>
      <c r="AY199" s="204" t="s">
        <v>427</v>
      </c>
    </row>
    <row r="200" spans="1:65" s="12" customFormat="1" ht="22.8" customHeight="1">
      <c r="B200" s="152"/>
      <c r="D200" s="153" t="s">
        <v>74</v>
      </c>
      <c r="E200" s="163" t="s">
        <v>469</v>
      </c>
      <c r="F200" s="163" t="s">
        <v>470</v>
      </c>
      <c r="I200" s="155"/>
      <c r="J200" s="164">
        <f>BK200</f>
        <v>0</v>
      </c>
      <c r="L200" s="152"/>
      <c r="M200" s="157"/>
      <c r="N200" s="158"/>
      <c r="O200" s="158"/>
      <c r="P200" s="159">
        <f>P201</f>
        <v>0</v>
      </c>
      <c r="Q200" s="158"/>
      <c r="R200" s="159">
        <f>R201</f>
        <v>0</v>
      </c>
      <c r="S200" s="158"/>
      <c r="T200" s="160">
        <f>T201</f>
        <v>0</v>
      </c>
      <c r="AR200" s="153" t="s">
        <v>82</v>
      </c>
      <c r="AT200" s="161" t="s">
        <v>74</v>
      </c>
      <c r="AU200" s="161" t="s">
        <v>82</v>
      </c>
      <c r="AY200" s="153" t="s">
        <v>427</v>
      </c>
      <c r="BK200" s="162">
        <f>BK201</f>
        <v>0</v>
      </c>
    </row>
    <row r="201" spans="1:65" s="2" customFormat="1" ht="21.75" customHeight="1">
      <c r="A201" s="31"/>
      <c r="B201" s="165"/>
      <c r="C201" s="166" t="s">
        <v>564</v>
      </c>
      <c r="D201" s="166" t="s">
        <v>431</v>
      </c>
      <c r="E201" s="167" t="s">
        <v>589</v>
      </c>
      <c r="F201" s="168" t="s">
        <v>590</v>
      </c>
      <c r="G201" s="169" t="s">
        <v>452</v>
      </c>
      <c r="H201" s="170">
        <v>428.072</v>
      </c>
      <c r="I201" s="171"/>
      <c r="J201" s="172">
        <f>ROUND(I201*H201,2)</f>
        <v>0</v>
      </c>
      <c r="K201" s="173"/>
      <c r="L201" s="32"/>
      <c r="M201" s="218" t="s">
        <v>1</v>
      </c>
      <c r="N201" s="219" t="s">
        <v>40</v>
      </c>
      <c r="O201" s="216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8" t="s">
        <v>435</v>
      </c>
      <c r="AT201" s="178" t="s">
        <v>431</v>
      </c>
      <c r="AU201" s="178" t="s">
        <v>84</v>
      </c>
      <c r="AY201" s="16" t="s">
        <v>427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6" t="s">
        <v>82</v>
      </c>
      <c r="BK201" s="179">
        <f>ROUND(I201*H201,2)</f>
        <v>0</v>
      </c>
      <c r="BL201" s="16" t="s">
        <v>435</v>
      </c>
      <c r="BM201" s="178" t="s">
        <v>2129</v>
      </c>
    </row>
    <row r="202" spans="1:65" s="2" customFormat="1" ht="7" customHeight="1">
      <c r="A202" s="31"/>
      <c r="B202" s="46"/>
      <c r="C202" s="47"/>
      <c r="D202" s="47"/>
      <c r="E202" s="47"/>
      <c r="F202" s="47"/>
      <c r="G202" s="47"/>
      <c r="H202" s="47"/>
      <c r="I202" s="124"/>
      <c r="J202" s="47"/>
      <c r="K202" s="47"/>
      <c r="L202" s="32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autoFilter ref="C130:K20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267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1990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2130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1992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ROUND((SUM(BE123:BE173)),  2)</f>
        <v>0</v>
      </c>
      <c r="G35" s="31"/>
      <c r="H35" s="31"/>
      <c r="I35" s="111">
        <v>0.21</v>
      </c>
      <c r="J35" s="110">
        <f>ROUND(((SUM(BE123:BE173))*I35),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ROUND((SUM(BF123:BF173)),  2)</f>
        <v>0</v>
      </c>
      <c r="G36" s="31"/>
      <c r="H36" s="31"/>
      <c r="I36" s="111">
        <v>0.15</v>
      </c>
      <c r="J36" s="110">
        <f>ROUND(((SUM(BF123:BF173))*I36),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1990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014-36-06-00 -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Nedakonice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J165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1990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014-36-06-00 -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Nedakonice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490.34706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490.34706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P126+SUM(P127:P165)</f>
        <v>0</v>
      </c>
      <c r="Q125" s="158"/>
      <c r="R125" s="159">
        <f>R126+SUM(R127:R165)</f>
        <v>490.34706</v>
      </c>
      <c r="S125" s="158"/>
      <c r="T125" s="160">
        <f>T126+SUM(T127:T165)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BK126+SUM(BK127:BK165)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1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2131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82</v>
      </c>
      <c r="H128" s="187">
        <v>1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2132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2133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2134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2135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2136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2137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2138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2139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2140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2141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2142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2143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2144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16.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2145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2146</v>
      </c>
    </row>
    <row r="163" spans="1:65" s="2" customFormat="1" ht="99">
      <c r="A163" s="31"/>
      <c r="B163" s="32"/>
      <c r="C163" s="31"/>
      <c r="D163" s="180" t="s">
        <v>438</v>
      </c>
      <c r="E163" s="31"/>
      <c r="F163" s="181" t="s">
        <v>2147</v>
      </c>
      <c r="G163" s="31"/>
      <c r="H163" s="31"/>
      <c r="I163" s="100"/>
      <c r="J163" s="31"/>
      <c r="K163" s="31"/>
      <c r="L163" s="32"/>
      <c r="M163" s="182"/>
      <c r="N163" s="183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438</v>
      </c>
      <c r="AU163" s="16" t="s">
        <v>84</v>
      </c>
    </row>
    <row r="164" spans="1:65" s="2" customFormat="1" ht="21.75" customHeight="1">
      <c r="A164" s="31"/>
      <c r="B164" s="165"/>
      <c r="C164" s="166" t="s">
        <v>484</v>
      </c>
      <c r="D164" s="166" t="s">
        <v>431</v>
      </c>
      <c r="E164" s="167" t="s">
        <v>2148</v>
      </c>
      <c r="F164" s="168" t="s">
        <v>981</v>
      </c>
      <c r="G164" s="169" t="s">
        <v>923</v>
      </c>
      <c r="H164" s="170">
        <v>1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924</v>
      </c>
      <c r="AT164" s="178" t="s">
        <v>431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924</v>
      </c>
      <c r="BM164" s="178" t="s">
        <v>2149</v>
      </c>
    </row>
    <row r="165" spans="1:65" s="12" customFormat="1" ht="20.85" customHeight="1">
      <c r="B165" s="152"/>
      <c r="D165" s="153" t="s">
        <v>74</v>
      </c>
      <c r="E165" s="163" t="s">
        <v>984</v>
      </c>
      <c r="F165" s="163" t="s">
        <v>985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SUM(P166:P173)</f>
        <v>0</v>
      </c>
      <c r="Q165" s="158"/>
      <c r="R165" s="159">
        <f>SUM(R166:R173)</f>
        <v>490.34706</v>
      </c>
      <c r="S165" s="158"/>
      <c r="T165" s="160">
        <f>SUM(T166:T173)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SUM(BK166:BK173)</f>
        <v>0</v>
      </c>
    </row>
    <row r="166" spans="1:65" s="2" customFormat="1" ht="33" customHeight="1">
      <c r="A166" s="31"/>
      <c r="B166" s="165"/>
      <c r="C166" s="166" t="s">
        <v>533</v>
      </c>
      <c r="D166" s="166" t="s">
        <v>431</v>
      </c>
      <c r="E166" s="167" t="s">
        <v>986</v>
      </c>
      <c r="F166" s="168" t="s">
        <v>987</v>
      </c>
      <c r="G166" s="169" t="s">
        <v>675</v>
      </c>
      <c r="H166" s="170">
        <v>125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3.4860000000000002</v>
      </c>
      <c r="R166" s="176">
        <f>Q166*H166</f>
        <v>435.75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2150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2151</v>
      </c>
      <c r="H167" s="187">
        <v>125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990</v>
      </c>
      <c r="F168" s="168" t="s">
        <v>991</v>
      </c>
      <c r="G168" s="169" t="s">
        <v>490</v>
      </c>
      <c r="H168" s="170">
        <v>500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0.108</v>
      </c>
      <c r="R168" s="176">
        <f>Q168*H168</f>
        <v>54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2152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1438</v>
      </c>
      <c r="H169" s="187">
        <v>500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994</v>
      </c>
      <c r="F170" s="168" t="s">
        <v>995</v>
      </c>
      <c r="G170" s="169" t="s">
        <v>452</v>
      </c>
      <c r="H170" s="170">
        <v>6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9.9510000000000001E-2</v>
      </c>
      <c r="R170" s="176">
        <f>Q170*H170</f>
        <v>0.59706000000000004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2153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2154</v>
      </c>
      <c r="H171" s="187">
        <v>6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553</v>
      </c>
      <c r="D172" s="166" t="s">
        <v>431</v>
      </c>
      <c r="E172" s="167" t="s">
        <v>998</v>
      </c>
      <c r="F172" s="168" t="s">
        <v>999</v>
      </c>
      <c r="G172" s="169" t="s">
        <v>452</v>
      </c>
      <c r="H172" s="170">
        <v>6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2155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471</v>
      </c>
      <c r="H173" s="187">
        <v>6</v>
      </c>
      <c r="I173" s="188"/>
      <c r="L173" s="184"/>
      <c r="M173" s="211"/>
      <c r="N173" s="212"/>
      <c r="O173" s="212"/>
      <c r="P173" s="212"/>
      <c r="Q173" s="212"/>
      <c r="R173" s="212"/>
      <c r="S173" s="212"/>
      <c r="T173" s="213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7" customHeight="1">
      <c r="A174" s="31"/>
      <c r="B174" s="46"/>
      <c r="C174" s="47"/>
      <c r="D174" s="47"/>
      <c r="E174" s="47"/>
      <c r="F174" s="47"/>
      <c r="G174" s="47"/>
      <c r="H174" s="47"/>
      <c r="I174" s="124"/>
      <c r="J174" s="47"/>
      <c r="K174" s="47"/>
      <c r="L174" s="32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autoFilter ref="C122:K17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273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2156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2157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ROUND(J146,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ROUND((SUM(BE146:BE318)),  2)</f>
        <v>0</v>
      </c>
      <c r="G35" s="31"/>
      <c r="H35" s="31"/>
      <c r="I35" s="111">
        <v>0.21</v>
      </c>
      <c r="J35" s="110">
        <f>ROUND(((SUM(BE146:BE318))*I35),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ROUND((SUM(BF146:BF318)),  2)</f>
        <v>0</v>
      </c>
      <c r="G36" s="31"/>
      <c r="H36" s="31"/>
      <c r="I36" s="111">
        <v>0.15</v>
      </c>
      <c r="J36" s="110">
        <f>ROUND(((SUM(BF146:BF318))*I36),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ROUND((SUM(BG146:BG318)),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ROUND((SUM(BH146:BH318)),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ROUND((SUM(BI146:BI318)),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2156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014-36-07-1 - SO-01 PK Kunovský les - čekací stání-dolní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J146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J147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J148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J149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J158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J166</f>
        <v>0</v>
      </c>
      <c r="L103" s="135"/>
    </row>
    <row r="104" spans="1:47" s="10" customFormat="1" ht="14.85" customHeight="1">
      <c r="B104" s="135"/>
      <c r="D104" s="136" t="s">
        <v>806</v>
      </c>
      <c r="E104" s="137"/>
      <c r="F104" s="137"/>
      <c r="G104" s="137"/>
      <c r="H104" s="137"/>
      <c r="I104" s="138"/>
      <c r="J104" s="139">
        <f>J181</f>
        <v>0</v>
      </c>
      <c r="L104" s="135"/>
    </row>
    <row r="105" spans="1:47" s="10" customFormat="1" ht="14.85" customHeight="1">
      <c r="B105" s="135"/>
      <c r="D105" s="136" t="s">
        <v>807</v>
      </c>
      <c r="E105" s="137"/>
      <c r="F105" s="137"/>
      <c r="G105" s="137"/>
      <c r="H105" s="137"/>
      <c r="I105" s="138"/>
      <c r="J105" s="139">
        <f>J190</f>
        <v>0</v>
      </c>
      <c r="L105" s="135"/>
    </row>
    <row r="106" spans="1:47" s="10" customFormat="1" ht="14.85" customHeight="1">
      <c r="B106" s="135"/>
      <c r="D106" s="136" t="s">
        <v>808</v>
      </c>
      <c r="E106" s="137"/>
      <c r="F106" s="137"/>
      <c r="G106" s="137"/>
      <c r="H106" s="137"/>
      <c r="I106" s="138"/>
      <c r="J106" s="139">
        <f>J197</f>
        <v>0</v>
      </c>
      <c r="L106" s="135"/>
    </row>
    <row r="107" spans="1:47" s="10" customFormat="1" ht="19.899999999999999" customHeight="1">
      <c r="B107" s="135"/>
      <c r="D107" s="136" t="s">
        <v>1041</v>
      </c>
      <c r="E107" s="137"/>
      <c r="F107" s="137"/>
      <c r="G107" s="137"/>
      <c r="H107" s="137"/>
      <c r="I107" s="138"/>
      <c r="J107" s="139">
        <f>J210</f>
        <v>0</v>
      </c>
      <c r="L107" s="135"/>
    </row>
    <row r="108" spans="1:47" s="10" customFormat="1" ht="14.85" customHeight="1">
      <c r="B108" s="135"/>
      <c r="D108" s="136" t="s">
        <v>1042</v>
      </c>
      <c r="E108" s="137"/>
      <c r="F108" s="137"/>
      <c r="G108" s="137"/>
      <c r="H108" s="137"/>
      <c r="I108" s="138"/>
      <c r="J108" s="139">
        <f>J211</f>
        <v>0</v>
      </c>
      <c r="L108" s="135"/>
    </row>
    <row r="109" spans="1:47" s="10" customFormat="1" ht="14.85" customHeight="1">
      <c r="B109" s="135"/>
      <c r="D109" s="136" t="s">
        <v>1043</v>
      </c>
      <c r="E109" s="137"/>
      <c r="F109" s="137"/>
      <c r="G109" s="137"/>
      <c r="H109" s="137"/>
      <c r="I109" s="138"/>
      <c r="J109" s="139">
        <f>J218</f>
        <v>0</v>
      </c>
      <c r="L109" s="135"/>
    </row>
    <row r="110" spans="1:47" s="10" customFormat="1" ht="14.85" customHeight="1">
      <c r="B110" s="135"/>
      <c r="D110" s="136" t="s">
        <v>1044</v>
      </c>
      <c r="E110" s="137"/>
      <c r="F110" s="137"/>
      <c r="G110" s="137"/>
      <c r="H110" s="137"/>
      <c r="I110" s="138"/>
      <c r="J110" s="139">
        <f>J221</f>
        <v>0</v>
      </c>
      <c r="L110" s="135"/>
    </row>
    <row r="111" spans="1:47" s="10" customFormat="1" ht="14.85" customHeight="1">
      <c r="B111" s="135"/>
      <c r="D111" s="136" t="s">
        <v>920</v>
      </c>
      <c r="E111" s="137"/>
      <c r="F111" s="137"/>
      <c r="G111" s="137"/>
      <c r="H111" s="137"/>
      <c r="I111" s="138"/>
      <c r="J111" s="139">
        <f>J222</f>
        <v>0</v>
      </c>
      <c r="L111" s="135"/>
    </row>
    <row r="112" spans="1:47" s="10" customFormat="1" ht="19.899999999999999" customHeight="1">
      <c r="B112" s="135"/>
      <c r="D112" s="136" t="s">
        <v>1045</v>
      </c>
      <c r="E112" s="137"/>
      <c r="F112" s="137"/>
      <c r="G112" s="137"/>
      <c r="H112" s="137"/>
      <c r="I112" s="138"/>
      <c r="J112" s="139">
        <f>J231</f>
        <v>0</v>
      </c>
      <c r="L112" s="135"/>
    </row>
    <row r="113" spans="1:31" s="10" customFormat="1" ht="14.85" customHeight="1">
      <c r="B113" s="135"/>
      <c r="D113" s="136" t="s">
        <v>1046</v>
      </c>
      <c r="E113" s="137"/>
      <c r="F113" s="137"/>
      <c r="G113" s="137"/>
      <c r="H113" s="137"/>
      <c r="I113" s="138"/>
      <c r="J113" s="139">
        <f>J232</f>
        <v>0</v>
      </c>
      <c r="L113" s="135"/>
    </row>
    <row r="114" spans="1:31" s="10" customFormat="1" ht="19.899999999999999" customHeight="1">
      <c r="B114" s="135"/>
      <c r="D114" s="136" t="s">
        <v>809</v>
      </c>
      <c r="E114" s="137"/>
      <c r="F114" s="137"/>
      <c r="G114" s="137"/>
      <c r="H114" s="137"/>
      <c r="I114" s="138"/>
      <c r="J114" s="139">
        <f>J245</f>
        <v>0</v>
      </c>
      <c r="L114" s="135"/>
    </row>
    <row r="115" spans="1:31" s="10" customFormat="1" ht="14.85" customHeight="1">
      <c r="B115" s="135"/>
      <c r="D115" s="136" t="s">
        <v>810</v>
      </c>
      <c r="E115" s="137"/>
      <c r="F115" s="137"/>
      <c r="G115" s="137"/>
      <c r="H115" s="137"/>
      <c r="I115" s="138"/>
      <c r="J115" s="139">
        <f>J246</f>
        <v>0</v>
      </c>
      <c r="L115" s="135"/>
    </row>
    <row r="116" spans="1:31" s="10" customFormat="1" ht="14.85" customHeight="1">
      <c r="B116" s="135"/>
      <c r="D116" s="136" t="s">
        <v>811</v>
      </c>
      <c r="E116" s="137"/>
      <c r="F116" s="137"/>
      <c r="G116" s="137"/>
      <c r="H116" s="137"/>
      <c r="I116" s="138"/>
      <c r="J116" s="139">
        <f>J259</f>
        <v>0</v>
      </c>
      <c r="L116" s="135"/>
    </row>
    <row r="117" spans="1:31" s="10" customFormat="1" ht="19.899999999999999" customHeight="1">
      <c r="B117" s="135"/>
      <c r="D117" s="136" t="s">
        <v>1047</v>
      </c>
      <c r="E117" s="137"/>
      <c r="F117" s="137"/>
      <c r="G117" s="137"/>
      <c r="H117" s="137"/>
      <c r="I117" s="138"/>
      <c r="J117" s="139">
        <f>J270</f>
        <v>0</v>
      </c>
      <c r="L117" s="135"/>
    </row>
    <row r="118" spans="1:31" s="10" customFormat="1" ht="14.85" customHeight="1">
      <c r="B118" s="135"/>
      <c r="D118" s="136" t="s">
        <v>1048</v>
      </c>
      <c r="E118" s="137"/>
      <c r="F118" s="137"/>
      <c r="G118" s="137"/>
      <c r="H118" s="137"/>
      <c r="I118" s="138"/>
      <c r="J118" s="139">
        <f>J271</f>
        <v>0</v>
      </c>
      <c r="L118" s="135"/>
    </row>
    <row r="119" spans="1:31" s="10" customFormat="1" ht="19.899999999999999" customHeight="1">
      <c r="B119" s="135"/>
      <c r="D119" s="136" t="s">
        <v>407</v>
      </c>
      <c r="E119" s="137"/>
      <c r="F119" s="137"/>
      <c r="G119" s="137"/>
      <c r="H119" s="137"/>
      <c r="I119" s="138"/>
      <c r="J119" s="139">
        <f>J278</f>
        <v>0</v>
      </c>
      <c r="L119" s="135"/>
    </row>
    <row r="120" spans="1:31" s="10" customFormat="1" ht="14.85" customHeight="1">
      <c r="B120" s="135"/>
      <c r="D120" s="136" t="s">
        <v>623</v>
      </c>
      <c r="E120" s="137"/>
      <c r="F120" s="137"/>
      <c r="G120" s="137"/>
      <c r="H120" s="137"/>
      <c r="I120" s="138"/>
      <c r="J120" s="139">
        <f>J279</f>
        <v>0</v>
      </c>
      <c r="L120" s="135"/>
    </row>
    <row r="121" spans="1:31" s="10" customFormat="1" ht="14.85" customHeight="1">
      <c r="B121" s="135"/>
      <c r="D121" s="136" t="s">
        <v>408</v>
      </c>
      <c r="E121" s="137"/>
      <c r="F121" s="137"/>
      <c r="G121" s="137"/>
      <c r="H121" s="137"/>
      <c r="I121" s="138"/>
      <c r="J121" s="139">
        <f>J282</f>
        <v>0</v>
      </c>
      <c r="L121" s="135"/>
    </row>
    <row r="122" spans="1:31" s="9" customFormat="1" ht="25" customHeight="1">
      <c r="B122" s="130"/>
      <c r="D122" s="131" t="s">
        <v>409</v>
      </c>
      <c r="E122" s="132"/>
      <c r="F122" s="132"/>
      <c r="G122" s="132"/>
      <c r="H122" s="132"/>
      <c r="I122" s="133"/>
      <c r="J122" s="134">
        <f>J284</f>
        <v>0</v>
      </c>
      <c r="L122" s="130"/>
    </row>
    <row r="123" spans="1:31" s="10" customFormat="1" ht="19.899999999999999" customHeight="1">
      <c r="B123" s="135"/>
      <c r="D123" s="136" t="s">
        <v>410</v>
      </c>
      <c r="E123" s="137"/>
      <c r="F123" s="137"/>
      <c r="G123" s="137"/>
      <c r="H123" s="137"/>
      <c r="I123" s="138"/>
      <c r="J123" s="139">
        <f>J285</f>
        <v>0</v>
      </c>
      <c r="L123" s="135"/>
    </row>
    <row r="124" spans="1:31" s="10" customFormat="1" ht="19.899999999999999" customHeight="1">
      <c r="B124" s="135"/>
      <c r="D124" s="136" t="s">
        <v>411</v>
      </c>
      <c r="E124" s="137"/>
      <c r="F124" s="137"/>
      <c r="G124" s="137"/>
      <c r="H124" s="137"/>
      <c r="I124" s="138"/>
      <c r="J124" s="139">
        <f>J308</f>
        <v>0</v>
      </c>
      <c r="L124" s="135"/>
    </row>
    <row r="125" spans="1:31" s="2" customFormat="1" ht="21.85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46"/>
      <c r="C126" s="47"/>
      <c r="D126" s="47"/>
      <c r="E126" s="47"/>
      <c r="F126" s="47"/>
      <c r="G126" s="47"/>
      <c r="H126" s="47"/>
      <c r="I126" s="124"/>
      <c r="J126" s="47"/>
      <c r="K126" s="47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31" s="2" customFormat="1" ht="7" customHeight="1">
      <c r="A130" s="31"/>
      <c r="B130" s="48"/>
      <c r="C130" s="49"/>
      <c r="D130" s="49"/>
      <c r="E130" s="49"/>
      <c r="F130" s="49"/>
      <c r="G130" s="49"/>
      <c r="H130" s="49"/>
      <c r="I130" s="125"/>
      <c r="J130" s="49"/>
      <c r="K130" s="49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s="2" customFormat="1" ht="25" customHeight="1">
      <c r="A131" s="31"/>
      <c r="B131" s="32"/>
      <c r="C131" s="20" t="s">
        <v>412</v>
      </c>
      <c r="D131" s="31"/>
      <c r="E131" s="31"/>
      <c r="F131" s="31"/>
      <c r="G131" s="31"/>
      <c r="H131" s="31"/>
      <c r="I131" s="100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s="2" customFormat="1" ht="7" customHeight="1">
      <c r="A132" s="31"/>
      <c r="B132" s="32"/>
      <c r="C132" s="31"/>
      <c r="D132" s="31"/>
      <c r="E132" s="31"/>
      <c r="F132" s="31"/>
      <c r="G132" s="31"/>
      <c r="H132" s="31"/>
      <c r="I132" s="100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s="2" customFormat="1" ht="12" customHeight="1">
      <c r="A133" s="31"/>
      <c r="B133" s="32"/>
      <c r="C133" s="26" t="s">
        <v>16</v>
      </c>
      <c r="D133" s="31"/>
      <c r="E133" s="31"/>
      <c r="F133" s="31"/>
      <c r="G133" s="31"/>
      <c r="H133" s="31"/>
      <c r="I133" s="100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16.5" customHeight="1">
      <c r="A134" s="31"/>
      <c r="B134" s="32"/>
      <c r="C134" s="31"/>
      <c r="D134" s="31"/>
      <c r="E134" s="265" t="str">
        <f>E7</f>
        <v>Modernizace rejd Baťova kanálu</v>
      </c>
      <c r="F134" s="266"/>
      <c r="G134" s="266"/>
      <c r="H134" s="266"/>
      <c r="I134" s="100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1" customFormat="1" ht="12" customHeight="1">
      <c r="B135" s="19"/>
      <c r="C135" s="26" t="s">
        <v>393</v>
      </c>
      <c r="I135" s="97"/>
      <c r="L135" s="19"/>
    </row>
    <row r="136" spans="1:31" s="2" customFormat="1" ht="16.5" customHeight="1">
      <c r="A136" s="31"/>
      <c r="B136" s="32"/>
      <c r="C136" s="31"/>
      <c r="D136" s="31"/>
      <c r="E136" s="265" t="s">
        <v>2156</v>
      </c>
      <c r="F136" s="267"/>
      <c r="G136" s="267"/>
      <c r="H136" s="267"/>
      <c r="I136" s="100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2" customHeight="1">
      <c r="A137" s="31"/>
      <c r="B137" s="32"/>
      <c r="C137" s="26" t="s">
        <v>395</v>
      </c>
      <c r="D137" s="31"/>
      <c r="E137" s="31"/>
      <c r="F137" s="31"/>
      <c r="G137" s="31"/>
      <c r="H137" s="31"/>
      <c r="I137" s="100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6.5" customHeight="1">
      <c r="A138" s="31"/>
      <c r="B138" s="32"/>
      <c r="C138" s="31"/>
      <c r="D138" s="31"/>
      <c r="E138" s="247" t="str">
        <f>E11</f>
        <v>014-36-07-1 - SO-01 PK Kunovský les - čekací stání-dolní rejda</v>
      </c>
      <c r="F138" s="267"/>
      <c r="G138" s="267"/>
      <c r="H138" s="267"/>
      <c r="I138" s="100"/>
      <c r="J138" s="31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7" customHeight="1">
      <c r="A139" s="31"/>
      <c r="B139" s="32"/>
      <c r="C139" s="31"/>
      <c r="D139" s="31"/>
      <c r="E139" s="31"/>
      <c r="F139" s="31"/>
      <c r="G139" s="31"/>
      <c r="H139" s="31"/>
      <c r="I139" s="100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20</v>
      </c>
      <c r="D140" s="31"/>
      <c r="E140" s="31"/>
      <c r="F140" s="24" t="str">
        <f>F14</f>
        <v>Staré Město</v>
      </c>
      <c r="G140" s="31"/>
      <c r="H140" s="31"/>
      <c r="I140" s="101" t="s">
        <v>22</v>
      </c>
      <c r="J140" s="54" t="str">
        <f>IF(J14="","",J14)</f>
        <v>1. 4. 2020</v>
      </c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7" customHeight="1">
      <c r="A141" s="31"/>
      <c r="B141" s="32"/>
      <c r="C141" s="31"/>
      <c r="D141" s="31"/>
      <c r="E141" s="31"/>
      <c r="F141" s="31"/>
      <c r="G141" s="31"/>
      <c r="H141" s="31"/>
      <c r="I141" s="100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25.65" customHeight="1">
      <c r="A142" s="31"/>
      <c r="B142" s="32"/>
      <c r="C142" s="26" t="s">
        <v>24</v>
      </c>
      <c r="D142" s="31"/>
      <c r="E142" s="31"/>
      <c r="F142" s="24" t="str">
        <f>E17</f>
        <v>Povodí Moravy, s.p.</v>
      </c>
      <c r="G142" s="31"/>
      <c r="H142" s="31"/>
      <c r="I142" s="101" t="s">
        <v>30</v>
      </c>
      <c r="J142" s="29" t="str">
        <f>E23</f>
        <v>VH atelier, spol. s r.o.</v>
      </c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25.65" customHeight="1">
      <c r="A143" s="31"/>
      <c r="B143" s="32"/>
      <c r="C143" s="26" t="s">
        <v>28</v>
      </c>
      <c r="D143" s="31"/>
      <c r="E143" s="31"/>
      <c r="F143" s="24" t="str">
        <f>IF(E20="","",E20)</f>
        <v>Vyplň údaj</v>
      </c>
      <c r="G143" s="31"/>
      <c r="H143" s="31"/>
      <c r="I143" s="101" t="s">
        <v>33</v>
      </c>
      <c r="J143" s="29" t="str">
        <f>E26</f>
        <v>VH atelier, spol. s r.o.</v>
      </c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0.3" customHeight="1">
      <c r="A144" s="31"/>
      <c r="B144" s="32"/>
      <c r="C144" s="31"/>
      <c r="D144" s="31"/>
      <c r="E144" s="31"/>
      <c r="F144" s="31"/>
      <c r="G144" s="31"/>
      <c r="H144" s="31"/>
      <c r="I144" s="100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11" customFormat="1" ht="29.25" customHeight="1">
      <c r="A145" s="140"/>
      <c r="B145" s="141"/>
      <c r="C145" s="142" t="s">
        <v>413</v>
      </c>
      <c r="D145" s="143" t="s">
        <v>60</v>
      </c>
      <c r="E145" s="143" t="s">
        <v>56</v>
      </c>
      <c r="F145" s="143" t="s">
        <v>57</v>
      </c>
      <c r="G145" s="143" t="s">
        <v>414</v>
      </c>
      <c r="H145" s="143" t="s">
        <v>415</v>
      </c>
      <c r="I145" s="144" t="s">
        <v>416</v>
      </c>
      <c r="J145" s="145" t="s">
        <v>399</v>
      </c>
      <c r="K145" s="146" t="s">
        <v>417</v>
      </c>
      <c r="L145" s="147"/>
      <c r="M145" s="61" t="s">
        <v>1</v>
      </c>
      <c r="N145" s="62" t="s">
        <v>39</v>
      </c>
      <c r="O145" s="62" t="s">
        <v>418</v>
      </c>
      <c r="P145" s="62" t="s">
        <v>419</v>
      </c>
      <c r="Q145" s="62" t="s">
        <v>420</v>
      </c>
      <c r="R145" s="62" t="s">
        <v>421</v>
      </c>
      <c r="S145" s="62" t="s">
        <v>422</v>
      </c>
      <c r="T145" s="63" t="s">
        <v>423</v>
      </c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</row>
    <row r="146" spans="1:65" s="2" customFormat="1" ht="22.8" customHeight="1">
      <c r="A146" s="31"/>
      <c r="B146" s="32"/>
      <c r="C146" s="68" t="s">
        <v>424</v>
      </c>
      <c r="D146" s="31"/>
      <c r="E146" s="31"/>
      <c r="F146" s="31"/>
      <c r="G146" s="31"/>
      <c r="H146" s="31"/>
      <c r="I146" s="100"/>
      <c r="J146" s="148">
        <f>BK146</f>
        <v>0</v>
      </c>
      <c r="K146" s="31"/>
      <c r="L146" s="32"/>
      <c r="M146" s="64"/>
      <c r="N146" s="55"/>
      <c r="O146" s="65"/>
      <c r="P146" s="149">
        <f>P147+P284</f>
        <v>0</v>
      </c>
      <c r="Q146" s="65"/>
      <c r="R146" s="149">
        <f>R147+R284</f>
        <v>859.80458712000006</v>
      </c>
      <c r="S146" s="65"/>
      <c r="T146" s="150">
        <f>T147+T284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74</v>
      </c>
      <c r="AU146" s="16" t="s">
        <v>401</v>
      </c>
      <c r="BK146" s="151">
        <f>BK147+BK284</f>
        <v>0</v>
      </c>
    </row>
    <row r="147" spans="1:65" s="12" customFormat="1" ht="25.9" customHeight="1">
      <c r="B147" s="152"/>
      <c r="D147" s="153" t="s">
        <v>74</v>
      </c>
      <c r="E147" s="154" t="s">
        <v>425</v>
      </c>
      <c r="F147" s="154" t="s">
        <v>426</v>
      </c>
      <c r="I147" s="155"/>
      <c r="J147" s="156">
        <f>BK147</f>
        <v>0</v>
      </c>
      <c r="L147" s="152"/>
      <c r="M147" s="157"/>
      <c r="N147" s="158"/>
      <c r="O147" s="158"/>
      <c r="P147" s="159">
        <f>P148+P210+P231+P245+P270+P278</f>
        <v>0</v>
      </c>
      <c r="Q147" s="158"/>
      <c r="R147" s="159">
        <f>R148+R210+R231+R245+R270+R278</f>
        <v>850.57968712000002</v>
      </c>
      <c r="S147" s="158"/>
      <c r="T147" s="160">
        <f>T148+T210+T231+T245+T270+T278</f>
        <v>0</v>
      </c>
      <c r="AR147" s="153" t="s">
        <v>82</v>
      </c>
      <c r="AT147" s="161" t="s">
        <v>74</v>
      </c>
      <c r="AU147" s="161" t="s">
        <v>75</v>
      </c>
      <c r="AY147" s="153" t="s">
        <v>427</v>
      </c>
      <c r="BK147" s="162">
        <f>BK148+BK210+BK231+BK245+BK270+BK278</f>
        <v>0</v>
      </c>
    </row>
    <row r="148" spans="1:65" s="12" customFormat="1" ht="22.8" customHeight="1">
      <c r="B148" s="152"/>
      <c r="D148" s="153" t="s">
        <v>74</v>
      </c>
      <c r="E148" s="163" t="s">
        <v>82</v>
      </c>
      <c r="F148" s="163" t="s">
        <v>428</v>
      </c>
      <c r="I148" s="155"/>
      <c r="J148" s="164">
        <f>BK148</f>
        <v>0</v>
      </c>
      <c r="L148" s="152"/>
      <c r="M148" s="157"/>
      <c r="N148" s="158"/>
      <c r="O148" s="158"/>
      <c r="P148" s="159">
        <f>P149+P158+P166+P181+P190+P197</f>
        <v>0</v>
      </c>
      <c r="Q148" s="158"/>
      <c r="R148" s="159">
        <f>R149+R158+R166+R181+R190+R197</f>
        <v>47.765175200000002</v>
      </c>
      <c r="S148" s="158"/>
      <c r="T148" s="160">
        <f>T149+T158+T166+T181+T190+T197</f>
        <v>0</v>
      </c>
      <c r="AR148" s="153" t="s">
        <v>82</v>
      </c>
      <c r="AT148" s="161" t="s">
        <v>74</v>
      </c>
      <c r="AU148" s="161" t="s">
        <v>82</v>
      </c>
      <c r="AY148" s="153" t="s">
        <v>427</v>
      </c>
      <c r="BK148" s="162">
        <f>BK149+BK158+BK166+BK181+BK190+BK197</f>
        <v>0</v>
      </c>
    </row>
    <row r="149" spans="1:65" s="12" customFormat="1" ht="20.85" customHeight="1">
      <c r="B149" s="152"/>
      <c r="D149" s="153" t="s">
        <v>74</v>
      </c>
      <c r="E149" s="163" t="s">
        <v>429</v>
      </c>
      <c r="F149" s="163" t="s">
        <v>430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SUM(P150:P157)</f>
        <v>0</v>
      </c>
      <c r="Q149" s="158"/>
      <c r="R149" s="159">
        <f>SUM(R150:R157)</f>
        <v>1.8000000000000002E-2</v>
      </c>
      <c r="S149" s="158"/>
      <c r="T149" s="160">
        <f>SUM(T150:T157)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SUM(BK150:BK157)</f>
        <v>0</v>
      </c>
    </row>
    <row r="150" spans="1:65" s="2" customFormat="1" ht="21.75" customHeight="1">
      <c r="A150" s="31"/>
      <c r="B150" s="165"/>
      <c r="C150" s="166" t="s">
        <v>82</v>
      </c>
      <c r="D150" s="166" t="s">
        <v>431</v>
      </c>
      <c r="E150" s="167" t="s">
        <v>1049</v>
      </c>
      <c r="F150" s="168" t="s">
        <v>1050</v>
      </c>
      <c r="G150" s="169" t="s">
        <v>707</v>
      </c>
      <c r="H150" s="170">
        <v>300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6.0000000000000002E-5</v>
      </c>
      <c r="R150" s="176">
        <f>Q150*H150</f>
        <v>1.8000000000000002E-2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2159</v>
      </c>
    </row>
    <row r="151" spans="1:65" s="2" customFormat="1" ht="45">
      <c r="A151" s="31"/>
      <c r="B151" s="32"/>
      <c r="C151" s="31"/>
      <c r="D151" s="180" t="s">
        <v>438</v>
      </c>
      <c r="E151" s="31"/>
      <c r="F151" s="181" t="s">
        <v>2160</v>
      </c>
      <c r="G151" s="31"/>
      <c r="H151" s="31"/>
      <c r="I151" s="100"/>
      <c r="J151" s="31"/>
      <c r="K151" s="31"/>
      <c r="L151" s="32"/>
      <c r="M151" s="182"/>
      <c r="N151" s="183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438</v>
      </c>
      <c r="AU151" s="16" t="s">
        <v>436</v>
      </c>
    </row>
    <row r="152" spans="1:65" s="13" customFormat="1" ht="10.199999999999999">
      <c r="B152" s="184"/>
      <c r="D152" s="180" t="s">
        <v>447</v>
      </c>
      <c r="E152" s="185" t="s">
        <v>1</v>
      </c>
      <c r="F152" s="186" t="s">
        <v>1052</v>
      </c>
      <c r="H152" s="187">
        <v>300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447</v>
      </c>
      <c r="AU152" s="185" t="s">
        <v>436</v>
      </c>
      <c r="AV152" s="13" t="s">
        <v>84</v>
      </c>
      <c r="AW152" s="13" t="s">
        <v>32</v>
      </c>
      <c r="AX152" s="13" t="s">
        <v>82</v>
      </c>
      <c r="AY152" s="185" t="s">
        <v>427</v>
      </c>
    </row>
    <row r="153" spans="1:65" s="2" customFormat="1" ht="33" customHeight="1">
      <c r="A153" s="31"/>
      <c r="B153" s="165"/>
      <c r="C153" s="166" t="s">
        <v>84</v>
      </c>
      <c r="D153" s="166" t="s">
        <v>431</v>
      </c>
      <c r="E153" s="167" t="s">
        <v>1053</v>
      </c>
      <c r="F153" s="168" t="s">
        <v>1054</v>
      </c>
      <c r="G153" s="169" t="s">
        <v>1055</v>
      </c>
      <c r="H153" s="170">
        <v>300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435</v>
      </c>
      <c r="AT153" s="178" t="s">
        <v>431</v>
      </c>
      <c r="AU153" s="178" t="s">
        <v>436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435</v>
      </c>
      <c r="BM153" s="178" t="s">
        <v>2161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1052</v>
      </c>
      <c r="H154" s="187">
        <v>300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436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436</v>
      </c>
      <c r="D155" s="166" t="s">
        <v>431</v>
      </c>
      <c r="E155" s="167" t="s">
        <v>432</v>
      </c>
      <c r="F155" s="168" t="s">
        <v>1372</v>
      </c>
      <c r="G155" s="169" t="s">
        <v>444</v>
      </c>
      <c r="H155" s="170">
        <v>40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435</v>
      </c>
      <c r="AT155" s="178" t="s">
        <v>431</v>
      </c>
      <c r="AU155" s="178" t="s">
        <v>436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435</v>
      </c>
      <c r="BM155" s="178" t="s">
        <v>2162</v>
      </c>
    </row>
    <row r="156" spans="1:65" s="2" customFormat="1" ht="18">
      <c r="A156" s="31"/>
      <c r="B156" s="32"/>
      <c r="C156" s="31"/>
      <c r="D156" s="180" t="s">
        <v>438</v>
      </c>
      <c r="E156" s="31"/>
      <c r="F156" s="181" t="s">
        <v>1059</v>
      </c>
      <c r="G156" s="31"/>
      <c r="H156" s="31"/>
      <c r="I156" s="100"/>
      <c r="J156" s="31"/>
      <c r="K156" s="31"/>
      <c r="L156" s="32"/>
      <c r="M156" s="182"/>
      <c r="N156" s="183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438</v>
      </c>
      <c r="AU156" s="16" t="s">
        <v>436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1060</v>
      </c>
      <c r="H157" s="187">
        <v>40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12" customFormat="1" ht="20.85" customHeight="1">
      <c r="B158" s="152"/>
      <c r="D158" s="153" t="s">
        <v>74</v>
      </c>
      <c r="E158" s="163" t="s">
        <v>440</v>
      </c>
      <c r="F158" s="163" t="s">
        <v>441</v>
      </c>
      <c r="I158" s="155"/>
      <c r="J158" s="164">
        <f>BK158</f>
        <v>0</v>
      </c>
      <c r="L158" s="152"/>
      <c r="M158" s="157"/>
      <c r="N158" s="158"/>
      <c r="O158" s="158"/>
      <c r="P158" s="159">
        <f>SUM(P159:P165)</f>
        <v>0</v>
      </c>
      <c r="Q158" s="158"/>
      <c r="R158" s="159">
        <f>SUM(R159:R165)</f>
        <v>2.1185472000000001</v>
      </c>
      <c r="S158" s="158"/>
      <c r="T158" s="160">
        <f>SUM(T159:T165)</f>
        <v>0</v>
      </c>
      <c r="AR158" s="153" t="s">
        <v>82</v>
      </c>
      <c r="AT158" s="161" t="s">
        <v>74</v>
      </c>
      <c r="AU158" s="161" t="s">
        <v>84</v>
      </c>
      <c r="AY158" s="153" t="s">
        <v>427</v>
      </c>
      <c r="BK158" s="162">
        <f>SUM(BK159:BK165)</f>
        <v>0</v>
      </c>
    </row>
    <row r="159" spans="1:65" s="2" customFormat="1" ht="21.75" customHeight="1">
      <c r="A159" s="31"/>
      <c r="B159" s="165"/>
      <c r="C159" s="166" t="s">
        <v>435</v>
      </c>
      <c r="D159" s="166" t="s">
        <v>431</v>
      </c>
      <c r="E159" s="167" t="s">
        <v>827</v>
      </c>
      <c r="F159" s="168" t="s">
        <v>828</v>
      </c>
      <c r="G159" s="169" t="s">
        <v>675</v>
      </c>
      <c r="H159" s="170">
        <v>125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2163</v>
      </c>
    </row>
    <row r="160" spans="1:65" s="2" customFormat="1" ht="45">
      <c r="A160" s="31"/>
      <c r="B160" s="32"/>
      <c r="C160" s="31"/>
      <c r="D160" s="180" t="s">
        <v>438</v>
      </c>
      <c r="E160" s="31"/>
      <c r="F160" s="181" t="s">
        <v>2160</v>
      </c>
      <c r="G160" s="31"/>
      <c r="H160" s="31"/>
      <c r="I160" s="100"/>
      <c r="J160" s="31"/>
      <c r="K160" s="31"/>
      <c r="L160" s="32"/>
      <c r="M160" s="182"/>
      <c r="N160" s="183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438</v>
      </c>
      <c r="AU160" s="16" t="s">
        <v>436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2164</v>
      </c>
      <c r="H161" s="187">
        <v>125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82</v>
      </c>
      <c r="AY161" s="185" t="s">
        <v>427</v>
      </c>
    </row>
    <row r="162" spans="1:65" s="2" customFormat="1" ht="33" customHeight="1">
      <c r="A162" s="31"/>
      <c r="B162" s="165"/>
      <c r="C162" s="166" t="s">
        <v>460</v>
      </c>
      <c r="D162" s="166" t="s">
        <v>431</v>
      </c>
      <c r="E162" s="167" t="s">
        <v>1067</v>
      </c>
      <c r="F162" s="168" t="s">
        <v>1068</v>
      </c>
      <c r="G162" s="169" t="s">
        <v>675</v>
      </c>
      <c r="H162" s="170">
        <v>62.5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435</v>
      </c>
      <c r="AT162" s="178" t="s">
        <v>431</v>
      </c>
      <c r="AU162" s="178" t="s">
        <v>436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435</v>
      </c>
      <c r="BM162" s="178" t="s">
        <v>2165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2166</v>
      </c>
      <c r="H163" s="187">
        <v>62.5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436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21.75" customHeight="1">
      <c r="A164" s="31"/>
      <c r="B164" s="165"/>
      <c r="C164" s="166" t="s">
        <v>471</v>
      </c>
      <c r="D164" s="166" t="s">
        <v>431</v>
      </c>
      <c r="E164" s="167" t="s">
        <v>1071</v>
      </c>
      <c r="F164" s="168" t="s">
        <v>1072</v>
      </c>
      <c r="G164" s="169" t="s">
        <v>444</v>
      </c>
      <c r="H164" s="170">
        <v>73.92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2.8660000000000001E-2</v>
      </c>
      <c r="R164" s="176">
        <f>Q164*H164</f>
        <v>2.1185472000000001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2167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2168</v>
      </c>
      <c r="H165" s="187">
        <v>73.92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12" customFormat="1" ht="20.85" customHeight="1">
      <c r="B166" s="152"/>
      <c r="D166" s="153" t="s">
        <v>74</v>
      </c>
      <c r="E166" s="163" t="s">
        <v>8</v>
      </c>
      <c r="F166" s="163" t="s">
        <v>449</v>
      </c>
      <c r="I166" s="155"/>
      <c r="J166" s="164">
        <f>BK166</f>
        <v>0</v>
      </c>
      <c r="L166" s="152"/>
      <c r="M166" s="157"/>
      <c r="N166" s="158"/>
      <c r="O166" s="158"/>
      <c r="P166" s="159">
        <f>SUM(P167:P180)</f>
        <v>0</v>
      </c>
      <c r="Q166" s="158"/>
      <c r="R166" s="159">
        <f>SUM(R167:R180)</f>
        <v>45.619127999999996</v>
      </c>
      <c r="S166" s="158"/>
      <c r="T166" s="160">
        <f>SUM(T167:T180)</f>
        <v>0</v>
      </c>
      <c r="AR166" s="153" t="s">
        <v>82</v>
      </c>
      <c r="AT166" s="161" t="s">
        <v>74</v>
      </c>
      <c r="AU166" s="161" t="s">
        <v>84</v>
      </c>
      <c r="AY166" s="153" t="s">
        <v>427</v>
      </c>
      <c r="BK166" s="162">
        <f>SUM(BK167:BK180)</f>
        <v>0</v>
      </c>
    </row>
    <row r="167" spans="1:65" s="2" customFormat="1" ht="21.75" customHeight="1">
      <c r="A167" s="31"/>
      <c r="B167" s="165"/>
      <c r="C167" s="166" t="s">
        <v>479</v>
      </c>
      <c r="D167" s="166" t="s">
        <v>431</v>
      </c>
      <c r="E167" s="167" t="s">
        <v>1075</v>
      </c>
      <c r="F167" s="168" t="s">
        <v>1076</v>
      </c>
      <c r="G167" s="169" t="s">
        <v>482</v>
      </c>
      <c r="H167" s="170">
        <v>107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2.0000000000000001E-4</v>
      </c>
      <c r="R167" s="176">
        <f>Q167*H167</f>
        <v>2.1400000000000002E-2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436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2169</v>
      </c>
    </row>
    <row r="168" spans="1:65" s="13" customFormat="1" ht="10.199999999999999">
      <c r="B168" s="184"/>
      <c r="D168" s="180" t="s">
        <v>447</v>
      </c>
      <c r="E168" s="185" t="s">
        <v>1</v>
      </c>
      <c r="F168" s="186" t="s">
        <v>1078</v>
      </c>
      <c r="H168" s="187">
        <v>107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447</v>
      </c>
      <c r="AU168" s="185" t="s">
        <v>436</v>
      </c>
      <c r="AV168" s="13" t="s">
        <v>84</v>
      </c>
      <c r="AW168" s="13" t="s">
        <v>32</v>
      </c>
      <c r="AX168" s="13" t="s">
        <v>82</v>
      </c>
      <c r="AY168" s="185" t="s">
        <v>427</v>
      </c>
    </row>
    <row r="169" spans="1:65" s="2" customFormat="1" ht="33" customHeight="1">
      <c r="A169" s="31"/>
      <c r="B169" s="165"/>
      <c r="C169" s="166" t="s">
        <v>464</v>
      </c>
      <c r="D169" s="166" t="s">
        <v>431</v>
      </c>
      <c r="E169" s="167" t="s">
        <v>1079</v>
      </c>
      <c r="F169" s="168" t="s">
        <v>1080</v>
      </c>
      <c r="G169" s="169" t="s">
        <v>490</v>
      </c>
      <c r="H169" s="170">
        <v>256.8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1.9000000000000001E-4</v>
      </c>
      <c r="R169" s="176">
        <f>Q169*H169</f>
        <v>4.8792000000000002E-2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436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2170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1082</v>
      </c>
      <c r="H170" s="187">
        <v>256.8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436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21.75" customHeight="1">
      <c r="A171" s="31"/>
      <c r="B171" s="165"/>
      <c r="C171" s="166" t="s">
        <v>467</v>
      </c>
      <c r="D171" s="166" t="s">
        <v>431</v>
      </c>
      <c r="E171" s="167" t="s">
        <v>1083</v>
      </c>
      <c r="F171" s="168" t="s">
        <v>1084</v>
      </c>
      <c r="G171" s="169" t="s">
        <v>490</v>
      </c>
      <c r="H171" s="170">
        <v>256.8</v>
      </c>
      <c r="I171" s="171"/>
      <c r="J171" s="172">
        <f>ROUND(I171*H171,2)</f>
        <v>0</v>
      </c>
      <c r="K171" s="173"/>
      <c r="L171" s="32"/>
      <c r="M171" s="174" t="s">
        <v>1</v>
      </c>
      <c r="N171" s="175" t="s">
        <v>40</v>
      </c>
      <c r="O171" s="57"/>
      <c r="P171" s="176">
        <f>O171*H171</f>
        <v>0</v>
      </c>
      <c r="Q171" s="176">
        <v>2.82E-3</v>
      </c>
      <c r="R171" s="176">
        <f>Q171*H171</f>
        <v>0.72417600000000004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435</v>
      </c>
      <c r="AT171" s="178" t="s">
        <v>431</v>
      </c>
      <c r="AU171" s="178" t="s">
        <v>436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2171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1082</v>
      </c>
      <c r="H172" s="187">
        <v>256.8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436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497</v>
      </c>
      <c r="D173" s="192" t="s">
        <v>461</v>
      </c>
      <c r="E173" s="193" t="s">
        <v>462</v>
      </c>
      <c r="F173" s="194" t="s">
        <v>1086</v>
      </c>
      <c r="G173" s="195" t="s">
        <v>452</v>
      </c>
      <c r="H173" s="196">
        <v>43.783999999999999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43.783999999999999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436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2172</v>
      </c>
    </row>
    <row r="174" spans="1:65" s="13" customFormat="1" ht="10.199999999999999">
      <c r="B174" s="184"/>
      <c r="D174" s="180" t="s">
        <v>447</v>
      </c>
      <c r="E174" s="185" t="s">
        <v>1</v>
      </c>
      <c r="F174" s="186" t="s">
        <v>1088</v>
      </c>
      <c r="H174" s="187">
        <v>43.783999999999999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82</v>
      </c>
      <c r="AY174" s="185" t="s">
        <v>427</v>
      </c>
    </row>
    <row r="175" spans="1:65" s="2" customFormat="1" ht="21.75" customHeight="1">
      <c r="A175" s="31"/>
      <c r="B175" s="165"/>
      <c r="C175" s="166" t="s">
        <v>429</v>
      </c>
      <c r="D175" s="166" t="s">
        <v>431</v>
      </c>
      <c r="E175" s="167" t="s">
        <v>1089</v>
      </c>
      <c r="F175" s="168" t="s">
        <v>1090</v>
      </c>
      <c r="G175" s="169" t="s">
        <v>444</v>
      </c>
      <c r="H175" s="170">
        <v>126</v>
      </c>
      <c r="I175" s="171"/>
      <c r="J175" s="172">
        <f>ROUND(I175*H175,2)</f>
        <v>0</v>
      </c>
      <c r="K175" s="173"/>
      <c r="L175" s="32"/>
      <c r="M175" s="174" t="s">
        <v>1</v>
      </c>
      <c r="N175" s="175" t="s">
        <v>40</v>
      </c>
      <c r="O175" s="57"/>
      <c r="P175" s="176">
        <f>O175*H175</f>
        <v>0</v>
      </c>
      <c r="Q175" s="176">
        <v>3.4199999999999999E-3</v>
      </c>
      <c r="R175" s="176">
        <f>Q175*H175</f>
        <v>0.43091999999999997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436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2173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1092</v>
      </c>
      <c r="H176" s="187">
        <v>126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436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33" customHeight="1">
      <c r="A177" s="31"/>
      <c r="B177" s="165"/>
      <c r="C177" s="166" t="s">
        <v>440</v>
      </c>
      <c r="D177" s="166" t="s">
        <v>431</v>
      </c>
      <c r="E177" s="167" t="s">
        <v>1093</v>
      </c>
      <c r="F177" s="168" t="s">
        <v>1094</v>
      </c>
      <c r="G177" s="169" t="s">
        <v>444</v>
      </c>
      <c r="H177" s="170">
        <v>126</v>
      </c>
      <c r="I177" s="171"/>
      <c r="J177" s="172">
        <f>ROUND(I177*H177,2)</f>
        <v>0</v>
      </c>
      <c r="K177" s="173"/>
      <c r="L177" s="32"/>
      <c r="M177" s="174" t="s">
        <v>1</v>
      </c>
      <c r="N177" s="175" t="s">
        <v>40</v>
      </c>
      <c r="O177" s="57"/>
      <c r="P177" s="176">
        <f>O177*H177</f>
        <v>0</v>
      </c>
      <c r="Q177" s="176">
        <v>4.4900000000000001E-3</v>
      </c>
      <c r="R177" s="176">
        <f>Q177*H177</f>
        <v>0.56574000000000002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435</v>
      </c>
      <c r="AT177" s="178" t="s">
        <v>431</v>
      </c>
      <c r="AU177" s="178" t="s">
        <v>436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435</v>
      </c>
      <c r="BM177" s="178" t="s">
        <v>2174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1096</v>
      </c>
      <c r="H178" s="187">
        <v>126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21.75" customHeight="1">
      <c r="A179" s="31"/>
      <c r="B179" s="165"/>
      <c r="C179" s="166" t="s">
        <v>512</v>
      </c>
      <c r="D179" s="166" t="s">
        <v>431</v>
      </c>
      <c r="E179" s="167" t="s">
        <v>1097</v>
      </c>
      <c r="F179" s="168" t="s">
        <v>1098</v>
      </c>
      <c r="G179" s="169" t="s">
        <v>482</v>
      </c>
      <c r="H179" s="170">
        <v>14</v>
      </c>
      <c r="I179" s="171"/>
      <c r="J179" s="172">
        <f>ROUND(I179*H179,2)</f>
        <v>0</v>
      </c>
      <c r="K179" s="173"/>
      <c r="L179" s="32"/>
      <c r="M179" s="174" t="s">
        <v>1</v>
      </c>
      <c r="N179" s="175" t="s">
        <v>40</v>
      </c>
      <c r="O179" s="57"/>
      <c r="P179" s="176">
        <f>O179*H179</f>
        <v>0</v>
      </c>
      <c r="Q179" s="176">
        <v>3.15E-3</v>
      </c>
      <c r="R179" s="176">
        <f>Q179*H179</f>
        <v>4.41E-2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435</v>
      </c>
      <c r="AT179" s="178" t="s">
        <v>431</v>
      </c>
      <c r="AU179" s="178" t="s">
        <v>436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435</v>
      </c>
      <c r="BM179" s="178" t="s">
        <v>2175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487</v>
      </c>
      <c r="H180" s="187">
        <v>14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436</v>
      </c>
      <c r="AV180" s="13" t="s">
        <v>84</v>
      </c>
      <c r="AW180" s="13" t="s">
        <v>32</v>
      </c>
      <c r="AX180" s="13" t="s">
        <v>82</v>
      </c>
      <c r="AY180" s="185" t="s">
        <v>427</v>
      </c>
    </row>
    <row r="181" spans="1:65" s="12" customFormat="1" ht="20.85" customHeight="1">
      <c r="B181" s="152"/>
      <c r="D181" s="153" t="s">
        <v>74</v>
      </c>
      <c r="E181" s="163" t="s">
        <v>484</v>
      </c>
      <c r="F181" s="163" t="s">
        <v>832</v>
      </c>
      <c r="I181" s="155"/>
      <c r="J181" s="164">
        <f>BK181</f>
        <v>0</v>
      </c>
      <c r="L181" s="152"/>
      <c r="M181" s="157"/>
      <c r="N181" s="158"/>
      <c r="O181" s="158"/>
      <c r="P181" s="159">
        <f>SUM(P182:P189)</f>
        <v>0</v>
      </c>
      <c r="Q181" s="158"/>
      <c r="R181" s="159">
        <f>SUM(R182:R189)</f>
        <v>0</v>
      </c>
      <c r="S181" s="158"/>
      <c r="T181" s="160">
        <f>SUM(T182:T189)</f>
        <v>0</v>
      </c>
      <c r="AR181" s="153" t="s">
        <v>82</v>
      </c>
      <c r="AT181" s="161" t="s">
        <v>74</v>
      </c>
      <c r="AU181" s="161" t="s">
        <v>84</v>
      </c>
      <c r="AY181" s="153" t="s">
        <v>427</v>
      </c>
      <c r="BK181" s="162">
        <f>SUM(BK182:BK189)</f>
        <v>0</v>
      </c>
    </row>
    <row r="182" spans="1:65" s="2" customFormat="1" ht="55.5" customHeight="1">
      <c r="A182" s="31"/>
      <c r="B182" s="165"/>
      <c r="C182" s="166" t="s">
        <v>487</v>
      </c>
      <c r="D182" s="166" t="s">
        <v>431</v>
      </c>
      <c r="E182" s="167" t="s">
        <v>833</v>
      </c>
      <c r="F182" s="168" t="s">
        <v>834</v>
      </c>
      <c r="G182" s="169" t="s">
        <v>675</v>
      </c>
      <c r="H182" s="170">
        <v>132.80000000000001</v>
      </c>
      <c r="I182" s="171"/>
      <c r="J182" s="172">
        <f>ROUND(I182*H182,2)</f>
        <v>0</v>
      </c>
      <c r="K182" s="173"/>
      <c r="L182" s="32"/>
      <c r="M182" s="174" t="s">
        <v>1</v>
      </c>
      <c r="N182" s="175" t="s">
        <v>40</v>
      </c>
      <c r="O182" s="57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435</v>
      </c>
      <c r="AT182" s="178" t="s">
        <v>431</v>
      </c>
      <c r="AU182" s="178" t="s">
        <v>436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435</v>
      </c>
      <c r="BM182" s="178" t="s">
        <v>2176</v>
      </c>
    </row>
    <row r="183" spans="1:65" s="13" customFormat="1" ht="10.199999999999999">
      <c r="B183" s="184"/>
      <c r="D183" s="180" t="s">
        <v>447</v>
      </c>
      <c r="E183" s="185" t="s">
        <v>1</v>
      </c>
      <c r="F183" s="186" t="s">
        <v>2177</v>
      </c>
      <c r="H183" s="187">
        <v>132.80000000000001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436</v>
      </c>
      <c r="AV183" s="13" t="s">
        <v>84</v>
      </c>
      <c r="AW183" s="13" t="s">
        <v>32</v>
      </c>
      <c r="AX183" s="13" t="s">
        <v>82</v>
      </c>
      <c r="AY183" s="185" t="s">
        <v>427</v>
      </c>
    </row>
    <row r="184" spans="1:65" s="2" customFormat="1" ht="55.5" customHeight="1">
      <c r="A184" s="31"/>
      <c r="B184" s="165"/>
      <c r="C184" s="166" t="s">
        <v>8</v>
      </c>
      <c r="D184" s="166" t="s">
        <v>431</v>
      </c>
      <c r="E184" s="167" t="s">
        <v>837</v>
      </c>
      <c r="F184" s="168" t="s">
        <v>838</v>
      </c>
      <c r="G184" s="169" t="s">
        <v>675</v>
      </c>
      <c r="H184" s="170">
        <v>117.2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435</v>
      </c>
      <c r="AT184" s="178" t="s">
        <v>431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2178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2179</v>
      </c>
      <c r="H185" s="187">
        <v>117.2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32</v>
      </c>
      <c r="AX185" s="13" t="s">
        <v>82</v>
      </c>
      <c r="AY185" s="185" t="s">
        <v>427</v>
      </c>
    </row>
    <row r="186" spans="1:65" s="2" customFormat="1" ht="55.5" customHeight="1">
      <c r="A186" s="31"/>
      <c r="B186" s="165"/>
      <c r="C186" s="166" t="s">
        <v>484</v>
      </c>
      <c r="D186" s="166" t="s">
        <v>431</v>
      </c>
      <c r="E186" s="167" t="s">
        <v>841</v>
      </c>
      <c r="F186" s="168" t="s">
        <v>842</v>
      </c>
      <c r="G186" s="169" t="s">
        <v>675</v>
      </c>
      <c r="H186" s="170">
        <v>2344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436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2180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2181</v>
      </c>
      <c r="H187" s="187">
        <v>2344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33" customHeight="1">
      <c r="A188" s="31"/>
      <c r="B188" s="165"/>
      <c r="C188" s="166" t="s">
        <v>533</v>
      </c>
      <c r="D188" s="166" t="s">
        <v>431</v>
      </c>
      <c r="E188" s="167" t="s">
        <v>845</v>
      </c>
      <c r="F188" s="168" t="s">
        <v>846</v>
      </c>
      <c r="G188" s="169" t="s">
        <v>675</v>
      </c>
      <c r="H188" s="170">
        <v>125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436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2182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2183</v>
      </c>
      <c r="H189" s="187">
        <v>125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12" customFormat="1" ht="20.85" customHeight="1">
      <c r="B190" s="152"/>
      <c r="D190" s="153" t="s">
        <v>74</v>
      </c>
      <c r="E190" s="163" t="s">
        <v>533</v>
      </c>
      <c r="F190" s="163" t="s">
        <v>849</v>
      </c>
      <c r="I190" s="155"/>
      <c r="J190" s="164">
        <f>BK190</f>
        <v>0</v>
      </c>
      <c r="L190" s="152"/>
      <c r="M190" s="157"/>
      <c r="N190" s="158"/>
      <c r="O190" s="158"/>
      <c r="P190" s="159">
        <f>SUM(P191:P196)</f>
        <v>0</v>
      </c>
      <c r="Q190" s="158"/>
      <c r="R190" s="159">
        <f>SUM(R191:R196)</f>
        <v>0</v>
      </c>
      <c r="S190" s="158"/>
      <c r="T190" s="160">
        <f>SUM(T191:T196)</f>
        <v>0</v>
      </c>
      <c r="AR190" s="153" t="s">
        <v>82</v>
      </c>
      <c r="AT190" s="161" t="s">
        <v>74</v>
      </c>
      <c r="AU190" s="161" t="s">
        <v>84</v>
      </c>
      <c r="AY190" s="153" t="s">
        <v>427</v>
      </c>
      <c r="BK190" s="162">
        <f>SUM(BK191:BK196)</f>
        <v>0</v>
      </c>
    </row>
    <row r="191" spans="1:65" s="2" customFormat="1" ht="55.5" customHeight="1">
      <c r="A191" s="31"/>
      <c r="B191" s="165"/>
      <c r="C191" s="166" t="s">
        <v>542</v>
      </c>
      <c r="D191" s="166" t="s">
        <v>431</v>
      </c>
      <c r="E191" s="167" t="s">
        <v>850</v>
      </c>
      <c r="F191" s="168" t="s">
        <v>851</v>
      </c>
      <c r="G191" s="169" t="s">
        <v>675</v>
      </c>
      <c r="H191" s="170">
        <v>7.8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436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2184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2185</v>
      </c>
      <c r="H192" s="187">
        <v>7.8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436</v>
      </c>
      <c r="AV192" s="13" t="s">
        <v>84</v>
      </c>
      <c r="AW192" s="13" t="s">
        <v>32</v>
      </c>
      <c r="AX192" s="13" t="s">
        <v>82</v>
      </c>
      <c r="AY192" s="185" t="s">
        <v>427</v>
      </c>
    </row>
    <row r="193" spans="1:65" s="2" customFormat="1" ht="33" customHeight="1">
      <c r="A193" s="31"/>
      <c r="B193" s="165"/>
      <c r="C193" s="166" t="s">
        <v>549</v>
      </c>
      <c r="D193" s="166" t="s">
        <v>431</v>
      </c>
      <c r="E193" s="167" t="s">
        <v>854</v>
      </c>
      <c r="F193" s="168" t="s">
        <v>855</v>
      </c>
      <c r="G193" s="169" t="s">
        <v>452</v>
      </c>
      <c r="H193" s="170">
        <v>146.19999999999999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436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2186</v>
      </c>
    </row>
    <row r="194" spans="1:65" s="13" customFormat="1" ht="10.199999999999999">
      <c r="B194" s="184"/>
      <c r="D194" s="180" t="s">
        <v>447</v>
      </c>
      <c r="E194" s="185" t="s">
        <v>1</v>
      </c>
      <c r="F194" s="186" t="s">
        <v>2187</v>
      </c>
      <c r="H194" s="187">
        <v>146.19999999999999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436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33" customHeight="1">
      <c r="A195" s="31"/>
      <c r="B195" s="165"/>
      <c r="C195" s="166" t="s">
        <v>553</v>
      </c>
      <c r="D195" s="166" t="s">
        <v>431</v>
      </c>
      <c r="E195" s="167" t="s">
        <v>858</v>
      </c>
      <c r="F195" s="168" t="s">
        <v>859</v>
      </c>
      <c r="G195" s="169" t="s">
        <v>675</v>
      </c>
      <c r="H195" s="170">
        <v>93.8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436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2188</v>
      </c>
    </row>
    <row r="196" spans="1:65" s="13" customFormat="1" ht="10.199999999999999">
      <c r="B196" s="184"/>
      <c r="D196" s="180" t="s">
        <v>447</v>
      </c>
      <c r="E196" s="185" t="s">
        <v>1</v>
      </c>
      <c r="F196" s="186" t="s">
        <v>2189</v>
      </c>
      <c r="H196" s="187">
        <v>93.8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447</v>
      </c>
      <c r="AU196" s="185" t="s">
        <v>436</v>
      </c>
      <c r="AV196" s="13" t="s">
        <v>84</v>
      </c>
      <c r="AW196" s="13" t="s">
        <v>32</v>
      </c>
      <c r="AX196" s="13" t="s">
        <v>82</v>
      </c>
      <c r="AY196" s="185" t="s">
        <v>427</v>
      </c>
    </row>
    <row r="197" spans="1:65" s="12" customFormat="1" ht="20.85" customHeight="1">
      <c r="B197" s="152"/>
      <c r="D197" s="153" t="s">
        <v>74</v>
      </c>
      <c r="E197" s="163" t="s">
        <v>542</v>
      </c>
      <c r="F197" s="163" t="s">
        <v>862</v>
      </c>
      <c r="I197" s="155"/>
      <c r="J197" s="164">
        <f>BK197</f>
        <v>0</v>
      </c>
      <c r="L197" s="152"/>
      <c r="M197" s="157"/>
      <c r="N197" s="158"/>
      <c r="O197" s="158"/>
      <c r="P197" s="159">
        <f>SUM(P198:P209)</f>
        <v>0</v>
      </c>
      <c r="Q197" s="158"/>
      <c r="R197" s="159">
        <f>SUM(R198:R209)</f>
        <v>9.4999999999999998E-3</v>
      </c>
      <c r="S197" s="158"/>
      <c r="T197" s="160">
        <f>SUM(T198:T209)</f>
        <v>0</v>
      </c>
      <c r="AR197" s="153" t="s">
        <v>82</v>
      </c>
      <c r="AT197" s="161" t="s">
        <v>74</v>
      </c>
      <c r="AU197" s="161" t="s">
        <v>84</v>
      </c>
      <c r="AY197" s="153" t="s">
        <v>427</v>
      </c>
      <c r="BK197" s="162">
        <f>SUM(BK198:BK209)</f>
        <v>0</v>
      </c>
    </row>
    <row r="198" spans="1:65" s="2" customFormat="1" ht="33" customHeight="1">
      <c r="A198" s="31"/>
      <c r="B198" s="165"/>
      <c r="C198" s="166" t="s">
        <v>7</v>
      </c>
      <c r="D198" s="166" t="s">
        <v>431</v>
      </c>
      <c r="E198" s="167" t="s">
        <v>867</v>
      </c>
      <c r="F198" s="168" t="s">
        <v>868</v>
      </c>
      <c r="G198" s="169" t="s">
        <v>490</v>
      </c>
      <c r="H198" s="170">
        <v>379.96</v>
      </c>
      <c r="I198" s="171"/>
      <c r="J198" s="172">
        <f>ROUND(I198*H198,2)</f>
        <v>0</v>
      </c>
      <c r="K198" s="173"/>
      <c r="L198" s="32"/>
      <c r="M198" s="174" t="s">
        <v>1</v>
      </c>
      <c r="N198" s="175" t="s">
        <v>40</v>
      </c>
      <c r="O198" s="57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8" t="s">
        <v>435</v>
      </c>
      <c r="AT198" s="178" t="s">
        <v>431</v>
      </c>
      <c r="AU198" s="178" t="s">
        <v>436</v>
      </c>
      <c r="AY198" s="16" t="s">
        <v>427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6" t="s">
        <v>82</v>
      </c>
      <c r="BK198" s="179">
        <f>ROUND(I198*H198,2)</f>
        <v>0</v>
      </c>
      <c r="BL198" s="16" t="s">
        <v>435</v>
      </c>
      <c r="BM198" s="178" t="s">
        <v>2190</v>
      </c>
    </row>
    <row r="199" spans="1:65" s="13" customFormat="1" ht="10.199999999999999">
      <c r="B199" s="184"/>
      <c r="D199" s="180" t="s">
        <v>447</v>
      </c>
      <c r="E199" s="185" t="s">
        <v>1</v>
      </c>
      <c r="F199" s="186" t="s">
        <v>1120</v>
      </c>
      <c r="H199" s="187">
        <v>129.96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447</v>
      </c>
      <c r="AU199" s="185" t="s">
        <v>436</v>
      </c>
      <c r="AV199" s="13" t="s">
        <v>84</v>
      </c>
      <c r="AW199" s="13" t="s">
        <v>32</v>
      </c>
      <c r="AX199" s="13" t="s">
        <v>75</v>
      </c>
      <c r="AY199" s="185" t="s">
        <v>427</v>
      </c>
    </row>
    <row r="200" spans="1:65" s="13" customFormat="1" ht="10.199999999999999">
      <c r="B200" s="184"/>
      <c r="D200" s="180" t="s">
        <v>447</v>
      </c>
      <c r="E200" s="185" t="s">
        <v>1</v>
      </c>
      <c r="F200" s="186" t="s">
        <v>1122</v>
      </c>
      <c r="H200" s="187">
        <v>250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436</v>
      </c>
      <c r="AV200" s="13" t="s">
        <v>84</v>
      </c>
      <c r="AW200" s="13" t="s">
        <v>32</v>
      </c>
      <c r="AX200" s="13" t="s">
        <v>75</v>
      </c>
      <c r="AY200" s="185" t="s">
        <v>427</v>
      </c>
    </row>
    <row r="201" spans="1:65" s="14" customFormat="1" ht="10.199999999999999">
      <c r="B201" s="203"/>
      <c r="D201" s="180" t="s">
        <v>447</v>
      </c>
      <c r="E201" s="204" t="s">
        <v>1</v>
      </c>
      <c r="F201" s="205" t="s">
        <v>541</v>
      </c>
      <c r="H201" s="206">
        <v>379.96</v>
      </c>
      <c r="I201" s="207"/>
      <c r="L201" s="203"/>
      <c r="M201" s="208"/>
      <c r="N201" s="209"/>
      <c r="O201" s="209"/>
      <c r="P201" s="209"/>
      <c r="Q201" s="209"/>
      <c r="R201" s="209"/>
      <c r="S201" s="209"/>
      <c r="T201" s="210"/>
      <c r="AT201" s="204" t="s">
        <v>447</v>
      </c>
      <c r="AU201" s="204" t="s">
        <v>436</v>
      </c>
      <c r="AV201" s="14" t="s">
        <v>435</v>
      </c>
      <c r="AW201" s="14" t="s">
        <v>32</v>
      </c>
      <c r="AX201" s="14" t="s">
        <v>82</v>
      </c>
      <c r="AY201" s="204" t="s">
        <v>427</v>
      </c>
    </row>
    <row r="202" spans="1:65" s="2" customFormat="1" ht="16.5" customHeight="1">
      <c r="A202" s="31"/>
      <c r="B202" s="165"/>
      <c r="C202" s="192" t="s">
        <v>564</v>
      </c>
      <c r="D202" s="192" t="s">
        <v>461</v>
      </c>
      <c r="E202" s="193" t="s">
        <v>1123</v>
      </c>
      <c r="F202" s="194" t="s">
        <v>1124</v>
      </c>
      <c r="G202" s="195" t="s">
        <v>545</v>
      </c>
      <c r="H202" s="196">
        <v>9.5</v>
      </c>
      <c r="I202" s="197"/>
      <c r="J202" s="198">
        <f>ROUND(I202*H202,2)</f>
        <v>0</v>
      </c>
      <c r="K202" s="199"/>
      <c r="L202" s="200"/>
      <c r="M202" s="201" t="s">
        <v>1</v>
      </c>
      <c r="N202" s="202" t="s">
        <v>40</v>
      </c>
      <c r="O202" s="57"/>
      <c r="P202" s="176">
        <f>O202*H202</f>
        <v>0</v>
      </c>
      <c r="Q202" s="176">
        <v>1E-3</v>
      </c>
      <c r="R202" s="176">
        <f>Q202*H202</f>
        <v>9.4999999999999998E-3</v>
      </c>
      <c r="S202" s="176">
        <v>0</v>
      </c>
      <c r="T202" s="17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8" t="s">
        <v>464</v>
      </c>
      <c r="AT202" s="178" t="s">
        <v>461</v>
      </c>
      <c r="AU202" s="178" t="s">
        <v>436</v>
      </c>
      <c r="AY202" s="16" t="s">
        <v>427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82</v>
      </c>
      <c r="BK202" s="179">
        <f>ROUND(I202*H202,2)</f>
        <v>0</v>
      </c>
      <c r="BL202" s="16" t="s">
        <v>435</v>
      </c>
      <c r="BM202" s="178" t="s">
        <v>2191</v>
      </c>
    </row>
    <row r="203" spans="1:65" s="13" customFormat="1" ht="10.199999999999999">
      <c r="B203" s="184"/>
      <c r="D203" s="180" t="s">
        <v>447</v>
      </c>
      <c r="E203" s="185" t="s">
        <v>1</v>
      </c>
      <c r="F203" s="186" t="s">
        <v>2192</v>
      </c>
      <c r="H203" s="187">
        <v>9.5</v>
      </c>
      <c r="I203" s="188"/>
      <c r="L203" s="184"/>
      <c r="M203" s="189"/>
      <c r="N203" s="190"/>
      <c r="O203" s="190"/>
      <c r="P203" s="190"/>
      <c r="Q203" s="190"/>
      <c r="R203" s="190"/>
      <c r="S203" s="190"/>
      <c r="T203" s="191"/>
      <c r="AT203" s="185" t="s">
        <v>447</v>
      </c>
      <c r="AU203" s="185" t="s">
        <v>436</v>
      </c>
      <c r="AV203" s="13" t="s">
        <v>84</v>
      </c>
      <c r="AW203" s="13" t="s">
        <v>32</v>
      </c>
      <c r="AX203" s="13" t="s">
        <v>82</v>
      </c>
      <c r="AY203" s="185" t="s">
        <v>427</v>
      </c>
    </row>
    <row r="204" spans="1:65" s="2" customFormat="1" ht="21.75" customHeight="1">
      <c r="A204" s="31"/>
      <c r="B204" s="165"/>
      <c r="C204" s="166" t="s">
        <v>569</v>
      </c>
      <c r="D204" s="166" t="s">
        <v>431</v>
      </c>
      <c r="E204" s="167" t="s">
        <v>1127</v>
      </c>
      <c r="F204" s="168" t="s">
        <v>1128</v>
      </c>
      <c r="G204" s="169" t="s">
        <v>490</v>
      </c>
      <c r="H204" s="170">
        <v>200</v>
      </c>
      <c r="I204" s="171"/>
      <c r="J204" s="172">
        <f>ROUND(I204*H204,2)</f>
        <v>0</v>
      </c>
      <c r="K204" s="173"/>
      <c r="L204" s="32"/>
      <c r="M204" s="174" t="s">
        <v>1</v>
      </c>
      <c r="N204" s="175" t="s">
        <v>40</v>
      </c>
      <c r="O204" s="57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8" t="s">
        <v>435</v>
      </c>
      <c r="AT204" s="178" t="s">
        <v>431</v>
      </c>
      <c r="AU204" s="178" t="s">
        <v>436</v>
      </c>
      <c r="AY204" s="16" t="s">
        <v>427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6" t="s">
        <v>82</v>
      </c>
      <c r="BK204" s="179">
        <f>ROUND(I204*H204,2)</f>
        <v>0</v>
      </c>
      <c r="BL204" s="16" t="s">
        <v>435</v>
      </c>
      <c r="BM204" s="178" t="s">
        <v>2193</v>
      </c>
    </row>
    <row r="205" spans="1:65" s="13" customFormat="1" ht="10.199999999999999">
      <c r="B205" s="184"/>
      <c r="D205" s="180" t="s">
        <v>447</v>
      </c>
      <c r="E205" s="185" t="s">
        <v>1</v>
      </c>
      <c r="F205" s="186" t="s">
        <v>1130</v>
      </c>
      <c r="H205" s="187">
        <v>200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447</v>
      </c>
      <c r="AU205" s="185" t="s">
        <v>436</v>
      </c>
      <c r="AV205" s="13" t="s">
        <v>84</v>
      </c>
      <c r="AW205" s="13" t="s">
        <v>32</v>
      </c>
      <c r="AX205" s="13" t="s">
        <v>82</v>
      </c>
      <c r="AY205" s="185" t="s">
        <v>427</v>
      </c>
    </row>
    <row r="206" spans="1:65" s="2" customFormat="1" ht="33" customHeight="1">
      <c r="A206" s="31"/>
      <c r="B206" s="165"/>
      <c r="C206" s="166" t="s">
        <v>574</v>
      </c>
      <c r="D206" s="166" t="s">
        <v>431</v>
      </c>
      <c r="E206" s="167" t="s">
        <v>1131</v>
      </c>
      <c r="F206" s="168" t="s">
        <v>1132</v>
      </c>
      <c r="G206" s="169" t="s">
        <v>490</v>
      </c>
      <c r="H206" s="170">
        <v>200</v>
      </c>
      <c r="I206" s="171"/>
      <c r="J206" s="172">
        <f>ROUND(I206*H206,2)</f>
        <v>0</v>
      </c>
      <c r="K206" s="173"/>
      <c r="L206" s="32"/>
      <c r="M206" s="174" t="s">
        <v>1</v>
      </c>
      <c r="N206" s="175" t="s">
        <v>40</v>
      </c>
      <c r="O206" s="57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8" t="s">
        <v>435</v>
      </c>
      <c r="AT206" s="178" t="s">
        <v>431</v>
      </c>
      <c r="AU206" s="178" t="s">
        <v>436</v>
      </c>
      <c r="AY206" s="16" t="s">
        <v>427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6" t="s">
        <v>82</v>
      </c>
      <c r="BK206" s="179">
        <f>ROUND(I206*H206,2)</f>
        <v>0</v>
      </c>
      <c r="BL206" s="16" t="s">
        <v>435</v>
      </c>
      <c r="BM206" s="178" t="s">
        <v>2194</v>
      </c>
    </row>
    <row r="207" spans="1:65" s="13" customFormat="1" ht="10.199999999999999">
      <c r="B207" s="184"/>
      <c r="D207" s="180" t="s">
        <v>447</v>
      </c>
      <c r="E207" s="185" t="s">
        <v>1</v>
      </c>
      <c r="F207" s="186" t="s">
        <v>2195</v>
      </c>
      <c r="H207" s="187">
        <v>200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447</v>
      </c>
      <c r="AU207" s="185" t="s">
        <v>436</v>
      </c>
      <c r="AV207" s="13" t="s">
        <v>84</v>
      </c>
      <c r="AW207" s="13" t="s">
        <v>32</v>
      </c>
      <c r="AX207" s="13" t="s">
        <v>82</v>
      </c>
      <c r="AY207" s="185" t="s">
        <v>427</v>
      </c>
    </row>
    <row r="208" spans="1:65" s="2" customFormat="1" ht="33" customHeight="1">
      <c r="A208" s="31"/>
      <c r="B208" s="165"/>
      <c r="C208" s="166" t="s">
        <v>709</v>
      </c>
      <c r="D208" s="166" t="s">
        <v>431</v>
      </c>
      <c r="E208" s="167" t="s">
        <v>885</v>
      </c>
      <c r="F208" s="168" t="s">
        <v>886</v>
      </c>
      <c r="G208" s="169" t="s">
        <v>490</v>
      </c>
      <c r="H208" s="170">
        <v>300</v>
      </c>
      <c r="I208" s="171"/>
      <c r="J208" s="172">
        <f>ROUND(I208*H208,2)</f>
        <v>0</v>
      </c>
      <c r="K208" s="173"/>
      <c r="L208" s="32"/>
      <c r="M208" s="174" t="s">
        <v>1</v>
      </c>
      <c r="N208" s="175" t="s">
        <v>40</v>
      </c>
      <c r="O208" s="57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8" t="s">
        <v>435</v>
      </c>
      <c r="AT208" s="178" t="s">
        <v>431</v>
      </c>
      <c r="AU208" s="178" t="s">
        <v>436</v>
      </c>
      <c r="AY208" s="16" t="s">
        <v>427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6" t="s">
        <v>82</v>
      </c>
      <c r="BK208" s="179">
        <f>ROUND(I208*H208,2)</f>
        <v>0</v>
      </c>
      <c r="BL208" s="16" t="s">
        <v>435</v>
      </c>
      <c r="BM208" s="178" t="s">
        <v>2196</v>
      </c>
    </row>
    <row r="209" spans="1:65" s="13" customFormat="1" ht="10.199999999999999">
      <c r="B209" s="184"/>
      <c r="D209" s="180" t="s">
        <v>447</v>
      </c>
      <c r="E209" s="185" t="s">
        <v>1</v>
      </c>
      <c r="F209" s="186" t="s">
        <v>2197</v>
      </c>
      <c r="H209" s="187">
        <v>300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447</v>
      </c>
      <c r="AU209" s="185" t="s">
        <v>436</v>
      </c>
      <c r="AV209" s="13" t="s">
        <v>84</v>
      </c>
      <c r="AW209" s="13" t="s">
        <v>32</v>
      </c>
      <c r="AX209" s="13" t="s">
        <v>82</v>
      </c>
      <c r="AY209" s="185" t="s">
        <v>427</v>
      </c>
    </row>
    <row r="210" spans="1:65" s="12" customFormat="1" ht="22.8" customHeight="1">
      <c r="B210" s="152"/>
      <c r="D210" s="153" t="s">
        <v>74</v>
      </c>
      <c r="E210" s="163" t="s">
        <v>84</v>
      </c>
      <c r="F210" s="163" t="s">
        <v>983</v>
      </c>
      <c r="I210" s="155"/>
      <c r="J210" s="164">
        <f>BK210</f>
        <v>0</v>
      </c>
      <c r="L210" s="152"/>
      <c r="M210" s="157"/>
      <c r="N210" s="158"/>
      <c r="O210" s="158"/>
      <c r="P210" s="159">
        <f>P211+P218+P221+P222</f>
        <v>0</v>
      </c>
      <c r="Q210" s="158"/>
      <c r="R210" s="159">
        <f>R211+R218+R221+R222</f>
        <v>476.21652</v>
      </c>
      <c r="S210" s="158"/>
      <c r="T210" s="160">
        <f>T211+T218+T221+T222</f>
        <v>0</v>
      </c>
      <c r="AR210" s="153" t="s">
        <v>82</v>
      </c>
      <c r="AT210" s="161" t="s">
        <v>74</v>
      </c>
      <c r="AU210" s="161" t="s">
        <v>82</v>
      </c>
      <c r="AY210" s="153" t="s">
        <v>427</v>
      </c>
      <c r="BK210" s="162">
        <f>BK211+BK218+BK221+BK222</f>
        <v>0</v>
      </c>
    </row>
    <row r="211" spans="1:65" s="12" customFormat="1" ht="20.85" customHeight="1">
      <c r="B211" s="152"/>
      <c r="D211" s="153" t="s">
        <v>74</v>
      </c>
      <c r="E211" s="163" t="s">
        <v>7</v>
      </c>
      <c r="F211" s="163" t="s">
        <v>1137</v>
      </c>
      <c r="I211" s="155"/>
      <c r="J211" s="164">
        <f>BK211</f>
        <v>0</v>
      </c>
      <c r="L211" s="152"/>
      <c r="M211" s="157"/>
      <c r="N211" s="158"/>
      <c r="O211" s="158"/>
      <c r="P211" s="159">
        <f>SUM(P212:P217)</f>
        <v>0</v>
      </c>
      <c r="Q211" s="158"/>
      <c r="R211" s="159">
        <f>SUM(R212:R217)</f>
        <v>12.25224</v>
      </c>
      <c r="S211" s="158"/>
      <c r="T211" s="160">
        <f>SUM(T212:T217)</f>
        <v>0</v>
      </c>
      <c r="AR211" s="153" t="s">
        <v>82</v>
      </c>
      <c r="AT211" s="161" t="s">
        <v>74</v>
      </c>
      <c r="AU211" s="161" t="s">
        <v>84</v>
      </c>
      <c r="AY211" s="153" t="s">
        <v>427</v>
      </c>
      <c r="BK211" s="162">
        <f>SUM(BK212:BK217)</f>
        <v>0</v>
      </c>
    </row>
    <row r="212" spans="1:65" s="2" customFormat="1" ht="21.75" customHeight="1">
      <c r="A212" s="31"/>
      <c r="B212" s="165"/>
      <c r="C212" s="166" t="s">
        <v>713</v>
      </c>
      <c r="D212" s="166" t="s">
        <v>431</v>
      </c>
      <c r="E212" s="167" t="s">
        <v>1138</v>
      </c>
      <c r="F212" s="168" t="s">
        <v>1139</v>
      </c>
      <c r="G212" s="169" t="s">
        <v>490</v>
      </c>
      <c r="H212" s="170">
        <v>221</v>
      </c>
      <c r="I212" s="171"/>
      <c r="J212" s="172">
        <f>ROUND(I212*H212,2)</f>
        <v>0</v>
      </c>
      <c r="K212" s="173"/>
      <c r="L212" s="32"/>
      <c r="M212" s="174" t="s">
        <v>1</v>
      </c>
      <c r="N212" s="175" t="s">
        <v>40</v>
      </c>
      <c r="O212" s="57"/>
      <c r="P212" s="176">
        <f>O212*H212</f>
        <v>0</v>
      </c>
      <c r="Q212" s="176">
        <v>4.4000000000000002E-4</v>
      </c>
      <c r="R212" s="176">
        <f>Q212*H212</f>
        <v>9.7240000000000007E-2</v>
      </c>
      <c r="S212" s="176">
        <v>0</v>
      </c>
      <c r="T212" s="17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8" t="s">
        <v>435</v>
      </c>
      <c r="AT212" s="178" t="s">
        <v>431</v>
      </c>
      <c r="AU212" s="178" t="s">
        <v>436</v>
      </c>
      <c r="AY212" s="16" t="s">
        <v>427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6" t="s">
        <v>82</v>
      </c>
      <c r="BK212" s="179">
        <f>ROUND(I212*H212,2)</f>
        <v>0</v>
      </c>
      <c r="BL212" s="16" t="s">
        <v>435</v>
      </c>
      <c r="BM212" s="178" t="s">
        <v>2198</v>
      </c>
    </row>
    <row r="213" spans="1:65" s="13" customFormat="1" ht="10.199999999999999">
      <c r="B213" s="184"/>
      <c r="D213" s="180" t="s">
        <v>447</v>
      </c>
      <c r="E213" s="185" t="s">
        <v>1</v>
      </c>
      <c r="F213" s="186" t="s">
        <v>1141</v>
      </c>
      <c r="H213" s="187">
        <v>221</v>
      </c>
      <c r="I213" s="188"/>
      <c r="L213" s="184"/>
      <c r="M213" s="189"/>
      <c r="N213" s="190"/>
      <c r="O213" s="190"/>
      <c r="P213" s="190"/>
      <c r="Q213" s="190"/>
      <c r="R213" s="190"/>
      <c r="S213" s="190"/>
      <c r="T213" s="191"/>
      <c r="AT213" s="185" t="s">
        <v>447</v>
      </c>
      <c r="AU213" s="185" t="s">
        <v>436</v>
      </c>
      <c r="AV213" s="13" t="s">
        <v>84</v>
      </c>
      <c r="AW213" s="13" t="s">
        <v>32</v>
      </c>
      <c r="AX213" s="13" t="s">
        <v>82</v>
      </c>
      <c r="AY213" s="185" t="s">
        <v>427</v>
      </c>
    </row>
    <row r="214" spans="1:65" s="2" customFormat="1" ht="33" customHeight="1">
      <c r="A214" s="31"/>
      <c r="B214" s="165"/>
      <c r="C214" s="166" t="s">
        <v>717</v>
      </c>
      <c r="D214" s="166" t="s">
        <v>431</v>
      </c>
      <c r="E214" s="167" t="s">
        <v>1142</v>
      </c>
      <c r="F214" s="168" t="s">
        <v>1143</v>
      </c>
      <c r="G214" s="169" t="s">
        <v>490</v>
      </c>
      <c r="H214" s="170">
        <v>221</v>
      </c>
      <c r="I214" s="171"/>
      <c r="J214" s="172">
        <f>ROUND(I214*H214,2)</f>
        <v>0</v>
      </c>
      <c r="K214" s="173"/>
      <c r="L214" s="32"/>
      <c r="M214" s="174" t="s">
        <v>1</v>
      </c>
      <c r="N214" s="175" t="s">
        <v>40</v>
      </c>
      <c r="O214" s="57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8" t="s">
        <v>435</v>
      </c>
      <c r="AT214" s="178" t="s">
        <v>431</v>
      </c>
      <c r="AU214" s="178" t="s">
        <v>436</v>
      </c>
      <c r="AY214" s="16" t="s">
        <v>427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6" t="s">
        <v>82</v>
      </c>
      <c r="BK214" s="179">
        <f>ROUND(I214*H214,2)</f>
        <v>0</v>
      </c>
      <c r="BL214" s="16" t="s">
        <v>435</v>
      </c>
      <c r="BM214" s="178" t="s">
        <v>2199</v>
      </c>
    </row>
    <row r="215" spans="1:65" s="13" customFormat="1" ht="10.199999999999999">
      <c r="B215" s="184"/>
      <c r="D215" s="180" t="s">
        <v>447</v>
      </c>
      <c r="E215" s="185" t="s">
        <v>1</v>
      </c>
      <c r="F215" s="186" t="s">
        <v>1145</v>
      </c>
      <c r="H215" s="187">
        <v>221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447</v>
      </c>
      <c r="AU215" s="185" t="s">
        <v>436</v>
      </c>
      <c r="AV215" s="13" t="s">
        <v>84</v>
      </c>
      <c r="AW215" s="13" t="s">
        <v>32</v>
      </c>
      <c r="AX215" s="13" t="s">
        <v>82</v>
      </c>
      <c r="AY215" s="185" t="s">
        <v>427</v>
      </c>
    </row>
    <row r="216" spans="1:65" s="2" customFormat="1" ht="21.75" customHeight="1">
      <c r="A216" s="31"/>
      <c r="B216" s="165"/>
      <c r="C216" s="192" t="s">
        <v>721</v>
      </c>
      <c r="D216" s="192" t="s">
        <v>461</v>
      </c>
      <c r="E216" s="193" t="s">
        <v>1147</v>
      </c>
      <c r="F216" s="194" t="s">
        <v>1148</v>
      </c>
      <c r="G216" s="195" t="s">
        <v>490</v>
      </c>
      <c r="H216" s="196">
        <v>243.1</v>
      </c>
      <c r="I216" s="197"/>
      <c r="J216" s="198">
        <f>ROUND(I216*H216,2)</f>
        <v>0</v>
      </c>
      <c r="K216" s="199"/>
      <c r="L216" s="200"/>
      <c r="M216" s="201" t="s">
        <v>1</v>
      </c>
      <c r="N216" s="202" t="s">
        <v>40</v>
      </c>
      <c r="O216" s="57"/>
      <c r="P216" s="176">
        <f>O216*H216</f>
        <v>0</v>
      </c>
      <c r="Q216" s="176">
        <v>0.05</v>
      </c>
      <c r="R216" s="176">
        <f>Q216*H216</f>
        <v>12.155000000000001</v>
      </c>
      <c r="S216" s="176">
        <v>0</v>
      </c>
      <c r="T216" s="17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8" t="s">
        <v>464</v>
      </c>
      <c r="AT216" s="178" t="s">
        <v>461</v>
      </c>
      <c r="AU216" s="178" t="s">
        <v>436</v>
      </c>
      <c r="AY216" s="16" t="s">
        <v>427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6" t="s">
        <v>82</v>
      </c>
      <c r="BK216" s="179">
        <f>ROUND(I216*H216,2)</f>
        <v>0</v>
      </c>
      <c r="BL216" s="16" t="s">
        <v>435</v>
      </c>
      <c r="BM216" s="178" t="s">
        <v>2200</v>
      </c>
    </row>
    <row r="217" spans="1:65" s="13" customFormat="1" ht="10.199999999999999">
      <c r="B217" s="184"/>
      <c r="D217" s="180" t="s">
        <v>447</v>
      </c>
      <c r="E217" s="185" t="s">
        <v>1</v>
      </c>
      <c r="F217" s="186" t="s">
        <v>1150</v>
      </c>
      <c r="H217" s="187">
        <v>243.1</v>
      </c>
      <c r="I217" s="188"/>
      <c r="L217" s="184"/>
      <c r="M217" s="189"/>
      <c r="N217" s="190"/>
      <c r="O217" s="190"/>
      <c r="P217" s="190"/>
      <c r="Q217" s="190"/>
      <c r="R217" s="190"/>
      <c r="S217" s="190"/>
      <c r="T217" s="191"/>
      <c r="AT217" s="185" t="s">
        <v>447</v>
      </c>
      <c r="AU217" s="185" t="s">
        <v>436</v>
      </c>
      <c r="AV217" s="13" t="s">
        <v>84</v>
      </c>
      <c r="AW217" s="13" t="s">
        <v>32</v>
      </c>
      <c r="AX217" s="13" t="s">
        <v>82</v>
      </c>
      <c r="AY217" s="185" t="s">
        <v>427</v>
      </c>
    </row>
    <row r="218" spans="1:65" s="12" customFormat="1" ht="20.85" customHeight="1">
      <c r="B218" s="152"/>
      <c r="D218" s="153" t="s">
        <v>74</v>
      </c>
      <c r="E218" s="163" t="s">
        <v>564</v>
      </c>
      <c r="F218" s="163" t="s">
        <v>1151</v>
      </c>
      <c r="I218" s="155"/>
      <c r="J218" s="164">
        <f>BK218</f>
        <v>0</v>
      </c>
      <c r="L218" s="152"/>
      <c r="M218" s="157"/>
      <c r="N218" s="158"/>
      <c r="O218" s="158"/>
      <c r="P218" s="159">
        <f>SUM(P219:P220)</f>
        <v>0</v>
      </c>
      <c r="Q218" s="158"/>
      <c r="R218" s="159">
        <f>SUM(R219:R220)</f>
        <v>2.0160000000000001E-2</v>
      </c>
      <c r="S218" s="158"/>
      <c r="T218" s="160">
        <f>SUM(T219:T220)</f>
        <v>0</v>
      </c>
      <c r="AR218" s="153" t="s">
        <v>82</v>
      </c>
      <c r="AT218" s="161" t="s">
        <v>74</v>
      </c>
      <c r="AU218" s="161" t="s">
        <v>84</v>
      </c>
      <c r="AY218" s="153" t="s">
        <v>427</v>
      </c>
      <c r="BK218" s="162">
        <f>SUM(BK219:BK220)</f>
        <v>0</v>
      </c>
    </row>
    <row r="219" spans="1:65" s="2" customFormat="1" ht="33" customHeight="1">
      <c r="A219" s="31"/>
      <c r="B219" s="165"/>
      <c r="C219" s="166" t="s">
        <v>984</v>
      </c>
      <c r="D219" s="166" t="s">
        <v>431</v>
      </c>
      <c r="E219" s="167" t="s">
        <v>1153</v>
      </c>
      <c r="F219" s="168" t="s">
        <v>1154</v>
      </c>
      <c r="G219" s="169" t="s">
        <v>444</v>
      </c>
      <c r="H219" s="170">
        <v>126</v>
      </c>
      <c r="I219" s="171"/>
      <c r="J219" s="172">
        <f>ROUND(I219*H219,2)</f>
        <v>0</v>
      </c>
      <c r="K219" s="173"/>
      <c r="L219" s="32"/>
      <c r="M219" s="174" t="s">
        <v>1</v>
      </c>
      <c r="N219" s="175" t="s">
        <v>40</v>
      </c>
      <c r="O219" s="57"/>
      <c r="P219" s="176">
        <f>O219*H219</f>
        <v>0</v>
      </c>
      <c r="Q219" s="176">
        <v>1.6000000000000001E-4</v>
      </c>
      <c r="R219" s="176">
        <f>Q219*H219</f>
        <v>2.0160000000000001E-2</v>
      </c>
      <c r="S219" s="176">
        <v>0</v>
      </c>
      <c r="T219" s="17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8" t="s">
        <v>435</v>
      </c>
      <c r="AT219" s="178" t="s">
        <v>431</v>
      </c>
      <c r="AU219" s="178" t="s">
        <v>436</v>
      </c>
      <c r="AY219" s="16" t="s">
        <v>427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6" t="s">
        <v>82</v>
      </c>
      <c r="BK219" s="179">
        <f>ROUND(I219*H219,2)</f>
        <v>0</v>
      </c>
      <c r="BL219" s="16" t="s">
        <v>435</v>
      </c>
      <c r="BM219" s="178" t="s">
        <v>2201</v>
      </c>
    </row>
    <row r="220" spans="1:65" s="13" customFormat="1" ht="10.199999999999999">
      <c r="B220" s="184"/>
      <c r="D220" s="180" t="s">
        <v>447</v>
      </c>
      <c r="E220" s="185" t="s">
        <v>1</v>
      </c>
      <c r="F220" s="186" t="s">
        <v>1156</v>
      </c>
      <c r="H220" s="187">
        <v>126</v>
      </c>
      <c r="I220" s="188"/>
      <c r="L220" s="184"/>
      <c r="M220" s="189"/>
      <c r="N220" s="190"/>
      <c r="O220" s="190"/>
      <c r="P220" s="190"/>
      <c r="Q220" s="190"/>
      <c r="R220" s="190"/>
      <c r="S220" s="190"/>
      <c r="T220" s="191"/>
      <c r="AT220" s="185" t="s">
        <v>447</v>
      </c>
      <c r="AU220" s="185" t="s">
        <v>436</v>
      </c>
      <c r="AV220" s="13" t="s">
        <v>84</v>
      </c>
      <c r="AW220" s="13" t="s">
        <v>32</v>
      </c>
      <c r="AX220" s="13" t="s">
        <v>82</v>
      </c>
      <c r="AY220" s="185" t="s">
        <v>427</v>
      </c>
    </row>
    <row r="221" spans="1:65" s="12" customFormat="1" ht="20.85" customHeight="1">
      <c r="B221" s="152"/>
      <c r="D221" s="153" t="s">
        <v>74</v>
      </c>
      <c r="E221" s="163" t="s">
        <v>721</v>
      </c>
      <c r="F221" s="163" t="s">
        <v>1157</v>
      </c>
      <c r="I221" s="155"/>
      <c r="J221" s="164">
        <f>BK221</f>
        <v>0</v>
      </c>
      <c r="L221" s="152"/>
      <c r="M221" s="157"/>
      <c r="N221" s="158"/>
      <c r="O221" s="158"/>
      <c r="P221" s="159">
        <v>0</v>
      </c>
      <c r="Q221" s="158"/>
      <c r="R221" s="159">
        <v>0</v>
      </c>
      <c r="S221" s="158"/>
      <c r="T221" s="160">
        <v>0</v>
      </c>
      <c r="AR221" s="153" t="s">
        <v>82</v>
      </c>
      <c r="AT221" s="161" t="s">
        <v>74</v>
      </c>
      <c r="AU221" s="161" t="s">
        <v>84</v>
      </c>
      <c r="AY221" s="153" t="s">
        <v>427</v>
      </c>
      <c r="BK221" s="162">
        <v>0</v>
      </c>
    </row>
    <row r="222" spans="1:65" s="12" customFormat="1" ht="20.85" customHeight="1">
      <c r="B222" s="152"/>
      <c r="D222" s="153" t="s">
        <v>74</v>
      </c>
      <c r="E222" s="163" t="s">
        <v>984</v>
      </c>
      <c r="F222" s="163" t="s">
        <v>985</v>
      </c>
      <c r="I222" s="155"/>
      <c r="J222" s="164">
        <f>BK222</f>
        <v>0</v>
      </c>
      <c r="L222" s="152"/>
      <c r="M222" s="157"/>
      <c r="N222" s="158"/>
      <c r="O222" s="158"/>
      <c r="P222" s="159">
        <f>SUM(P223:P230)</f>
        <v>0</v>
      </c>
      <c r="Q222" s="158"/>
      <c r="R222" s="159">
        <f>SUM(R223:R230)</f>
        <v>463.94412</v>
      </c>
      <c r="S222" s="158"/>
      <c r="T222" s="160">
        <f>SUM(T223:T230)</f>
        <v>0</v>
      </c>
      <c r="AR222" s="153" t="s">
        <v>82</v>
      </c>
      <c r="AT222" s="161" t="s">
        <v>74</v>
      </c>
      <c r="AU222" s="161" t="s">
        <v>84</v>
      </c>
      <c r="AY222" s="153" t="s">
        <v>427</v>
      </c>
      <c r="BK222" s="162">
        <f>SUM(BK223:BK230)</f>
        <v>0</v>
      </c>
    </row>
    <row r="223" spans="1:65" s="2" customFormat="1" ht="33" customHeight="1">
      <c r="A223" s="31"/>
      <c r="B223" s="165"/>
      <c r="C223" s="166" t="s">
        <v>1146</v>
      </c>
      <c r="D223" s="166" t="s">
        <v>431</v>
      </c>
      <c r="E223" s="167" t="s">
        <v>986</v>
      </c>
      <c r="F223" s="168" t="s">
        <v>987</v>
      </c>
      <c r="G223" s="169" t="s">
        <v>675</v>
      </c>
      <c r="H223" s="170">
        <v>125</v>
      </c>
      <c r="I223" s="171"/>
      <c r="J223" s="172">
        <f>ROUND(I223*H223,2)</f>
        <v>0</v>
      </c>
      <c r="K223" s="173"/>
      <c r="L223" s="32"/>
      <c r="M223" s="174" t="s">
        <v>1</v>
      </c>
      <c r="N223" s="175" t="s">
        <v>40</v>
      </c>
      <c r="O223" s="57"/>
      <c r="P223" s="176">
        <f>O223*H223</f>
        <v>0</v>
      </c>
      <c r="Q223" s="176">
        <v>3.4860000000000002</v>
      </c>
      <c r="R223" s="176">
        <f>Q223*H223</f>
        <v>435.75</v>
      </c>
      <c r="S223" s="176">
        <v>0</v>
      </c>
      <c r="T223" s="17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8" t="s">
        <v>435</v>
      </c>
      <c r="AT223" s="178" t="s">
        <v>431</v>
      </c>
      <c r="AU223" s="178" t="s">
        <v>436</v>
      </c>
      <c r="AY223" s="16" t="s">
        <v>427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6" t="s">
        <v>82</v>
      </c>
      <c r="BK223" s="179">
        <f>ROUND(I223*H223,2)</f>
        <v>0</v>
      </c>
      <c r="BL223" s="16" t="s">
        <v>435</v>
      </c>
      <c r="BM223" s="178" t="s">
        <v>2202</v>
      </c>
    </row>
    <row r="224" spans="1:65" s="13" customFormat="1" ht="20.399999999999999">
      <c r="B224" s="184"/>
      <c r="D224" s="180" t="s">
        <v>447</v>
      </c>
      <c r="E224" s="185" t="s">
        <v>1</v>
      </c>
      <c r="F224" s="186" t="s">
        <v>1164</v>
      </c>
      <c r="H224" s="187">
        <v>125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447</v>
      </c>
      <c r="AU224" s="185" t="s">
        <v>436</v>
      </c>
      <c r="AV224" s="13" t="s">
        <v>84</v>
      </c>
      <c r="AW224" s="13" t="s">
        <v>32</v>
      </c>
      <c r="AX224" s="13" t="s">
        <v>82</v>
      </c>
      <c r="AY224" s="185" t="s">
        <v>427</v>
      </c>
    </row>
    <row r="225" spans="1:65" s="2" customFormat="1" ht="21.75" customHeight="1">
      <c r="A225" s="31"/>
      <c r="B225" s="165"/>
      <c r="C225" s="166" t="s">
        <v>1152</v>
      </c>
      <c r="D225" s="166" t="s">
        <v>431</v>
      </c>
      <c r="E225" s="167" t="s">
        <v>990</v>
      </c>
      <c r="F225" s="168" t="s">
        <v>991</v>
      </c>
      <c r="G225" s="169" t="s">
        <v>490</v>
      </c>
      <c r="H225" s="170">
        <v>250</v>
      </c>
      <c r="I225" s="171"/>
      <c r="J225" s="172">
        <f>ROUND(I225*H225,2)</f>
        <v>0</v>
      </c>
      <c r="K225" s="173"/>
      <c r="L225" s="32"/>
      <c r="M225" s="174" t="s">
        <v>1</v>
      </c>
      <c r="N225" s="175" t="s">
        <v>40</v>
      </c>
      <c r="O225" s="57"/>
      <c r="P225" s="176">
        <f>O225*H225</f>
        <v>0</v>
      </c>
      <c r="Q225" s="176">
        <v>0.108</v>
      </c>
      <c r="R225" s="176">
        <f>Q225*H225</f>
        <v>27</v>
      </c>
      <c r="S225" s="176">
        <v>0</v>
      </c>
      <c r="T225" s="17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8" t="s">
        <v>435</v>
      </c>
      <c r="AT225" s="178" t="s">
        <v>431</v>
      </c>
      <c r="AU225" s="178" t="s">
        <v>436</v>
      </c>
      <c r="AY225" s="16" t="s">
        <v>427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6" t="s">
        <v>82</v>
      </c>
      <c r="BK225" s="179">
        <f>ROUND(I225*H225,2)</f>
        <v>0</v>
      </c>
      <c r="BL225" s="16" t="s">
        <v>435</v>
      </c>
      <c r="BM225" s="178" t="s">
        <v>2203</v>
      </c>
    </row>
    <row r="226" spans="1:65" s="13" customFormat="1" ht="10.199999999999999">
      <c r="B226" s="184"/>
      <c r="D226" s="180" t="s">
        <v>447</v>
      </c>
      <c r="E226" s="185" t="s">
        <v>1</v>
      </c>
      <c r="F226" s="186" t="s">
        <v>993</v>
      </c>
      <c r="H226" s="187">
        <v>250</v>
      </c>
      <c r="I226" s="188"/>
      <c r="L226" s="184"/>
      <c r="M226" s="189"/>
      <c r="N226" s="190"/>
      <c r="O226" s="190"/>
      <c r="P226" s="190"/>
      <c r="Q226" s="190"/>
      <c r="R226" s="190"/>
      <c r="S226" s="190"/>
      <c r="T226" s="191"/>
      <c r="AT226" s="185" t="s">
        <v>447</v>
      </c>
      <c r="AU226" s="185" t="s">
        <v>436</v>
      </c>
      <c r="AV226" s="13" t="s">
        <v>84</v>
      </c>
      <c r="AW226" s="13" t="s">
        <v>32</v>
      </c>
      <c r="AX226" s="13" t="s">
        <v>82</v>
      </c>
      <c r="AY226" s="185" t="s">
        <v>427</v>
      </c>
    </row>
    <row r="227" spans="1:65" s="2" customFormat="1" ht="21.75" customHeight="1">
      <c r="A227" s="31"/>
      <c r="B227" s="165"/>
      <c r="C227" s="166" t="s">
        <v>483</v>
      </c>
      <c r="D227" s="166" t="s">
        <v>431</v>
      </c>
      <c r="E227" s="167" t="s">
        <v>994</v>
      </c>
      <c r="F227" s="168" t="s">
        <v>995</v>
      </c>
      <c r="G227" s="169" t="s">
        <v>452</v>
      </c>
      <c r="H227" s="170">
        <v>12</v>
      </c>
      <c r="I227" s="171"/>
      <c r="J227" s="172">
        <f>ROUND(I227*H227,2)</f>
        <v>0</v>
      </c>
      <c r="K227" s="173"/>
      <c r="L227" s="32"/>
      <c r="M227" s="174" t="s">
        <v>1</v>
      </c>
      <c r="N227" s="175" t="s">
        <v>40</v>
      </c>
      <c r="O227" s="57"/>
      <c r="P227" s="176">
        <f>O227*H227</f>
        <v>0</v>
      </c>
      <c r="Q227" s="176">
        <v>9.9510000000000001E-2</v>
      </c>
      <c r="R227" s="176">
        <f>Q227*H227</f>
        <v>1.1941200000000001</v>
      </c>
      <c r="S227" s="176">
        <v>0</v>
      </c>
      <c r="T227" s="17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8" t="s">
        <v>435</v>
      </c>
      <c r="AT227" s="178" t="s">
        <v>431</v>
      </c>
      <c r="AU227" s="178" t="s">
        <v>436</v>
      </c>
      <c r="AY227" s="16" t="s">
        <v>427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6" t="s">
        <v>82</v>
      </c>
      <c r="BK227" s="179">
        <f>ROUND(I227*H227,2)</f>
        <v>0</v>
      </c>
      <c r="BL227" s="16" t="s">
        <v>435</v>
      </c>
      <c r="BM227" s="178" t="s">
        <v>2204</v>
      </c>
    </row>
    <row r="228" spans="1:65" s="13" customFormat="1" ht="10.199999999999999">
      <c r="B228" s="184"/>
      <c r="D228" s="180" t="s">
        <v>447</v>
      </c>
      <c r="E228" s="185" t="s">
        <v>1</v>
      </c>
      <c r="F228" s="186" t="s">
        <v>1169</v>
      </c>
      <c r="H228" s="187">
        <v>12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447</v>
      </c>
      <c r="AU228" s="185" t="s">
        <v>436</v>
      </c>
      <c r="AV228" s="13" t="s">
        <v>84</v>
      </c>
      <c r="AW228" s="13" t="s">
        <v>32</v>
      </c>
      <c r="AX228" s="13" t="s">
        <v>82</v>
      </c>
      <c r="AY228" s="185" t="s">
        <v>427</v>
      </c>
    </row>
    <row r="229" spans="1:65" s="2" customFormat="1" ht="21.75" customHeight="1">
      <c r="A229" s="31"/>
      <c r="B229" s="165"/>
      <c r="C229" s="166" t="s">
        <v>1162</v>
      </c>
      <c r="D229" s="166" t="s">
        <v>431</v>
      </c>
      <c r="E229" s="167" t="s">
        <v>998</v>
      </c>
      <c r="F229" s="168" t="s">
        <v>999</v>
      </c>
      <c r="G229" s="169" t="s">
        <v>452</v>
      </c>
      <c r="H229" s="170">
        <v>12</v>
      </c>
      <c r="I229" s="171"/>
      <c r="J229" s="172">
        <f>ROUND(I229*H229,2)</f>
        <v>0</v>
      </c>
      <c r="K229" s="173"/>
      <c r="L229" s="32"/>
      <c r="M229" s="174" t="s">
        <v>1</v>
      </c>
      <c r="N229" s="175" t="s">
        <v>40</v>
      </c>
      <c r="O229" s="57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8" t="s">
        <v>435</v>
      </c>
      <c r="AT229" s="178" t="s">
        <v>431</v>
      </c>
      <c r="AU229" s="178" t="s">
        <v>436</v>
      </c>
      <c r="AY229" s="16" t="s">
        <v>427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6" t="s">
        <v>82</v>
      </c>
      <c r="BK229" s="179">
        <f>ROUND(I229*H229,2)</f>
        <v>0</v>
      </c>
      <c r="BL229" s="16" t="s">
        <v>435</v>
      </c>
      <c r="BM229" s="178" t="s">
        <v>2205</v>
      </c>
    </row>
    <row r="230" spans="1:65" s="13" customFormat="1" ht="10.199999999999999">
      <c r="B230" s="184"/>
      <c r="D230" s="180" t="s">
        <v>447</v>
      </c>
      <c r="E230" s="185" t="s">
        <v>1</v>
      </c>
      <c r="F230" s="186" t="s">
        <v>440</v>
      </c>
      <c r="H230" s="187">
        <v>12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447</v>
      </c>
      <c r="AU230" s="185" t="s">
        <v>436</v>
      </c>
      <c r="AV230" s="13" t="s">
        <v>84</v>
      </c>
      <c r="AW230" s="13" t="s">
        <v>32</v>
      </c>
      <c r="AX230" s="13" t="s">
        <v>82</v>
      </c>
      <c r="AY230" s="185" t="s">
        <v>427</v>
      </c>
    </row>
    <row r="231" spans="1:65" s="12" customFormat="1" ht="22.8" customHeight="1">
      <c r="B231" s="152"/>
      <c r="D231" s="153" t="s">
        <v>74</v>
      </c>
      <c r="E231" s="163" t="s">
        <v>436</v>
      </c>
      <c r="F231" s="163" t="s">
        <v>1172</v>
      </c>
      <c r="I231" s="155"/>
      <c r="J231" s="164">
        <f>BK231</f>
        <v>0</v>
      </c>
      <c r="L231" s="152"/>
      <c r="M231" s="157"/>
      <c r="N231" s="158"/>
      <c r="O231" s="158"/>
      <c r="P231" s="159">
        <f>P232</f>
        <v>0</v>
      </c>
      <c r="Q231" s="158"/>
      <c r="R231" s="159">
        <f>R232</f>
        <v>2.9434467200000003</v>
      </c>
      <c r="S231" s="158"/>
      <c r="T231" s="160">
        <f>T232</f>
        <v>0</v>
      </c>
      <c r="AR231" s="153" t="s">
        <v>82</v>
      </c>
      <c r="AT231" s="161" t="s">
        <v>74</v>
      </c>
      <c r="AU231" s="161" t="s">
        <v>82</v>
      </c>
      <c r="AY231" s="153" t="s">
        <v>427</v>
      </c>
      <c r="BK231" s="162">
        <f>BK232</f>
        <v>0</v>
      </c>
    </row>
    <row r="232" spans="1:65" s="12" customFormat="1" ht="20.85" customHeight="1">
      <c r="B232" s="152"/>
      <c r="D232" s="153" t="s">
        <v>74</v>
      </c>
      <c r="E232" s="163" t="s">
        <v>483</v>
      </c>
      <c r="F232" s="163" t="s">
        <v>1173</v>
      </c>
      <c r="I232" s="155"/>
      <c r="J232" s="164">
        <f>BK232</f>
        <v>0</v>
      </c>
      <c r="L232" s="152"/>
      <c r="M232" s="157"/>
      <c r="N232" s="158"/>
      <c r="O232" s="158"/>
      <c r="P232" s="159">
        <f>SUM(P233:P244)</f>
        <v>0</v>
      </c>
      <c r="Q232" s="158"/>
      <c r="R232" s="159">
        <f>SUM(R233:R244)</f>
        <v>2.9434467200000003</v>
      </c>
      <c r="S232" s="158"/>
      <c r="T232" s="160">
        <f>SUM(T233:T244)</f>
        <v>0</v>
      </c>
      <c r="AR232" s="153" t="s">
        <v>82</v>
      </c>
      <c r="AT232" s="161" t="s">
        <v>74</v>
      </c>
      <c r="AU232" s="161" t="s">
        <v>84</v>
      </c>
      <c r="AY232" s="153" t="s">
        <v>427</v>
      </c>
      <c r="BK232" s="162">
        <f>SUM(BK233:BK244)</f>
        <v>0</v>
      </c>
    </row>
    <row r="233" spans="1:65" s="2" customFormat="1" ht="55.5" customHeight="1">
      <c r="A233" s="31"/>
      <c r="B233" s="165"/>
      <c r="C233" s="166" t="s">
        <v>1165</v>
      </c>
      <c r="D233" s="166" t="s">
        <v>431</v>
      </c>
      <c r="E233" s="167" t="s">
        <v>1175</v>
      </c>
      <c r="F233" s="168" t="s">
        <v>1176</v>
      </c>
      <c r="G233" s="169" t="s">
        <v>675</v>
      </c>
      <c r="H233" s="170">
        <v>34.512999999999998</v>
      </c>
      <c r="I233" s="171"/>
      <c r="J233" s="172">
        <f>ROUND(I233*H233,2)</f>
        <v>0</v>
      </c>
      <c r="K233" s="173"/>
      <c r="L233" s="32"/>
      <c r="M233" s="174" t="s">
        <v>1</v>
      </c>
      <c r="N233" s="175" t="s">
        <v>40</v>
      </c>
      <c r="O233" s="57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8" t="s">
        <v>435</v>
      </c>
      <c r="AT233" s="178" t="s">
        <v>431</v>
      </c>
      <c r="AU233" s="178" t="s">
        <v>436</v>
      </c>
      <c r="AY233" s="16" t="s">
        <v>427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6" t="s">
        <v>82</v>
      </c>
      <c r="BK233" s="179">
        <f>ROUND(I233*H233,2)</f>
        <v>0</v>
      </c>
      <c r="BL233" s="16" t="s">
        <v>435</v>
      </c>
      <c r="BM233" s="178" t="s">
        <v>2206</v>
      </c>
    </row>
    <row r="234" spans="1:65" s="13" customFormat="1" ht="10.199999999999999">
      <c r="B234" s="184"/>
      <c r="D234" s="180" t="s">
        <v>447</v>
      </c>
      <c r="E234" s="185" t="s">
        <v>1</v>
      </c>
      <c r="F234" s="186" t="s">
        <v>1178</v>
      </c>
      <c r="H234" s="187">
        <v>3.3860000000000001</v>
      </c>
      <c r="I234" s="188"/>
      <c r="L234" s="184"/>
      <c r="M234" s="189"/>
      <c r="N234" s="190"/>
      <c r="O234" s="190"/>
      <c r="P234" s="190"/>
      <c r="Q234" s="190"/>
      <c r="R234" s="190"/>
      <c r="S234" s="190"/>
      <c r="T234" s="191"/>
      <c r="AT234" s="185" t="s">
        <v>447</v>
      </c>
      <c r="AU234" s="185" t="s">
        <v>436</v>
      </c>
      <c r="AV234" s="13" t="s">
        <v>84</v>
      </c>
      <c r="AW234" s="13" t="s">
        <v>32</v>
      </c>
      <c r="AX234" s="13" t="s">
        <v>75</v>
      </c>
      <c r="AY234" s="185" t="s">
        <v>427</v>
      </c>
    </row>
    <row r="235" spans="1:65" s="13" customFormat="1" ht="10.199999999999999">
      <c r="B235" s="184"/>
      <c r="D235" s="180" t="s">
        <v>447</v>
      </c>
      <c r="E235" s="185" t="s">
        <v>1</v>
      </c>
      <c r="F235" s="186" t="s">
        <v>1179</v>
      </c>
      <c r="H235" s="187">
        <v>31.126999999999999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447</v>
      </c>
      <c r="AU235" s="185" t="s">
        <v>436</v>
      </c>
      <c r="AV235" s="13" t="s">
        <v>84</v>
      </c>
      <c r="AW235" s="13" t="s">
        <v>32</v>
      </c>
      <c r="AX235" s="13" t="s">
        <v>75</v>
      </c>
      <c r="AY235" s="185" t="s">
        <v>427</v>
      </c>
    </row>
    <row r="236" spans="1:65" s="14" customFormat="1" ht="10.199999999999999">
      <c r="B236" s="203"/>
      <c r="D236" s="180" t="s">
        <v>447</v>
      </c>
      <c r="E236" s="204" t="s">
        <v>1</v>
      </c>
      <c r="F236" s="205" t="s">
        <v>541</v>
      </c>
      <c r="H236" s="206">
        <v>34.512999999999998</v>
      </c>
      <c r="I236" s="207"/>
      <c r="L236" s="203"/>
      <c r="M236" s="208"/>
      <c r="N236" s="209"/>
      <c r="O236" s="209"/>
      <c r="P236" s="209"/>
      <c r="Q236" s="209"/>
      <c r="R236" s="209"/>
      <c r="S236" s="209"/>
      <c r="T236" s="210"/>
      <c r="AT236" s="204" t="s">
        <v>447</v>
      </c>
      <c r="AU236" s="204" t="s">
        <v>436</v>
      </c>
      <c r="AV236" s="14" t="s">
        <v>435</v>
      </c>
      <c r="AW236" s="14" t="s">
        <v>32</v>
      </c>
      <c r="AX236" s="14" t="s">
        <v>82</v>
      </c>
      <c r="AY236" s="204" t="s">
        <v>427</v>
      </c>
    </row>
    <row r="237" spans="1:65" s="2" customFormat="1" ht="66.75" customHeight="1">
      <c r="A237" s="31"/>
      <c r="B237" s="165"/>
      <c r="C237" s="166" t="s">
        <v>1167</v>
      </c>
      <c r="D237" s="166" t="s">
        <v>431</v>
      </c>
      <c r="E237" s="167" t="s">
        <v>1181</v>
      </c>
      <c r="F237" s="168" t="s">
        <v>1182</v>
      </c>
      <c r="G237" s="169" t="s">
        <v>490</v>
      </c>
      <c r="H237" s="170">
        <v>99.6</v>
      </c>
      <c r="I237" s="171"/>
      <c r="J237" s="172">
        <f>ROUND(I237*H237,2)</f>
        <v>0</v>
      </c>
      <c r="K237" s="173"/>
      <c r="L237" s="32"/>
      <c r="M237" s="174" t="s">
        <v>1</v>
      </c>
      <c r="N237" s="175" t="s">
        <v>40</v>
      </c>
      <c r="O237" s="57"/>
      <c r="P237" s="176">
        <f>O237*H237</f>
        <v>0</v>
      </c>
      <c r="Q237" s="176">
        <v>7.26E-3</v>
      </c>
      <c r="R237" s="176">
        <f>Q237*H237</f>
        <v>0.72309599999999996</v>
      </c>
      <c r="S237" s="176">
        <v>0</v>
      </c>
      <c r="T237" s="17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8" t="s">
        <v>435</v>
      </c>
      <c r="AT237" s="178" t="s">
        <v>431</v>
      </c>
      <c r="AU237" s="178" t="s">
        <v>436</v>
      </c>
      <c r="AY237" s="16" t="s">
        <v>427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6" t="s">
        <v>82</v>
      </c>
      <c r="BK237" s="179">
        <f>ROUND(I237*H237,2)</f>
        <v>0</v>
      </c>
      <c r="BL237" s="16" t="s">
        <v>435</v>
      </c>
      <c r="BM237" s="178" t="s">
        <v>2207</v>
      </c>
    </row>
    <row r="238" spans="1:65" s="13" customFormat="1" ht="10.199999999999999">
      <c r="B238" s="184"/>
      <c r="D238" s="180" t="s">
        <v>447</v>
      </c>
      <c r="E238" s="185" t="s">
        <v>1</v>
      </c>
      <c r="F238" s="186" t="s">
        <v>1184</v>
      </c>
      <c r="H238" s="187">
        <v>99.6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447</v>
      </c>
      <c r="AU238" s="185" t="s">
        <v>436</v>
      </c>
      <c r="AV238" s="13" t="s">
        <v>84</v>
      </c>
      <c r="AW238" s="13" t="s">
        <v>32</v>
      </c>
      <c r="AX238" s="13" t="s">
        <v>82</v>
      </c>
      <c r="AY238" s="185" t="s">
        <v>427</v>
      </c>
    </row>
    <row r="239" spans="1:65" s="2" customFormat="1" ht="66.75" customHeight="1">
      <c r="A239" s="31"/>
      <c r="B239" s="165"/>
      <c r="C239" s="166" t="s">
        <v>1170</v>
      </c>
      <c r="D239" s="166" t="s">
        <v>431</v>
      </c>
      <c r="E239" s="167" t="s">
        <v>1186</v>
      </c>
      <c r="F239" s="168" t="s">
        <v>1187</v>
      </c>
      <c r="G239" s="169" t="s">
        <v>490</v>
      </c>
      <c r="H239" s="170">
        <v>99.6</v>
      </c>
      <c r="I239" s="171"/>
      <c r="J239" s="172">
        <f>ROUND(I239*H239,2)</f>
        <v>0</v>
      </c>
      <c r="K239" s="173"/>
      <c r="L239" s="32"/>
      <c r="M239" s="174" t="s">
        <v>1</v>
      </c>
      <c r="N239" s="175" t="s">
        <v>40</v>
      </c>
      <c r="O239" s="57"/>
      <c r="P239" s="176">
        <f>O239*H239</f>
        <v>0</v>
      </c>
      <c r="Q239" s="176">
        <v>8.5999999999999998E-4</v>
      </c>
      <c r="R239" s="176">
        <f>Q239*H239</f>
        <v>8.5655999999999996E-2</v>
      </c>
      <c r="S239" s="176">
        <v>0</v>
      </c>
      <c r="T239" s="17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8" t="s">
        <v>435</v>
      </c>
      <c r="AT239" s="178" t="s">
        <v>431</v>
      </c>
      <c r="AU239" s="178" t="s">
        <v>436</v>
      </c>
      <c r="AY239" s="16" t="s">
        <v>427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6" t="s">
        <v>82</v>
      </c>
      <c r="BK239" s="179">
        <f>ROUND(I239*H239,2)</f>
        <v>0</v>
      </c>
      <c r="BL239" s="16" t="s">
        <v>435</v>
      </c>
      <c r="BM239" s="178" t="s">
        <v>2208</v>
      </c>
    </row>
    <row r="240" spans="1:65" s="13" customFormat="1" ht="10.199999999999999">
      <c r="B240" s="184"/>
      <c r="D240" s="180" t="s">
        <v>447</v>
      </c>
      <c r="E240" s="185" t="s">
        <v>1</v>
      </c>
      <c r="F240" s="186" t="s">
        <v>1189</v>
      </c>
      <c r="H240" s="187">
        <v>99.6</v>
      </c>
      <c r="I240" s="188"/>
      <c r="L240" s="184"/>
      <c r="M240" s="189"/>
      <c r="N240" s="190"/>
      <c r="O240" s="190"/>
      <c r="P240" s="190"/>
      <c r="Q240" s="190"/>
      <c r="R240" s="190"/>
      <c r="S240" s="190"/>
      <c r="T240" s="191"/>
      <c r="AT240" s="185" t="s">
        <v>447</v>
      </c>
      <c r="AU240" s="185" t="s">
        <v>436</v>
      </c>
      <c r="AV240" s="13" t="s">
        <v>84</v>
      </c>
      <c r="AW240" s="13" t="s">
        <v>32</v>
      </c>
      <c r="AX240" s="13" t="s">
        <v>82</v>
      </c>
      <c r="AY240" s="185" t="s">
        <v>427</v>
      </c>
    </row>
    <row r="241" spans="1:65" s="2" customFormat="1" ht="66.75" customHeight="1">
      <c r="A241" s="31"/>
      <c r="B241" s="165"/>
      <c r="C241" s="166" t="s">
        <v>1174</v>
      </c>
      <c r="D241" s="166" t="s">
        <v>431</v>
      </c>
      <c r="E241" s="167" t="s">
        <v>1190</v>
      </c>
      <c r="F241" s="168" t="s">
        <v>1191</v>
      </c>
      <c r="G241" s="169" t="s">
        <v>452</v>
      </c>
      <c r="H241" s="170">
        <v>0.45200000000000001</v>
      </c>
      <c r="I241" s="171"/>
      <c r="J241" s="172">
        <f>ROUND(I241*H241,2)</f>
        <v>0</v>
      </c>
      <c r="K241" s="173"/>
      <c r="L241" s="32"/>
      <c r="M241" s="174" t="s">
        <v>1</v>
      </c>
      <c r="N241" s="175" t="s">
        <v>40</v>
      </c>
      <c r="O241" s="57"/>
      <c r="P241" s="176">
        <f>O241*H241</f>
        <v>0</v>
      </c>
      <c r="Q241" s="176">
        <v>1.0958000000000001</v>
      </c>
      <c r="R241" s="176">
        <f>Q241*H241</f>
        <v>0.49530160000000006</v>
      </c>
      <c r="S241" s="176">
        <v>0</v>
      </c>
      <c r="T241" s="17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8" t="s">
        <v>435</v>
      </c>
      <c r="AT241" s="178" t="s">
        <v>431</v>
      </c>
      <c r="AU241" s="178" t="s">
        <v>436</v>
      </c>
      <c r="AY241" s="16" t="s">
        <v>427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6" t="s">
        <v>82</v>
      </c>
      <c r="BK241" s="179">
        <f>ROUND(I241*H241,2)</f>
        <v>0</v>
      </c>
      <c r="BL241" s="16" t="s">
        <v>435</v>
      </c>
      <c r="BM241" s="178" t="s">
        <v>2209</v>
      </c>
    </row>
    <row r="242" spans="1:65" s="13" customFormat="1" ht="10.199999999999999">
      <c r="B242" s="184"/>
      <c r="D242" s="180" t="s">
        <v>447</v>
      </c>
      <c r="E242" s="185" t="s">
        <v>1</v>
      </c>
      <c r="F242" s="186" t="s">
        <v>1193</v>
      </c>
      <c r="H242" s="187">
        <v>0.45200000000000001</v>
      </c>
      <c r="I242" s="188"/>
      <c r="L242" s="184"/>
      <c r="M242" s="189"/>
      <c r="N242" s="190"/>
      <c r="O242" s="190"/>
      <c r="P242" s="190"/>
      <c r="Q242" s="190"/>
      <c r="R242" s="190"/>
      <c r="S242" s="190"/>
      <c r="T242" s="191"/>
      <c r="AT242" s="185" t="s">
        <v>447</v>
      </c>
      <c r="AU242" s="185" t="s">
        <v>436</v>
      </c>
      <c r="AV242" s="13" t="s">
        <v>84</v>
      </c>
      <c r="AW242" s="13" t="s">
        <v>32</v>
      </c>
      <c r="AX242" s="13" t="s">
        <v>82</v>
      </c>
      <c r="AY242" s="185" t="s">
        <v>427</v>
      </c>
    </row>
    <row r="243" spans="1:65" s="2" customFormat="1" ht="66.75" customHeight="1">
      <c r="A243" s="31"/>
      <c r="B243" s="165"/>
      <c r="C243" s="166" t="s">
        <v>1180</v>
      </c>
      <c r="D243" s="166" t="s">
        <v>431</v>
      </c>
      <c r="E243" s="167" t="s">
        <v>1195</v>
      </c>
      <c r="F243" s="168" t="s">
        <v>1196</v>
      </c>
      <c r="G243" s="169" t="s">
        <v>452</v>
      </c>
      <c r="H243" s="170">
        <v>1.552</v>
      </c>
      <c r="I243" s="171"/>
      <c r="J243" s="172">
        <f>ROUND(I243*H243,2)</f>
        <v>0</v>
      </c>
      <c r="K243" s="173"/>
      <c r="L243" s="32"/>
      <c r="M243" s="174" t="s">
        <v>1</v>
      </c>
      <c r="N243" s="175" t="s">
        <v>40</v>
      </c>
      <c r="O243" s="57"/>
      <c r="P243" s="176">
        <f>O243*H243</f>
        <v>0</v>
      </c>
      <c r="Q243" s="176">
        <v>1.0563100000000001</v>
      </c>
      <c r="R243" s="176">
        <f>Q243*H243</f>
        <v>1.6393931200000003</v>
      </c>
      <c r="S243" s="176">
        <v>0</v>
      </c>
      <c r="T243" s="17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8" t="s">
        <v>435</v>
      </c>
      <c r="AT243" s="178" t="s">
        <v>431</v>
      </c>
      <c r="AU243" s="178" t="s">
        <v>436</v>
      </c>
      <c r="AY243" s="16" t="s">
        <v>427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6" t="s">
        <v>82</v>
      </c>
      <c r="BK243" s="179">
        <f>ROUND(I243*H243,2)</f>
        <v>0</v>
      </c>
      <c r="BL243" s="16" t="s">
        <v>435</v>
      </c>
      <c r="BM243" s="178" t="s">
        <v>2210</v>
      </c>
    </row>
    <row r="244" spans="1:65" s="13" customFormat="1" ht="10.199999999999999">
      <c r="B244" s="184"/>
      <c r="D244" s="180" t="s">
        <v>447</v>
      </c>
      <c r="E244" s="185" t="s">
        <v>1</v>
      </c>
      <c r="F244" s="186" t="s">
        <v>1198</v>
      </c>
      <c r="H244" s="187">
        <v>1.552</v>
      </c>
      <c r="I244" s="188"/>
      <c r="L244" s="184"/>
      <c r="M244" s="189"/>
      <c r="N244" s="190"/>
      <c r="O244" s="190"/>
      <c r="P244" s="190"/>
      <c r="Q244" s="190"/>
      <c r="R244" s="190"/>
      <c r="S244" s="190"/>
      <c r="T244" s="191"/>
      <c r="AT244" s="185" t="s">
        <v>447</v>
      </c>
      <c r="AU244" s="185" t="s">
        <v>436</v>
      </c>
      <c r="AV244" s="13" t="s">
        <v>84</v>
      </c>
      <c r="AW244" s="13" t="s">
        <v>32</v>
      </c>
      <c r="AX244" s="13" t="s">
        <v>82</v>
      </c>
      <c r="AY244" s="185" t="s">
        <v>427</v>
      </c>
    </row>
    <row r="245" spans="1:65" s="12" customFormat="1" ht="22.8" customHeight="1">
      <c r="B245" s="152"/>
      <c r="D245" s="153" t="s">
        <v>74</v>
      </c>
      <c r="E245" s="163" t="s">
        <v>435</v>
      </c>
      <c r="F245" s="163" t="s">
        <v>890</v>
      </c>
      <c r="I245" s="155"/>
      <c r="J245" s="164">
        <f>BK245</f>
        <v>0</v>
      </c>
      <c r="L245" s="152"/>
      <c r="M245" s="157"/>
      <c r="N245" s="158"/>
      <c r="O245" s="158"/>
      <c r="P245" s="159">
        <f>P246+P259</f>
        <v>0</v>
      </c>
      <c r="Q245" s="158"/>
      <c r="R245" s="159">
        <f>R246+R259</f>
        <v>323.64820320000001</v>
      </c>
      <c r="S245" s="158"/>
      <c r="T245" s="160">
        <f>T246+T259</f>
        <v>0</v>
      </c>
      <c r="AR245" s="153" t="s">
        <v>82</v>
      </c>
      <c r="AT245" s="161" t="s">
        <v>74</v>
      </c>
      <c r="AU245" s="161" t="s">
        <v>82</v>
      </c>
      <c r="AY245" s="153" t="s">
        <v>427</v>
      </c>
      <c r="BK245" s="162">
        <f>BK246+BK259</f>
        <v>0</v>
      </c>
    </row>
    <row r="246" spans="1:65" s="12" customFormat="1" ht="20.85" customHeight="1">
      <c r="B246" s="152"/>
      <c r="D246" s="153" t="s">
        <v>74</v>
      </c>
      <c r="E246" s="163" t="s">
        <v>891</v>
      </c>
      <c r="F246" s="163" t="s">
        <v>892</v>
      </c>
      <c r="I246" s="155"/>
      <c r="J246" s="164">
        <f>BK246</f>
        <v>0</v>
      </c>
      <c r="L246" s="152"/>
      <c r="M246" s="157"/>
      <c r="N246" s="158"/>
      <c r="O246" s="158"/>
      <c r="P246" s="159">
        <f>SUM(P247:P258)</f>
        <v>0</v>
      </c>
      <c r="Q246" s="158"/>
      <c r="R246" s="159">
        <f>SUM(R247:R258)</f>
        <v>168.864</v>
      </c>
      <c r="S246" s="158"/>
      <c r="T246" s="160">
        <f>SUM(T247:T258)</f>
        <v>0</v>
      </c>
      <c r="AR246" s="153" t="s">
        <v>82</v>
      </c>
      <c r="AT246" s="161" t="s">
        <v>74</v>
      </c>
      <c r="AU246" s="161" t="s">
        <v>84</v>
      </c>
      <c r="AY246" s="153" t="s">
        <v>427</v>
      </c>
      <c r="BK246" s="162">
        <f>SUM(BK247:BK258)</f>
        <v>0</v>
      </c>
    </row>
    <row r="247" spans="1:65" s="2" customFormat="1" ht="33" customHeight="1">
      <c r="A247" s="31"/>
      <c r="B247" s="165"/>
      <c r="C247" s="166" t="s">
        <v>1185</v>
      </c>
      <c r="D247" s="166" t="s">
        <v>431</v>
      </c>
      <c r="E247" s="167" t="s">
        <v>893</v>
      </c>
      <c r="F247" s="168" t="s">
        <v>894</v>
      </c>
      <c r="G247" s="169" t="s">
        <v>675</v>
      </c>
      <c r="H247" s="170">
        <v>41.92</v>
      </c>
      <c r="I247" s="171"/>
      <c r="J247" s="172">
        <f>ROUND(I247*H247,2)</f>
        <v>0</v>
      </c>
      <c r="K247" s="173"/>
      <c r="L247" s="32"/>
      <c r="M247" s="174" t="s">
        <v>1</v>
      </c>
      <c r="N247" s="175" t="s">
        <v>40</v>
      </c>
      <c r="O247" s="57"/>
      <c r="P247" s="176">
        <f>O247*H247</f>
        <v>0</v>
      </c>
      <c r="Q247" s="176">
        <v>2.25</v>
      </c>
      <c r="R247" s="176">
        <f>Q247*H247</f>
        <v>94.320000000000007</v>
      </c>
      <c r="S247" s="176">
        <v>0</v>
      </c>
      <c r="T247" s="17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8" t="s">
        <v>435</v>
      </c>
      <c r="AT247" s="178" t="s">
        <v>431</v>
      </c>
      <c r="AU247" s="178" t="s">
        <v>436</v>
      </c>
      <c r="AY247" s="16" t="s">
        <v>427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6" t="s">
        <v>82</v>
      </c>
      <c r="BK247" s="179">
        <f>ROUND(I247*H247,2)</f>
        <v>0</v>
      </c>
      <c r="BL247" s="16" t="s">
        <v>435</v>
      </c>
      <c r="BM247" s="178" t="s">
        <v>2211</v>
      </c>
    </row>
    <row r="248" spans="1:65" s="13" customFormat="1" ht="10.199999999999999">
      <c r="B248" s="184"/>
      <c r="D248" s="180" t="s">
        <v>447</v>
      </c>
      <c r="E248" s="185" t="s">
        <v>1</v>
      </c>
      <c r="F248" s="186" t="s">
        <v>2212</v>
      </c>
      <c r="H248" s="187">
        <v>14.4</v>
      </c>
      <c r="I248" s="188"/>
      <c r="L248" s="184"/>
      <c r="M248" s="189"/>
      <c r="N248" s="190"/>
      <c r="O248" s="190"/>
      <c r="P248" s="190"/>
      <c r="Q248" s="190"/>
      <c r="R248" s="190"/>
      <c r="S248" s="190"/>
      <c r="T248" s="191"/>
      <c r="AT248" s="185" t="s">
        <v>447</v>
      </c>
      <c r="AU248" s="185" t="s">
        <v>436</v>
      </c>
      <c r="AV248" s="13" t="s">
        <v>84</v>
      </c>
      <c r="AW248" s="13" t="s">
        <v>32</v>
      </c>
      <c r="AX248" s="13" t="s">
        <v>75</v>
      </c>
      <c r="AY248" s="185" t="s">
        <v>427</v>
      </c>
    </row>
    <row r="249" spans="1:65" s="13" customFormat="1" ht="10.199999999999999">
      <c r="B249" s="184"/>
      <c r="D249" s="180" t="s">
        <v>447</v>
      </c>
      <c r="E249" s="185" t="s">
        <v>1</v>
      </c>
      <c r="F249" s="186" t="s">
        <v>2213</v>
      </c>
      <c r="H249" s="187">
        <v>27.52</v>
      </c>
      <c r="I249" s="188"/>
      <c r="L249" s="184"/>
      <c r="M249" s="189"/>
      <c r="N249" s="190"/>
      <c r="O249" s="190"/>
      <c r="P249" s="190"/>
      <c r="Q249" s="190"/>
      <c r="R249" s="190"/>
      <c r="S249" s="190"/>
      <c r="T249" s="191"/>
      <c r="AT249" s="185" t="s">
        <v>447</v>
      </c>
      <c r="AU249" s="185" t="s">
        <v>436</v>
      </c>
      <c r="AV249" s="13" t="s">
        <v>84</v>
      </c>
      <c r="AW249" s="13" t="s">
        <v>32</v>
      </c>
      <c r="AX249" s="13" t="s">
        <v>75</v>
      </c>
      <c r="AY249" s="185" t="s">
        <v>427</v>
      </c>
    </row>
    <row r="250" spans="1:65" s="14" customFormat="1" ht="10.199999999999999">
      <c r="B250" s="203"/>
      <c r="D250" s="180" t="s">
        <v>447</v>
      </c>
      <c r="E250" s="204" t="s">
        <v>1</v>
      </c>
      <c r="F250" s="205" t="s">
        <v>541</v>
      </c>
      <c r="H250" s="206">
        <v>41.92</v>
      </c>
      <c r="I250" s="207"/>
      <c r="L250" s="203"/>
      <c r="M250" s="208"/>
      <c r="N250" s="209"/>
      <c r="O250" s="209"/>
      <c r="P250" s="209"/>
      <c r="Q250" s="209"/>
      <c r="R250" s="209"/>
      <c r="S250" s="209"/>
      <c r="T250" s="210"/>
      <c r="AT250" s="204" t="s">
        <v>447</v>
      </c>
      <c r="AU250" s="204" t="s">
        <v>436</v>
      </c>
      <c r="AV250" s="14" t="s">
        <v>435</v>
      </c>
      <c r="AW250" s="14" t="s">
        <v>32</v>
      </c>
      <c r="AX250" s="14" t="s">
        <v>82</v>
      </c>
      <c r="AY250" s="204" t="s">
        <v>427</v>
      </c>
    </row>
    <row r="251" spans="1:65" s="2" customFormat="1" ht="33" customHeight="1">
      <c r="A251" s="31"/>
      <c r="B251" s="165"/>
      <c r="C251" s="166" t="s">
        <v>1060</v>
      </c>
      <c r="D251" s="166" t="s">
        <v>431</v>
      </c>
      <c r="E251" s="167" t="s">
        <v>1200</v>
      </c>
      <c r="F251" s="168" t="s">
        <v>1201</v>
      </c>
      <c r="G251" s="169" t="s">
        <v>675</v>
      </c>
      <c r="H251" s="170">
        <v>33.07</v>
      </c>
      <c r="I251" s="171"/>
      <c r="J251" s="172">
        <f>ROUND(I251*H251,2)</f>
        <v>0</v>
      </c>
      <c r="K251" s="173"/>
      <c r="L251" s="32"/>
      <c r="M251" s="174" t="s">
        <v>1</v>
      </c>
      <c r="N251" s="175" t="s">
        <v>40</v>
      </c>
      <c r="O251" s="57"/>
      <c r="P251" s="176">
        <f>O251*H251</f>
        <v>0</v>
      </c>
      <c r="Q251" s="176">
        <v>2.25</v>
      </c>
      <c r="R251" s="176">
        <f>Q251*H251</f>
        <v>74.407499999999999</v>
      </c>
      <c r="S251" s="176">
        <v>0</v>
      </c>
      <c r="T251" s="17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8" t="s">
        <v>435</v>
      </c>
      <c r="AT251" s="178" t="s">
        <v>431</v>
      </c>
      <c r="AU251" s="178" t="s">
        <v>436</v>
      </c>
      <c r="AY251" s="16" t="s">
        <v>427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6" t="s">
        <v>82</v>
      </c>
      <c r="BK251" s="179">
        <f>ROUND(I251*H251,2)</f>
        <v>0</v>
      </c>
      <c r="BL251" s="16" t="s">
        <v>435</v>
      </c>
      <c r="BM251" s="178" t="s">
        <v>2214</v>
      </c>
    </row>
    <row r="252" spans="1:65" s="13" customFormat="1" ht="10.199999999999999">
      <c r="B252" s="184"/>
      <c r="D252" s="180" t="s">
        <v>447</v>
      </c>
      <c r="E252" s="185" t="s">
        <v>1</v>
      </c>
      <c r="F252" s="186" t="s">
        <v>1203</v>
      </c>
      <c r="H252" s="187">
        <v>15.57</v>
      </c>
      <c r="I252" s="188"/>
      <c r="L252" s="184"/>
      <c r="M252" s="189"/>
      <c r="N252" s="190"/>
      <c r="O252" s="190"/>
      <c r="P252" s="190"/>
      <c r="Q252" s="190"/>
      <c r="R252" s="190"/>
      <c r="S252" s="190"/>
      <c r="T252" s="191"/>
      <c r="AT252" s="185" t="s">
        <v>447</v>
      </c>
      <c r="AU252" s="185" t="s">
        <v>436</v>
      </c>
      <c r="AV252" s="13" t="s">
        <v>84</v>
      </c>
      <c r="AW252" s="13" t="s">
        <v>32</v>
      </c>
      <c r="AX252" s="13" t="s">
        <v>75</v>
      </c>
      <c r="AY252" s="185" t="s">
        <v>427</v>
      </c>
    </row>
    <row r="253" spans="1:65" s="13" customFormat="1" ht="10.199999999999999">
      <c r="B253" s="184"/>
      <c r="D253" s="180" t="s">
        <v>447</v>
      </c>
      <c r="E253" s="185" t="s">
        <v>1</v>
      </c>
      <c r="F253" s="186" t="s">
        <v>2215</v>
      </c>
      <c r="H253" s="187">
        <v>17.5</v>
      </c>
      <c r="I253" s="188"/>
      <c r="L253" s="184"/>
      <c r="M253" s="189"/>
      <c r="N253" s="190"/>
      <c r="O253" s="190"/>
      <c r="P253" s="190"/>
      <c r="Q253" s="190"/>
      <c r="R253" s="190"/>
      <c r="S253" s="190"/>
      <c r="T253" s="191"/>
      <c r="AT253" s="185" t="s">
        <v>447</v>
      </c>
      <c r="AU253" s="185" t="s">
        <v>436</v>
      </c>
      <c r="AV253" s="13" t="s">
        <v>84</v>
      </c>
      <c r="AW253" s="13" t="s">
        <v>32</v>
      </c>
      <c r="AX253" s="13" t="s">
        <v>75</v>
      </c>
      <c r="AY253" s="185" t="s">
        <v>427</v>
      </c>
    </row>
    <row r="254" spans="1:65" s="14" customFormat="1" ht="10.199999999999999">
      <c r="B254" s="203"/>
      <c r="D254" s="180" t="s">
        <v>447</v>
      </c>
      <c r="E254" s="204" t="s">
        <v>1</v>
      </c>
      <c r="F254" s="205" t="s">
        <v>541</v>
      </c>
      <c r="H254" s="206">
        <v>33.07</v>
      </c>
      <c r="I254" s="207"/>
      <c r="L254" s="203"/>
      <c r="M254" s="208"/>
      <c r="N254" s="209"/>
      <c r="O254" s="209"/>
      <c r="P254" s="209"/>
      <c r="Q254" s="209"/>
      <c r="R254" s="209"/>
      <c r="S254" s="209"/>
      <c r="T254" s="210"/>
      <c r="AT254" s="204" t="s">
        <v>447</v>
      </c>
      <c r="AU254" s="204" t="s">
        <v>436</v>
      </c>
      <c r="AV254" s="14" t="s">
        <v>435</v>
      </c>
      <c r="AW254" s="14" t="s">
        <v>32</v>
      </c>
      <c r="AX254" s="14" t="s">
        <v>82</v>
      </c>
      <c r="AY254" s="204" t="s">
        <v>427</v>
      </c>
    </row>
    <row r="255" spans="1:65" s="2" customFormat="1" ht="44.25" customHeight="1">
      <c r="A255" s="31"/>
      <c r="B255" s="165"/>
      <c r="C255" s="166" t="s">
        <v>1194</v>
      </c>
      <c r="D255" s="166" t="s">
        <v>431</v>
      </c>
      <c r="E255" s="167" t="s">
        <v>1206</v>
      </c>
      <c r="F255" s="168" t="s">
        <v>1207</v>
      </c>
      <c r="G255" s="169" t="s">
        <v>490</v>
      </c>
      <c r="H255" s="170">
        <v>210</v>
      </c>
      <c r="I255" s="171"/>
      <c r="J255" s="172">
        <f>ROUND(I255*H255,2)</f>
        <v>0</v>
      </c>
      <c r="K255" s="173"/>
      <c r="L255" s="32"/>
      <c r="M255" s="174" t="s">
        <v>1</v>
      </c>
      <c r="N255" s="175" t="s">
        <v>40</v>
      </c>
      <c r="O255" s="57"/>
      <c r="P255" s="176">
        <f>O255*H255</f>
        <v>0</v>
      </c>
      <c r="Q255" s="176">
        <v>2.1000000000000001E-4</v>
      </c>
      <c r="R255" s="176">
        <f>Q255*H255</f>
        <v>4.41E-2</v>
      </c>
      <c r="S255" s="176">
        <v>0</v>
      </c>
      <c r="T255" s="17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8" t="s">
        <v>435</v>
      </c>
      <c r="AT255" s="178" t="s">
        <v>431</v>
      </c>
      <c r="AU255" s="178" t="s">
        <v>436</v>
      </c>
      <c r="AY255" s="16" t="s">
        <v>427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6" t="s">
        <v>82</v>
      </c>
      <c r="BK255" s="179">
        <f>ROUND(I255*H255,2)</f>
        <v>0</v>
      </c>
      <c r="BL255" s="16" t="s">
        <v>435</v>
      </c>
      <c r="BM255" s="178" t="s">
        <v>2216</v>
      </c>
    </row>
    <row r="256" spans="1:65" s="13" customFormat="1" ht="10.199999999999999">
      <c r="B256" s="184"/>
      <c r="D256" s="180" t="s">
        <v>447</v>
      </c>
      <c r="E256" s="185" t="s">
        <v>1</v>
      </c>
      <c r="F256" s="186" t="s">
        <v>2217</v>
      </c>
      <c r="H256" s="187">
        <v>210</v>
      </c>
      <c r="I256" s="188"/>
      <c r="L256" s="184"/>
      <c r="M256" s="189"/>
      <c r="N256" s="190"/>
      <c r="O256" s="190"/>
      <c r="P256" s="190"/>
      <c r="Q256" s="190"/>
      <c r="R256" s="190"/>
      <c r="S256" s="190"/>
      <c r="T256" s="191"/>
      <c r="AT256" s="185" t="s">
        <v>447</v>
      </c>
      <c r="AU256" s="185" t="s">
        <v>436</v>
      </c>
      <c r="AV256" s="13" t="s">
        <v>84</v>
      </c>
      <c r="AW256" s="13" t="s">
        <v>32</v>
      </c>
      <c r="AX256" s="13" t="s">
        <v>82</v>
      </c>
      <c r="AY256" s="185" t="s">
        <v>427</v>
      </c>
    </row>
    <row r="257" spans="1:65" s="2" customFormat="1" ht="21.75" customHeight="1">
      <c r="A257" s="31"/>
      <c r="B257" s="165"/>
      <c r="C257" s="192" t="s">
        <v>1199</v>
      </c>
      <c r="D257" s="192" t="s">
        <v>461</v>
      </c>
      <c r="E257" s="193" t="s">
        <v>1212</v>
      </c>
      <c r="F257" s="194" t="s">
        <v>1213</v>
      </c>
      <c r="G257" s="195" t="s">
        <v>490</v>
      </c>
      <c r="H257" s="196">
        <v>231</v>
      </c>
      <c r="I257" s="197"/>
      <c r="J257" s="198">
        <f>ROUND(I257*H257,2)</f>
        <v>0</v>
      </c>
      <c r="K257" s="199"/>
      <c r="L257" s="200"/>
      <c r="M257" s="201" t="s">
        <v>1</v>
      </c>
      <c r="N257" s="202" t="s">
        <v>40</v>
      </c>
      <c r="O257" s="57"/>
      <c r="P257" s="176">
        <f>O257*H257</f>
        <v>0</v>
      </c>
      <c r="Q257" s="176">
        <v>4.0000000000000002E-4</v>
      </c>
      <c r="R257" s="176">
        <f>Q257*H257</f>
        <v>9.240000000000001E-2</v>
      </c>
      <c r="S257" s="176">
        <v>0</v>
      </c>
      <c r="T257" s="177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8" t="s">
        <v>464</v>
      </c>
      <c r="AT257" s="178" t="s">
        <v>461</v>
      </c>
      <c r="AU257" s="178" t="s">
        <v>436</v>
      </c>
      <c r="AY257" s="16" t="s">
        <v>427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6" t="s">
        <v>82</v>
      </c>
      <c r="BK257" s="179">
        <f>ROUND(I257*H257,2)</f>
        <v>0</v>
      </c>
      <c r="BL257" s="16" t="s">
        <v>435</v>
      </c>
      <c r="BM257" s="178" t="s">
        <v>2218</v>
      </c>
    </row>
    <row r="258" spans="1:65" s="13" customFormat="1" ht="10.199999999999999">
      <c r="B258" s="184"/>
      <c r="D258" s="180" t="s">
        <v>447</v>
      </c>
      <c r="E258" s="185" t="s">
        <v>1</v>
      </c>
      <c r="F258" s="186" t="s">
        <v>2219</v>
      </c>
      <c r="H258" s="187">
        <v>231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447</v>
      </c>
      <c r="AU258" s="185" t="s">
        <v>436</v>
      </c>
      <c r="AV258" s="13" t="s">
        <v>84</v>
      </c>
      <c r="AW258" s="13" t="s">
        <v>32</v>
      </c>
      <c r="AX258" s="13" t="s">
        <v>82</v>
      </c>
      <c r="AY258" s="185" t="s">
        <v>427</v>
      </c>
    </row>
    <row r="259" spans="1:65" s="12" customFormat="1" ht="20.85" customHeight="1">
      <c r="B259" s="152"/>
      <c r="D259" s="153" t="s">
        <v>74</v>
      </c>
      <c r="E259" s="163" t="s">
        <v>898</v>
      </c>
      <c r="F259" s="163" t="s">
        <v>899</v>
      </c>
      <c r="I259" s="155"/>
      <c r="J259" s="164">
        <f>BK259</f>
        <v>0</v>
      </c>
      <c r="L259" s="152"/>
      <c r="M259" s="157"/>
      <c r="N259" s="158"/>
      <c r="O259" s="158"/>
      <c r="P259" s="159">
        <f>SUM(P260:P269)</f>
        <v>0</v>
      </c>
      <c r="Q259" s="158"/>
      <c r="R259" s="159">
        <f>SUM(R260:R269)</f>
        <v>154.78420319999998</v>
      </c>
      <c r="S259" s="158"/>
      <c r="T259" s="160">
        <f>SUM(T260:T269)</f>
        <v>0</v>
      </c>
      <c r="AR259" s="153" t="s">
        <v>82</v>
      </c>
      <c r="AT259" s="161" t="s">
        <v>74</v>
      </c>
      <c r="AU259" s="161" t="s">
        <v>84</v>
      </c>
      <c r="AY259" s="153" t="s">
        <v>427</v>
      </c>
      <c r="BK259" s="162">
        <f>SUM(BK260:BK269)</f>
        <v>0</v>
      </c>
    </row>
    <row r="260" spans="1:65" s="2" customFormat="1" ht="44.25" customHeight="1">
      <c r="A260" s="31"/>
      <c r="B260" s="165"/>
      <c r="C260" s="166" t="s">
        <v>1205</v>
      </c>
      <c r="D260" s="166" t="s">
        <v>431</v>
      </c>
      <c r="E260" s="167" t="s">
        <v>900</v>
      </c>
      <c r="F260" s="168" t="s">
        <v>901</v>
      </c>
      <c r="G260" s="169" t="s">
        <v>675</v>
      </c>
      <c r="H260" s="170">
        <v>48.56</v>
      </c>
      <c r="I260" s="171"/>
      <c r="J260" s="172">
        <f>ROUND(I260*H260,2)</f>
        <v>0</v>
      </c>
      <c r="K260" s="173"/>
      <c r="L260" s="32"/>
      <c r="M260" s="174" t="s">
        <v>1</v>
      </c>
      <c r="N260" s="175" t="s">
        <v>40</v>
      </c>
      <c r="O260" s="57"/>
      <c r="P260" s="176">
        <f>O260*H260</f>
        <v>0</v>
      </c>
      <c r="Q260" s="176">
        <v>2.0032199999999998</v>
      </c>
      <c r="R260" s="176">
        <f>Q260*H260</f>
        <v>97.276363199999992</v>
      </c>
      <c r="S260" s="176">
        <v>0</v>
      </c>
      <c r="T260" s="17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8" t="s">
        <v>435</v>
      </c>
      <c r="AT260" s="178" t="s">
        <v>431</v>
      </c>
      <c r="AU260" s="178" t="s">
        <v>436</v>
      </c>
      <c r="AY260" s="16" t="s">
        <v>427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16" t="s">
        <v>82</v>
      </c>
      <c r="BK260" s="179">
        <f>ROUND(I260*H260,2)</f>
        <v>0</v>
      </c>
      <c r="BL260" s="16" t="s">
        <v>435</v>
      </c>
      <c r="BM260" s="178" t="s">
        <v>2220</v>
      </c>
    </row>
    <row r="261" spans="1:65" s="13" customFormat="1" ht="10.199999999999999">
      <c r="B261" s="184"/>
      <c r="D261" s="180" t="s">
        <v>447</v>
      </c>
      <c r="E261" s="185" t="s">
        <v>1</v>
      </c>
      <c r="F261" s="186" t="s">
        <v>1217</v>
      </c>
      <c r="H261" s="187">
        <v>28.16</v>
      </c>
      <c r="I261" s="188"/>
      <c r="L261" s="184"/>
      <c r="M261" s="189"/>
      <c r="N261" s="190"/>
      <c r="O261" s="190"/>
      <c r="P261" s="190"/>
      <c r="Q261" s="190"/>
      <c r="R261" s="190"/>
      <c r="S261" s="190"/>
      <c r="T261" s="191"/>
      <c r="AT261" s="185" t="s">
        <v>447</v>
      </c>
      <c r="AU261" s="185" t="s">
        <v>436</v>
      </c>
      <c r="AV261" s="13" t="s">
        <v>84</v>
      </c>
      <c r="AW261" s="13" t="s">
        <v>32</v>
      </c>
      <c r="AX261" s="13" t="s">
        <v>75</v>
      </c>
      <c r="AY261" s="185" t="s">
        <v>427</v>
      </c>
    </row>
    <row r="262" spans="1:65" s="13" customFormat="1" ht="10.199999999999999">
      <c r="B262" s="184"/>
      <c r="D262" s="180" t="s">
        <v>447</v>
      </c>
      <c r="E262" s="185" t="s">
        <v>1</v>
      </c>
      <c r="F262" s="186" t="s">
        <v>2221</v>
      </c>
      <c r="H262" s="187">
        <v>10.4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5" t="s">
        <v>447</v>
      </c>
      <c r="AU262" s="185" t="s">
        <v>436</v>
      </c>
      <c r="AV262" s="13" t="s">
        <v>84</v>
      </c>
      <c r="AW262" s="13" t="s">
        <v>32</v>
      </c>
      <c r="AX262" s="13" t="s">
        <v>75</v>
      </c>
      <c r="AY262" s="185" t="s">
        <v>427</v>
      </c>
    </row>
    <row r="263" spans="1:65" s="13" customFormat="1" ht="10.199999999999999">
      <c r="B263" s="184"/>
      <c r="D263" s="180" t="s">
        <v>447</v>
      </c>
      <c r="E263" s="185" t="s">
        <v>1</v>
      </c>
      <c r="F263" s="186" t="s">
        <v>497</v>
      </c>
      <c r="H263" s="187">
        <v>10</v>
      </c>
      <c r="I263" s="188"/>
      <c r="L263" s="184"/>
      <c r="M263" s="189"/>
      <c r="N263" s="190"/>
      <c r="O263" s="190"/>
      <c r="P263" s="190"/>
      <c r="Q263" s="190"/>
      <c r="R263" s="190"/>
      <c r="S263" s="190"/>
      <c r="T263" s="191"/>
      <c r="AT263" s="185" t="s">
        <v>447</v>
      </c>
      <c r="AU263" s="185" t="s">
        <v>436</v>
      </c>
      <c r="AV263" s="13" t="s">
        <v>84</v>
      </c>
      <c r="AW263" s="13" t="s">
        <v>32</v>
      </c>
      <c r="AX263" s="13" t="s">
        <v>75</v>
      </c>
      <c r="AY263" s="185" t="s">
        <v>427</v>
      </c>
    </row>
    <row r="264" spans="1:65" s="14" customFormat="1" ht="10.199999999999999">
      <c r="B264" s="203"/>
      <c r="D264" s="180" t="s">
        <v>447</v>
      </c>
      <c r="E264" s="204" t="s">
        <v>1</v>
      </c>
      <c r="F264" s="205" t="s">
        <v>541</v>
      </c>
      <c r="H264" s="206">
        <v>48.56</v>
      </c>
      <c r="I264" s="207"/>
      <c r="L264" s="203"/>
      <c r="M264" s="208"/>
      <c r="N264" s="209"/>
      <c r="O264" s="209"/>
      <c r="P264" s="209"/>
      <c r="Q264" s="209"/>
      <c r="R264" s="209"/>
      <c r="S264" s="209"/>
      <c r="T264" s="210"/>
      <c r="AT264" s="204" t="s">
        <v>447</v>
      </c>
      <c r="AU264" s="204" t="s">
        <v>436</v>
      </c>
      <c r="AV264" s="14" t="s">
        <v>435</v>
      </c>
      <c r="AW264" s="14" t="s">
        <v>32</v>
      </c>
      <c r="AX264" s="14" t="s">
        <v>82</v>
      </c>
      <c r="AY264" s="204" t="s">
        <v>427</v>
      </c>
    </row>
    <row r="265" spans="1:65" s="2" customFormat="1" ht="44.25" customHeight="1">
      <c r="A265" s="31"/>
      <c r="B265" s="165"/>
      <c r="C265" s="166" t="s">
        <v>1211</v>
      </c>
      <c r="D265" s="166" t="s">
        <v>431</v>
      </c>
      <c r="E265" s="167" t="s">
        <v>1219</v>
      </c>
      <c r="F265" s="168" t="s">
        <v>906</v>
      </c>
      <c r="G265" s="169" t="s">
        <v>490</v>
      </c>
      <c r="H265" s="170">
        <v>86.4</v>
      </c>
      <c r="I265" s="171"/>
      <c r="J265" s="172">
        <f>ROUND(I265*H265,2)</f>
        <v>0</v>
      </c>
      <c r="K265" s="173"/>
      <c r="L265" s="32"/>
      <c r="M265" s="174" t="s">
        <v>1</v>
      </c>
      <c r="N265" s="175" t="s">
        <v>40</v>
      </c>
      <c r="O265" s="57"/>
      <c r="P265" s="176">
        <f>O265*H265</f>
        <v>0</v>
      </c>
      <c r="Q265" s="176">
        <v>0</v>
      </c>
      <c r="R265" s="176">
        <f>Q265*H265</f>
        <v>0</v>
      </c>
      <c r="S265" s="176">
        <v>0</v>
      </c>
      <c r="T265" s="17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8" t="s">
        <v>435</v>
      </c>
      <c r="AT265" s="178" t="s">
        <v>431</v>
      </c>
      <c r="AU265" s="178" t="s">
        <v>436</v>
      </c>
      <c r="AY265" s="16" t="s">
        <v>427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6" t="s">
        <v>82</v>
      </c>
      <c r="BK265" s="179">
        <f>ROUND(I265*H265,2)</f>
        <v>0</v>
      </c>
      <c r="BL265" s="16" t="s">
        <v>435</v>
      </c>
      <c r="BM265" s="178" t="s">
        <v>2222</v>
      </c>
    </row>
    <row r="266" spans="1:65" s="13" customFormat="1" ht="10.199999999999999">
      <c r="B266" s="184"/>
      <c r="D266" s="180" t="s">
        <v>447</v>
      </c>
      <c r="E266" s="185" t="s">
        <v>1</v>
      </c>
      <c r="F266" s="186" t="s">
        <v>2223</v>
      </c>
      <c r="H266" s="187">
        <v>86.4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447</v>
      </c>
      <c r="AU266" s="185" t="s">
        <v>436</v>
      </c>
      <c r="AV266" s="13" t="s">
        <v>84</v>
      </c>
      <c r="AW266" s="13" t="s">
        <v>32</v>
      </c>
      <c r="AX266" s="13" t="s">
        <v>82</v>
      </c>
      <c r="AY266" s="185" t="s">
        <v>427</v>
      </c>
    </row>
    <row r="267" spans="1:65" s="2" customFormat="1" ht="33" customHeight="1">
      <c r="A267" s="31"/>
      <c r="B267" s="165"/>
      <c r="C267" s="166" t="s">
        <v>891</v>
      </c>
      <c r="D267" s="166" t="s">
        <v>431</v>
      </c>
      <c r="E267" s="167" t="s">
        <v>909</v>
      </c>
      <c r="F267" s="168" t="s">
        <v>910</v>
      </c>
      <c r="G267" s="169" t="s">
        <v>675</v>
      </c>
      <c r="H267" s="170">
        <v>28.8</v>
      </c>
      <c r="I267" s="171"/>
      <c r="J267" s="172">
        <f>ROUND(I267*H267,2)</f>
        <v>0</v>
      </c>
      <c r="K267" s="173"/>
      <c r="L267" s="32"/>
      <c r="M267" s="174" t="s">
        <v>1</v>
      </c>
      <c r="N267" s="175" t="s">
        <v>40</v>
      </c>
      <c r="O267" s="57"/>
      <c r="P267" s="176">
        <f>O267*H267</f>
        <v>0</v>
      </c>
      <c r="Q267" s="176">
        <v>1.9967999999999999</v>
      </c>
      <c r="R267" s="176">
        <f>Q267*H267</f>
        <v>57.507840000000002</v>
      </c>
      <c r="S267" s="176">
        <v>0</v>
      </c>
      <c r="T267" s="17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8" t="s">
        <v>435</v>
      </c>
      <c r="AT267" s="178" t="s">
        <v>431</v>
      </c>
      <c r="AU267" s="178" t="s">
        <v>436</v>
      </c>
      <c r="AY267" s="16" t="s">
        <v>427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6" t="s">
        <v>82</v>
      </c>
      <c r="BK267" s="179">
        <f>ROUND(I267*H267,2)</f>
        <v>0</v>
      </c>
      <c r="BL267" s="16" t="s">
        <v>435</v>
      </c>
      <c r="BM267" s="178" t="s">
        <v>2224</v>
      </c>
    </row>
    <row r="268" spans="1:65" s="2" customFormat="1" ht="18">
      <c r="A268" s="31"/>
      <c r="B268" s="32"/>
      <c r="C268" s="31"/>
      <c r="D268" s="180" t="s">
        <v>438</v>
      </c>
      <c r="E268" s="31"/>
      <c r="F268" s="181" t="s">
        <v>912</v>
      </c>
      <c r="G268" s="31"/>
      <c r="H268" s="31"/>
      <c r="I268" s="100"/>
      <c r="J268" s="31"/>
      <c r="K268" s="31"/>
      <c r="L268" s="32"/>
      <c r="M268" s="182"/>
      <c r="N268" s="183"/>
      <c r="O268" s="57"/>
      <c r="P268" s="57"/>
      <c r="Q268" s="57"/>
      <c r="R268" s="57"/>
      <c r="S268" s="57"/>
      <c r="T268" s="58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438</v>
      </c>
      <c r="AU268" s="16" t="s">
        <v>436</v>
      </c>
    </row>
    <row r="269" spans="1:65" s="13" customFormat="1" ht="10.199999999999999">
      <c r="B269" s="184"/>
      <c r="D269" s="180" t="s">
        <v>447</v>
      </c>
      <c r="E269" s="185" t="s">
        <v>1</v>
      </c>
      <c r="F269" s="186" t="s">
        <v>2225</v>
      </c>
      <c r="H269" s="187">
        <v>28.8</v>
      </c>
      <c r="I269" s="188"/>
      <c r="L269" s="184"/>
      <c r="M269" s="189"/>
      <c r="N269" s="190"/>
      <c r="O269" s="190"/>
      <c r="P269" s="190"/>
      <c r="Q269" s="190"/>
      <c r="R269" s="190"/>
      <c r="S269" s="190"/>
      <c r="T269" s="191"/>
      <c r="AT269" s="185" t="s">
        <v>447</v>
      </c>
      <c r="AU269" s="185" t="s">
        <v>436</v>
      </c>
      <c r="AV269" s="13" t="s">
        <v>84</v>
      </c>
      <c r="AW269" s="13" t="s">
        <v>32</v>
      </c>
      <c r="AX269" s="13" t="s">
        <v>82</v>
      </c>
      <c r="AY269" s="185" t="s">
        <v>427</v>
      </c>
    </row>
    <row r="270" spans="1:65" s="12" customFormat="1" ht="22.8" customHeight="1">
      <c r="B270" s="152"/>
      <c r="D270" s="153" t="s">
        <v>74</v>
      </c>
      <c r="E270" s="163" t="s">
        <v>460</v>
      </c>
      <c r="F270" s="163" t="s">
        <v>1225</v>
      </c>
      <c r="I270" s="155"/>
      <c r="J270" s="164">
        <f>BK270</f>
        <v>0</v>
      </c>
      <c r="L270" s="152"/>
      <c r="M270" s="157"/>
      <c r="N270" s="158"/>
      <c r="O270" s="158"/>
      <c r="P270" s="159">
        <f>P271</f>
        <v>0</v>
      </c>
      <c r="Q270" s="158"/>
      <c r="R270" s="159">
        <f>R271</f>
        <v>0</v>
      </c>
      <c r="S270" s="158"/>
      <c r="T270" s="160">
        <f>T271</f>
        <v>0</v>
      </c>
      <c r="AR270" s="153" t="s">
        <v>82</v>
      </c>
      <c r="AT270" s="161" t="s">
        <v>74</v>
      </c>
      <c r="AU270" s="161" t="s">
        <v>82</v>
      </c>
      <c r="AY270" s="153" t="s">
        <v>427</v>
      </c>
      <c r="BK270" s="162">
        <f>BK271</f>
        <v>0</v>
      </c>
    </row>
    <row r="271" spans="1:65" s="12" customFormat="1" ht="20.85" customHeight="1">
      <c r="B271" s="152"/>
      <c r="D271" s="153" t="s">
        <v>74</v>
      </c>
      <c r="E271" s="163" t="s">
        <v>1226</v>
      </c>
      <c r="F271" s="163" t="s">
        <v>1227</v>
      </c>
      <c r="I271" s="155"/>
      <c r="J271" s="164">
        <f>BK271</f>
        <v>0</v>
      </c>
      <c r="L271" s="152"/>
      <c r="M271" s="157"/>
      <c r="N271" s="158"/>
      <c r="O271" s="158"/>
      <c r="P271" s="159">
        <f>SUM(P272:P277)</f>
        <v>0</v>
      </c>
      <c r="Q271" s="158"/>
      <c r="R271" s="159">
        <f>SUM(R272:R277)</f>
        <v>0</v>
      </c>
      <c r="S271" s="158"/>
      <c r="T271" s="160">
        <f>SUM(T272:T277)</f>
        <v>0</v>
      </c>
      <c r="AR271" s="153" t="s">
        <v>82</v>
      </c>
      <c r="AT271" s="161" t="s">
        <v>74</v>
      </c>
      <c r="AU271" s="161" t="s">
        <v>84</v>
      </c>
      <c r="AY271" s="153" t="s">
        <v>427</v>
      </c>
      <c r="BK271" s="162">
        <f>SUM(BK272:BK277)</f>
        <v>0</v>
      </c>
    </row>
    <row r="272" spans="1:65" s="2" customFormat="1" ht="21.75" customHeight="1">
      <c r="A272" s="31"/>
      <c r="B272" s="165"/>
      <c r="C272" s="166" t="s">
        <v>898</v>
      </c>
      <c r="D272" s="166" t="s">
        <v>431</v>
      </c>
      <c r="E272" s="167" t="s">
        <v>1229</v>
      </c>
      <c r="F272" s="168" t="s">
        <v>1230</v>
      </c>
      <c r="G272" s="169" t="s">
        <v>490</v>
      </c>
      <c r="H272" s="170">
        <v>136.80000000000001</v>
      </c>
      <c r="I272" s="171"/>
      <c r="J272" s="172">
        <f>ROUND(I272*H272,2)</f>
        <v>0</v>
      </c>
      <c r="K272" s="173"/>
      <c r="L272" s="32"/>
      <c r="M272" s="174" t="s">
        <v>1</v>
      </c>
      <c r="N272" s="175" t="s">
        <v>40</v>
      </c>
      <c r="O272" s="57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8" t="s">
        <v>435</v>
      </c>
      <c r="AT272" s="178" t="s">
        <v>431</v>
      </c>
      <c r="AU272" s="178" t="s">
        <v>436</v>
      </c>
      <c r="AY272" s="16" t="s">
        <v>427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6" t="s">
        <v>82</v>
      </c>
      <c r="BK272" s="179">
        <f>ROUND(I272*H272,2)</f>
        <v>0</v>
      </c>
      <c r="BL272" s="16" t="s">
        <v>435</v>
      </c>
      <c r="BM272" s="178" t="s">
        <v>2226</v>
      </c>
    </row>
    <row r="273" spans="1:65" s="13" customFormat="1" ht="10.199999999999999">
      <c r="B273" s="184"/>
      <c r="D273" s="180" t="s">
        <v>447</v>
      </c>
      <c r="E273" s="185" t="s">
        <v>1</v>
      </c>
      <c r="F273" s="186" t="s">
        <v>2227</v>
      </c>
      <c r="H273" s="187">
        <v>136.80000000000001</v>
      </c>
      <c r="I273" s="188"/>
      <c r="L273" s="184"/>
      <c r="M273" s="189"/>
      <c r="N273" s="190"/>
      <c r="O273" s="190"/>
      <c r="P273" s="190"/>
      <c r="Q273" s="190"/>
      <c r="R273" s="190"/>
      <c r="S273" s="190"/>
      <c r="T273" s="191"/>
      <c r="AT273" s="185" t="s">
        <v>447</v>
      </c>
      <c r="AU273" s="185" t="s">
        <v>436</v>
      </c>
      <c r="AV273" s="13" t="s">
        <v>84</v>
      </c>
      <c r="AW273" s="13" t="s">
        <v>32</v>
      </c>
      <c r="AX273" s="13" t="s">
        <v>82</v>
      </c>
      <c r="AY273" s="185" t="s">
        <v>427</v>
      </c>
    </row>
    <row r="274" spans="1:65" s="2" customFormat="1" ht="21.75" customHeight="1">
      <c r="A274" s="31"/>
      <c r="B274" s="165"/>
      <c r="C274" s="166" t="s">
        <v>1222</v>
      </c>
      <c r="D274" s="166" t="s">
        <v>431</v>
      </c>
      <c r="E274" s="167" t="s">
        <v>1234</v>
      </c>
      <c r="F274" s="168" t="s">
        <v>1235</v>
      </c>
      <c r="G274" s="169" t="s">
        <v>490</v>
      </c>
      <c r="H274" s="170">
        <v>136.80000000000001</v>
      </c>
      <c r="I274" s="171"/>
      <c r="J274" s="172">
        <f>ROUND(I274*H274,2)</f>
        <v>0</v>
      </c>
      <c r="K274" s="173"/>
      <c r="L274" s="32"/>
      <c r="M274" s="174" t="s">
        <v>1</v>
      </c>
      <c r="N274" s="175" t="s">
        <v>40</v>
      </c>
      <c r="O274" s="57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8" t="s">
        <v>435</v>
      </c>
      <c r="AT274" s="178" t="s">
        <v>431</v>
      </c>
      <c r="AU274" s="178" t="s">
        <v>436</v>
      </c>
      <c r="AY274" s="16" t="s">
        <v>427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6" t="s">
        <v>82</v>
      </c>
      <c r="BK274" s="179">
        <f>ROUND(I274*H274,2)</f>
        <v>0</v>
      </c>
      <c r="BL274" s="16" t="s">
        <v>435</v>
      </c>
      <c r="BM274" s="178" t="s">
        <v>2228</v>
      </c>
    </row>
    <row r="275" spans="1:65" s="13" customFormat="1" ht="10.199999999999999">
      <c r="B275" s="184"/>
      <c r="D275" s="180" t="s">
        <v>447</v>
      </c>
      <c r="E275" s="185" t="s">
        <v>1</v>
      </c>
      <c r="F275" s="186" t="s">
        <v>2227</v>
      </c>
      <c r="H275" s="187">
        <v>136.80000000000001</v>
      </c>
      <c r="I275" s="188"/>
      <c r="L275" s="184"/>
      <c r="M275" s="189"/>
      <c r="N275" s="190"/>
      <c r="O275" s="190"/>
      <c r="P275" s="190"/>
      <c r="Q275" s="190"/>
      <c r="R275" s="190"/>
      <c r="S275" s="190"/>
      <c r="T275" s="191"/>
      <c r="AT275" s="185" t="s">
        <v>447</v>
      </c>
      <c r="AU275" s="185" t="s">
        <v>436</v>
      </c>
      <c r="AV275" s="13" t="s">
        <v>84</v>
      </c>
      <c r="AW275" s="13" t="s">
        <v>32</v>
      </c>
      <c r="AX275" s="13" t="s">
        <v>82</v>
      </c>
      <c r="AY275" s="185" t="s">
        <v>427</v>
      </c>
    </row>
    <row r="276" spans="1:65" s="2" customFormat="1" ht="21.75" customHeight="1">
      <c r="A276" s="31"/>
      <c r="B276" s="165"/>
      <c r="C276" s="166" t="s">
        <v>1228</v>
      </c>
      <c r="D276" s="166" t="s">
        <v>431</v>
      </c>
      <c r="E276" s="167" t="s">
        <v>1238</v>
      </c>
      <c r="F276" s="168" t="s">
        <v>1239</v>
      </c>
      <c r="G276" s="169" t="s">
        <v>490</v>
      </c>
      <c r="H276" s="170">
        <v>136.80000000000001</v>
      </c>
      <c r="I276" s="171"/>
      <c r="J276" s="172">
        <f>ROUND(I276*H276,2)</f>
        <v>0</v>
      </c>
      <c r="K276" s="173"/>
      <c r="L276" s="32"/>
      <c r="M276" s="174" t="s">
        <v>1</v>
      </c>
      <c r="N276" s="175" t="s">
        <v>40</v>
      </c>
      <c r="O276" s="57"/>
      <c r="P276" s="176">
        <f>O276*H276</f>
        <v>0</v>
      </c>
      <c r="Q276" s="176">
        <v>0</v>
      </c>
      <c r="R276" s="176">
        <f>Q276*H276</f>
        <v>0</v>
      </c>
      <c r="S276" s="176">
        <v>0</v>
      </c>
      <c r="T276" s="17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8" t="s">
        <v>435</v>
      </c>
      <c r="AT276" s="178" t="s">
        <v>431</v>
      </c>
      <c r="AU276" s="178" t="s">
        <v>436</v>
      </c>
      <c r="AY276" s="16" t="s">
        <v>427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6" t="s">
        <v>82</v>
      </c>
      <c r="BK276" s="179">
        <f>ROUND(I276*H276,2)</f>
        <v>0</v>
      </c>
      <c r="BL276" s="16" t="s">
        <v>435</v>
      </c>
      <c r="BM276" s="178" t="s">
        <v>2229</v>
      </c>
    </row>
    <row r="277" spans="1:65" s="13" customFormat="1" ht="10.199999999999999">
      <c r="B277" s="184"/>
      <c r="D277" s="180" t="s">
        <v>447</v>
      </c>
      <c r="E277" s="185" t="s">
        <v>1</v>
      </c>
      <c r="F277" s="186" t="s">
        <v>2227</v>
      </c>
      <c r="H277" s="187">
        <v>136.80000000000001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447</v>
      </c>
      <c r="AU277" s="185" t="s">
        <v>436</v>
      </c>
      <c r="AV277" s="13" t="s">
        <v>84</v>
      </c>
      <c r="AW277" s="13" t="s">
        <v>32</v>
      </c>
      <c r="AX277" s="13" t="s">
        <v>82</v>
      </c>
      <c r="AY277" s="185" t="s">
        <v>427</v>
      </c>
    </row>
    <row r="278" spans="1:65" s="12" customFormat="1" ht="22.8" customHeight="1">
      <c r="B278" s="152"/>
      <c r="D278" s="153" t="s">
        <v>74</v>
      </c>
      <c r="E278" s="163" t="s">
        <v>467</v>
      </c>
      <c r="F278" s="163" t="s">
        <v>468</v>
      </c>
      <c r="I278" s="155"/>
      <c r="J278" s="164">
        <f>BK278</f>
        <v>0</v>
      </c>
      <c r="L278" s="152"/>
      <c r="M278" s="157"/>
      <c r="N278" s="158"/>
      <c r="O278" s="158"/>
      <c r="P278" s="159">
        <f>P279+P282</f>
        <v>0</v>
      </c>
      <c r="Q278" s="158"/>
      <c r="R278" s="159">
        <f>R279+R282</f>
        <v>6.3420000000000004E-3</v>
      </c>
      <c r="S278" s="158"/>
      <c r="T278" s="160">
        <f>T279+T282</f>
        <v>0</v>
      </c>
      <c r="AR278" s="153" t="s">
        <v>82</v>
      </c>
      <c r="AT278" s="161" t="s">
        <v>74</v>
      </c>
      <c r="AU278" s="161" t="s">
        <v>82</v>
      </c>
      <c r="AY278" s="153" t="s">
        <v>427</v>
      </c>
      <c r="BK278" s="162">
        <f>BK279+BK282</f>
        <v>0</v>
      </c>
    </row>
    <row r="279" spans="1:65" s="12" customFormat="1" ht="20.85" customHeight="1">
      <c r="B279" s="152"/>
      <c r="D279" s="153" t="s">
        <v>74</v>
      </c>
      <c r="E279" s="163" t="s">
        <v>624</v>
      </c>
      <c r="F279" s="163" t="s">
        <v>625</v>
      </c>
      <c r="I279" s="155"/>
      <c r="J279" s="164">
        <f>BK279</f>
        <v>0</v>
      </c>
      <c r="L279" s="152"/>
      <c r="M279" s="157"/>
      <c r="N279" s="158"/>
      <c r="O279" s="158"/>
      <c r="P279" s="159">
        <f>SUM(P280:P281)</f>
        <v>0</v>
      </c>
      <c r="Q279" s="158"/>
      <c r="R279" s="159">
        <f>SUM(R280:R281)</f>
        <v>6.3420000000000004E-3</v>
      </c>
      <c r="S279" s="158"/>
      <c r="T279" s="160">
        <f>SUM(T280:T281)</f>
        <v>0</v>
      </c>
      <c r="AR279" s="153" t="s">
        <v>82</v>
      </c>
      <c r="AT279" s="161" t="s">
        <v>74</v>
      </c>
      <c r="AU279" s="161" t="s">
        <v>84</v>
      </c>
      <c r="AY279" s="153" t="s">
        <v>427</v>
      </c>
      <c r="BK279" s="162">
        <f>SUM(BK280:BK281)</f>
        <v>0</v>
      </c>
    </row>
    <row r="280" spans="1:65" s="2" customFormat="1" ht="16.5" customHeight="1">
      <c r="A280" s="31"/>
      <c r="B280" s="165"/>
      <c r="C280" s="166" t="s">
        <v>1233</v>
      </c>
      <c r="D280" s="166" t="s">
        <v>431</v>
      </c>
      <c r="E280" s="167" t="s">
        <v>1242</v>
      </c>
      <c r="F280" s="168" t="s">
        <v>1243</v>
      </c>
      <c r="G280" s="169" t="s">
        <v>490</v>
      </c>
      <c r="H280" s="170">
        <v>2.1</v>
      </c>
      <c r="I280" s="171"/>
      <c r="J280" s="172">
        <f>ROUND(I280*H280,2)</f>
        <v>0</v>
      </c>
      <c r="K280" s="173"/>
      <c r="L280" s="32"/>
      <c r="M280" s="174" t="s">
        <v>1</v>
      </c>
      <c r="N280" s="175" t="s">
        <v>40</v>
      </c>
      <c r="O280" s="57"/>
      <c r="P280" s="176">
        <f>O280*H280</f>
        <v>0</v>
      </c>
      <c r="Q280" s="176">
        <v>3.0200000000000001E-3</v>
      </c>
      <c r="R280" s="176">
        <f>Q280*H280</f>
        <v>6.3420000000000004E-3</v>
      </c>
      <c r="S280" s="176">
        <v>0</v>
      </c>
      <c r="T280" s="177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8" t="s">
        <v>435</v>
      </c>
      <c r="AT280" s="178" t="s">
        <v>431</v>
      </c>
      <c r="AU280" s="178" t="s">
        <v>436</v>
      </c>
      <c r="AY280" s="16" t="s">
        <v>427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6" t="s">
        <v>82</v>
      </c>
      <c r="BK280" s="179">
        <f>ROUND(I280*H280,2)</f>
        <v>0</v>
      </c>
      <c r="BL280" s="16" t="s">
        <v>435</v>
      </c>
      <c r="BM280" s="178" t="s">
        <v>2230</v>
      </c>
    </row>
    <row r="281" spans="1:65" s="13" customFormat="1" ht="10.199999999999999">
      <c r="B281" s="184"/>
      <c r="D281" s="180" t="s">
        <v>447</v>
      </c>
      <c r="E281" s="185" t="s">
        <v>1</v>
      </c>
      <c r="F281" s="186" t="s">
        <v>1245</v>
      </c>
      <c r="H281" s="187">
        <v>2.1</v>
      </c>
      <c r="I281" s="188"/>
      <c r="L281" s="184"/>
      <c r="M281" s="189"/>
      <c r="N281" s="190"/>
      <c r="O281" s="190"/>
      <c r="P281" s="190"/>
      <c r="Q281" s="190"/>
      <c r="R281" s="190"/>
      <c r="S281" s="190"/>
      <c r="T281" s="191"/>
      <c r="AT281" s="185" t="s">
        <v>447</v>
      </c>
      <c r="AU281" s="185" t="s">
        <v>436</v>
      </c>
      <c r="AV281" s="13" t="s">
        <v>84</v>
      </c>
      <c r="AW281" s="13" t="s">
        <v>32</v>
      </c>
      <c r="AX281" s="13" t="s">
        <v>82</v>
      </c>
      <c r="AY281" s="185" t="s">
        <v>427</v>
      </c>
    </row>
    <row r="282" spans="1:65" s="12" customFormat="1" ht="20.85" customHeight="1">
      <c r="B282" s="152"/>
      <c r="D282" s="153" t="s">
        <v>74</v>
      </c>
      <c r="E282" s="163" t="s">
        <v>469</v>
      </c>
      <c r="F282" s="163" t="s">
        <v>470</v>
      </c>
      <c r="I282" s="155"/>
      <c r="J282" s="164">
        <f>BK282</f>
        <v>0</v>
      </c>
      <c r="L282" s="152"/>
      <c r="M282" s="157"/>
      <c r="N282" s="158"/>
      <c r="O282" s="158"/>
      <c r="P282" s="159">
        <f>P283</f>
        <v>0</v>
      </c>
      <c r="Q282" s="158"/>
      <c r="R282" s="159">
        <f>R283</f>
        <v>0</v>
      </c>
      <c r="S282" s="158"/>
      <c r="T282" s="160">
        <f>T283</f>
        <v>0</v>
      </c>
      <c r="AR282" s="153" t="s">
        <v>82</v>
      </c>
      <c r="AT282" s="161" t="s">
        <v>74</v>
      </c>
      <c r="AU282" s="161" t="s">
        <v>84</v>
      </c>
      <c r="AY282" s="153" t="s">
        <v>427</v>
      </c>
      <c r="BK282" s="162">
        <f>BK283</f>
        <v>0</v>
      </c>
    </row>
    <row r="283" spans="1:65" s="2" customFormat="1" ht="21.75" customHeight="1">
      <c r="A283" s="31"/>
      <c r="B283" s="165"/>
      <c r="C283" s="166" t="s">
        <v>1237</v>
      </c>
      <c r="D283" s="166" t="s">
        <v>431</v>
      </c>
      <c r="E283" s="167" t="s">
        <v>472</v>
      </c>
      <c r="F283" s="168" t="s">
        <v>473</v>
      </c>
      <c r="G283" s="169" t="s">
        <v>452</v>
      </c>
      <c r="H283" s="170">
        <v>855.64</v>
      </c>
      <c r="I283" s="171"/>
      <c r="J283" s="172">
        <f>ROUND(I283*H283,2)</f>
        <v>0</v>
      </c>
      <c r="K283" s="173"/>
      <c r="L283" s="32"/>
      <c r="M283" s="174" t="s">
        <v>1</v>
      </c>
      <c r="N283" s="175" t="s">
        <v>40</v>
      </c>
      <c r="O283" s="57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8" t="s">
        <v>435</v>
      </c>
      <c r="AT283" s="178" t="s">
        <v>431</v>
      </c>
      <c r="AU283" s="178" t="s">
        <v>436</v>
      </c>
      <c r="AY283" s="16" t="s">
        <v>427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6" t="s">
        <v>82</v>
      </c>
      <c r="BK283" s="179">
        <f>ROUND(I283*H283,2)</f>
        <v>0</v>
      </c>
      <c r="BL283" s="16" t="s">
        <v>435</v>
      </c>
      <c r="BM283" s="178" t="s">
        <v>2231</v>
      </c>
    </row>
    <row r="284" spans="1:65" s="12" customFormat="1" ht="25.9" customHeight="1">
      <c r="B284" s="152"/>
      <c r="D284" s="153" t="s">
        <v>74</v>
      </c>
      <c r="E284" s="154" t="s">
        <v>475</v>
      </c>
      <c r="F284" s="154" t="s">
        <v>476</v>
      </c>
      <c r="I284" s="155"/>
      <c r="J284" s="156">
        <f>BK284</f>
        <v>0</v>
      </c>
      <c r="L284" s="152"/>
      <c r="M284" s="157"/>
      <c r="N284" s="158"/>
      <c r="O284" s="158"/>
      <c r="P284" s="159">
        <f>P285+P308</f>
        <v>0</v>
      </c>
      <c r="Q284" s="158"/>
      <c r="R284" s="159">
        <f>R285+R308</f>
        <v>9.2248999999999999</v>
      </c>
      <c r="S284" s="158"/>
      <c r="T284" s="160">
        <f>T285+T308</f>
        <v>0</v>
      </c>
      <c r="AR284" s="153" t="s">
        <v>84</v>
      </c>
      <c r="AT284" s="161" t="s">
        <v>74</v>
      </c>
      <c r="AU284" s="161" t="s">
        <v>75</v>
      </c>
      <c r="AY284" s="153" t="s">
        <v>427</v>
      </c>
      <c r="BK284" s="162">
        <f>BK285+BK308</f>
        <v>0</v>
      </c>
    </row>
    <row r="285" spans="1:65" s="12" customFormat="1" ht="22.8" customHeight="1">
      <c r="B285" s="152"/>
      <c r="D285" s="153" t="s">
        <v>74</v>
      </c>
      <c r="E285" s="163" t="s">
        <v>477</v>
      </c>
      <c r="F285" s="163" t="s">
        <v>478</v>
      </c>
      <c r="I285" s="155"/>
      <c r="J285" s="164">
        <f>BK285</f>
        <v>0</v>
      </c>
      <c r="L285" s="152"/>
      <c r="M285" s="157"/>
      <c r="N285" s="158"/>
      <c r="O285" s="158"/>
      <c r="P285" s="159">
        <f>SUM(P286:P307)</f>
        <v>0</v>
      </c>
      <c r="Q285" s="158"/>
      <c r="R285" s="159">
        <f>SUM(R286:R307)</f>
        <v>8.1456680000000006</v>
      </c>
      <c r="S285" s="158"/>
      <c r="T285" s="160">
        <f>SUM(T286:T307)</f>
        <v>0</v>
      </c>
      <c r="AR285" s="153" t="s">
        <v>84</v>
      </c>
      <c r="AT285" s="161" t="s">
        <v>74</v>
      </c>
      <c r="AU285" s="161" t="s">
        <v>82</v>
      </c>
      <c r="AY285" s="153" t="s">
        <v>427</v>
      </c>
      <c r="BK285" s="162">
        <f>SUM(BK286:BK307)</f>
        <v>0</v>
      </c>
    </row>
    <row r="286" spans="1:65" s="2" customFormat="1" ht="16.5" customHeight="1">
      <c r="A286" s="31"/>
      <c r="B286" s="165"/>
      <c r="C286" s="192" t="s">
        <v>1241</v>
      </c>
      <c r="D286" s="192" t="s">
        <v>461</v>
      </c>
      <c r="E286" s="193" t="s">
        <v>480</v>
      </c>
      <c r="F286" s="194" t="s">
        <v>481</v>
      </c>
      <c r="G286" s="195" t="s">
        <v>482</v>
      </c>
      <c r="H286" s="196">
        <v>14</v>
      </c>
      <c r="I286" s="197"/>
      <c r="J286" s="198">
        <f>ROUND(I286*H286,2)</f>
        <v>0</v>
      </c>
      <c r="K286" s="199"/>
      <c r="L286" s="200"/>
      <c r="M286" s="201" t="s">
        <v>1</v>
      </c>
      <c r="N286" s="202" t="s">
        <v>40</v>
      </c>
      <c r="O286" s="57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8" t="s">
        <v>483</v>
      </c>
      <c r="AT286" s="178" t="s">
        <v>461</v>
      </c>
      <c r="AU286" s="178" t="s">
        <v>84</v>
      </c>
      <c r="AY286" s="16" t="s">
        <v>427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6" t="s">
        <v>82</v>
      </c>
      <c r="BK286" s="179">
        <f>ROUND(I286*H286,2)</f>
        <v>0</v>
      </c>
      <c r="BL286" s="16" t="s">
        <v>484</v>
      </c>
      <c r="BM286" s="178" t="s">
        <v>2232</v>
      </c>
    </row>
    <row r="287" spans="1:65" s="2" customFormat="1" ht="72">
      <c r="A287" s="31"/>
      <c r="B287" s="32"/>
      <c r="C287" s="31"/>
      <c r="D287" s="180" t="s">
        <v>438</v>
      </c>
      <c r="E287" s="31"/>
      <c r="F287" s="181" t="s">
        <v>1015</v>
      </c>
      <c r="G287" s="31"/>
      <c r="H287" s="31"/>
      <c r="I287" s="100"/>
      <c r="J287" s="31"/>
      <c r="K287" s="31"/>
      <c r="L287" s="32"/>
      <c r="M287" s="182"/>
      <c r="N287" s="183"/>
      <c r="O287" s="57"/>
      <c r="P287" s="57"/>
      <c r="Q287" s="57"/>
      <c r="R287" s="57"/>
      <c r="S287" s="57"/>
      <c r="T287" s="58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438</v>
      </c>
      <c r="AU287" s="16" t="s">
        <v>84</v>
      </c>
    </row>
    <row r="288" spans="1:65" s="13" customFormat="1" ht="10.199999999999999">
      <c r="B288" s="184"/>
      <c r="D288" s="180" t="s">
        <v>447</v>
      </c>
      <c r="E288" s="185" t="s">
        <v>1</v>
      </c>
      <c r="F288" s="186" t="s">
        <v>487</v>
      </c>
      <c r="H288" s="187">
        <v>14</v>
      </c>
      <c r="I288" s="188"/>
      <c r="L288" s="184"/>
      <c r="M288" s="189"/>
      <c r="N288" s="190"/>
      <c r="O288" s="190"/>
      <c r="P288" s="190"/>
      <c r="Q288" s="190"/>
      <c r="R288" s="190"/>
      <c r="S288" s="190"/>
      <c r="T288" s="191"/>
      <c r="AT288" s="185" t="s">
        <v>447</v>
      </c>
      <c r="AU288" s="185" t="s">
        <v>84</v>
      </c>
      <c r="AV288" s="13" t="s">
        <v>84</v>
      </c>
      <c r="AW288" s="13" t="s">
        <v>32</v>
      </c>
      <c r="AX288" s="13" t="s">
        <v>82</v>
      </c>
      <c r="AY288" s="185" t="s">
        <v>427</v>
      </c>
    </row>
    <row r="289" spans="1:65" s="2" customFormat="1" ht="21.75" customHeight="1">
      <c r="A289" s="31"/>
      <c r="B289" s="165"/>
      <c r="C289" s="192" t="s">
        <v>1246</v>
      </c>
      <c r="D289" s="192" t="s">
        <v>461</v>
      </c>
      <c r="E289" s="193" t="s">
        <v>1251</v>
      </c>
      <c r="F289" s="194" t="s">
        <v>1252</v>
      </c>
      <c r="G289" s="195" t="s">
        <v>452</v>
      </c>
      <c r="H289" s="196">
        <v>1.5489999999999999</v>
      </c>
      <c r="I289" s="197"/>
      <c r="J289" s="198">
        <f>ROUND(I289*H289,2)</f>
        <v>0</v>
      </c>
      <c r="K289" s="199"/>
      <c r="L289" s="200"/>
      <c r="M289" s="201" t="s">
        <v>1</v>
      </c>
      <c r="N289" s="202" t="s">
        <v>40</v>
      </c>
      <c r="O289" s="57"/>
      <c r="P289" s="176">
        <f>O289*H289</f>
        <v>0</v>
      </c>
      <c r="Q289" s="176">
        <v>1</v>
      </c>
      <c r="R289" s="176">
        <f>Q289*H289</f>
        <v>1.5489999999999999</v>
      </c>
      <c r="S289" s="176">
        <v>0</v>
      </c>
      <c r="T289" s="17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8" t="s">
        <v>464</v>
      </c>
      <c r="AT289" s="178" t="s">
        <v>461</v>
      </c>
      <c r="AU289" s="178" t="s">
        <v>84</v>
      </c>
      <c r="AY289" s="16" t="s">
        <v>427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6" t="s">
        <v>82</v>
      </c>
      <c r="BK289" s="179">
        <f>ROUND(I289*H289,2)</f>
        <v>0</v>
      </c>
      <c r="BL289" s="16" t="s">
        <v>435</v>
      </c>
      <c r="BM289" s="178" t="s">
        <v>2233</v>
      </c>
    </row>
    <row r="290" spans="1:65" s="2" customFormat="1" ht="18">
      <c r="A290" s="31"/>
      <c r="B290" s="32"/>
      <c r="C290" s="31"/>
      <c r="D290" s="180" t="s">
        <v>438</v>
      </c>
      <c r="E290" s="31"/>
      <c r="F290" s="181" t="s">
        <v>1020</v>
      </c>
      <c r="G290" s="31"/>
      <c r="H290" s="31"/>
      <c r="I290" s="100"/>
      <c r="J290" s="31"/>
      <c r="K290" s="31"/>
      <c r="L290" s="32"/>
      <c r="M290" s="182"/>
      <c r="N290" s="183"/>
      <c r="O290" s="57"/>
      <c r="P290" s="57"/>
      <c r="Q290" s="57"/>
      <c r="R290" s="57"/>
      <c r="S290" s="57"/>
      <c r="T290" s="58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438</v>
      </c>
      <c r="AU290" s="16" t="s">
        <v>84</v>
      </c>
    </row>
    <row r="291" spans="1:65" s="13" customFormat="1" ht="20.399999999999999">
      <c r="B291" s="184"/>
      <c r="D291" s="180" t="s">
        <v>447</v>
      </c>
      <c r="E291" s="185" t="s">
        <v>1</v>
      </c>
      <c r="F291" s="186" t="s">
        <v>1254</v>
      </c>
      <c r="H291" s="187">
        <v>1.5489999999999999</v>
      </c>
      <c r="I291" s="188"/>
      <c r="L291" s="184"/>
      <c r="M291" s="189"/>
      <c r="N291" s="190"/>
      <c r="O291" s="190"/>
      <c r="P291" s="190"/>
      <c r="Q291" s="190"/>
      <c r="R291" s="190"/>
      <c r="S291" s="190"/>
      <c r="T291" s="191"/>
      <c r="AT291" s="185" t="s">
        <v>447</v>
      </c>
      <c r="AU291" s="185" t="s">
        <v>84</v>
      </c>
      <c r="AV291" s="13" t="s">
        <v>84</v>
      </c>
      <c r="AW291" s="13" t="s">
        <v>32</v>
      </c>
      <c r="AX291" s="13" t="s">
        <v>82</v>
      </c>
      <c r="AY291" s="185" t="s">
        <v>427</v>
      </c>
    </row>
    <row r="292" spans="1:65" s="2" customFormat="1" ht="16.5" customHeight="1">
      <c r="A292" s="31"/>
      <c r="B292" s="165"/>
      <c r="C292" s="192" t="s">
        <v>1248</v>
      </c>
      <c r="D292" s="192" t="s">
        <v>461</v>
      </c>
      <c r="E292" s="193" t="s">
        <v>1256</v>
      </c>
      <c r="F292" s="194" t="s">
        <v>1257</v>
      </c>
      <c r="G292" s="195" t="s">
        <v>452</v>
      </c>
      <c r="H292" s="196">
        <v>0.34799999999999998</v>
      </c>
      <c r="I292" s="197"/>
      <c r="J292" s="198">
        <f>ROUND(I292*H292,2)</f>
        <v>0</v>
      </c>
      <c r="K292" s="199"/>
      <c r="L292" s="200"/>
      <c r="M292" s="201" t="s">
        <v>1</v>
      </c>
      <c r="N292" s="202" t="s">
        <v>40</v>
      </c>
      <c r="O292" s="57"/>
      <c r="P292" s="176">
        <f>O292*H292</f>
        <v>0</v>
      </c>
      <c r="Q292" s="176">
        <v>1</v>
      </c>
      <c r="R292" s="176">
        <f>Q292*H292</f>
        <v>0.34799999999999998</v>
      </c>
      <c r="S292" s="176">
        <v>0</v>
      </c>
      <c r="T292" s="177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8" t="s">
        <v>464</v>
      </c>
      <c r="AT292" s="178" t="s">
        <v>461</v>
      </c>
      <c r="AU292" s="178" t="s">
        <v>84</v>
      </c>
      <c r="AY292" s="16" t="s">
        <v>427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6" t="s">
        <v>82</v>
      </c>
      <c r="BK292" s="179">
        <f>ROUND(I292*H292,2)</f>
        <v>0</v>
      </c>
      <c r="BL292" s="16" t="s">
        <v>435</v>
      </c>
      <c r="BM292" s="178" t="s">
        <v>2234</v>
      </c>
    </row>
    <row r="293" spans="1:65" s="2" customFormat="1" ht="18">
      <c r="A293" s="31"/>
      <c r="B293" s="32"/>
      <c r="C293" s="31"/>
      <c r="D293" s="180" t="s">
        <v>438</v>
      </c>
      <c r="E293" s="31"/>
      <c r="F293" s="181" t="s">
        <v>1022</v>
      </c>
      <c r="G293" s="31"/>
      <c r="H293" s="31"/>
      <c r="I293" s="100"/>
      <c r="J293" s="31"/>
      <c r="K293" s="31"/>
      <c r="L293" s="32"/>
      <c r="M293" s="182"/>
      <c r="N293" s="183"/>
      <c r="O293" s="57"/>
      <c r="P293" s="57"/>
      <c r="Q293" s="57"/>
      <c r="R293" s="57"/>
      <c r="S293" s="57"/>
      <c r="T293" s="58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6" t="s">
        <v>438</v>
      </c>
      <c r="AU293" s="16" t="s">
        <v>84</v>
      </c>
    </row>
    <row r="294" spans="1:65" s="13" customFormat="1" ht="10.199999999999999">
      <c r="B294" s="184"/>
      <c r="D294" s="180" t="s">
        <v>447</v>
      </c>
      <c r="E294" s="185" t="s">
        <v>1</v>
      </c>
      <c r="F294" s="186" t="s">
        <v>1259</v>
      </c>
      <c r="H294" s="187">
        <v>0.34799999999999998</v>
      </c>
      <c r="I294" s="188"/>
      <c r="L294" s="184"/>
      <c r="M294" s="189"/>
      <c r="N294" s="190"/>
      <c r="O294" s="190"/>
      <c r="P294" s="190"/>
      <c r="Q294" s="190"/>
      <c r="R294" s="190"/>
      <c r="S294" s="190"/>
      <c r="T294" s="191"/>
      <c r="AT294" s="185" t="s">
        <v>447</v>
      </c>
      <c r="AU294" s="185" t="s">
        <v>84</v>
      </c>
      <c r="AV294" s="13" t="s">
        <v>84</v>
      </c>
      <c r="AW294" s="13" t="s">
        <v>32</v>
      </c>
      <c r="AX294" s="13" t="s">
        <v>82</v>
      </c>
      <c r="AY294" s="185" t="s">
        <v>427</v>
      </c>
    </row>
    <row r="295" spans="1:65" s="2" customFormat="1" ht="21.75" customHeight="1">
      <c r="A295" s="31"/>
      <c r="B295" s="165"/>
      <c r="C295" s="192" t="s">
        <v>1250</v>
      </c>
      <c r="D295" s="192" t="s">
        <v>461</v>
      </c>
      <c r="E295" s="193" t="s">
        <v>1260</v>
      </c>
      <c r="F295" s="194" t="s">
        <v>1261</v>
      </c>
      <c r="G295" s="195" t="s">
        <v>444</v>
      </c>
      <c r="H295" s="196">
        <v>6.8</v>
      </c>
      <c r="I295" s="197"/>
      <c r="J295" s="198">
        <f>ROUND(I295*H295,2)</f>
        <v>0</v>
      </c>
      <c r="K295" s="199"/>
      <c r="L295" s="200"/>
      <c r="M295" s="201" t="s">
        <v>1</v>
      </c>
      <c r="N295" s="202" t="s">
        <v>40</v>
      </c>
      <c r="O295" s="57"/>
      <c r="P295" s="176">
        <f>O295*H295</f>
        <v>0</v>
      </c>
      <c r="Q295" s="176">
        <v>7.0099999999999997E-3</v>
      </c>
      <c r="R295" s="176">
        <f>Q295*H295</f>
        <v>4.7667999999999995E-2</v>
      </c>
      <c r="S295" s="176">
        <v>0</v>
      </c>
      <c r="T295" s="17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8" t="s">
        <v>483</v>
      </c>
      <c r="AT295" s="178" t="s">
        <v>461</v>
      </c>
      <c r="AU295" s="178" t="s">
        <v>84</v>
      </c>
      <c r="AY295" s="16" t="s">
        <v>427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6" t="s">
        <v>82</v>
      </c>
      <c r="BK295" s="179">
        <f>ROUND(I295*H295,2)</f>
        <v>0</v>
      </c>
      <c r="BL295" s="16" t="s">
        <v>484</v>
      </c>
      <c r="BM295" s="178" t="s">
        <v>2235</v>
      </c>
    </row>
    <row r="296" spans="1:65" s="2" customFormat="1" ht="18">
      <c r="A296" s="31"/>
      <c r="B296" s="32"/>
      <c r="C296" s="31"/>
      <c r="D296" s="180" t="s">
        <v>438</v>
      </c>
      <c r="E296" s="31"/>
      <c r="F296" s="181" t="s">
        <v>1263</v>
      </c>
      <c r="G296" s="31"/>
      <c r="H296" s="31"/>
      <c r="I296" s="100"/>
      <c r="J296" s="31"/>
      <c r="K296" s="31"/>
      <c r="L296" s="32"/>
      <c r="M296" s="182"/>
      <c r="N296" s="183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438</v>
      </c>
      <c r="AU296" s="16" t="s">
        <v>84</v>
      </c>
    </row>
    <row r="297" spans="1:65" s="13" customFormat="1" ht="10.199999999999999">
      <c r="B297" s="184"/>
      <c r="D297" s="180" t="s">
        <v>447</v>
      </c>
      <c r="E297" s="185" t="s">
        <v>1</v>
      </c>
      <c r="F297" s="186" t="s">
        <v>2236</v>
      </c>
      <c r="H297" s="187">
        <v>6.8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447</v>
      </c>
      <c r="AU297" s="185" t="s">
        <v>84</v>
      </c>
      <c r="AV297" s="13" t="s">
        <v>84</v>
      </c>
      <c r="AW297" s="13" t="s">
        <v>32</v>
      </c>
      <c r="AX297" s="13" t="s">
        <v>82</v>
      </c>
      <c r="AY297" s="185" t="s">
        <v>427</v>
      </c>
    </row>
    <row r="298" spans="1:65" s="2" customFormat="1" ht="16.5" customHeight="1">
      <c r="A298" s="31"/>
      <c r="B298" s="165"/>
      <c r="C298" s="192" t="s">
        <v>1255</v>
      </c>
      <c r="D298" s="192" t="s">
        <v>461</v>
      </c>
      <c r="E298" s="193" t="s">
        <v>534</v>
      </c>
      <c r="F298" s="194" t="s">
        <v>535</v>
      </c>
      <c r="G298" s="195" t="s">
        <v>452</v>
      </c>
      <c r="H298" s="196">
        <v>2.0840000000000001</v>
      </c>
      <c r="I298" s="197"/>
      <c r="J298" s="198">
        <f>ROUND(I298*H298,2)</f>
        <v>0</v>
      </c>
      <c r="K298" s="199"/>
      <c r="L298" s="200"/>
      <c r="M298" s="201" t="s">
        <v>1</v>
      </c>
      <c r="N298" s="202" t="s">
        <v>40</v>
      </c>
      <c r="O298" s="57"/>
      <c r="P298" s="176">
        <f>O298*H298</f>
        <v>0</v>
      </c>
      <c r="Q298" s="176">
        <v>1</v>
      </c>
      <c r="R298" s="176">
        <f>Q298*H298</f>
        <v>2.0840000000000001</v>
      </c>
      <c r="S298" s="176">
        <v>0</v>
      </c>
      <c r="T298" s="177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8" t="s">
        <v>464</v>
      </c>
      <c r="AT298" s="178" t="s">
        <v>461</v>
      </c>
      <c r="AU298" s="178" t="s">
        <v>84</v>
      </c>
      <c r="AY298" s="16" t="s">
        <v>427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6" t="s">
        <v>82</v>
      </c>
      <c r="BK298" s="179">
        <f>ROUND(I298*H298,2)</f>
        <v>0</v>
      </c>
      <c r="BL298" s="16" t="s">
        <v>435</v>
      </c>
      <c r="BM298" s="178" t="s">
        <v>2237</v>
      </c>
    </row>
    <row r="299" spans="1:65" s="2" customFormat="1" ht="18">
      <c r="A299" s="31"/>
      <c r="B299" s="32"/>
      <c r="C299" s="31"/>
      <c r="D299" s="180" t="s">
        <v>438</v>
      </c>
      <c r="E299" s="31"/>
      <c r="F299" s="181" t="s">
        <v>1028</v>
      </c>
      <c r="G299" s="31"/>
      <c r="H299" s="31"/>
      <c r="I299" s="100"/>
      <c r="J299" s="31"/>
      <c r="K299" s="31"/>
      <c r="L299" s="32"/>
      <c r="M299" s="182"/>
      <c r="N299" s="183"/>
      <c r="O299" s="57"/>
      <c r="P299" s="57"/>
      <c r="Q299" s="57"/>
      <c r="R299" s="57"/>
      <c r="S299" s="57"/>
      <c r="T299" s="58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6" t="s">
        <v>438</v>
      </c>
      <c r="AU299" s="16" t="s">
        <v>84</v>
      </c>
    </row>
    <row r="300" spans="1:65" s="13" customFormat="1" ht="10.199999999999999">
      <c r="B300" s="184"/>
      <c r="D300" s="180" t="s">
        <v>447</v>
      </c>
      <c r="E300" s="185" t="s">
        <v>1</v>
      </c>
      <c r="F300" s="186" t="s">
        <v>1267</v>
      </c>
      <c r="H300" s="187">
        <v>0.84499999999999997</v>
      </c>
      <c r="I300" s="188"/>
      <c r="L300" s="184"/>
      <c r="M300" s="189"/>
      <c r="N300" s="190"/>
      <c r="O300" s="190"/>
      <c r="P300" s="190"/>
      <c r="Q300" s="190"/>
      <c r="R300" s="190"/>
      <c r="S300" s="190"/>
      <c r="T300" s="191"/>
      <c r="AT300" s="185" t="s">
        <v>447</v>
      </c>
      <c r="AU300" s="185" t="s">
        <v>84</v>
      </c>
      <c r="AV300" s="13" t="s">
        <v>84</v>
      </c>
      <c r="AW300" s="13" t="s">
        <v>32</v>
      </c>
      <c r="AX300" s="13" t="s">
        <v>75</v>
      </c>
      <c r="AY300" s="185" t="s">
        <v>427</v>
      </c>
    </row>
    <row r="301" spans="1:65" s="13" customFormat="1" ht="10.199999999999999">
      <c r="B301" s="184"/>
      <c r="D301" s="180" t="s">
        <v>447</v>
      </c>
      <c r="E301" s="185" t="s">
        <v>1</v>
      </c>
      <c r="F301" s="186" t="s">
        <v>1268</v>
      </c>
      <c r="H301" s="187">
        <v>1.2390000000000001</v>
      </c>
      <c r="I301" s="188"/>
      <c r="L301" s="184"/>
      <c r="M301" s="189"/>
      <c r="N301" s="190"/>
      <c r="O301" s="190"/>
      <c r="P301" s="190"/>
      <c r="Q301" s="190"/>
      <c r="R301" s="190"/>
      <c r="S301" s="190"/>
      <c r="T301" s="191"/>
      <c r="AT301" s="185" t="s">
        <v>447</v>
      </c>
      <c r="AU301" s="185" t="s">
        <v>84</v>
      </c>
      <c r="AV301" s="13" t="s">
        <v>84</v>
      </c>
      <c r="AW301" s="13" t="s">
        <v>32</v>
      </c>
      <c r="AX301" s="13" t="s">
        <v>75</v>
      </c>
      <c r="AY301" s="185" t="s">
        <v>427</v>
      </c>
    </row>
    <row r="302" spans="1:65" s="14" customFormat="1" ht="10.199999999999999">
      <c r="B302" s="203"/>
      <c r="D302" s="180" t="s">
        <v>447</v>
      </c>
      <c r="E302" s="204" t="s">
        <v>1</v>
      </c>
      <c r="F302" s="205" t="s">
        <v>541</v>
      </c>
      <c r="H302" s="206">
        <v>2.0840000000000001</v>
      </c>
      <c r="I302" s="207"/>
      <c r="L302" s="203"/>
      <c r="M302" s="208"/>
      <c r="N302" s="209"/>
      <c r="O302" s="209"/>
      <c r="P302" s="209"/>
      <c r="Q302" s="209"/>
      <c r="R302" s="209"/>
      <c r="S302" s="209"/>
      <c r="T302" s="210"/>
      <c r="AT302" s="204" t="s">
        <v>447</v>
      </c>
      <c r="AU302" s="204" t="s">
        <v>84</v>
      </c>
      <c r="AV302" s="14" t="s">
        <v>435</v>
      </c>
      <c r="AW302" s="14" t="s">
        <v>32</v>
      </c>
      <c r="AX302" s="14" t="s">
        <v>82</v>
      </c>
      <c r="AY302" s="204" t="s">
        <v>427</v>
      </c>
    </row>
    <row r="303" spans="1:65" s="2" customFormat="1" ht="16.5" customHeight="1">
      <c r="A303" s="31"/>
      <c r="B303" s="165"/>
      <c r="C303" s="166" t="s">
        <v>1226</v>
      </c>
      <c r="D303" s="166" t="s">
        <v>431</v>
      </c>
      <c r="E303" s="167" t="s">
        <v>543</v>
      </c>
      <c r="F303" s="168" t="s">
        <v>544</v>
      </c>
      <c r="G303" s="169" t="s">
        <v>545</v>
      </c>
      <c r="H303" s="170">
        <v>4117</v>
      </c>
      <c r="I303" s="171"/>
      <c r="J303" s="172">
        <f>ROUND(I303*H303,2)</f>
        <v>0</v>
      </c>
      <c r="K303" s="173"/>
      <c r="L303" s="32"/>
      <c r="M303" s="174" t="s">
        <v>1</v>
      </c>
      <c r="N303" s="175" t="s">
        <v>40</v>
      </c>
      <c r="O303" s="57"/>
      <c r="P303" s="176">
        <f>O303*H303</f>
        <v>0</v>
      </c>
      <c r="Q303" s="176">
        <v>1E-3</v>
      </c>
      <c r="R303" s="176">
        <f>Q303*H303</f>
        <v>4.117</v>
      </c>
      <c r="S303" s="176">
        <v>0</v>
      </c>
      <c r="T303" s="177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8" t="s">
        <v>484</v>
      </c>
      <c r="AT303" s="178" t="s">
        <v>431</v>
      </c>
      <c r="AU303" s="178" t="s">
        <v>84</v>
      </c>
      <c r="AY303" s="16" t="s">
        <v>427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6" t="s">
        <v>82</v>
      </c>
      <c r="BK303" s="179">
        <f>ROUND(I303*H303,2)</f>
        <v>0</v>
      </c>
      <c r="BL303" s="16" t="s">
        <v>484</v>
      </c>
      <c r="BM303" s="178" t="s">
        <v>2238</v>
      </c>
    </row>
    <row r="304" spans="1:65" s="2" customFormat="1" ht="72">
      <c r="A304" s="31"/>
      <c r="B304" s="32"/>
      <c r="C304" s="31"/>
      <c r="D304" s="180" t="s">
        <v>438</v>
      </c>
      <c r="E304" s="31"/>
      <c r="F304" s="181" t="s">
        <v>1030</v>
      </c>
      <c r="G304" s="31"/>
      <c r="H304" s="31"/>
      <c r="I304" s="100"/>
      <c r="J304" s="31"/>
      <c r="K304" s="31"/>
      <c r="L304" s="32"/>
      <c r="M304" s="182"/>
      <c r="N304" s="183"/>
      <c r="O304" s="57"/>
      <c r="P304" s="57"/>
      <c r="Q304" s="57"/>
      <c r="R304" s="57"/>
      <c r="S304" s="57"/>
      <c r="T304" s="58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438</v>
      </c>
      <c r="AU304" s="16" t="s">
        <v>84</v>
      </c>
    </row>
    <row r="305" spans="1:65" s="13" customFormat="1" ht="10.199999999999999">
      <c r="B305" s="184"/>
      <c r="D305" s="180" t="s">
        <v>447</v>
      </c>
      <c r="E305" s="185" t="s">
        <v>1</v>
      </c>
      <c r="F305" s="186" t="s">
        <v>1271</v>
      </c>
      <c r="H305" s="187">
        <v>4117</v>
      </c>
      <c r="I305" s="188"/>
      <c r="L305" s="184"/>
      <c r="M305" s="189"/>
      <c r="N305" s="190"/>
      <c r="O305" s="190"/>
      <c r="P305" s="190"/>
      <c r="Q305" s="190"/>
      <c r="R305" s="190"/>
      <c r="S305" s="190"/>
      <c r="T305" s="191"/>
      <c r="AT305" s="185" t="s">
        <v>447</v>
      </c>
      <c r="AU305" s="185" t="s">
        <v>84</v>
      </c>
      <c r="AV305" s="13" t="s">
        <v>84</v>
      </c>
      <c r="AW305" s="13" t="s">
        <v>32</v>
      </c>
      <c r="AX305" s="13" t="s">
        <v>82</v>
      </c>
      <c r="AY305" s="185" t="s">
        <v>427</v>
      </c>
    </row>
    <row r="306" spans="1:65" s="2" customFormat="1" ht="33" customHeight="1">
      <c r="A306" s="31"/>
      <c r="B306" s="165"/>
      <c r="C306" s="166" t="s">
        <v>1265</v>
      </c>
      <c r="D306" s="166" t="s">
        <v>431</v>
      </c>
      <c r="E306" s="167" t="s">
        <v>550</v>
      </c>
      <c r="F306" s="168" t="s">
        <v>551</v>
      </c>
      <c r="G306" s="169" t="s">
        <v>452</v>
      </c>
      <c r="H306" s="170">
        <v>4.165</v>
      </c>
      <c r="I306" s="171"/>
      <c r="J306" s="172">
        <f>ROUND(I306*H306,2)</f>
        <v>0</v>
      </c>
      <c r="K306" s="173"/>
      <c r="L306" s="32"/>
      <c r="M306" s="174" t="s">
        <v>1</v>
      </c>
      <c r="N306" s="175" t="s">
        <v>40</v>
      </c>
      <c r="O306" s="57"/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8" t="s">
        <v>484</v>
      </c>
      <c r="AT306" s="178" t="s">
        <v>431</v>
      </c>
      <c r="AU306" s="178" t="s">
        <v>84</v>
      </c>
      <c r="AY306" s="16" t="s">
        <v>427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6" t="s">
        <v>82</v>
      </c>
      <c r="BK306" s="179">
        <f>ROUND(I306*H306,2)</f>
        <v>0</v>
      </c>
      <c r="BL306" s="16" t="s">
        <v>484</v>
      </c>
      <c r="BM306" s="178" t="s">
        <v>2239</v>
      </c>
    </row>
    <row r="307" spans="1:65" s="2" customFormat="1" ht="44.25" customHeight="1">
      <c r="A307" s="31"/>
      <c r="B307" s="165"/>
      <c r="C307" s="166" t="s">
        <v>1269</v>
      </c>
      <c r="D307" s="166" t="s">
        <v>431</v>
      </c>
      <c r="E307" s="167" t="s">
        <v>554</v>
      </c>
      <c r="F307" s="168" t="s">
        <v>555</v>
      </c>
      <c r="G307" s="169" t="s">
        <v>452</v>
      </c>
      <c r="H307" s="170">
        <v>4.165</v>
      </c>
      <c r="I307" s="171"/>
      <c r="J307" s="172">
        <f>ROUND(I307*H307,2)</f>
        <v>0</v>
      </c>
      <c r="K307" s="173"/>
      <c r="L307" s="32"/>
      <c r="M307" s="174" t="s">
        <v>1</v>
      </c>
      <c r="N307" s="175" t="s">
        <v>40</v>
      </c>
      <c r="O307" s="57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8" t="s">
        <v>484</v>
      </c>
      <c r="AT307" s="178" t="s">
        <v>431</v>
      </c>
      <c r="AU307" s="178" t="s">
        <v>84</v>
      </c>
      <c r="AY307" s="16" t="s">
        <v>427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6" t="s">
        <v>82</v>
      </c>
      <c r="BK307" s="179">
        <f>ROUND(I307*H307,2)</f>
        <v>0</v>
      </c>
      <c r="BL307" s="16" t="s">
        <v>484</v>
      </c>
      <c r="BM307" s="178" t="s">
        <v>2240</v>
      </c>
    </row>
    <row r="308" spans="1:65" s="12" customFormat="1" ht="22.8" customHeight="1">
      <c r="B308" s="152"/>
      <c r="D308" s="153" t="s">
        <v>74</v>
      </c>
      <c r="E308" s="163" t="s">
        <v>557</v>
      </c>
      <c r="F308" s="163" t="s">
        <v>558</v>
      </c>
      <c r="I308" s="155"/>
      <c r="J308" s="164">
        <f>BK308</f>
        <v>0</v>
      </c>
      <c r="L308" s="152"/>
      <c r="M308" s="157"/>
      <c r="N308" s="158"/>
      <c r="O308" s="158"/>
      <c r="P308" s="159">
        <f>SUM(P309:P318)</f>
        <v>0</v>
      </c>
      <c r="Q308" s="158"/>
      <c r="R308" s="159">
        <f>SUM(R309:R318)</f>
        <v>1.079232</v>
      </c>
      <c r="S308" s="158"/>
      <c r="T308" s="160">
        <f>SUM(T309:T318)</f>
        <v>0</v>
      </c>
      <c r="AR308" s="153" t="s">
        <v>84</v>
      </c>
      <c r="AT308" s="161" t="s">
        <v>74</v>
      </c>
      <c r="AU308" s="161" t="s">
        <v>82</v>
      </c>
      <c r="AY308" s="153" t="s">
        <v>427</v>
      </c>
      <c r="BK308" s="162">
        <f>SUM(BK309:BK318)</f>
        <v>0</v>
      </c>
    </row>
    <row r="309" spans="1:65" s="2" customFormat="1" ht="21.75" customHeight="1">
      <c r="A309" s="31"/>
      <c r="B309" s="165"/>
      <c r="C309" s="166" t="s">
        <v>1272</v>
      </c>
      <c r="D309" s="166" t="s">
        <v>431</v>
      </c>
      <c r="E309" s="167" t="s">
        <v>559</v>
      </c>
      <c r="F309" s="168" t="s">
        <v>560</v>
      </c>
      <c r="G309" s="169" t="s">
        <v>490</v>
      </c>
      <c r="H309" s="170">
        <v>211.2</v>
      </c>
      <c r="I309" s="171"/>
      <c r="J309" s="172">
        <f>ROUND(I309*H309,2)</f>
        <v>0</v>
      </c>
      <c r="K309" s="173"/>
      <c r="L309" s="32"/>
      <c r="M309" s="174" t="s">
        <v>1</v>
      </c>
      <c r="N309" s="175" t="s">
        <v>40</v>
      </c>
      <c r="O309" s="57"/>
      <c r="P309" s="176">
        <f>O309*H309</f>
        <v>0</v>
      </c>
      <c r="Q309" s="176">
        <v>9.3000000000000005E-4</v>
      </c>
      <c r="R309" s="176">
        <f>Q309*H309</f>
        <v>0.19641600000000001</v>
      </c>
      <c r="S309" s="176">
        <v>0</v>
      </c>
      <c r="T309" s="177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8" t="s">
        <v>435</v>
      </c>
      <c r="AT309" s="178" t="s">
        <v>431</v>
      </c>
      <c r="AU309" s="178" t="s">
        <v>84</v>
      </c>
      <c r="AY309" s="16" t="s">
        <v>427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6" t="s">
        <v>82</v>
      </c>
      <c r="BK309" s="179">
        <f>ROUND(I309*H309,2)</f>
        <v>0</v>
      </c>
      <c r="BL309" s="16" t="s">
        <v>435</v>
      </c>
      <c r="BM309" s="178" t="s">
        <v>2241</v>
      </c>
    </row>
    <row r="310" spans="1:65" s="13" customFormat="1" ht="10.199999999999999">
      <c r="B310" s="184"/>
      <c r="D310" s="180" t="s">
        <v>447</v>
      </c>
      <c r="E310" s="185" t="s">
        <v>1</v>
      </c>
      <c r="F310" s="186" t="s">
        <v>1278</v>
      </c>
      <c r="H310" s="187">
        <v>176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447</v>
      </c>
      <c r="AU310" s="185" t="s">
        <v>84</v>
      </c>
      <c r="AV310" s="13" t="s">
        <v>84</v>
      </c>
      <c r="AW310" s="13" t="s">
        <v>32</v>
      </c>
      <c r="AX310" s="13" t="s">
        <v>75</v>
      </c>
      <c r="AY310" s="185" t="s">
        <v>427</v>
      </c>
    </row>
    <row r="311" spans="1:65" s="13" customFormat="1" ht="10.199999999999999">
      <c r="B311" s="184"/>
      <c r="D311" s="180" t="s">
        <v>447</v>
      </c>
      <c r="E311" s="185" t="s">
        <v>1</v>
      </c>
      <c r="F311" s="186" t="s">
        <v>1279</v>
      </c>
      <c r="H311" s="187">
        <v>35.200000000000003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447</v>
      </c>
      <c r="AU311" s="185" t="s">
        <v>84</v>
      </c>
      <c r="AV311" s="13" t="s">
        <v>84</v>
      </c>
      <c r="AW311" s="13" t="s">
        <v>32</v>
      </c>
      <c r="AX311" s="13" t="s">
        <v>75</v>
      </c>
      <c r="AY311" s="185" t="s">
        <v>427</v>
      </c>
    </row>
    <row r="312" spans="1:65" s="14" customFormat="1" ht="10.199999999999999">
      <c r="B312" s="203"/>
      <c r="D312" s="180" t="s">
        <v>447</v>
      </c>
      <c r="E312" s="204" t="s">
        <v>1</v>
      </c>
      <c r="F312" s="205" t="s">
        <v>541</v>
      </c>
      <c r="H312" s="206">
        <v>211.2</v>
      </c>
      <c r="I312" s="207"/>
      <c r="L312" s="203"/>
      <c r="M312" s="208"/>
      <c r="N312" s="209"/>
      <c r="O312" s="209"/>
      <c r="P312" s="209"/>
      <c r="Q312" s="209"/>
      <c r="R312" s="209"/>
      <c r="S312" s="209"/>
      <c r="T312" s="210"/>
      <c r="AT312" s="204" t="s">
        <v>447</v>
      </c>
      <c r="AU312" s="204" t="s">
        <v>84</v>
      </c>
      <c r="AV312" s="14" t="s">
        <v>435</v>
      </c>
      <c r="AW312" s="14" t="s">
        <v>32</v>
      </c>
      <c r="AX312" s="14" t="s">
        <v>82</v>
      </c>
      <c r="AY312" s="204" t="s">
        <v>427</v>
      </c>
    </row>
    <row r="313" spans="1:65" s="2" customFormat="1" ht="21.75" customHeight="1">
      <c r="A313" s="31"/>
      <c r="B313" s="165"/>
      <c r="C313" s="166" t="s">
        <v>1274</v>
      </c>
      <c r="D313" s="166" t="s">
        <v>431</v>
      </c>
      <c r="E313" s="167" t="s">
        <v>565</v>
      </c>
      <c r="F313" s="168" t="s">
        <v>566</v>
      </c>
      <c r="G313" s="169" t="s">
        <v>490</v>
      </c>
      <c r="H313" s="170">
        <v>422.4</v>
      </c>
      <c r="I313" s="171"/>
      <c r="J313" s="172">
        <f>ROUND(I313*H313,2)</f>
        <v>0</v>
      </c>
      <c r="K313" s="173"/>
      <c r="L313" s="32"/>
      <c r="M313" s="174" t="s">
        <v>1</v>
      </c>
      <c r="N313" s="175" t="s">
        <v>40</v>
      </c>
      <c r="O313" s="57"/>
      <c r="P313" s="176">
        <f>O313*H313</f>
        <v>0</v>
      </c>
      <c r="Q313" s="176">
        <v>4.4999999999999999E-4</v>
      </c>
      <c r="R313" s="176">
        <f>Q313*H313</f>
        <v>0.19007999999999997</v>
      </c>
      <c r="S313" s="176">
        <v>0</v>
      </c>
      <c r="T313" s="177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8" t="s">
        <v>435</v>
      </c>
      <c r="AT313" s="178" t="s">
        <v>431</v>
      </c>
      <c r="AU313" s="178" t="s">
        <v>84</v>
      </c>
      <c r="AY313" s="16" t="s">
        <v>427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6" t="s">
        <v>82</v>
      </c>
      <c r="BK313" s="179">
        <f>ROUND(I313*H313,2)</f>
        <v>0</v>
      </c>
      <c r="BL313" s="16" t="s">
        <v>435</v>
      </c>
      <c r="BM313" s="178" t="s">
        <v>2242</v>
      </c>
    </row>
    <row r="314" spans="1:65" s="13" customFormat="1" ht="10.199999999999999">
      <c r="B314" s="184"/>
      <c r="D314" s="180" t="s">
        <v>447</v>
      </c>
      <c r="E314" s="185" t="s">
        <v>1</v>
      </c>
      <c r="F314" s="186" t="s">
        <v>1282</v>
      </c>
      <c r="H314" s="187">
        <v>422.4</v>
      </c>
      <c r="I314" s="188"/>
      <c r="L314" s="184"/>
      <c r="M314" s="189"/>
      <c r="N314" s="190"/>
      <c r="O314" s="190"/>
      <c r="P314" s="190"/>
      <c r="Q314" s="190"/>
      <c r="R314" s="190"/>
      <c r="S314" s="190"/>
      <c r="T314" s="191"/>
      <c r="AT314" s="185" t="s">
        <v>447</v>
      </c>
      <c r="AU314" s="185" t="s">
        <v>84</v>
      </c>
      <c r="AV314" s="13" t="s">
        <v>84</v>
      </c>
      <c r="AW314" s="13" t="s">
        <v>32</v>
      </c>
      <c r="AX314" s="13" t="s">
        <v>82</v>
      </c>
      <c r="AY314" s="185" t="s">
        <v>427</v>
      </c>
    </row>
    <row r="315" spans="1:65" s="2" customFormat="1" ht="21.75" customHeight="1">
      <c r="A315" s="31"/>
      <c r="B315" s="165"/>
      <c r="C315" s="166" t="s">
        <v>1276</v>
      </c>
      <c r="D315" s="166" t="s">
        <v>431</v>
      </c>
      <c r="E315" s="167" t="s">
        <v>570</v>
      </c>
      <c r="F315" s="168" t="s">
        <v>571</v>
      </c>
      <c r="G315" s="169" t="s">
        <v>490</v>
      </c>
      <c r="H315" s="170">
        <v>211.2</v>
      </c>
      <c r="I315" s="171"/>
      <c r="J315" s="172">
        <f>ROUND(I315*H315,2)</f>
        <v>0</v>
      </c>
      <c r="K315" s="173"/>
      <c r="L315" s="32"/>
      <c r="M315" s="174" t="s">
        <v>1</v>
      </c>
      <c r="N315" s="175" t="s">
        <v>40</v>
      </c>
      <c r="O315" s="57"/>
      <c r="P315" s="176">
        <f>O315*H315</f>
        <v>0</v>
      </c>
      <c r="Q315" s="176">
        <v>4.4999999999999999E-4</v>
      </c>
      <c r="R315" s="176">
        <f>Q315*H315</f>
        <v>9.5039999999999986E-2</v>
      </c>
      <c r="S315" s="176">
        <v>0</v>
      </c>
      <c r="T315" s="177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8" t="s">
        <v>435</v>
      </c>
      <c r="AT315" s="178" t="s">
        <v>431</v>
      </c>
      <c r="AU315" s="178" t="s">
        <v>84</v>
      </c>
      <c r="AY315" s="16" t="s">
        <v>427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6" t="s">
        <v>82</v>
      </c>
      <c r="BK315" s="179">
        <f>ROUND(I315*H315,2)</f>
        <v>0</v>
      </c>
      <c r="BL315" s="16" t="s">
        <v>435</v>
      </c>
      <c r="BM315" s="178" t="s">
        <v>2243</v>
      </c>
    </row>
    <row r="316" spans="1:65" s="13" customFormat="1" ht="10.199999999999999">
      <c r="B316" s="184"/>
      <c r="D316" s="180" t="s">
        <v>447</v>
      </c>
      <c r="E316" s="185" t="s">
        <v>1</v>
      </c>
      <c r="F316" s="186" t="s">
        <v>1285</v>
      </c>
      <c r="H316" s="187">
        <v>211.2</v>
      </c>
      <c r="I316" s="188"/>
      <c r="L316" s="184"/>
      <c r="M316" s="189"/>
      <c r="N316" s="190"/>
      <c r="O316" s="190"/>
      <c r="P316" s="190"/>
      <c r="Q316" s="190"/>
      <c r="R316" s="190"/>
      <c r="S316" s="190"/>
      <c r="T316" s="191"/>
      <c r="AT316" s="185" t="s">
        <v>447</v>
      </c>
      <c r="AU316" s="185" t="s">
        <v>84</v>
      </c>
      <c r="AV316" s="13" t="s">
        <v>84</v>
      </c>
      <c r="AW316" s="13" t="s">
        <v>32</v>
      </c>
      <c r="AX316" s="13" t="s">
        <v>82</v>
      </c>
      <c r="AY316" s="185" t="s">
        <v>427</v>
      </c>
    </row>
    <row r="317" spans="1:65" s="2" customFormat="1" ht="21.75" customHeight="1">
      <c r="A317" s="31"/>
      <c r="B317" s="165"/>
      <c r="C317" s="166" t="s">
        <v>1280</v>
      </c>
      <c r="D317" s="166" t="s">
        <v>431</v>
      </c>
      <c r="E317" s="167" t="s">
        <v>575</v>
      </c>
      <c r="F317" s="168" t="s">
        <v>576</v>
      </c>
      <c r="G317" s="169" t="s">
        <v>490</v>
      </c>
      <c r="H317" s="170">
        <v>211.2</v>
      </c>
      <c r="I317" s="171"/>
      <c r="J317" s="172">
        <f>ROUND(I317*H317,2)</f>
        <v>0</v>
      </c>
      <c r="K317" s="173"/>
      <c r="L317" s="32"/>
      <c r="M317" s="174" t="s">
        <v>1</v>
      </c>
      <c r="N317" s="175" t="s">
        <v>40</v>
      </c>
      <c r="O317" s="57"/>
      <c r="P317" s="176">
        <f>O317*H317</f>
        <v>0</v>
      </c>
      <c r="Q317" s="176">
        <v>2.8300000000000001E-3</v>
      </c>
      <c r="R317" s="176">
        <f>Q317*H317</f>
        <v>0.59769600000000001</v>
      </c>
      <c r="S317" s="176">
        <v>0</v>
      </c>
      <c r="T317" s="177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8" t="s">
        <v>435</v>
      </c>
      <c r="AT317" s="178" t="s">
        <v>431</v>
      </c>
      <c r="AU317" s="178" t="s">
        <v>84</v>
      </c>
      <c r="AY317" s="16" t="s">
        <v>427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6" t="s">
        <v>82</v>
      </c>
      <c r="BK317" s="179">
        <f>ROUND(I317*H317,2)</f>
        <v>0</v>
      </c>
      <c r="BL317" s="16" t="s">
        <v>435</v>
      </c>
      <c r="BM317" s="178" t="s">
        <v>2244</v>
      </c>
    </row>
    <row r="318" spans="1:65" s="13" customFormat="1" ht="10.199999999999999">
      <c r="B318" s="184"/>
      <c r="D318" s="180" t="s">
        <v>447</v>
      </c>
      <c r="E318" s="185" t="s">
        <v>1</v>
      </c>
      <c r="F318" s="186" t="s">
        <v>1285</v>
      </c>
      <c r="H318" s="187">
        <v>211.2</v>
      </c>
      <c r="I318" s="188"/>
      <c r="L318" s="184"/>
      <c r="M318" s="211"/>
      <c r="N318" s="212"/>
      <c r="O318" s="212"/>
      <c r="P318" s="212"/>
      <c r="Q318" s="212"/>
      <c r="R318" s="212"/>
      <c r="S318" s="212"/>
      <c r="T318" s="213"/>
      <c r="AT318" s="185" t="s">
        <v>447</v>
      </c>
      <c r="AU318" s="185" t="s">
        <v>84</v>
      </c>
      <c r="AV318" s="13" t="s">
        <v>84</v>
      </c>
      <c r="AW318" s="13" t="s">
        <v>32</v>
      </c>
      <c r="AX318" s="13" t="s">
        <v>82</v>
      </c>
      <c r="AY318" s="185" t="s">
        <v>427</v>
      </c>
    </row>
    <row r="319" spans="1:65" s="2" customFormat="1" ht="7" customHeight="1">
      <c r="A319" s="31"/>
      <c r="B319" s="46"/>
      <c r="C319" s="47"/>
      <c r="D319" s="47"/>
      <c r="E319" s="47"/>
      <c r="F319" s="47"/>
      <c r="G319" s="47"/>
      <c r="H319" s="47"/>
      <c r="I319" s="124"/>
      <c r="J319" s="47"/>
      <c r="K319" s="47"/>
      <c r="L319" s="32"/>
      <c r="M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</sheetData>
  <autoFilter ref="C145:K31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276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2156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2245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2156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014-36-07-2 - PS-01 PK Kunovský les - plavební znaky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2156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014-36-07-2 - PS-01 PK Kunovský les - plavební znaky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Staré Město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2246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2247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279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2156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2248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ROUND((SUM(BE120:BE147)),  2)</f>
        <v>0</v>
      </c>
      <c r="G35" s="31"/>
      <c r="H35" s="31"/>
      <c r="I35" s="111">
        <v>0.21</v>
      </c>
      <c r="J35" s="110">
        <f>ROUND(((SUM(BE120:BE147))*I35),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ROUND((SUM(BF120:BF147)),  2)</f>
        <v>0</v>
      </c>
      <c r="G36" s="31"/>
      <c r="H36" s="31"/>
      <c r="I36" s="111">
        <v>0.15</v>
      </c>
      <c r="J36" s="110">
        <f>ROUND(((SUM(BF120:BF147))*I36),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ROUND((SUM(BG120:BG147)),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ROUND((SUM(BH120:BH147)),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2156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014-36-07-3 - SO-02 PK Kunovský les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2156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014-36-07-3 - SO-02 PK Kunovský les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Staré Město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SUM(P121:P147)</f>
        <v>0</v>
      </c>
      <c r="Q120" s="65"/>
      <c r="R120" s="149">
        <f>SUM(R121:R147)</f>
        <v>0</v>
      </c>
      <c r="S120" s="65"/>
      <c r="T120" s="150">
        <f>SUM(T121:T147)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SUM(BK121:BK147)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200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36">
      <c r="A122" s="31"/>
      <c r="B122" s="32"/>
      <c r="C122" s="31"/>
      <c r="D122" s="180" t="s">
        <v>438</v>
      </c>
      <c r="E122" s="31"/>
      <c r="F122" s="181" t="s">
        <v>2249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210</v>
      </c>
      <c r="I123" s="171"/>
      <c r="J123" s="172">
        <f t="shared" ref="J123:J147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7" si="1">O123*H123</f>
        <v>0</v>
      </c>
      <c r="Q123" s="176">
        <v>0</v>
      </c>
      <c r="R123" s="176">
        <f t="shared" ref="R123:R147" si="2">Q123*H123</f>
        <v>0</v>
      </c>
      <c r="S123" s="176">
        <v>0</v>
      </c>
      <c r="T123" s="177">
        <f t="shared" ref="T123:T14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7" si="4">IF(N123="základní",J123,0)</f>
        <v>0</v>
      </c>
      <c r="BF123" s="179">
        <f t="shared" ref="BF123:BF147" si="5">IF(N123="snížená",J123,0)</f>
        <v>0</v>
      </c>
      <c r="BG123" s="179">
        <f t="shared" ref="BG123:BG147" si="6">IF(N123="zákl. přenesená",J123,0)</f>
        <v>0</v>
      </c>
      <c r="BH123" s="179">
        <f t="shared" ref="BH123:BH147" si="7">IF(N123="sníž. přenesená",J123,0)</f>
        <v>0</v>
      </c>
      <c r="BI123" s="179">
        <f t="shared" ref="BI123:BI147" si="8">IF(N123="nulová",J123,0)</f>
        <v>0</v>
      </c>
      <c r="BJ123" s="16" t="s">
        <v>82</v>
      </c>
      <c r="BK123" s="179">
        <f t="shared" ref="BK123:BK147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10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50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20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6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6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3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497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150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429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150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440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150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512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150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487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12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484</v>
      </c>
      <c r="D135" s="166" t="s">
        <v>431</v>
      </c>
      <c r="E135" s="167" t="s">
        <v>680</v>
      </c>
      <c r="F135" s="168" t="s">
        <v>678</v>
      </c>
      <c r="G135" s="169" t="s">
        <v>675</v>
      </c>
      <c r="H135" s="170">
        <v>21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533</v>
      </c>
      <c r="D136" s="166" t="s">
        <v>431</v>
      </c>
      <c r="E136" s="167" t="s">
        <v>683</v>
      </c>
      <c r="F136" s="168" t="s">
        <v>681</v>
      </c>
      <c r="G136" s="169" t="s">
        <v>675</v>
      </c>
      <c r="H136" s="170">
        <v>21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542</v>
      </c>
      <c r="D137" s="166" t="s">
        <v>431</v>
      </c>
      <c r="E137" s="167" t="s">
        <v>686</v>
      </c>
      <c r="F137" s="168" t="s">
        <v>684</v>
      </c>
      <c r="G137" s="169" t="s">
        <v>675</v>
      </c>
      <c r="H137" s="170">
        <v>21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549</v>
      </c>
      <c r="D138" s="166" t="s">
        <v>431</v>
      </c>
      <c r="E138" s="167" t="s">
        <v>689</v>
      </c>
      <c r="F138" s="168" t="s">
        <v>687</v>
      </c>
      <c r="G138" s="169" t="s">
        <v>675</v>
      </c>
      <c r="H138" s="170">
        <v>90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553</v>
      </c>
      <c r="D139" s="166" t="s">
        <v>431</v>
      </c>
      <c r="E139" s="167" t="s">
        <v>692</v>
      </c>
      <c r="F139" s="168" t="s">
        <v>690</v>
      </c>
      <c r="G139" s="169" t="s">
        <v>444</v>
      </c>
      <c r="H139" s="170">
        <v>3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7</v>
      </c>
      <c r="D140" s="166" t="s">
        <v>431</v>
      </c>
      <c r="E140" s="167" t="s">
        <v>696</v>
      </c>
      <c r="F140" s="168" t="s">
        <v>693</v>
      </c>
      <c r="G140" s="169" t="s">
        <v>694</v>
      </c>
      <c r="H140" s="170">
        <v>3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564</v>
      </c>
      <c r="D141" s="166" t="s">
        <v>431</v>
      </c>
      <c r="E141" s="167" t="s">
        <v>699</v>
      </c>
      <c r="F141" s="168" t="s">
        <v>697</v>
      </c>
      <c r="G141" s="169" t="s">
        <v>444</v>
      </c>
      <c r="H141" s="170">
        <v>300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569</v>
      </c>
      <c r="D142" s="166" t="s">
        <v>431</v>
      </c>
      <c r="E142" s="167" t="s">
        <v>702</v>
      </c>
      <c r="F142" s="168" t="s">
        <v>703</v>
      </c>
      <c r="G142" s="169" t="s">
        <v>444</v>
      </c>
      <c r="H142" s="170">
        <v>165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574</v>
      </c>
      <c r="D143" s="166" t="s">
        <v>431</v>
      </c>
      <c r="E143" s="167" t="s">
        <v>705</v>
      </c>
      <c r="F143" s="168" t="s">
        <v>706</v>
      </c>
      <c r="G143" s="169" t="s">
        <v>707</v>
      </c>
      <c r="H143" s="170">
        <v>4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709</v>
      </c>
      <c r="D144" s="166" t="s">
        <v>431</v>
      </c>
      <c r="E144" s="167" t="s">
        <v>710</v>
      </c>
      <c r="F144" s="168" t="s">
        <v>711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713</v>
      </c>
      <c r="D145" s="166" t="s">
        <v>431</v>
      </c>
      <c r="E145" s="167" t="s">
        <v>714</v>
      </c>
      <c r="F145" s="168" t="s">
        <v>715</v>
      </c>
      <c r="G145" s="169" t="s">
        <v>434</v>
      </c>
      <c r="H145" s="170">
        <v>5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717</v>
      </c>
      <c r="D146" s="166" t="s">
        <v>431</v>
      </c>
      <c r="E146" s="167" t="s">
        <v>718</v>
      </c>
      <c r="F146" s="168" t="s">
        <v>719</v>
      </c>
      <c r="G146" s="169" t="s">
        <v>434</v>
      </c>
      <c r="H146" s="170">
        <v>1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721</v>
      </c>
      <c r="D147" s="166" t="s">
        <v>431</v>
      </c>
      <c r="E147" s="167" t="s">
        <v>722</v>
      </c>
      <c r="F147" s="168" t="s">
        <v>723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218" t="s">
        <v>1</v>
      </c>
      <c r="N147" s="219" t="s">
        <v>40</v>
      </c>
      <c r="O147" s="216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7" customHeight="1">
      <c r="A148" s="31"/>
      <c r="B148" s="46"/>
      <c r="C148" s="47"/>
      <c r="D148" s="47"/>
      <c r="E148" s="47"/>
      <c r="F148" s="47"/>
      <c r="G148" s="47"/>
      <c r="H148" s="47"/>
      <c r="I148" s="124"/>
      <c r="J148" s="47"/>
      <c r="K148" s="47"/>
      <c r="L148" s="32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autoFilter ref="C119:K14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282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2156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2250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2156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014-36-07-4 - PS-02 PK Kunovský les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2156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014-36-07-4 - PS-02 PK Kunovský les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Staré Město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30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36">
      <c r="A122" s="31"/>
      <c r="B122" s="32"/>
      <c r="C122" s="31"/>
      <c r="D122" s="180" t="s">
        <v>438</v>
      </c>
      <c r="E122" s="31"/>
      <c r="F122" s="181" t="s">
        <v>2249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15</v>
      </c>
      <c r="I123" s="171"/>
      <c r="J123" s="172">
        <f t="shared" ref="J123:J13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9" si="1">O123*H123</f>
        <v>0</v>
      </c>
      <c r="Q123" s="176">
        <v>0</v>
      </c>
      <c r="R123" s="176">
        <f t="shared" ref="R123:R139" si="2">Q123*H123</f>
        <v>0</v>
      </c>
      <c r="S123" s="176">
        <v>0</v>
      </c>
      <c r="T123" s="177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9" si="4">IF(N123="základní",J123,0)</f>
        <v>0</v>
      </c>
      <c r="BF123" s="179">
        <f t="shared" ref="BF123:BF139" si="5">IF(N123="snížená",J123,0)</f>
        <v>0</v>
      </c>
      <c r="BG123" s="179">
        <f t="shared" ref="BG123:BG139" si="6">IF(N123="zákl. přenesená",J123,0)</f>
        <v>0</v>
      </c>
      <c r="BH123" s="179">
        <f t="shared" ref="BH123:BH139" si="7">IF(N123="sníž. přenesená",J123,0)</f>
        <v>0</v>
      </c>
      <c r="BI123" s="179">
        <f t="shared" ref="BI123:BI139" si="8">IF(N123="nulová",J123,0)</f>
        <v>0</v>
      </c>
      <c r="BJ123" s="16" t="s">
        <v>82</v>
      </c>
      <c r="BK123" s="179">
        <f t="shared" ref="BK123:BK139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3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3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3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3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3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2251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1584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6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284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2156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2252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ROUND(J122,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ROUND((SUM(BE122:BE161)),  2)</f>
        <v>0</v>
      </c>
      <c r="G35" s="31"/>
      <c r="H35" s="31"/>
      <c r="I35" s="111">
        <v>0.21</v>
      </c>
      <c r="J35" s="110">
        <f>ROUND(((SUM(BE122:BE161))*I35),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ROUND((SUM(BF122:BF161)),  2)</f>
        <v>0</v>
      </c>
      <c r="G36" s="31"/>
      <c r="H36" s="31"/>
      <c r="I36" s="111">
        <v>0.15</v>
      </c>
      <c r="J36" s="110">
        <f>ROUND(((SUM(BF122:BF161))*I36),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ROUND((SUM(BG122:BG161)),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ROUND((SUM(BH122:BH161)),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ROUND((SUM(BI122:BI161)),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2156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014-36-07-00 -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J122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J123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J124</f>
        <v>0</v>
      </c>
      <c r="L100" s="135"/>
    </row>
    <row r="101" spans="1:47" s="2" customFormat="1" ht="21.85" customHeight="1">
      <c r="A101" s="31"/>
      <c r="B101" s="32"/>
      <c r="C101" s="31"/>
      <c r="D101" s="31"/>
      <c r="E101" s="31"/>
      <c r="F101" s="31"/>
      <c r="G101" s="31"/>
      <c r="H101" s="31"/>
      <c r="I101" s="100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7" customHeight="1">
      <c r="A102" s="31"/>
      <c r="B102" s="46"/>
      <c r="C102" s="47"/>
      <c r="D102" s="47"/>
      <c r="E102" s="47"/>
      <c r="F102" s="47"/>
      <c r="G102" s="47"/>
      <c r="H102" s="47"/>
      <c r="I102" s="124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7" customHeight="1">
      <c r="A106" s="31"/>
      <c r="B106" s="48"/>
      <c r="C106" s="49"/>
      <c r="D106" s="49"/>
      <c r="E106" s="49"/>
      <c r="F106" s="49"/>
      <c r="G106" s="49"/>
      <c r="H106" s="49"/>
      <c r="I106" s="125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5" customHeight="1">
      <c r="A107" s="31"/>
      <c r="B107" s="32"/>
      <c r="C107" s="20" t="s">
        <v>412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7" customHeight="1">
      <c r="A108" s="31"/>
      <c r="B108" s="32"/>
      <c r="C108" s="31"/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6" t="s">
        <v>16</v>
      </c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6.5" customHeight="1">
      <c r="A110" s="31"/>
      <c r="B110" s="32"/>
      <c r="C110" s="31"/>
      <c r="D110" s="31"/>
      <c r="E110" s="265" t="str">
        <f>E7</f>
        <v>Modernizace rejd Baťova kanálu</v>
      </c>
      <c r="F110" s="266"/>
      <c r="G110" s="266"/>
      <c r="H110" s="266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19"/>
      <c r="C111" s="26" t="s">
        <v>393</v>
      </c>
      <c r="I111" s="97"/>
      <c r="L111" s="19"/>
    </row>
    <row r="112" spans="1:47" s="2" customFormat="1" ht="16.5" customHeight="1">
      <c r="A112" s="31"/>
      <c r="B112" s="32"/>
      <c r="C112" s="31"/>
      <c r="D112" s="31"/>
      <c r="E112" s="265" t="s">
        <v>2156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395</v>
      </c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47" t="str">
        <f>E11</f>
        <v>014-36-07-00 - Vedlejší a ostatní náklady</v>
      </c>
      <c r="F114" s="267"/>
      <c r="G114" s="267"/>
      <c r="H114" s="267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1"/>
      <c r="E116" s="31"/>
      <c r="F116" s="24" t="str">
        <f>F14</f>
        <v>Staré Město</v>
      </c>
      <c r="G116" s="31"/>
      <c r="H116" s="31"/>
      <c r="I116" s="101" t="s">
        <v>22</v>
      </c>
      <c r="J116" s="54" t="str">
        <f>IF(J14="","",J14)</f>
        <v>1. 4. 2020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65" customHeight="1">
      <c r="A118" s="31"/>
      <c r="B118" s="32"/>
      <c r="C118" s="26" t="s">
        <v>24</v>
      </c>
      <c r="D118" s="31"/>
      <c r="E118" s="31"/>
      <c r="F118" s="24" t="str">
        <f>E17</f>
        <v>Povodí Moravy, s.p.</v>
      </c>
      <c r="G118" s="31"/>
      <c r="H118" s="31"/>
      <c r="I118" s="101" t="s">
        <v>30</v>
      </c>
      <c r="J118" s="29" t="str">
        <f>E23</f>
        <v>VH atelier, spol. s r.o.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28</v>
      </c>
      <c r="D119" s="31"/>
      <c r="E119" s="31"/>
      <c r="F119" s="24" t="str">
        <f>IF(E20="","",E20)</f>
        <v>Vyplň údaj</v>
      </c>
      <c r="G119" s="31"/>
      <c r="H119" s="31"/>
      <c r="I119" s="101" t="s">
        <v>33</v>
      </c>
      <c r="J119" s="29" t="str">
        <f>E26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" customHeight="1">
      <c r="A120" s="31"/>
      <c r="B120" s="32"/>
      <c r="C120" s="31"/>
      <c r="D120" s="31"/>
      <c r="E120" s="31"/>
      <c r="F120" s="31"/>
      <c r="G120" s="31"/>
      <c r="H120" s="31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40"/>
      <c r="B121" s="141"/>
      <c r="C121" s="142" t="s">
        <v>413</v>
      </c>
      <c r="D121" s="143" t="s">
        <v>60</v>
      </c>
      <c r="E121" s="143" t="s">
        <v>56</v>
      </c>
      <c r="F121" s="143" t="s">
        <v>57</v>
      </c>
      <c r="G121" s="143" t="s">
        <v>414</v>
      </c>
      <c r="H121" s="143" t="s">
        <v>415</v>
      </c>
      <c r="I121" s="144" t="s">
        <v>416</v>
      </c>
      <c r="J121" s="145" t="s">
        <v>399</v>
      </c>
      <c r="K121" s="146" t="s">
        <v>417</v>
      </c>
      <c r="L121" s="147"/>
      <c r="M121" s="61" t="s">
        <v>1</v>
      </c>
      <c r="N121" s="62" t="s">
        <v>39</v>
      </c>
      <c r="O121" s="62" t="s">
        <v>418</v>
      </c>
      <c r="P121" s="62" t="s">
        <v>419</v>
      </c>
      <c r="Q121" s="62" t="s">
        <v>420</v>
      </c>
      <c r="R121" s="62" t="s">
        <v>421</v>
      </c>
      <c r="S121" s="62" t="s">
        <v>422</v>
      </c>
      <c r="T121" s="63" t="s">
        <v>423</v>
      </c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</row>
    <row r="122" spans="1:65" s="2" customFormat="1" ht="22.8" customHeight="1">
      <c r="A122" s="31"/>
      <c r="B122" s="32"/>
      <c r="C122" s="68" t="s">
        <v>424</v>
      </c>
      <c r="D122" s="31"/>
      <c r="E122" s="31"/>
      <c r="F122" s="31"/>
      <c r="G122" s="31"/>
      <c r="H122" s="31"/>
      <c r="I122" s="100"/>
      <c r="J122" s="148">
        <f>BK122</f>
        <v>0</v>
      </c>
      <c r="K122" s="31"/>
      <c r="L122" s="32"/>
      <c r="M122" s="64"/>
      <c r="N122" s="55"/>
      <c r="O122" s="65"/>
      <c r="P122" s="149">
        <f>P123</f>
        <v>0</v>
      </c>
      <c r="Q122" s="65"/>
      <c r="R122" s="149">
        <f>R123</f>
        <v>0</v>
      </c>
      <c r="S122" s="65"/>
      <c r="T122" s="150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74</v>
      </c>
      <c r="AU122" s="16" t="s">
        <v>401</v>
      </c>
      <c r="BK122" s="151">
        <f>BK123</f>
        <v>0</v>
      </c>
    </row>
    <row r="123" spans="1:65" s="12" customFormat="1" ht="25.9" customHeight="1">
      <c r="B123" s="152"/>
      <c r="D123" s="153" t="s">
        <v>74</v>
      </c>
      <c r="E123" s="154" t="s">
        <v>425</v>
      </c>
      <c r="F123" s="154" t="s">
        <v>425</v>
      </c>
      <c r="I123" s="155"/>
      <c r="J123" s="156">
        <f>BK123</f>
        <v>0</v>
      </c>
      <c r="L123" s="152"/>
      <c r="M123" s="157"/>
      <c r="N123" s="158"/>
      <c r="O123" s="158"/>
      <c r="P123" s="159">
        <f>P124</f>
        <v>0</v>
      </c>
      <c r="Q123" s="158"/>
      <c r="R123" s="159">
        <f>R124</f>
        <v>0</v>
      </c>
      <c r="S123" s="158"/>
      <c r="T123" s="160">
        <f>T124</f>
        <v>0</v>
      </c>
      <c r="AR123" s="153" t="s">
        <v>460</v>
      </c>
      <c r="AT123" s="161" t="s">
        <v>74</v>
      </c>
      <c r="AU123" s="161" t="s">
        <v>75</v>
      </c>
      <c r="AY123" s="153" t="s">
        <v>427</v>
      </c>
      <c r="BK123" s="162">
        <f>BK124</f>
        <v>0</v>
      </c>
    </row>
    <row r="124" spans="1:65" s="12" customFormat="1" ht="22.8" customHeight="1">
      <c r="B124" s="152"/>
      <c r="D124" s="153" t="s">
        <v>74</v>
      </c>
      <c r="E124" s="163" t="s">
        <v>429</v>
      </c>
      <c r="F124" s="163" t="s">
        <v>921</v>
      </c>
      <c r="I124" s="155"/>
      <c r="J124" s="164">
        <f>BK124</f>
        <v>0</v>
      </c>
      <c r="L124" s="152"/>
      <c r="M124" s="157"/>
      <c r="N124" s="158"/>
      <c r="O124" s="158"/>
      <c r="P124" s="159">
        <f>SUM(P125:P161)</f>
        <v>0</v>
      </c>
      <c r="Q124" s="158"/>
      <c r="R124" s="159">
        <f>SUM(R125:R161)</f>
        <v>0</v>
      </c>
      <c r="S124" s="158"/>
      <c r="T124" s="160">
        <f>SUM(T125:T161)</f>
        <v>0</v>
      </c>
      <c r="AR124" s="153" t="s">
        <v>460</v>
      </c>
      <c r="AT124" s="161" t="s">
        <v>74</v>
      </c>
      <c r="AU124" s="161" t="s">
        <v>82</v>
      </c>
      <c r="AY124" s="153" t="s">
        <v>427</v>
      </c>
      <c r="BK124" s="162">
        <f>SUM(BK125:BK161)</f>
        <v>0</v>
      </c>
    </row>
    <row r="125" spans="1:65" s="2" customFormat="1" ht="16.5" customHeight="1">
      <c r="A125" s="31"/>
      <c r="B125" s="165"/>
      <c r="C125" s="166" t="s">
        <v>82</v>
      </c>
      <c r="D125" s="166" t="s">
        <v>431</v>
      </c>
      <c r="E125" s="167" t="s">
        <v>432</v>
      </c>
      <c r="F125" s="168" t="s">
        <v>922</v>
      </c>
      <c r="G125" s="169" t="s">
        <v>923</v>
      </c>
      <c r="H125" s="170">
        <v>2</v>
      </c>
      <c r="I125" s="171"/>
      <c r="J125" s="172">
        <f>ROUND(I125*H125,2)</f>
        <v>0</v>
      </c>
      <c r="K125" s="173"/>
      <c r="L125" s="32"/>
      <c r="M125" s="174" t="s">
        <v>1</v>
      </c>
      <c r="N125" s="175" t="s">
        <v>40</v>
      </c>
      <c r="O125" s="57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924</v>
      </c>
      <c r="AT125" s="178" t="s">
        <v>431</v>
      </c>
      <c r="AU125" s="178" t="s">
        <v>84</v>
      </c>
      <c r="AY125" s="16" t="s">
        <v>427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82</v>
      </c>
      <c r="BK125" s="179">
        <f>ROUND(I125*H125,2)</f>
        <v>0</v>
      </c>
      <c r="BL125" s="16" t="s">
        <v>924</v>
      </c>
      <c r="BM125" s="178" t="s">
        <v>2253</v>
      </c>
    </row>
    <row r="126" spans="1:65" s="2" customFormat="1" ht="36">
      <c r="A126" s="31"/>
      <c r="B126" s="32"/>
      <c r="C126" s="31"/>
      <c r="D126" s="180" t="s">
        <v>438</v>
      </c>
      <c r="E126" s="31"/>
      <c r="F126" s="181" t="s">
        <v>926</v>
      </c>
      <c r="G126" s="31"/>
      <c r="H126" s="31"/>
      <c r="I126" s="100"/>
      <c r="J126" s="31"/>
      <c r="K126" s="31"/>
      <c r="L126" s="32"/>
      <c r="M126" s="182"/>
      <c r="N126" s="183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438</v>
      </c>
      <c r="AU126" s="16" t="s">
        <v>84</v>
      </c>
    </row>
    <row r="127" spans="1:65" s="13" customFormat="1" ht="10.199999999999999">
      <c r="B127" s="184"/>
      <c r="D127" s="180" t="s">
        <v>447</v>
      </c>
      <c r="E127" s="185" t="s">
        <v>1</v>
      </c>
      <c r="F127" s="186" t="s">
        <v>84</v>
      </c>
      <c r="H127" s="187">
        <v>2</v>
      </c>
      <c r="I127" s="188"/>
      <c r="L127" s="184"/>
      <c r="M127" s="189"/>
      <c r="N127" s="190"/>
      <c r="O127" s="190"/>
      <c r="P127" s="190"/>
      <c r="Q127" s="190"/>
      <c r="R127" s="190"/>
      <c r="S127" s="190"/>
      <c r="T127" s="191"/>
      <c r="AT127" s="185" t="s">
        <v>447</v>
      </c>
      <c r="AU127" s="185" t="s">
        <v>84</v>
      </c>
      <c r="AV127" s="13" t="s">
        <v>84</v>
      </c>
      <c r="AW127" s="13" t="s">
        <v>32</v>
      </c>
      <c r="AX127" s="13" t="s">
        <v>82</v>
      </c>
      <c r="AY127" s="185" t="s">
        <v>427</v>
      </c>
    </row>
    <row r="128" spans="1:65" s="2" customFormat="1" ht="16.5" customHeight="1">
      <c r="A128" s="31"/>
      <c r="B128" s="165"/>
      <c r="C128" s="166" t="s">
        <v>84</v>
      </c>
      <c r="D128" s="166" t="s">
        <v>431</v>
      </c>
      <c r="E128" s="167" t="s">
        <v>927</v>
      </c>
      <c r="F128" s="168" t="s">
        <v>928</v>
      </c>
      <c r="G128" s="169" t="s">
        <v>923</v>
      </c>
      <c r="H128" s="170">
        <v>2</v>
      </c>
      <c r="I128" s="171"/>
      <c r="J128" s="172">
        <f>ROUND(I128*H128,2)</f>
        <v>0</v>
      </c>
      <c r="K128" s="173"/>
      <c r="L128" s="32"/>
      <c r="M128" s="174" t="s">
        <v>1</v>
      </c>
      <c r="N128" s="175" t="s">
        <v>40</v>
      </c>
      <c r="O128" s="57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924</v>
      </c>
      <c r="AT128" s="178" t="s">
        <v>431</v>
      </c>
      <c r="AU128" s="178" t="s">
        <v>84</v>
      </c>
      <c r="AY128" s="16" t="s">
        <v>427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6" t="s">
        <v>82</v>
      </c>
      <c r="BK128" s="179">
        <f>ROUND(I128*H128,2)</f>
        <v>0</v>
      </c>
      <c r="BL128" s="16" t="s">
        <v>924</v>
      </c>
      <c r="BM128" s="178" t="s">
        <v>2254</v>
      </c>
    </row>
    <row r="129" spans="1:65" s="2" customFormat="1" ht="99">
      <c r="A129" s="31"/>
      <c r="B129" s="32"/>
      <c r="C129" s="31"/>
      <c r="D129" s="180" t="s">
        <v>438</v>
      </c>
      <c r="E129" s="31"/>
      <c r="F129" s="181" t="s">
        <v>930</v>
      </c>
      <c r="G129" s="31"/>
      <c r="H129" s="31"/>
      <c r="I129" s="100"/>
      <c r="J129" s="31"/>
      <c r="K129" s="31"/>
      <c r="L129" s="32"/>
      <c r="M129" s="182"/>
      <c r="N129" s="183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438</v>
      </c>
      <c r="AU129" s="16" t="s">
        <v>84</v>
      </c>
    </row>
    <row r="130" spans="1:65" s="13" customFormat="1" ht="10.199999999999999">
      <c r="B130" s="184"/>
      <c r="D130" s="180" t="s">
        <v>447</v>
      </c>
      <c r="E130" s="185" t="s">
        <v>1</v>
      </c>
      <c r="F130" s="186" t="s">
        <v>84</v>
      </c>
      <c r="H130" s="187">
        <v>2</v>
      </c>
      <c r="I130" s="188"/>
      <c r="L130" s="184"/>
      <c r="M130" s="189"/>
      <c r="N130" s="190"/>
      <c r="O130" s="190"/>
      <c r="P130" s="190"/>
      <c r="Q130" s="190"/>
      <c r="R130" s="190"/>
      <c r="S130" s="190"/>
      <c r="T130" s="191"/>
      <c r="AT130" s="185" t="s">
        <v>447</v>
      </c>
      <c r="AU130" s="185" t="s">
        <v>84</v>
      </c>
      <c r="AV130" s="13" t="s">
        <v>84</v>
      </c>
      <c r="AW130" s="13" t="s">
        <v>32</v>
      </c>
      <c r="AX130" s="13" t="s">
        <v>82</v>
      </c>
      <c r="AY130" s="185" t="s">
        <v>427</v>
      </c>
    </row>
    <row r="131" spans="1:65" s="2" customFormat="1" ht="16.5" customHeight="1">
      <c r="A131" s="31"/>
      <c r="B131" s="165"/>
      <c r="C131" s="166" t="s">
        <v>436</v>
      </c>
      <c r="D131" s="166" t="s">
        <v>431</v>
      </c>
      <c r="E131" s="167" t="s">
        <v>931</v>
      </c>
      <c r="F131" s="168" t="s">
        <v>932</v>
      </c>
      <c r="G131" s="169" t="s">
        <v>434</v>
      </c>
      <c r="H131" s="170">
        <v>1</v>
      </c>
      <c r="I131" s="171"/>
      <c r="J131" s="172">
        <f>ROUND(I131*H131,2)</f>
        <v>0</v>
      </c>
      <c r="K131" s="173"/>
      <c r="L131" s="32"/>
      <c r="M131" s="174" t="s">
        <v>1</v>
      </c>
      <c r="N131" s="175" t="s">
        <v>40</v>
      </c>
      <c r="O131" s="57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924</v>
      </c>
      <c r="AT131" s="178" t="s">
        <v>431</v>
      </c>
      <c r="AU131" s="178" t="s">
        <v>84</v>
      </c>
      <c r="AY131" s="16" t="s">
        <v>427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82</v>
      </c>
      <c r="BK131" s="179">
        <f>ROUND(I131*H131,2)</f>
        <v>0</v>
      </c>
      <c r="BL131" s="16" t="s">
        <v>924</v>
      </c>
      <c r="BM131" s="178" t="s">
        <v>2255</v>
      </c>
    </row>
    <row r="132" spans="1:65" s="2" customFormat="1" ht="36">
      <c r="A132" s="31"/>
      <c r="B132" s="32"/>
      <c r="C132" s="31"/>
      <c r="D132" s="180" t="s">
        <v>438</v>
      </c>
      <c r="E132" s="31"/>
      <c r="F132" s="181" t="s">
        <v>934</v>
      </c>
      <c r="G132" s="31"/>
      <c r="H132" s="31"/>
      <c r="I132" s="100"/>
      <c r="J132" s="31"/>
      <c r="K132" s="31"/>
      <c r="L132" s="32"/>
      <c r="M132" s="182"/>
      <c r="N132" s="183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438</v>
      </c>
      <c r="AU132" s="16" t="s">
        <v>84</v>
      </c>
    </row>
    <row r="133" spans="1:65" s="13" customFormat="1" ht="10.199999999999999">
      <c r="B133" s="184"/>
      <c r="D133" s="180" t="s">
        <v>447</v>
      </c>
      <c r="E133" s="185" t="s">
        <v>1</v>
      </c>
      <c r="F133" s="186" t="s">
        <v>82</v>
      </c>
      <c r="H133" s="187">
        <v>1</v>
      </c>
      <c r="I133" s="188"/>
      <c r="L133" s="184"/>
      <c r="M133" s="189"/>
      <c r="N133" s="190"/>
      <c r="O133" s="190"/>
      <c r="P133" s="190"/>
      <c r="Q133" s="190"/>
      <c r="R133" s="190"/>
      <c r="S133" s="190"/>
      <c r="T133" s="191"/>
      <c r="AT133" s="185" t="s">
        <v>447</v>
      </c>
      <c r="AU133" s="185" t="s">
        <v>84</v>
      </c>
      <c r="AV133" s="13" t="s">
        <v>84</v>
      </c>
      <c r="AW133" s="13" t="s">
        <v>32</v>
      </c>
      <c r="AX133" s="13" t="s">
        <v>82</v>
      </c>
      <c r="AY133" s="185" t="s">
        <v>427</v>
      </c>
    </row>
    <row r="134" spans="1:65" s="2" customFormat="1" ht="16.5" customHeight="1">
      <c r="A134" s="31"/>
      <c r="B134" s="165"/>
      <c r="C134" s="166" t="s">
        <v>435</v>
      </c>
      <c r="D134" s="166" t="s">
        <v>431</v>
      </c>
      <c r="E134" s="167" t="s">
        <v>935</v>
      </c>
      <c r="F134" s="168" t="s">
        <v>936</v>
      </c>
      <c r="G134" s="169" t="s">
        <v>923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924</v>
      </c>
      <c r="AT134" s="178" t="s">
        <v>431</v>
      </c>
      <c r="AU134" s="178" t="s">
        <v>84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924</v>
      </c>
      <c r="BM134" s="178" t="s">
        <v>2256</v>
      </c>
    </row>
    <row r="135" spans="1:65" s="2" customFormat="1" ht="36">
      <c r="A135" s="31"/>
      <c r="B135" s="32"/>
      <c r="C135" s="31"/>
      <c r="D135" s="180" t="s">
        <v>438</v>
      </c>
      <c r="E135" s="31"/>
      <c r="F135" s="181" t="s">
        <v>938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84</v>
      </c>
    </row>
    <row r="136" spans="1:65" s="13" customFormat="1" ht="10.199999999999999">
      <c r="B136" s="184"/>
      <c r="D136" s="180" t="s">
        <v>447</v>
      </c>
      <c r="E136" s="185" t="s">
        <v>1</v>
      </c>
      <c r="F136" s="186" t="s">
        <v>82</v>
      </c>
      <c r="H136" s="187">
        <v>1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447</v>
      </c>
      <c r="AU136" s="185" t="s">
        <v>84</v>
      </c>
      <c r="AV136" s="13" t="s">
        <v>84</v>
      </c>
      <c r="AW136" s="13" t="s">
        <v>32</v>
      </c>
      <c r="AX136" s="13" t="s">
        <v>82</v>
      </c>
      <c r="AY136" s="185" t="s">
        <v>427</v>
      </c>
    </row>
    <row r="137" spans="1:65" s="2" customFormat="1" ht="16.5" customHeight="1">
      <c r="A137" s="31"/>
      <c r="B137" s="165"/>
      <c r="C137" s="166" t="s">
        <v>460</v>
      </c>
      <c r="D137" s="166" t="s">
        <v>431</v>
      </c>
      <c r="E137" s="167" t="s">
        <v>939</v>
      </c>
      <c r="F137" s="168" t="s">
        <v>940</v>
      </c>
      <c r="G137" s="169" t="s">
        <v>923</v>
      </c>
      <c r="H137" s="170">
        <v>1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941</v>
      </c>
      <c r="AT137" s="178" t="s">
        <v>431</v>
      </c>
      <c r="AU137" s="178" t="s">
        <v>84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941</v>
      </c>
      <c r="BM137" s="178" t="s">
        <v>2257</v>
      </c>
    </row>
    <row r="138" spans="1:65" s="2" customFormat="1" ht="27">
      <c r="A138" s="31"/>
      <c r="B138" s="32"/>
      <c r="C138" s="31"/>
      <c r="D138" s="180" t="s">
        <v>438</v>
      </c>
      <c r="E138" s="31"/>
      <c r="F138" s="181" t="s">
        <v>943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84</v>
      </c>
    </row>
    <row r="139" spans="1:65" s="13" customFormat="1" ht="10.199999999999999">
      <c r="B139" s="184"/>
      <c r="D139" s="180" t="s">
        <v>447</v>
      </c>
      <c r="E139" s="185" t="s">
        <v>1</v>
      </c>
      <c r="F139" s="186" t="s">
        <v>82</v>
      </c>
      <c r="H139" s="187">
        <v>1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84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2" customFormat="1" ht="21.75" customHeight="1">
      <c r="A140" s="31"/>
      <c r="B140" s="165"/>
      <c r="C140" s="166" t="s">
        <v>471</v>
      </c>
      <c r="D140" s="166" t="s">
        <v>431</v>
      </c>
      <c r="E140" s="167" t="s">
        <v>944</v>
      </c>
      <c r="F140" s="168" t="s">
        <v>945</v>
      </c>
      <c r="G140" s="169" t="s">
        <v>923</v>
      </c>
      <c r="H140" s="170">
        <v>1</v>
      </c>
      <c r="I140" s="171"/>
      <c r="J140" s="172">
        <f>ROUND(I140*H140,2)</f>
        <v>0</v>
      </c>
      <c r="K140" s="173"/>
      <c r="L140" s="32"/>
      <c r="M140" s="174" t="s">
        <v>1</v>
      </c>
      <c r="N140" s="175" t="s">
        <v>40</v>
      </c>
      <c r="O140" s="57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941</v>
      </c>
      <c r="AT140" s="178" t="s">
        <v>431</v>
      </c>
      <c r="AU140" s="178" t="s">
        <v>84</v>
      </c>
      <c r="AY140" s="16" t="s">
        <v>427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82</v>
      </c>
      <c r="BK140" s="179">
        <f>ROUND(I140*H140,2)</f>
        <v>0</v>
      </c>
      <c r="BL140" s="16" t="s">
        <v>941</v>
      </c>
      <c r="BM140" s="178" t="s">
        <v>2258</v>
      </c>
    </row>
    <row r="141" spans="1:65" s="2" customFormat="1" ht="45">
      <c r="A141" s="31"/>
      <c r="B141" s="32"/>
      <c r="C141" s="31"/>
      <c r="D141" s="180" t="s">
        <v>438</v>
      </c>
      <c r="E141" s="31"/>
      <c r="F141" s="181" t="s">
        <v>947</v>
      </c>
      <c r="G141" s="31"/>
      <c r="H141" s="31"/>
      <c r="I141" s="100"/>
      <c r="J141" s="31"/>
      <c r="K141" s="31"/>
      <c r="L141" s="32"/>
      <c r="M141" s="182"/>
      <c r="N141" s="183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438</v>
      </c>
      <c r="AU141" s="16" t="s">
        <v>84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82</v>
      </c>
      <c r="H142" s="187">
        <v>1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84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16.5" customHeight="1">
      <c r="A143" s="31"/>
      <c r="B143" s="165"/>
      <c r="C143" s="166" t="s">
        <v>479</v>
      </c>
      <c r="D143" s="166" t="s">
        <v>431</v>
      </c>
      <c r="E143" s="167" t="s">
        <v>948</v>
      </c>
      <c r="F143" s="168" t="s">
        <v>949</v>
      </c>
      <c r="G143" s="169" t="s">
        <v>923</v>
      </c>
      <c r="H143" s="170">
        <v>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924</v>
      </c>
      <c r="AT143" s="178" t="s">
        <v>431</v>
      </c>
      <c r="AU143" s="178" t="s">
        <v>84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924</v>
      </c>
      <c r="BM143" s="178" t="s">
        <v>2259</v>
      </c>
    </row>
    <row r="144" spans="1:65" s="2" customFormat="1" ht="45">
      <c r="A144" s="31"/>
      <c r="B144" s="32"/>
      <c r="C144" s="31"/>
      <c r="D144" s="180" t="s">
        <v>438</v>
      </c>
      <c r="E144" s="31"/>
      <c r="F144" s="181" t="s">
        <v>951</v>
      </c>
      <c r="G144" s="31"/>
      <c r="H144" s="31"/>
      <c r="I144" s="100"/>
      <c r="J144" s="31"/>
      <c r="K144" s="31"/>
      <c r="L144" s="32"/>
      <c r="M144" s="182"/>
      <c r="N144" s="183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438</v>
      </c>
      <c r="AU144" s="16" t="s">
        <v>84</v>
      </c>
    </row>
    <row r="145" spans="1:65" s="2" customFormat="1" ht="16.5" customHeight="1">
      <c r="A145" s="31"/>
      <c r="B145" s="165"/>
      <c r="C145" s="166" t="s">
        <v>464</v>
      </c>
      <c r="D145" s="166" t="s">
        <v>431</v>
      </c>
      <c r="E145" s="167" t="s">
        <v>952</v>
      </c>
      <c r="F145" s="168" t="s">
        <v>953</v>
      </c>
      <c r="G145" s="169" t="s">
        <v>482</v>
      </c>
      <c r="H145" s="170">
        <v>1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924</v>
      </c>
      <c r="AT145" s="178" t="s">
        <v>431</v>
      </c>
      <c r="AU145" s="178" t="s">
        <v>84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924</v>
      </c>
      <c r="BM145" s="178" t="s">
        <v>2260</v>
      </c>
    </row>
    <row r="146" spans="1:65" s="2" customFormat="1" ht="54">
      <c r="A146" s="31"/>
      <c r="B146" s="32"/>
      <c r="C146" s="31"/>
      <c r="D146" s="180" t="s">
        <v>438</v>
      </c>
      <c r="E146" s="31"/>
      <c r="F146" s="181" t="s">
        <v>955</v>
      </c>
      <c r="G146" s="31"/>
      <c r="H146" s="31"/>
      <c r="I146" s="100"/>
      <c r="J146" s="31"/>
      <c r="K146" s="31"/>
      <c r="L146" s="32"/>
      <c r="M146" s="182"/>
      <c r="N146" s="183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438</v>
      </c>
      <c r="AU146" s="16" t="s">
        <v>84</v>
      </c>
    </row>
    <row r="147" spans="1:65" s="2" customFormat="1" ht="16.5" customHeight="1">
      <c r="A147" s="31"/>
      <c r="B147" s="165"/>
      <c r="C147" s="166" t="s">
        <v>467</v>
      </c>
      <c r="D147" s="166" t="s">
        <v>431</v>
      </c>
      <c r="E147" s="167" t="s">
        <v>956</v>
      </c>
      <c r="F147" s="168" t="s">
        <v>957</v>
      </c>
      <c r="G147" s="169" t="s">
        <v>482</v>
      </c>
      <c r="H147" s="170">
        <v>1</v>
      </c>
      <c r="I147" s="171"/>
      <c r="J147" s="172">
        <f>ROUND(I147*H147,2)</f>
        <v>0</v>
      </c>
      <c r="K147" s="173"/>
      <c r="L147" s="32"/>
      <c r="M147" s="174" t="s">
        <v>1</v>
      </c>
      <c r="N147" s="175" t="s">
        <v>40</v>
      </c>
      <c r="O147" s="57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924</v>
      </c>
      <c r="AT147" s="178" t="s">
        <v>431</v>
      </c>
      <c r="AU147" s="178" t="s">
        <v>84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924</v>
      </c>
      <c r="BM147" s="178" t="s">
        <v>2261</v>
      </c>
    </row>
    <row r="148" spans="1:65" s="2" customFormat="1" ht="27">
      <c r="A148" s="31"/>
      <c r="B148" s="32"/>
      <c r="C148" s="31"/>
      <c r="D148" s="180" t="s">
        <v>438</v>
      </c>
      <c r="E148" s="31"/>
      <c r="F148" s="181" t="s">
        <v>959</v>
      </c>
      <c r="G148" s="31"/>
      <c r="H148" s="31"/>
      <c r="I148" s="100"/>
      <c r="J148" s="31"/>
      <c r="K148" s="31"/>
      <c r="L148" s="32"/>
      <c r="M148" s="182"/>
      <c r="N148" s="183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438</v>
      </c>
      <c r="AU148" s="16" t="s">
        <v>84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82</v>
      </c>
      <c r="H149" s="187">
        <v>1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84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2" customFormat="1" ht="16.5" customHeight="1">
      <c r="A150" s="31"/>
      <c r="B150" s="165"/>
      <c r="C150" s="166" t="s">
        <v>497</v>
      </c>
      <c r="D150" s="166" t="s">
        <v>431</v>
      </c>
      <c r="E150" s="167" t="s">
        <v>960</v>
      </c>
      <c r="F150" s="168" t="s">
        <v>961</v>
      </c>
      <c r="G150" s="169" t="s">
        <v>923</v>
      </c>
      <c r="H150" s="170">
        <v>1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924</v>
      </c>
      <c r="AT150" s="178" t="s">
        <v>431</v>
      </c>
      <c r="AU150" s="178" t="s">
        <v>84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924</v>
      </c>
      <c r="BM150" s="178" t="s">
        <v>2262</v>
      </c>
    </row>
    <row r="151" spans="1:65" s="2" customFormat="1" ht="45">
      <c r="A151" s="31"/>
      <c r="B151" s="32"/>
      <c r="C151" s="31"/>
      <c r="D151" s="180" t="s">
        <v>438</v>
      </c>
      <c r="E151" s="31"/>
      <c r="F151" s="181" t="s">
        <v>963</v>
      </c>
      <c r="G151" s="31"/>
      <c r="H151" s="31"/>
      <c r="I151" s="100"/>
      <c r="J151" s="31"/>
      <c r="K151" s="31"/>
      <c r="L151" s="32"/>
      <c r="M151" s="182"/>
      <c r="N151" s="183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438</v>
      </c>
      <c r="AU151" s="16" t="s">
        <v>84</v>
      </c>
    </row>
    <row r="152" spans="1:65" s="2" customFormat="1" ht="21.75" customHeight="1">
      <c r="A152" s="31"/>
      <c r="B152" s="165"/>
      <c r="C152" s="166" t="s">
        <v>429</v>
      </c>
      <c r="D152" s="166" t="s">
        <v>431</v>
      </c>
      <c r="E152" s="167" t="s">
        <v>964</v>
      </c>
      <c r="F152" s="168" t="s">
        <v>965</v>
      </c>
      <c r="G152" s="169" t="s">
        <v>923</v>
      </c>
      <c r="H152" s="170">
        <v>1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924</v>
      </c>
      <c r="AT152" s="178" t="s">
        <v>431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924</v>
      </c>
      <c r="BM152" s="178" t="s">
        <v>2263</v>
      </c>
    </row>
    <row r="153" spans="1:65" s="2" customFormat="1" ht="189">
      <c r="A153" s="31"/>
      <c r="B153" s="32"/>
      <c r="C153" s="31"/>
      <c r="D153" s="180" t="s">
        <v>438</v>
      </c>
      <c r="E153" s="31"/>
      <c r="F153" s="181" t="s">
        <v>2264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82</v>
      </c>
      <c r="H154" s="187">
        <v>1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440</v>
      </c>
      <c r="D155" s="166" t="s">
        <v>431</v>
      </c>
      <c r="E155" s="167" t="s">
        <v>969</v>
      </c>
      <c r="F155" s="168" t="s">
        <v>970</v>
      </c>
      <c r="G155" s="169" t="s">
        <v>923</v>
      </c>
      <c r="H155" s="170">
        <v>1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924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924</v>
      </c>
      <c r="BM155" s="178" t="s">
        <v>2265</v>
      </c>
    </row>
    <row r="156" spans="1:65" s="2" customFormat="1" ht="18">
      <c r="A156" s="31"/>
      <c r="B156" s="32"/>
      <c r="C156" s="31"/>
      <c r="D156" s="180" t="s">
        <v>438</v>
      </c>
      <c r="E156" s="31"/>
      <c r="F156" s="181" t="s">
        <v>972</v>
      </c>
      <c r="G156" s="31"/>
      <c r="H156" s="31"/>
      <c r="I156" s="100"/>
      <c r="J156" s="31"/>
      <c r="K156" s="31"/>
      <c r="L156" s="32"/>
      <c r="M156" s="182"/>
      <c r="N156" s="183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438</v>
      </c>
      <c r="AU156" s="16" t="s">
        <v>84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82</v>
      </c>
      <c r="H157" s="187">
        <v>1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84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2" customFormat="1" ht="16.5" customHeight="1">
      <c r="A158" s="31"/>
      <c r="B158" s="165"/>
      <c r="C158" s="166" t="s">
        <v>512</v>
      </c>
      <c r="D158" s="166" t="s">
        <v>431</v>
      </c>
      <c r="E158" s="167" t="s">
        <v>973</v>
      </c>
      <c r="F158" s="168" t="s">
        <v>974</v>
      </c>
      <c r="G158" s="169" t="s">
        <v>482</v>
      </c>
      <c r="H158" s="170">
        <v>1</v>
      </c>
      <c r="I158" s="171"/>
      <c r="J158" s="172">
        <f>ROUND(I158*H158,2)</f>
        <v>0</v>
      </c>
      <c r="K158" s="173"/>
      <c r="L158" s="32"/>
      <c r="M158" s="174" t="s">
        <v>1</v>
      </c>
      <c r="N158" s="175" t="s">
        <v>40</v>
      </c>
      <c r="O158" s="57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924</v>
      </c>
      <c r="AT158" s="178" t="s">
        <v>431</v>
      </c>
      <c r="AU158" s="178" t="s">
        <v>84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924</v>
      </c>
      <c r="BM158" s="178" t="s">
        <v>2266</v>
      </c>
    </row>
    <row r="159" spans="1:65" s="2" customFormat="1" ht="16.5" customHeight="1">
      <c r="A159" s="31"/>
      <c r="B159" s="165"/>
      <c r="C159" s="166" t="s">
        <v>487</v>
      </c>
      <c r="D159" s="166" t="s">
        <v>431</v>
      </c>
      <c r="E159" s="167" t="s">
        <v>976</v>
      </c>
      <c r="F159" s="168" t="s">
        <v>977</v>
      </c>
      <c r="G159" s="169" t="s">
        <v>923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2267</v>
      </c>
    </row>
    <row r="160" spans="1:65" s="2" customFormat="1" ht="54">
      <c r="A160" s="31"/>
      <c r="B160" s="32"/>
      <c r="C160" s="31"/>
      <c r="D160" s="180" t="s">
        <v>438</v>
      </c>
      <c r="E160" s="31"/>
      <c r="F160" s="181" t="s">
        <v>979</v>
      </c>
      <c r="G160" s="31"/>
      <c r="H160" s="31"/>
      <c r="I160" s="100"/>
      <c r="J160" s="31"/>
      <c r="K160" s="31"/>
      <c r="L160" s="32"/>
      <c r="M160" s="182"/>
      <c r="N160" s="183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438</v>
      </c>
      <c r="AU160" s="16" t="s">
        <v>84</v>
      </c>
    </row>
    <row r="161" spans="1:65" s="2" customFormat="1" ht="33" customHeight="1">
      <c r="A161" s="31"/>
      <c r="B161" s="165"/>
      <c r="C161" s="166" t="s">
        <v>8</v>
      </c>
      <c r="D161" s="166" t="s">
        <v>431</v>
      </c>
      <c r="E161" s="167" t="s">
        <v>1352</v>
      </c>
      <c r="F161" s="168" t="s">
        <v>1353</v>
      </c>
      <c r="G161" s="169" t="s">
        <v>923</v>
      </c>
      <c r="H161" s="170">
        <v>1</v>
      </c>
      <c r="I161" s="171"/>
      <c r="J161" s="172">
        <f>ROUND(I161*H161,2)</f>
        <v>0</v>
      </c>
      <c r="K161" s="173"/>
      <c r="L161" s="32"/>
      <c r="M161" s="218" t="s">
        <v>1</v>
      </c>
      <c r="N161" s="219" t="s">
        <v>40</v>
      </c>
      <c r="O161" s="216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924</v>
      </c>
      <c r="AT161" s="178" t="s">
        <v>431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924</v>
      </c>
      <c r="BM161" s="178" t="s">
        <v>2268</v>
      </c>
    </row>
    <row r="162" spans="1:65" s="2" customFormat="1" ht="7" customHeight="1">
      <c r="A162" s="31"/>
      <c r="B162" s="46"/>
      <c r="C162" s="47"/>
      <c r="D162" s="47"/>
      <c r="E162" s="47"/>
      <c r="F162" s="47"/>
      <c r="G162" s="47"/>
      <c r="H162" s="47"/>
      <c r="I162" s="124"/>
      <c r="J162" s="47"/>
      <c r="K162" s="47"/>
      <c r="L162" s="32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autoFilter ref="C121:K16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5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290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2270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ROUND((SUM(BE130:BE204)),  2)</f>
        <v>0</v>
      </c>
      <c r="G35" s="31"/>
      <c r="H35" s="31"/>
      <c r="I35" s="111">
        <v>0.21</v>
      </c>
      <c r="J35" s="110">
        <f>ROUND(((SUM(BE130:BE204))*I35),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ROUND((SUM(BF130:BF204)),  2)</f>
        <v>0</v>
      </c>
      <c r="G36" s="31"/>
      <c r="H36" s="31"/>
      <c r="I36" s="111">
        <v>0.15</v>
      </c>
      <c r="J36" s="110">
        <f>ROUND(((SUM(BF130:BF204))*I36),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ROUND((SUM(BG130:BG204)),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ROUND((SUM(BH130:BH204)),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ROUND((SUM(BI130:BI204)),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014-36-08-1 - SO-01 PK Staré Město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J196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2269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014-36-08-1 - SO-01 PK Staré Město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Staré Město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19.679675610000004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10.936178100000001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10.936178100000001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2271</v>
      </c>
    </row>
    <row r="135" spans="1:65" s="2" customFormat="1" ht="108">
      <c r="A135" s="31"/>
      <c r="B135" s="32"/>
      <c r="C135" s="31"/>
      <c r="D135" s="180" t="s">
        <v>438</v>
      </c>
      <c r="E135" s="31"/>
      <c r="F135" s="181" t="s">
        <v>2272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5.0155000000000003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175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5.0155000000000003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2273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2274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2275</v>
      </c>
      <c r="H139" s="187">
        <v>175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5.9206781000000008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4.7350000000000003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2.1781000000000001E-3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2276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2277</v>
      </c>
      <c r="H142" s="187">
        <v>4.7350000000000003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59.185000000000002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2278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2279</v>
      </c>
      <c r="H144" s="187">
        <v>59.185000000000002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59.185000000000002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5.9185000000000008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2280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2281</v>
      </c>
      <c r="H146" s="187">
        <v>59.185000000000002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479</v>
      </c>
      <c r="D149" s="166" t="s">
        <v>431</v>
      </c>
      <c r="E149" s="167" t="s">
        <v>472</v>
      </c>
      <c r="F149" s="168" t="s">
        <v>473</v>
      </c>
      <c r="G149" s="169" t="s">
        <v>452</v>
      </c>
      <c r="H149" s="170">
        <v>14.615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2282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P151+P196</f>
        <v>0</v>
      </c>
      <c r="Q150" s="158"/>
      <c r="R150" s="159">
        <f>R151+R196</f>
        <v>8.743497510000001</v>
      </c>
      <c r="S150" s="158"/>
      <c r="T150" s="160">
        <f>T151+T196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BK151+BK196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SUM(P152:P195)</f>
        <v>0</v>
      </c>
      <c r="Q151" s="158"/>
      <c r="R151" s="159">
        <f>SUM(R152:R195)</f>
        <v>7.6536116100000005</v>
      </c>
      <c r="S151" s="158"/>
      <c r="T151" s="160">
        <f>SUM(T152:T195)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SUM(BK152:BK195)</f>
        <v>0</v>
      </c>
    </row>
    <row r="152" spans="1:65" s="2" customFormat="1" ht="16.5" customHeight="1">
      <c r="A152" s="31"/>
      <c r="B152" s="165"/>
      <c r="C152" s="192" t="s">
        <v>464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2283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467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2284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497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2285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429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2286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440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2287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512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2288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487</v>
      </c>
      <c r="D167" s="192" t="s">
        <v>461</v>
      </c>
      <c r="E167" s="193" t="s">
        <v>513</v>
      </c>
      <c r="F167" s="194" t="s">
        <v>514</v>
      </c>
      <c r="G167" s="195" t="s">
        <v>452</v>
      </c>
      <c r="H167" s="196">
        <v>0.114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0.114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2289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1920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20.399999999999999">
      <c r="B169" s="184"/>
      <c r="D169" s="180" t="s">
        <v>447</v>
      </c>
      <c r="E169" s="185" t="s">
        <v>1</v>
      </c>
      <c r="F169" s="186" t="s">
        <v>2290</v>
      </c>
      <c r="H169" s="187">
        <v>0.114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16.5" customHeight="1">
      <c r="A170" s="31"/>
      <c r="B170" s="165"/>
      <c r="C170" s="192" t="s">
        <v>8</v>
      </c>
      <c r="D170" s="192" t="s">
        <v>461</v>
      </c>
      <c r="E170" s="193" t="s">
        <v>518</v>
      </c>
      <c r="F170" s="194" t="s">
        <v>519</v>
      </c>
      <c r="G170" s="195" t="s">
        <v>452</v>
      </c>
      <c r="H170" s="196">
        <v>0.10100000000000001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0.10100000000000001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464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2291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1024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603</v>
      </c>
      <c r="H172" s="187">
        <v>0.10100000000000001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21.75" customHeight="1">
      <c r="A173" s="31"/>
      <c r="B173" s="165"/>
      <c r="C173" s="192" t="s">
        <v>484</v>
      </c>
      <c r="D173" s="192" t="s">
        <v>461</v>
      </c>
      <c r="E173" s="193" t="s">
        <v>523</v>
      </c>
      <c r="F173" s="194" t="s">
        <v>524</v>
      </c>
      <c r="G173" s="195" t="s">
        <v>452</v>
      </c>
      <c r="H173" s="196">
        <v>2.5000000000000001E-2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2.5000000000000001E-2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483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484</v>
      </c>
      <c r="BM173" s="178" t="s">
        <v>2292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1026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2293</v>
      </c>
      <c r="H175" s="187">
        <v>2.5000000000000001E-2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2" customFormat="1" ht="16.5" customHeight="1">
      <c r="A176" s="31"/>
      <c r="B176" s="165"/>
      <c r="C176" s="192" t="s">
        <v>533</v>
      </c>
      <c r="D176" s="192" t="s">
        <v>461</v>
      </c>
      <c r="E176" s="193" t="s">
        <v>528</v>
      </c>
      <c r="F176" s="194" t="s">
        <v>529</v>
      </c>
      <c r="G176" s="195" t="s">
        <v>452</v>
      </c>
      <c r="H176" s="196">
        <v>0.89</v>
      </c>
      <c r="I176" s="197"/>
      <c r="J176" s="198">
        <f>ROUND(I176*H176,2)</f>
        <v>0</v>
      </c>
      <c r="K176" s="199"/>
      <c r="L176" s="200"/>
      <c r="M176" s="201" t="s">
        <v>1</v>
      </c>
      <c r="N176" s="202" t="s">
        <v>40</v>
      </c>
      <c r="O176" s="57"/>
      <c r="P176" s="176">
        <f>O176*H176</f>
        <v>0</v>
      </c>
      <c r="Q176" s="176">
        <v>1</v>
      </c>
      <c r="R176" s="176">
        <f>Q176*H176</f>
        <v>0.89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483</v>
      </c>
      <c r="AT176" s="178" t="s">
        <v>461</v>
      </c>
      <c r="AU176" s="178" t="s">
        <v>84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484</v>
      </c>
      <c r="BM176" s="178" t="s">
        <v>2294</v>
      </c>
    </row>
    <row r="177" spans="1:65" s="2" customFormat="1" ht="18">
      <c r="A177" s="31"/>
      <c r="B177" s="32"/>
      <c r="C177" s="31"/>
      <c r="D177" s="180" t="s">
        <v>438</v>
      </c>
      <c r="E177" s="31"/>
      <c r="F177" s="181" t="s">
        <v>1691</v>
      </c>
      <c r="G177" s="31"/>
      <c r="H177" s="31"/>
      <c r="I177" s="100"/>
      <c r="J177" s="31"/>
      <c r="K177" s="31"/>
      <c r="L177" s="32"/>
      <c r="M177" s="182"/>
      <c r="N177" s="18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438</v>
      </c>
      <c r="AU177" s="16" t="s">
        <v>84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2295</v>
      </c>
      <c r="H178" s="187">
        <v>0.89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16.5" customHeight="1">
      <c r="A179" s="31"/>
      <c r="B179" s="165"/>
      <c r="C179" s="192" t="s">
        <v>542</v>
      </c>
      <c r="D179" s="192" t="s">
        <v>461</v>
      </c>
      <c r="E179" s="193" t="s">
        <v>1688</v>
      </c>
      <c r="F179" s="194" t="s">
        <v>1689</v>
      </c>
      <c r="G179" s="195" t="s">
        <v>452</v>
      </c>
      <c r="H179" s="196">
        <v>0.13100000000000001</v>
      </c>
      <c r="I179" s="197"/>
      <c r="J179" s="198">
        <f>ROUND(I179*H179,2)</f>
        <v>0</v>
      </c>
      <c r="K179" s="199"/>
      <c r="L179" s="200"/>
      <c r="M179" s="201" t="s">
        <v>1</v>
      </c>
      <c r="N179" s="202" t="s">
        <v>40</v>
      </c>
      <c r="O179" s="57"/>
      <c r="P179" s="176">
        <f>O179*H179</f>
        <v>0</v>
      </c>
      <c r="Q179" s="176">
        <v>1</v>
      </c>
      <c r="R179" s="176">
        <f>Q179*H179</f>
        <v>0.13100000000000001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483</v>
      </c>
      <c r="AT179" s="178" t="s">
        <v>461</v>
      </c>
      <c r="AU179" s="178" t="s">
        <v>84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484</v>
      </c>
      <c r="BM179" s="178" t="s">
        <v>2296</v>
      </c>
    </row>
    <row r="180" spans="1:65" s="2" customFormat="1" ht="18">
      <c r="A180" s="31"/>
      <c r="B180" s="32"/>
      <c r="C180" s="31"/>
      <c r="D180" s="180" t="s">
        <v>438</v>
      </c>
      <c r="E180" s="31"/>
      <c r="F180" s="181" t="s">
        <v>1925</v>
      </c>
      <c r="G180" s="31"/>
      <c r="H180" s="31"/>
      <c r="I180" s="100"/>
      <c r="J180" s="31"/>
      <c r="K180" s="31"/>
      <c r="L180" s="32"/>
      <c r="M180" s="182"/>
      <c r="N180" s="18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438</v>
      </c>
      <c r="AU180" s="16" t="s">
        <v>84</v>
      </c>
    </row>
    <row r="181" spans="1:65" s="13" customFormat="1" ht="20.399999999999999">
      <c r="B181" s="184"/>
      <c r="D181" s="180" t="s">
        <v>447</v>
      </c>
      <c r="E181" s="185" t="s">
        <v>1</v>
      </c>
      <c r="F181" s="186" t="s">
        <v>2297</v>
      </c>
      <c r="H181" s="187">
        <v>0.13100000000000001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84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2" customFormat="1" ht="21.75" customHeight="1">
      <c r="A182" s="31"/>
      <c r="B182" s="165"/>
      <c r="C182" s="192" t="s">
        <v>549</v>
      </c>
      <c r="D182" s="192" t="s">
        <v>461</v>
      </c>
      <c r="E182" s="193" t="s">
        <v>1260</v>
      </c>
      <c r="F182" s="194" t="s">
        <v>1261</v>
      </c>
      <c r="G182" s="195" t="s">
        <v>444</v>
      </c>
      <c r="H182" s="196">
        <v>6.6609999999999996</v>
      </c>
      <c r="I182" s="197"/>
      <c r="J182" s="198">
        <f>ROUND(I182*H182,2)</f>
        <v>0</v>
      </c>
      <c r="K182" s="199"/>
      <c r="L182" s="200"/>
      <c r="M182" s="201" t="s">
        <v>1</v>
      </c>
      <c r="N182" s="202" t="s">
        <v>40</v>
      </c>
      <c r="O182" s="57"/>
      <c r="P182" s="176">
        <f>O182*H182</f>
        <v>0</v>
      </c>
      <c r="Q182" s="176">
        <v>7.0099999999999997E-3</v>
      </c>
      <c r="R182" s="176">
        <f>Q182*H182</f>
        <v>4.6693609999999997E-2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483</v>
      </c>
      <c r="AT182" s="178" t="s">
        <v>461</v>
      </c>
      <c r="AU182" s="178" t="s">
        <v>84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484</v>
      </c>
      <c r="BM182" s="178" t="s">
        <v>2298</v>
      </c>
    </row>
    <row r="183" spans="1:65" s="2" customFormat="1" ht="18">
      <c r="A183" s="31"/>
      <c r="B183" s="32"/>
      <c r="C183" s="31"/>
      <c r="D183" s="180" t="s">
        <v>438</v>
      </c>
      <c r="E183" s="31"/>
      <c r="F183" s="181" t="s">
        <v>1263</v>
      </c>
      <c r="G183" s="31"/>
      <c r="H183" s="31"/>
      <c r="I183" s="100"/>
      <c r="J183" s="31"/>
      <c r="K183" s="31"/>
      <c r="L183" s="32"/>
      <c r="M183" s="182"/>
      <c r="N183" s="183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438</v>
      </c>
      <c r="AU183" s="16" t="s">
        <v>84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2299</v>
      </c>
      <c r="H184" s="187">
        <v>6.6609999999999996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84</v>
      </c>
      <c r="AV184" s="13" t="s">
        <v>84</v>
      </c>
      <c r="AW184" s="13" t="s">
        <v>32</v>
      </c>
      <c r="AX184" s="13" t="s">
        <v>82</v>
      </c>
      <c r="AY184" s="185" t="s">
        <v>427</v>
      </c>
    </row>
    <row r="185" spans="1:65" s="2" customFormat="1" ht="16.5" customHeight="1">
      <c r="A185" s="31"/>
      <c r="B185" s="165"/>
      <c r="C185" s="192" t="s">
        <v>553</v>
      </c>
      <c r="D185" s="192" t="s">
        <v>461</v>
      </c>
      <c r="E185" s="193" t="s">
        <v>534</v>
      </c>
      <c r="F185" s="194" t="s">
        <v>535</v>
      </c>
      <c r="G185" s="195" t="s">
        <v>452</v>
      </c>
      <c r="H185" s="196">
        <v>0.104</v>
      </c>
      <c r="I185" s="197"/>
      <c r="J185" s="198">
        <f>ROUND(I185*H185,2)</f>
        <v>0</v>
      </c>
      <c r="K185" s="199"/>
      <c r="L185" s="200"/>
      <c r="M185" s="201" t="s">
        <v>1</v>
      </c>
      <c r="N185" s="202" t="s">
        <v>40</v>
      </c>
      <c r="O185" s="57"/>
      <c r="P185" s="176">
        <f>O185*H185</f>
        <v>0</v>
      </c>
      <c r="Q185" s="176">
        <v>1</v>
      </c>
      <c r="R185" s="176">
        <f>Q185*H185</f>
        <v>0.104</v>
      </c>
      <c r="S185" s="176">
        <v>0</v>
      </c>
      <c r="T185" s="17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8" t="s">
        <v>464</v>
      </c>
      <c r="AT185" s="178" t="s">
        <v>461</v>
      </c>
      <c r="AU185" s="178" t="s">
        <v>84</v>
      </c>
      <c r="AY185" s="16" t="s">
        <v>427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82</v>
      </c>
      <c r="BK185" s="179">
        <f>ROUND(I185*H185,2)</f>
        <v>0</v>
      </c>
      <c r="BL185" s="16" t="s">
        <v>435</v>
      </c>
      <c r="BM185" s="178" t="s">
        <v>2300</v>
      </c>
    </row>
    <row r="186" spans="1:65" s="2" customFormat="1" ht="18">
      <c r="A186" s="31"/>
      <c r="B186" s="32"/>
      <c r="C186" s="31"/>
      <c r="D186" s="180" t="s">
        <v>438</v>
      </c>
      <c r="E186" s="31"/>
      <c r="F186" s="181" t="s">
        <v>1028</v>
      </c>
      <c r="G186" s="31"/>
      <c r="H186" s="31"/>
      <c r="I186" s="100"/>
      <c r="J186" s="31"/>
      <c r="K186" s="31"/>
      <c r="L186" s="32"/>
      <c r="M186" s="182"/>
      <c r="N186" s="183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438</v>
      </c>
      <c r="AU186" s="16" t="s">
        <v>84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609</v>
      </c>
      <c r="H187" s="187">
        <v>3.4000000000000002E-2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75</v>
      </c>
      <c r="AY187" s="185" t="s">
        <v>427</v>
      </c>
    </row>
    <row r="188" spans="1:65" s="13" customFormat="1" ht="10.199999999999999">
      <c r="B188" s="184"/>
      <c r="D188" s="180" t="s">
        <v>447</v>
      </c>
      <c r="E188" s="185" t="s">
        <v>1</v>
      </c>
      <c r="F188" s="186" t="s">
        <v>539</v>
      </c>
      <c r="H188" s="187">
        <v>5.8000000000000003E-2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447</v>
      </c>
      <c r="AU188" s="185" t="s">
        <v>84</v>
      </c>
      <c r="AV188" s="13" t="s">
        <v>84</v>
      </c>
      <c r="AW188" s="13" t="s">
        <v>32</v>
      </c>
      <c r="AX188" s="13" t="s">
        <v>75</v>
      </c>
      <c r="AY188" s="185" t="s">
        <v>427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540</v>
      </c>
      <c r="H189" s="187">
        <v>1.2E-2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75</v>
      </c>
      <c r="AY189" s="185" t="s">
        <v>427</v>
      </c>
    </row>
    <row r="190" spans="1:65" s="14" customFormat="1" ht="10.199999999999999">
      <c r="B190" s="203"/>
      <c r="D190" s="180" t="s">
        <v>447</v>
      </c>
      <c r="E190" s="204" t="s">
        <v>1</v>
      </c>
      <c r="F190" s="205" t="s">
        <v>541</v>
      </c>
      <c r="H190" s="206">
        <v>0.104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447</v>
      </c>
      <c r="AU190" s="204" t="s">
        <v>84</v>
      </c>
      <c r="AV190" s="14" t="s">
        <v>435</v>
      </c>
      <c r="AW190" s="14" t="s">
        <v>32</v>
      </c>
      <c r="AX190" s="14" t="s">
        <v>82</v>
      </c>
      <c r="AY190" s="204" t="s">
        <v>427</v>
      </c>
    </row>
    <row r="191" spans="1:65" s="2" customFormat="1" ht="16.5" customHeight="1">
      <c r="A191" s="31"/>
      <c r="B191" s="165"/>
      <c r="C191" s="166" t="s">
        <v>7</v>
      </c>
      <c r="D191" s="166" t="s">
        <v>431</v>
      </c>
      <c r="E191" s="167" t="s">
        <v>543</v>
      </c>
      <c r="F191" s="168" t="s">
        <v>544</v>
      </c>
      <c r="G191" s="169" t="s">
        <v>545</v>
      </c>
      <c r="H191" s="170">
        <v>3682.2930000000001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1E-3</v>
      </c>
      <c r="R191" s="176">
        <f>Q191*H191</f>
        <v>3.682293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484</v>
      </c>
      <c r="AT191" s="178" t="s">
        <v>431</v>
      </c>
      <c r="AU191" s="178" t="s">
        <v>84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484</v>
      </c>
      <c r="BM191" s="178" t="s">
        <v>2301</v>
      </c>
    </row>
    <row r="192" spans="1:65" s="2" customFormat="1" ht="72">
      <c r="A192" s="31"/>
      <c r="B192" s="32"/>
      <c r="C192" s="31"/>
      <c r="D192" s="180" t="s">
        <v>438</v>
      </c>
      <c r="E192" s="31"/>
      <c r="F192" s="181" t="s">
        <v>1030</v>
      </c>
      <c r="G192" s="31"/>
      <c r="H192" s="31"/>
      <c r="I192" s="100"/>
      <c r="J192" s="31"/>
      <c r="K192" s="31"/>
      <c r="L192" s="32"/>
      <c r="M192" s="182"/>
      <c r="N192" s="183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438</v>
      </c>
      <c r="AU192" s="16" t="s">
        <v>84</v>
      </c>
    </row>
    <row r="193" spans="1:65" s="13" customFormat="1" ht="20.399999999999999">
      <c r="B193" s="184"/>
      <c r="D193" s="180" t="s">
        <v>447</v>
      </c>
      <c r="E193" s="185" t="s">
        <v>1</v>
      </c>
      <c r="F193" s="186" t="s">
        <v>2302</v>
      </c>
      <c r="H193" s="187">
        <v>3682.2930000000001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65" s="2" customFormat="1" ht="33" customHeight="1">
      <c r="A194" s="31"/>
      <c r="B194" s="165"/>
      <c r="C194" s="166" t="s">
        <v>564</v>
      </c>
      <c r="D194" s="166" t="s">
        <v>431</v>
      </c>
      <c r="E194" s="167" t="s">
        <v>550</v>
      </c>
      <c r="F194" s="168" t="s">
        <v>551</v>
      </c>
      <c r="G194" s="169" t="s">
        <v>452</v>
      </c>
      <c r="H194" s="170">
        <v>5.0650000000000004</v>
      </c>
      <c r="I194" s="171"/>
      <c r="J194" s="172">
        <f>ROUND(I194*H194,2)</f>
        <v>0</v>
      </c>
      <c r="K194" s="173"/>
      <c r="L194" s="32"/>
      <c r="M194" s="174" t="s">
        <v>1</v>
      </c>
      <c r="N194" s="175" t="s">
        <v>40</v>
      </c>
      <c r="O194" s="57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8" t="s">
        <v>484</v>
      </c>
      <c r="AT194" s="178" t="s">
        <v>431</v>
      </c>
      <c r="AU194" s="178" t="s">
        <v>84</v>
      </c>
      <c r="AY194" s="16" t="s">
        <v>427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6" t="s">
        <v>82</v>
      </c>
      <c r="BK194" s="179">
        <f>ROUND(I194*H194,2)</f>
        <v>0</v>
      </c>
      <c r="BL194" s="16" t="s">
        <v>484</v>
      </c>
      <c r="BM194" s="178" t="s">
        <v>2303</v>
      </c>
    </row>
    <row r="195" spans="1:65" s="2" customFormat="1" ht="44.25" customHeight="1">
      <c r="A195" s="31"/>
      <c r="B195" s="165"/>
      <c r="C195" s="166" t="s">
        <v>569</v>
      </c>
      <c r="D195" s="166" t="s">
        <v>431</v>
      </c>
      <c r="E195" s="167" t="s">
        <v>554</v>
      </c>
      <c r="F195" s="168" t="s">
        <v>555</v>
      </c>
      <c r="G195" s="169" t="s">
        <v>452</v>
      </c>
      <c r="H195" s="170">
        <v>5.0650000000000004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484</v>
      </c>
      <c r="AT195" s="178" t="s">
        <v>431</v>
      </c>
      <c r="AU195" s="178" t="s">
        <v>84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484</v>
      </c>
      <c r="BM195" s="178" t="s">
        <v>2304</v>
      </c>
    </row>
    <row r="196" spans="1:65" s="12" customFormat="1" ht="22.8" customHeight="1">
      <c r="B196" s="152"/>
      <c r="D196" s="153" t="s">
        <v>74</v>
      </c>
      <c r="E196" s="163" t="s">
        <v>557</v>
      </c>
      <c r="F196" s="163" t="s">
        <v>558</v>
      </c>
      <c r="I196" s="155"/>
      <c r="J196" s="164">
        <f>BK196</f>
        <v>0</v>
      </c>
      <c r="L196" s="152"/>
      <c r="M196" s="157"/>
      <c r="N196" s="158"/>
      <c r="O196" s="158"/>
      <c r="P196" s="159">
        <f>SUM(P197:P204)</f>
        <v>0</v>
      </c>
      <c r="Q196" s="158"/>
      <c r="R196" s="159">
        <f>SUM(R197:R204)</f>
        <v>1.0898859000000001</v>
      </c>
      <c r="S196" s="158"/>
      <c r="T196" s="160">
        <f>SUM(T197:T204)</f>
        <v>0</v>
      </c>
      <c r="AR196" s="153" t="s">
        <v>84</v>
      </c>
      <c r="AT196" s="161" t="s">
        <v>74</v>
      </c>
      <c r="AU196" s="161" t="s">
        <v>82</v>
      </c>
      <c r="AY196" s="153" t="s">
        <v>427</v>
      </c>
      <c r="BK196" s="162">
        <f>SUM(BK197:BK204)</f>
        <v>0</v>
      </c>
    </row>
    <row r="197" spans="1:65" s="2" customFormat="1" ht="21.75" customHeight="1">
      <c r="A197" s="31"/>
      <c r="B197" s="165"/>
      <c r="C197" s="166" t="s">
        <v>574</v>
      </c>
      <c r="D197" s="166" t="s">
        <v>431</v>
      </c>
      <c r="E197" s="167" t="s">
        <v>559</v>
      </c>
      <c r="F197" s="168" t="s">
        <v>560</v>
      </c>
      <c r="G197" s="169" t="s">
        <v>490</v>
      </c>
      <c r="H197" s="170">
        <v>213.285</v>
      </c>
      <c r="I197" s="171"/>
      <c r="J197" s="172">
        <f>ROUND(I197*H197,2)</f>
        <v>0</v>
      </c>
      <c r="K197" s="173"/>
      <c r="L197" s="32"/>
      <c r="M197" s="174" t="s">
        <v>1</v>
      </c>
      <c r="N197" s="175" t="s">
        <v>40</v>
      </c>
      <c r="O197" s="57"/>
      <c r="P197" s="176">
        <f>O197*H197</f>
        <v>0</v>
      </c>
      <c r="Q197" s="176">
        <v>9.3000000000000005E-4</v>
      </c>
      <c r="R197" s="176">
        <f>Q197*H197</f>
        <v>0.19835505</v>
      </c>
      <c r="S197" s="176">
        <v>0</v>
      </c>
      <c r="T197" s="17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8" t="s">
        <v>435</v>
      </c>
      <c r="AT197" s="178" t="s">
        <v>431</v>
      </c>
      <c r="AU197" s="178" t="s">
        <v>84</v>
      </c>
      <c r="AY197" s="16" t="s">
        <v>427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82</v>
      </c>
      <c r="BK197" s="179">
        <f>ROUND(I197*H197,2)</f>
        <v>0</v>
      </c>
      <c r="BL197" s="16" t="s">
        <v>435</v>
      </c>
      <c r="BM197" s="178" t="s">
        <v>2305</v>
      </c>
    </row>
    <row r="198" spans="1:65" s="13" customFormat="1" ht="30.6">
      <c r="B198" s="184"/>
      <c r="D198" s="180" t="s">
        <v>447</v>
      </c>
      <c r="E198" s="185" t="s">
        <v>1</v>
      </c>
      <c r="F198" s="186" t="s">
        <v>2306</v>
      </c>
      <c r="H198" s="187">
        <v>213.285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447</v>
      </c>
      <c r="AU198" s="185" t="s">
        <v>84</v>
      </c>
      <c r="AV198" s="13" t="s">
        <v>84</v>
      </c>
      <c r="AW198" s="13" t="s">
        <v>32</v>
      </c>
      <c r="AX198" s="13" t="s">
        <v>82</v>
      </c>
      <c r="AY198" s="185" t="s">
        <v>427</v>
      </c>
    </row>
    <row r="199" spans="1:65" s="2" customFormat="1" ht="21.75" customHeight="1">
      <c r="A199" s="31"/>
      <c r="B199" s="165"/>
      <c r="C199" s="166" t="s">
        <v>709</v>
      </c>
      <c r="D199" s="166" t="s">
        <v>431</v>
      </c>
      <c r="E199" s="167" t="s">
        <v>565</v>
      </c>
      <c r="F199" s="168" t="s">
        <v>566</v>
      </c>
      <c r="G199" s="169" t="s">
        <v>490</v>
      </c>
      <c r="H199" s="170">
        <v>426.56900000000002</v>
      </c>
      <c r="I199" s="171"/>
      <c r="J199" s="172">
        <f>ROUND(I199*H199,2)</f>
        <v>0</v>
      </c>
      <c r="K199" s="173"/>
      <c r="L199" s="32"/>
      <c r="M199" s="174" t="s">
        <v>1</v>
      </c>
      <c r="N199" s="175" t="s">
        <v>40</v>
      </c>
      <c r="O199" s="57"/>
      <c r="P199" s="176">
        <f>O199*H199</f>
        <v>0</v>
      </c>
      <c r="Q199" s="176">
        <v>4.4999999999999999E-4</v>
      </c>
      <c r="R199" s="176">
        <f>Q199*H199</f>
        <v>0.19195604999999999</v>
      </c>
      <c r="S199" s="176">
        <v>0</v>
      </c>
      <c r="T199" s="17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435</v>
      </c>
      <c r="AT199" s="178" t="s">
        <v>431</v>
      </c>
      <c r="AU199" s="178" t="s">
        <v>84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435</v>
      </c>
      <c r="BM199" s="178" t="s">
        <v>2307</v>
      </c>
    </row>
    <row r="200" spans="1:65" s="13" customFormat="1" ht="30.6">
      <c r="B200" s="184"/>
      <c r="D200" s="180" t="s">
        <v>447</v>
      </c>
      <c r="E200" s="185" t="s">
        <v>1</v>
      </c>
      <c r="F200" s="186" t="s">
        <v>2308</v>
      </c>
      <c r="H200" s="187">
        <v>426.56900000000002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84</v>
      </c>
      <c r="AV200" s="13" t="s">
        <v>84</v>
      </c>
      <c r="AW200" s="13" t="s">
        <v>32</v>
      </c>
      <c r="AX200" s="13" t="s">
        <v>82</v>
      </c>
      <c r="AY200" s="185" t="s">
        <v>427</v>
      </c>
    </row>
    <row r="201" spans="1:65" s="2" customFormat="1" ht="21.75" customHeight="1">
      <c r="A201" s="31"/>
      <c r="B201" s="165"/>
      <c r="C201" s="166" t="s">
        <v>713</v>
      </c>
      <c r="D201" s="166" t="s">
        <v>431</v>
      </c>
      <c r="E201" s="167" t="s">
        <v>570</v>
      </c>
      <c r="F201" s="168" t="s">
        <v>571</v>
      </c>
      <c r="G201" s="169" t="s">
        <v>490</v>
      </c>
      <c r="H201" s="170">
        <v>213.285</v>
      </c>
      <c r="I201" s="171"/>
      <c r="J201" s="172">
        <f>ROUND(I201*H201,2)</f>
        <v>0</v>
      </c>
      <c r="K201" s="173"/>
      <c r="L201" s="32"/>
      <c r="M201" s="174" t="s">
        <v>1</v>
      </c>
      <c r="N201" s="175" t="s">
        <v>40</v>
      </c>
      <c r="O201" s="57"/>
      <c r="P201" s="176">
        <f>O201*H201</f>
        <v>0</v>
      </c>
      <c r="Q201" s="176">
        <v>4.4999999999999999E-4</v>
      </c>
      <c r="R201" s="176">
        <f>Q201*H201</f>
        <v>9.5978250000000001E-2</v>
      </c>
      <c r="S201" s="176">
        <v>0</v>
      </c>
      <c r="T201" s="17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8" t="s">
        <v>435</v>
      </c>
      <c r="AT201" s="178" t="s">
        <v>431</v>
      </c>
      <c r="AU201" s="178" t="s">
        <v>84</v>
      </c>
      <c r="AY201" s="16" t="s">
        <v>427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6" t="s">
        <v>82</v>
      </c>
      <c r="BK201" s="179">
        <f>ROUND(I201*H201,2)</f>
        <v>0</v>
      </c>
      <c r="BL201" s="16" t="s">
        <v>435</v>
      </c>
      <c r="BM201" s="178" t="s">
        <v>2309</v>
      </c>
    </row>
    <row r="202" spans="1:65" s="13" customFormat="1" ht="30.6">
      <c r="B202" s="184"/>
      <c r="D202" s="180" t="s">
        <v>447</v>
      </c>
      <c r="E202" s="185" t="s">
        <v>1</v>
      </c>
      <c r="F202" s="186" t="s">
        <v>2310</v>
      </c>
      <c r="H202" s="187">
        <v>213.285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447</v>
      </c>
      <c r="AU202" s="185" t="s">
        <v>84</v>
      </c>
      <c r="AV202" s="13" t="s">
        <v>84</v>
      </c>
      <c r="AW202" s="13" t="s">
        <v>32</v>
      </c>
      <c r="AX202" s="13" t="s">
        <v>82</v>
      </c>
      <c r="AY202" s="185" t="s">
        <v>427</v>
      </c>
    </row>
    <row r="203" spans="1:65" s="2" customFormat="1" ht="21.75" customHeight="1">
      <c r="A203" s="31"/>
      <c r="B203" s="165"/>
      <c r="C203" s="166" t="s">
        <v>717</v>
      </c>
      <c r="D203" s="166" t="s">
        <v>431</v>
      </c>
      <c r="E203" s="167" t="s">
        <v>575</v>
      </c>
      <c r="F203" s="168" t="s">
        <v>576</v>
      </c>
      <c r="G203" s="169" t="s">
        <v>490</v>
      </c>
      <c r="H203" s="170">
        <v>213.285</v>
      </c>
      <c r="I203" s="171"/>
      <c r="J203" s="172">
        <f>ROUND(I203*H203,2)</f>
        <v>0</v>
      </c>
      <c r="K203" s="173"/>
      <c r="L203" s="32"/>
      <c r="M203" s="174" t="s">
        <v>1</v>
      </c>
      <c r="N203" s="175" t="s">
        <v>40</v>
      </c>
      <c r="O203" s="57"/>
      <c r="P203" s="176">
        <f>O203*H203</f>
        <v>0</v>
      </c>
      <c r="Q203" s="176">
        <v>2.8300000000000001E-3</v>
      </c>
      <c r="R203" s="176">
        <f>Q203*H203</f>
        <v>0.60359655000000001</v>
      </c>
      <c r="S203" s="176">
        <v>0</v>
      </c>
      <c r="T203" s="17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8" t="s">
        <v>435</v>
      </c>
      <c r="AT203" s="178" t="s">
        <v>431</v>
      </c>
      <c r="AU203" s="178" t="s">
        <v>84</v>
      </c>
      <c r="AY203" s="16" t="s">
        <v>427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82</v>
      </c>
      <c r="BK203" s="179">
        <f>ROUND(I203*H203,2)</f>
        <v>0</v>
      </c>
      <c r="BL203" s="16" t="s">
        <v>435</v>
      </c>
      <c r="BM203" s="178" t="s">
        <v>2311</v>
      </c>
    </row>
    <row r="204" spans="1:65" s="13" customFormat="1" ht="30.6">
      <c r="B204" s="184"/>
      <c r="D204" s="180" t="s">
        <v>447</v>
      </c>
      <c r="E204" s="185" t="s">
        <v>1</v>
      </c>
      <c r="F204" s="186" t="s">
        <v>2306</v>
      </c>
      <c r="H204" s="187">
        <v>213.285</v>
      </c>
      <c r="I204" s="188"/>
      <c r="L204" s="184"/>
      <c r="M204" s="211"/>
      <c r="N204" s="212"/>
      <c r="O204" s="212"/>
      <c r="P204" s="212"/>
      <c r="Q204" s="212"/>
      <c r="R204" s="212"/>
      <c r="S204" s="212"/>
      <c r="T204" s="213"/>
      <c r="AT204" s="185" t="s">
        <v>447</v>
      </c>
      <c r="AU204" s="185" t="s">
        <v>84</v>
      </c>
      <c r="AV204" s="13" t="s">
        <v>84</v>
      </c>
      <c r="AW204" s="13" t="s">
        <v>32</v>
      </c>
      <c r="AX204" s="13" t="s">
        <v>82</v>
      </c>
      <c r="AY204" s="185" t="s">
        <v>427</v>
      </c>
    </row>
    <row r="205" spans="1:65" s="2" customFormat="1" ht="7" customHeight="1">
      <c r="A205" s="31"/>
      <c r="B205" s="46"/>
      <c r="C205" s="47"/>
      <c r="D205" s="47"/>
      <c r="E205" s="47"/>
      <c r="F205" s="47"/>
      <c r="G205" s="47"/>
      <c r="H205" s="47"/>
      <c r="I205" s="124"/>
      <c r="J205" s="47"/>
      <c r="K205" s="47"/>
      <c r="L205" s="32"/>
      <c r="M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</sheetData>
  <autoFilter ref="C129:K204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293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2312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ROUND((SUM(BE131:BE183)),  2)</f>
        <v>0</v>
      </c>
      <c r="G35" s="31"/>
      <c r="H35" s="31"/>
      <c r="I35" s="111">
        <v>0.21</v>
      </c>
      <c r="J35" s="110">
        <f>ROUND(((SUM(BE131:BE183))*I35),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ROUND((SUM(BF131:BF183)),  2)</f>
        <v>0</v>
      </c>
      <c r="G36" s="31"/>
      <c r="H36" s="31"/>
      <c r="I36" s="111">
        <v>0.15</v>
      </c>
      <c r="J36" s="110">
        <f>ROUND(((SUM(BF131:BF183))*I36),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ROUND((SUM(BG131:BG183)),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ROUND((SUM(BH131:BH183)),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ROUND((SUM(BI131:BI183)),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014-36-08-1-1 - SO-01-1 PK Staré Město - čekací stání - úpravy koryta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J147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J156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J163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J170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J171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J174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J182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2269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75" customHeight="1">
      <c r="A123" s="31"/>
      <c r="B123" s="32"/>
      <c r="C123" s="31"/>
      <c r="D123" s="31"/>
      <c r="E123" s="247" t="str">
        <f>E11</f>
        <v>014-36-08-1-1 - SO-01-1 PK Staré Město - čekací stání - úpravy koryta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>Staré Město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260.000742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P133+P170+P182</f>
        <v>0</v>
      </c>
      <c r="Q132" s="158"/>
      <c r="R132" s="159">
        <f>R133+R170+R182</f>
        <v>260.000742</v>
      </c>
      <c r="S132" s="158"/>
      <c r="T132" s="160">
        <f>T133+T170+T182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BK133+BK170+BK182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P134+P144+P147+P156+P163</f>
        <v>0</v>
      </c>
      <c r="Q133" s="158"/>
      <c r="R133" s="159">
        <f>R134+R144+R147+R156+R163</f>
        <v>3.0000000000000001E-3</v>
      </c>
      <c r="S133" s="158"/>
      <c r="T133" s="160">
        <f>T134+T144+T147+T156+T163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BK134+BK144+BK147+BK156+BK163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20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2313</v>
      </c>
    </row>
    <row r="136" spans="1:65" s="2" customFormat="1" ht="54">
      <c r="A136" s="31"/>
      <c r="B136" s="32"/>
      <c r="C136" s="31"/>
      <c r="D136" s="180" t="s">
        <v>438</v>
      </c>
      <c r="E136" s="31"/>
      <c r="F136" s="181" t="s">
        <v>2314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553</v>
      </c>
      <c r="H137" s="187">
        <v>20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20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2315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553</v>
      </c>
      <c r="H140" s="187">
        <v>20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2316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SUM(BK145:BK146)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192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2317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2318</v>
      </c>
      <c r="H146" s="187">
        <v>192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0.85" customHeight="1">
      <c r="B147" s="152"/>
      <c r="D147" s="153" t="s">
        <v>74</v>
      </c>
      <c r="E147" s="163" t="s">
        <v>484</v>
      </c>
      <c r="F147" s="163" t="s">
        <v>832</v>
      </c>
      <c r="I147" s="155"/>
      <c r="J147" s="164">
        <f>BK147</f>
        <v>0</v>
      </c>
      <c r="L147" s="152"/>
      <c r="M147" s="157"/>
      <c r="N147" s="158"/>
      <c r="O147" s="158"/>
      <c r="P147" s="159">
        <f>SUM(P148:P155)</f>
        <v>0</v>
      </c>
      <c r="Q147" s="158"/>
      <c r="R147" s="159">
        <f>SUM(R148:R155)</f>
        <v>0</v>
      </c>
      <c r="S147" s="158"/>
      <c r="T147" s="160">
        <f>SUM(T148:T155)</f>
        <v>0</v>
      </c>
      <c r="AR147" s="153" t="s">
        <v>82</v>
      </c>
      <c r="AT147" s="161" t="s">
        <v>74</v>
      </c>
      <c r="AU147" s="161" t="s">
        <v>84</v>
      </c>
      <c r="AY147" s="153" t="s">
        <v>427</v>
      </c>
      <c r="BK147" s="162">
        <f>SUM(BK148:BK155)</f>
        <v>0</v>
      </c>
    </row>
    <row r="148" spans="1:65" s="2" customFormat="1" ht="55.5" customHeight="1">
      <c r="A148" s="31"/>
      <c r="B148" s="165"/>
      <c r="C148" s="166" t="s">
        <v>460</v>
      </c>
      <c r="D148" s="166" t="s">
        <v>431</v>
      </c>
      <c r="E148" s="167" t="s">
        <v>2319</v>
      </c>
      <c r="F148" s="168" t="s">
        <v>2320</v>
      </c>
      <c r="G148" s="169" t="s">
        <v>675</v>
      </c>
      <c r="H148" s="170">
        <v>192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436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435</v>
      </c>
      <c r="BM148" s="178" t="s">
        <v>2321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2322</v>
      </c>
      <c r="H149" s="187">
        <v>192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2" customFormat="1" ht="55.5" customHeight="1">
      <c r="A150" s="31"/>
      <c r="B150" s="165"/>
      <c r="C150" s="166" t="s">
        <v>471</v>
      </c>
      <c r="D150" s="166" t="s">
        <v>431</v>
      </c>
      <c r="E150" s="167" t="s">
        <v>837</v>
      </c>
      <c r="F150" s="168" t="s">
        <v>838</v>
      </c>
      <c r="G150" s="169" t="s">
        <v>675</v>
      </c>
      <c r="H150" s="170">
        <v>192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2323</v>
      </c>
    </row>
    <row r="151" spans="1:65" s="13" customFormat="1" ht="20.399999999999999">
      <c r="B151" s="184"/>
      <c r="D151" s="180" t="s">
        <v>447</v>
      </c>
      <c r="E151" s="185" t="s">
        <v>1</v>
      </c>
      <c r="F151" s="186" t="s">
        <v>2324</v>
      </c>
      <c r="H151" s="187">
        <v>192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479</v>
      </c>
      <c r="D152" s="166" t="s">
        <v>431</v>
      </c>
      <c r="E152" s="167" t="s">
        <v>841</v>
      </c>
      <c r="F152" s="168" t="s">
        <v>842</v>
      </c>
      <c r="G152" s="169" t="s">
        <v>675</v>
      </c>
      <c r="H152" s="170">
        <v>3840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2325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2326</v>
      </c>
      <c r="H153" s="187">
        <v>3840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33" customHeight="1">
      <c r="A154" s="31"/>
      <c r="B154" s="165"/>
      <c r="C154" s="166" t="s">
        <v>464</v>
      </c>
      <c r="D154" s="166" t="s">
        <v>431</v>
      </c>
      <c r="E154" s="167" t="s">
        <v>845</v>
      </c>
      <c r="F154" s="168" t="s">
        <v>846</v>
      </c>
      <c r="G154" s="169" t="s">
        <v>675</v>
      </c>
      <c r="H154" s="170">
        <v>192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2327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2328</v>
      </c>
      <c r="H155" s="187">
        <v>192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12" customFormat="1" ht="20.85" customHeight="1">
      <c r="B156" s="152"/>
      <c r="D156" s="153" t="s">
        <v>74</v>
      </c>
      <c r="E156" s="163" t="s">
        <v>533</v>
      </c>
      <c r="F156" s="163" t="s">
        <v>849</v>
      </c>
      <c r="I156" s="155"/>
      <c r="J156" s="164">
        <f>BK156</f>
        <v>0</v>
      </c>
      <c r="L156" s="152"/>
      <c r="M156" s="157"/>
      <c r="N156" s="158"/>
      <c r="O156" s="158"/>
      <c r="P156" s="159">
        <f>SUM(P157:P162)</f>
        <v>0</v>
      </c>
      <c r="Q156" s="158"/>
      <c r="R156" s="159">
        <f>SUM(R157:R162)</f>
        <v>0</v>
      </c>
      <c r="S156" s="158"/>
      <c r="T156" s="160">
        <f>SUM(T157:T162)</f>
        <v>0</v>
      </c>
      <c r="AR156" s="153" t="s">
        <v>82</v>
      </c>
      <c r="AT156" s="161" t="s">
        <v>74</v>
      </c>
      <c r="AU156" s="161" t="s">
        <v>84</v>
      </c>
      <c r="AY156" s="153" t="s">
        <v>427</v>
      </c>
      <c r="BK156" s="162">
        <f>SUM(BK157:BK162)</f>
        <v>0</v>
      </c>
    </row>
    <row r="157" spans="1:65" s="2" customFormat="1" ht="33" customHeight="1">
      <c r="A157" s="31"/>
      <c r="B157" s="165"/>
      <c r="C157" s="166" t="s">
        <v>467</v>
      </c>
      <c r="D157" s="166" t="s">
        <v>431</v>
      </c>
      <c r="E157" s="167" t="s">
        <v>854</v>
      </c>
      <c r="F157" s="168" t="s">
        <v>855</v>
      </c>
      <c r="G157" s="169" t="s">
        <v>452</v>
      </c>
      <c r="H157" s="170">
        <v>232.9</v>
      </c>
      <c r="I157" s="171"/>
      <c r="J157" s="172">
        <f>ROUND(I157*H157,2)</f>
        <v>0</v>
      </c>
      <c r="K157" s="173"/>
      <c r="L157" s="32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435</v>
      </c>
      <c r="AT157" s="178" t="s">
        <v>431</v>
      </c>
      <c r="AU157" s="178" t="s">
        <v>436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435</v>
      </c>
      <c r="BM157" s="178" t="s">
        <v>2329</v>
      </c>
    </row>
    <row r="158" spans="1:65" s="13" customFormat="1" ht="20.399999999999999">
      <c r="B158" s="184"/>
      <c r="D158" s="180" t="s">
        <v>447</v>
      </c>
      <c r="E158" s="185" t="s">
        <v>1</v>
      </c>
      <c r="F158" s="186" t="s">
        <v>2330</v>
      </c>
      <c r="H158" s="187">
        <v>232.9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436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33" customHeight="1">
      <c r="A159" s="31"/>
      <c r="B159" s="165"/>
      <c r="C159" s="166" t="s">
        <v>497</v>
      </c>
      <c r="D159" s="166" t="s">
        <v>431</v>
      </c>
      <c r="E159" s="167" t="s">
        <v>858</v>
      </c>
      <c r="F159" s="168" t="s">
        <v>859</v>
      </c>
      <c r="G159" s="169" t="s">
        <v>675</v>
      </c>
      <c r="H159" s="170">
        <v>329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2331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2332</v>
      </c>
      <c r="H160" s="187">
        <v>192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75</v>
      </c>
      <c r="AY160" s="185" t="s">
        <v>427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2333</v>
      </c>
      <c r="H161" s="187">
        <v>137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75</v>
      </c>
      <c r="AY161" s="185" t="s">
        <v>427</v>
      </c>
    </row>
    <row r="162" spans="1:65" s="14" customFormat="1" ht="10.199999999999999">
      <c r="B162" s="203"/>
      <c r="D162" s="180" t="s">
        <v>447</v>
      </c>
      <c r="E162" s="204" t="s">
        <v>1</v>
      </c>
      <c r="F162" s="205" t="s">
        <v>541</v>
      </c>
      <c r="H162" s="206">
        <v>329</v>
      </c>
      <c r="I162" s="207"/>
      <c r="L162" s="203"/>
      <c r="M162" s="208"/>
      <c r="N162" s="209"/>
      <c r="O162" s="209"/>
      <c r="P162" s="209"/>
      <c r="Q162" s="209"/>
      <c r="R162" s="209"/>
      <c r="S162" s="209"/>
      <c r="T162" s="210"/>
      <c r="AT162" s="204" t="s">
        <v>447</v>
      </c>
      <c r="AU162" s="204" t="s">
        <v>436</v>
      </c>
      <c r="AV162" s="14" t="s">
        <v>435</v>
      </c>
      <c r="AW162" s="14" t="s">
        <v>32</v>
      </c>
      <c r="AX162" s="14" t="s">
        <v>82</v>
      </c>
      <c r="AY162" s="204" t="s">
        <v>427</v>
      </c>
    </row>
    <row r="163" spans="1:65" s="12" customFormat="1" ht="20.85" customHeight="1">
      <c r="B163" s="152"/>
      <c r="D163" s="153" t="s">
        <v>74</v>
      </c>
      <c r="E163" s="163" t="s">
        <v>542</v>
      </c>
      <c r="F163" s="163" t="s">
        <v>862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SUM(P164:P169)</f>
        <v>0</v>
      </c>
      <c r="Q163" s="158"/>
      <c r="R163" s="159">
        <f>SUM(R164:R169)</f>
        <v>3.0000000000000001E-3</v>
      </c>
      <c r="S163" s="158"/>
      <c r="T163" s="160">
        <f>SUM(T164:T169)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SUM(BK164:BK169)</f>
        <v>0</v>
      </c>
    </row>
    <row r="164" spans="1:65" s="2" customFormat="1" ht="33" customHeight="1">
      <c r="A164" s="31"/>
      <c r="B164" s="165"/>
      <c r="C164" s="166" t="s">
        <v>429</v>
      </c>
      <c r="D164" s="166" t="s">
        <v>431</v>
      </c>
      <c r="E164" s="167" t="s">
        <v>867</v>
      </c>
      <c r="F164" s="168" t="s">
        <v>868</v>
      </c>
      <c r="G164" s="169" t="s">
        <v>490</v>
      </c>
      <c r="H164" s="170">
        <v>120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2334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2335</v>
      </c>
      <c r="H165" s="187">
        <v>120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16.5" customHeight="1">
      <c r="A166" s="31"/>
      <c r="B166" s="165"/>
      <c r="C166" s="192" t="s">
        <v>440</v>
      </c>
      <c r="D166" s="192" t="s">
        <v>461</v>
      </c>
      <c r="E166" s="193" t="s">
        <v>871</v>
      </c>
      <c r="F166" s="194" t="s">
        <v>872</v>
      </c>
      <c r="G166" s="195" t="s">
        <v>545</v>
      </c>
      <c r="H166" s="196">
        <v>3</v>
      </c>
      <c r="I166" s="197"/>
      <c r="J166" s="198">
        <f>ROUND(I166*H166,2)</f>
        <v>0</v>
      </c>
      <c r="K166" s="199"/>
      <c r="L166" s="200"/>
      <c r="M166" s="201" t="s">
        <v>1</v>
      </c>
      <c r="N166" s="202" t="s">
        <v>40</v>
      </c>
      <c r="O166" s="57"/>
      <c r="P166" s="176">
        <f>O166*H166</f>
        <v>0</v>
      </c>
      <c r="Q166" s="176">
        <v>1E-3</v>
      </c>
      <c r="R166" s="176">
        <f>Q166*H166</f>
        <v>3.0000000000000001E-3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464</v>
      </c>
      <c r="AT166" s="178" t="s">
        <v>461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2336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2337</v>
      </c>
      <c r="H167" s="187">
        <v>3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44.25" customHeight="1">
      <c r="A168" s="31"/>
      <c r="B168" s="165"/>
      <c r="C168" s="166" t="s">
        <v>512</v>
      </c>
      <c r="D168" s="166" t="s">
        <v>431</v>
      </c>
      <c r="E168" s="167" t="s">
        <v>880</v>
      </c>
      <c r="F168" s="168" t="s">
        <v>881</v>
      </c>
      <c r="G168" s="169" t="s">
        <v>490</v>
      </c>
      <c r="H168" s="170">
        <v>220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2338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2339</v>
      </c>
      <c r="H169" s="187">
        <v>220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12" customFormat="1" ht="22.8" customHeight="1">
      <c r="B170" s="152"/>
      <c r="D170" s="153" t="s">
        <v>74</v>
      </c>
      <c r="E170" s="163" t="s">
        <v>435</v>
      </c>
      <c r="F170" s="163" t="s">
        <v>890</v>
      </c>
      <c r="I170" s="155"/>
      <c r="J170" s="164">
        <f>BK170</f>
        <v>0</v>
      </c>
      <c r="L170" s="152"/>
      <c r="M170" s="157"/>
      <c r="N170" s="158"/>
      <c r="O170" s="158"/>
      <c r="P170" s="159">
        <f>P171+P174</f>
        <v>0</v>
      </c>
      <c r="Q170" s="158"/>
      <c r="R170" s="159">
        <f>R171+R174</f>
        <v>259.99774200000002</v>
      </c>
      <c r="S170" s="158"/>
      <c r="T170" s="160">
        <f>T171+T174</f>
        <v>0</v>
      </c>
      <c r="AR170" s="153" t="s">
        <v>82</v>
      </c>
      <c r="AT170" s="161" t="s">
        <v>74</v>
      </c>
      <c r="AU170" s="161" t="s">
        <v>82</v>
      </c>
      <c r="AY170" s="153" t="s">
        <v>427</v>
      </c>
      <c r="BK170" s="162">
        <f>BK171+BK174</f>
        <v>0</v>
      </c>
    </row>
    <row r="171" spans="1:65" s="12" customFormat="1" ht="20.85" customHeight="1">
      <c r="B171" s="152"/>
      <c r="D171" s="153" t="s">
        <v>74</v>
      </c>
      <c r="E171" s="163" t="s">
        <v>891</v>
      </c>
      <c r="F171" s="163" t="s">
        <v>892</v>
      </c>
      <c r="I171" s="155"/>
      <c r="J171" s="164">
        <f>BK171</f>
        <v>0</v>
      </c>
      <c r="L171" s="152"/>
      <c r="M171" s="157"/>
      <c r="N171" s="158"/>
      <c r="O171" s="158"/>
      <c r="P171" s="159">
        <f>SUM(P172:P173)</f>
        <v>0</v>
      </c>
      <c r="Q171" s="158"/>
      <c r="R171" s="159">
        <f>SUM(R172:R173)</f>
        <v>19.98</v>
      </c>
      <c r="S171" s="158"/>
      <c r="T171" s="160">
        <f>SUM(T172:T173)</f>
        <v>0</v>
      </c>
      <c r="AR171" s="153" t="s">
        <v>82</v>
      </c>
      <c r="AT171" s="161" t="s">
        <v>74</v>
      </c>
      <c r="AU171" s="161" t="s">
        <v>84</v>
      </c>
      <c r="AY171" s="153" t="s">
        <v>427</v>
      </c>
      <c r="BK171" s="162">
        <f>SUM(BK172:BK173)</f>
        <v>0</v>
      </c>
    </row>
    <row r="172" spans="1:65" s="2" customFormat="1" ht="33" customHeight="1">
      <c r="A172" s="31"/>
      <c r="B172" s="165"/>
      <c r="C172" s="166" t="s">
        <v>487</v>
      </c>
      <c r="D172" s="166" t="s">
        <v>431</v>
      </c>
      <c r="E172" s="167" t="s">
        <v>893</v>
      </c>
      <c r="F172" s="168" t="s">
        <v>894</v>
      </c>
      <c r="G172" s="169" t="s">
        <v>675</v>
      </c>
      <c r="H172" s="170">
        <v>8.8800000000000008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2.25</v>
      </c>
      <c r="R172" s="176">
        <f>Q172*H172</f>
        <v>19.98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2340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2341</v>
      </c>
      <c r="H173" s="187">
        <v>8.8800000000000008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12" customFormat="1" ht="20.85" customHeight="1">
      <c r="B174" s="152"/>
      <c r="D174" s="153" t="s">
        <v>74</v>
      </c>
      <c r="E174" s="163" t="s">
        <v>898</v>
      </c>
      <c r="F174" s="163" t="s">
        <v>899</v>
      </c>
      <c r="I174" s="155"/>
      <c r="J174" s="164">
        <f>BK174</f>
        <v>0</v>
      </c>
      <c r="L174" s="152"/>
      <c r="M174" s="157"/>
      <c r="N174" s="158"/>
      <c r="O174" s="158"/>
      <c r="P174" s="159">
        <f>SUM(P175:P181)</f>
        <v>0</v>
      </c>
      <c r="Q174" s="158"/>
      <c r="R174" s="159">
        <f>SUM(R175:R181)</f>
        <v>240.017742</v>
      </c>
      <c r="S174" s="158"/>
      <c r="T174" s="160">
        <f>SUM(T175:T181)</f>
        <v>0</v>
      </c>
      <c r="AR174" s="153" t="s">
        <v>82</v>
      </c>
      <c r="AT174" s="161" t="s">
        <v>74</v>
      </c>
      <c r="AU174" s="161" t="s">
        <v>84</v>
      </c>
      <c r="AY174" s="153" t="s">
        <v>427</v>
      </c>
      <c r="BK174" s="162">
        <f>SUM(BK175:BK181)</f>
        <v>0</v>
      </c>
    </row>
    <row r="175" spans="1:65" s="2" customFormat="1" ht="44.25" customHeight="1">
      <c r="A175" s="31"/>
      <c r="B175" s="165"/>
      <c r="C175" s="166" t="s">
        <v>8</v>
      </c>
      <c r="D175" s="166" t="s">
        <v>431</v>
      </c>
      <c r="E175" s="167" t="s">
        <v>900</v>
      </c>
      <c r="F175" s="168" t="s">
        <v>901</v>
      </c>
      <c r="G175" s="169" t="s">
        <v>675</v>
      </c>
      <c r="H175" s="170">
        <v>99.9</v>
      </c>
      <c r="I175" s="171"/>
      <c r="J175" s="172">
        <f>ROUND(I175*H175,2)</f>
        <v>0</v>
      </c>
      <c r="K175" s="173"/>
      <c r="L175" s="32"/>
      <c r="M175" s="174" t="s">
        <v>1</v>
      </c>
      <c r="N175" s="175" t="s">
        <v>40</v>
      </c>
      <c r="O175" s="57"/>
      <c r="P175" s="176">
        <f>O175*H175</f>
        <v>0</v>
      </c>
      <c r="Q175" s="176">
        <v>2.0032199999999998</v>
      </c>
      <c r="R175" s="176">
        <f>Q175*H175</f>
        <v>200.121678</v>
      </c>
      <c r="S175" s="176">
        <v>0</v>
      </c>
      <c r="T175" s="17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436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2342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2343</v>
      </c>
      <c r="H176" s="187">
        <v>99.9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436</v>
      </c>
      <c r="AV176" s="13" t="s">
        <v>84</v>
      </c>
      <c r="AW176" s="13" t="s">
        <v>32</v>
      </c>
      <c r="AX176" s="13" t="s">
        <v>82</v>
      </c>
      <c r="AY176" s="185" t="s">
        <v>427</v>
      </c>
    </row>
    <row r="177" spans="1:65" s="2" customFormat="1" ht="44.25" customHeight="1">
      <c r="A177" s="31"/>
      <c r="B177" s="165"/>
      <c r="C177" s="166" t="s">
        <v>484</v>
      </c>
      <c r="D177" s="166" t="s">
        <v>431</v>
      </c>
      <c r="E177" s="167" t="s">
        <v>905</v>
      </c>
      <c r="F177" s="168" t="s">
        <v>906</v>
      </c>
      <c r="G177" s="169" t="s">
        <v>490</v>
      </c>
      <c r="H177" s="170">
        <v>185</v>
      </c>
      <c r="I177" s="171"/>
      <c r="J177" s="172">
        <f>ROUND(I177*H177,2)</f>
        <v>0</v>
      </c>
      <c r="K177" s="173"/>
      <c r="L177" s="32"/>
      <c r="M177" s="174" t="s">
        <v>1</v>
      </c>
      <c r="N177" s="175" t="s">
        <v>40</v>
      </c>
      <c r="O177" s="57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8" t="s">
        <v>435</v>
      </c>
      <c r="AT177" s="178" t="s">
        <v>431</v>
      </c>
      <c r="AU177" s="178" t="s">
        <v>436</v>
      </c>
      <c r="AY177" s="16" t="s">
        <v>427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82</v>
      </c>
      <c r="BK177" s="179">
        <f>ROUND(I177*H177,2)</f>
        <v>0</v>
      </c>
      <c r="BL177" s="16" t="s">
        <v>435</v>
      </c>
      <c r="BM177" s="178" t="s">
        <v>2344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1966</v>
      </c>
      <c r="H178" s="187">
        <v>185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436</v>
      </c>
      <c r="AV178" s="13" t="s">
        <v>84</v>
      </c>
      <c r="AW178" s="13" t="s">
        <v>32</v>
      </c>
      <c r="AX178" s="13" t="s">
        <v>82</v>
      </c>
      <c r="AY178" s="185" t="s">
        <v>427</v>
      </c>
    </row>
    <row r="179" spans="1:65" s="2" customFormat="1" ht="33" customHeight="1">
      <c r="A179" s="31"/>
      <c r="B179" s="165"/>
      <c r="C179" s="166" t="s">
        <v>533</v>
      </c>
      <c r="D179" s="166" t="s">
        <v>431</v>
      </c>
      <c r="E179" s="167" t="s">
        <v>909</v>
      </c>
      <c r="F179" s="168" t="s">
        <v>910</v>
      </c>
      <c r="G179" s="169" t="s">
        <v>675</v>
      </c>
      <c r="H179" s="170">
        <v>19.98</v>
      </c>
      <c r="I179" s="171"/>
      <c r="J179" s="172">
        <f>ROUND(I179*H179,2)</f>
        <v>0</v>
      </c>
      <c r="K179" s="173"/>
      <c r="L179" s="32"/>
      <c r="M179" s="174" t="s">
        <v>1</v>
      </c>
      <c r="N179" s="175" t="s">
        <v>40</v>
      </c>
      <c r="O179" s="57"/>
      <c r="P179" s="176">
        <f>O179*H179</f>
        <v>0</v>
      </c>
      <c r="Q179" s="176">
        <v>1.9967999999999999</v>
      </c>
      <c r="R179" s="176">
        <f>Q179*H179</f>
        <v>39.896063999999996</v>
      </c>
      <c r="S179" s="176">
        <v>0</v>
      </c>
      <c r="T179" s="17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8" t="s">
        <v>435</v>
      </c>
      <c r="AT179" s="178" t="s">
        <v>431</v>
      </c>
      <c r="AU179" s="178" t="s">
        <v>436</v>
      </c>
      <c r="AY179" s="16" t="s">
        <v>427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82</v>
      </c>
      <c r="BK179" s="179">
        <f>ROUND(I179*H179,2)</f>
        <v>0</v>
      </c>
      <c r="BL179" s="16" t="s">
        <v>435</v>
      </c>
      <c r="BM179" s="178" t="s">
        <v>2345</v>
      </c>
    </row>
    <row r="180" spans="1:65" s="2" customFormat="1" ht="18">
      <c r="A180" s="31"/>
      <c r="B180" s="32"/>
      <c r="C180" s="31"/>
      <c r="D180" s="180" t="s">
        <v>438</v>
      </c>
      <c r="E180" s="31"/>
      <c r="F180" s="181" t="s">
        <v>912</v>
      </c>
      <c r="G180" s="31"/>
      <c r="H180" s="31"/>
      <c r="I180" s="100"/>
      <c r="J180" s="31"/>
      <c r="K180" s="31"/>
      <c r="L180" s="32"/>
      <c r="M180" s="182"/>
      <c r="N180" s="18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438</v>
      </c>
      <c r="AU180" s="16" t="s">
        <v>436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2346</v>
      </c>
      <c r="H181" s="187">
        <v>19.98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12" customFormat="1" ht="22.8" customHeight="1">
      <c r="B182" s="152"/>
      <c r="D182" s="153" t="s">
        <v>74</v>
      </c>
      <c r="E182" s="163" t="s">
        <v>469</v>
      </c>
      <c r="F182" s="163" t="s">
        <v>470</v>
      </c>
      <c r="I182" s="155"/>
      <c r="J182" s="164">
        <f>BK182</f>
        <v>0</v>
      </c>
      <c r="L182" s="152"/>
      <c r="M182" s="157"/>
      <c r="N182" s="158"/>
      <c r="O182" s="158"/>
      <c r="P182" s="159">
        <f>P183</f>
        <v>0</v>
      </c>
      <c r="Q182" s="158"/>
      <c r="R182" s="159">
        <f>R183</f>
        <v>0</v>
      </c>
      <c r="S182" s="158"/>
      <c r="T182" s="160">
        <f>T183</f>
        <v>0</v>
      </c>
      <c r="AR182" s="153" t="s">
        <v>82</v>
      </c>
      <c r="AT182" s="161" t="s">
        <v>74</v>
      </c>
      <c r="AU182" s="161" t="s">
        <v>82</v>
      </c>
      <c r="AY182" s="153" t="s">
        <v>427</v>
      </c>
      <c r="BK182" s="162">
        <f>BK183</f>
        <v>0</v>
      </c>
    </row>
    <row r="183" spans="1:65" s="2" customFormat="1" ht="21.75" customHeight="1">
      <c r="A183" s="31"/>
      <c r="B183" s="165"/>
      <c r="C183" s="166" t="s">
        <v>542</v>
      </c>
      <c r="D183" s="166" t="s">
        <v>431</v>
      </c>
      <c r="E183" s="167" t="s">
        <v>589</v>
      </c>
      <c r="F183" s="168" t="s">
        <v>590</v>
      </c>
      <c r="G183" s="169" t="s">
        <v>452</v>
      </c>
      <c r="H183" s="170">
        <v>260.00099999999998</v>
      </c>
      <c r="I183" s="171"/>
      <c r="J183" s="172">
        <f>ROUND(I183*H183,2)</f>
        <v>0</v>
      </c>
      <c r="K183" s="173"/>
      <c r="L183" s="32"/>
      <c r="M183" s="218" t="s">
        <v>1</v>
      </c>
      <c r="N183" s="219" t="s">
        <v>40</v>
      </c>
      <c r="O183" s="216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435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435</v>
      </c>
      <c r="BM183" s="178" t="s">
        <v>2347</v>
      </c>
    </row>
    <row r="184" spans="1:65" s="2" customFormat="1" ht="7" customHeight="1">
      <c r="A184" s="31"/>
      <c r="B184" s="46"/>
      <c r="C184" s="47"/>
      <c r="D184" s="47"/>
      <c r="E184" s="47"/>
      <c r="F184" s="47"/>
      <c r="G184" s="47"/>
      <c r="H184" s="47"/>
      <c r="I184" s="124"/>
      <c r="J184" s="47"/>
      <c r="K184" s="47"/>
      <c r="L184" s="32"/>
      <c r="M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</sheetData>
  <autoFilter ref="C130:K18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296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2348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2158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014-36-08-2 - PS-01 PK Staré Město - plavební značení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Staré Město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2269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014-36-08-2 - PS-01 PK Staré Město - plavební značení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Staré Město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2349</v>
      </c>
    </row>
    <row r="128" spans="1:65" s="2" customFormat="1" ht="117">
      <c r="A128" s="31"/>
      <c r="B128" s="32"/>
      <c r="C128" s="31"/>
      <c r="D128" s="180" t="s">
        <v>438</v>
      </c>
      <c r="E128" s="31"/>
      <c r="F128" s="181" t="s">
        <v>2350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299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2351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ROUND((SUM(BE120:BE148)),  2)</f>
        <v>0</v>
      </c>
      <c r="G35" s="31"/>
      <c r="H35" s="31"/>
      <c r="I35" s="111">
        <v>0.21</v>
      </c>
      <c r="J35" s="110">
        <f>ROUND(((SUM(BE120:BE148))*I35),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ROUND((SUM(BF120:BF148)),  2)</f>
        <v>0</v>
      </c>
      <c r="G36" s="31"/>
      <c r="H36" s="31"/>
      <c r="I36" s="111">
        <v>0.15</v>
      </c>
      <c r="J36" s="110">
        <f>ROUND(((SUM(BF120:BF148))*I36),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014-36-08-3 - SO-02 PK Staré Město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2269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014-36-08-3 - SO-02 PK Staré Město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SUM(P121:P148)</f>
        <v>0</v>
      </c>
      <c r="Q120" s="65"/>
      <c r="R120" s="149">
        <f>SUM(R121:R148)</f>
        <v>0</v>
      </c>
      <c r="S120" s="65"/>
      <c r="T120" s="150">
        <f>SUM(T121:T148)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SUM(BK121:BK148)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85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2352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130</v>
      </c>
      <c r="I123" s="171"/>
      <c r="J123" s="172">
        <f t="shared" ref="J123:J148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8" si="1">O123*H123</f>
        <v>0</v>
      </c>
      <c r="Q123" s="176">
        <v>0</v>
      </c>
      <c r="R123" s="176">
        <f t="shared" ref="R123:R148" si="2">Q123*H123</f>
        <v>0</v>
      </c>
      <c r="S123" s="176">
        <v>0</v>
      </c>
      <c r="T123" s="177">
        <f t="shared" ref="T123:T148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8" si="4">IF(N123="základní",J123,0)</f>
        <v>0</v>
      </c>
      <c r="BF123" s="179">
        <f t="shared" ref="BF123:BF148" si="5">IF(N123="snížená",J123,0)</f>
        <v>0</v>
      </c>
      <c r="BG123" s="179">
        <f t="shared" ref="BG123:BG148" si="6">IF(N123="zákl. přenesená",J123,0)</f>
        <v>0</v>
      </c>
      <c r="BH123" s="179">
        <f t="shared" ref="BH123:BH148" si="7">IF(N123="sníž. přenesená",J123,0)</f>
        <v>0</v>
      </c>
      <c r="BI123" s="179">
        <f t="shared" ref="BI123:BI148" si="8">IF(N123="nulová",J123,0)</f>
        <v>0</v>
      </c>
      <c r="BJ123" s="16" t="s">
        <v>82</v>
      </c>
      <c r="BK123" s="179">
        <f t="shared" ref="BK123:BK148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694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21.7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644</v>
      </c>
      <c r="G125" s="169" t="s">
        <v>444</v>
      </c>
      <c r="H125" s="170">
        <v>8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647</v>
      </c>
      <c r="G126" s="169" t="s">
        <v>444</v>
      </c>
      <c r="H126" s="170">
        <v>25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650</v>
      </c>
      <c r="G127" s="169" t="s">
        <v>444</v>
      </c>
      <c r="H127" s="170">
        <v>10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653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656</v>
      </c>
      <c r="G129" s="169" t="s">
        <v>482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658</v>
      </c>
      <c r="F130" s="168" t="s">
        <v>659</v>
      </c>
      <c r="G130" s="169" t="s">
        <v>545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661</v>
      </c>
      <c r="F131" s="168" t="s">
        <v>662</v>
      </c>
      <c r="G131" s="169" t="s">
        <v>444</v>
      </c>
      <c r="H131" s="170">
        <v>75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664</v>
      </c>
      <c r="F132" s="168" t="s">
        <v>665</v>
      </c>
      <c r="G132" s="169" t="s">
        <v>444</v>
      </c>
      <c r="H132" s="170">
        <v>68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667</v>
      </c>
      <c r="F133" s="168" t="s">
        <v>668</v>
      </c>
      <c r="G133" s="169" t="s">
        <v>444</v>
      </c>
      <c r="H133" s="170">
        <v>68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670</v>
      </c>
      <c r="F134" s="168" t="s">
        <v>671</v>
      </c>
      <c r="G134" s="169" t="s">
        <v>490</v>
      </c>
      <c r="H134" s="170">
        <v>68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673</v>
      </c>
      <c r="F135" s="168" t="s">
        <v>674</v>
      </c>
      <c r="G135" s="169" t="s">
        <v>675</v>
      </c>
      <c r="H135" s="170">
        <v>8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484</v>
      </c>
      <c r="D136" s="166" t="s">
        <v>431</v>
      </c>
      <c r="E136" s="167" t="s">
        <v>680</v>
      </c>
      <c r="F136" s="168" t="s">
        <v>678</v>
      </c>
      <c r="G136" s="169" t="s">
        <v>675</v>
      </c>
      <c r="H136" s="170">
        <v>9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533</v>
      </c>
      <c r="D137" s="166" t="s">
        <v>431</v>
      </c>
      <c r="E137" s="167" t="s">
        <v>683</v>
      </c>
      <c r="F137" s="168" t="s">
        <v>681</v>
      </c>
      <c r="G137" s="169" t="s">
        <v>675</v>
      </c>
      <c r="H137" s="170">
        <v>9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542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9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549</v>
      </c>
      <c r="D139" s="166" t="s">
        <v>431</v>
      </c>
      <c r="E139" s="167" t="s">
        <v>689</v>
      </c>
      <c r="F139" s="168" t="s">
        <v>687</v>
      </c>
      <c r="G139" s="169" t="s">
        <v>675</v>
      </c>
      <c r="H139" s="170">
        <v>21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553</v>
      </c>
      <c r="D140" s="166" t="s">
        <v>431</v>
      </c>
      <c r="E140" s="167" t="s">
        <v>692</v>
      </c>
      <c r="F140" s="168" t="s">
        <v>690</v>
      </c>
      <c r="G140" s="169" t="s">
        <v>444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7</v>
      </c>
      <c r="D141" s="166" t="s">
        <v>431</v>
      </c>
      <c r="E141" s="167" t="s">
        <v>696</v>
      </c>
      <c r="F141" s="168" t="s">
        <v>693</v>
      </c>
      <c r="G141" s="169" t="s">
        <v>694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564</v>
      </c>
      <c r="D142" s="166" t="s">
        <v>431</v>
      </c>
      <c r="E142" s="167" t="s">
        <v>699</v>
      </c>
      <c r="F142" s="168" t="s">
        <v>697</v>
      </c>
      <c r="G142" s="169" t="s">
        <v>444</v>
      </c>
      <c r="H142" s="170">
        <v>165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569</v>
      </c>
      <c r="D143" s="166" t="s">
        <v>431</v>
      </c>
      <c r="E143" s="167" t="s">
        <v>702</v>
      </c>
      <c r="F143" s="168" t="s">
        <v>703</v>
      </c>
      <c r="G143" s="169" t="s">
        <v>444</v>
      </c>
      <c r="H143" s="170">
        <v>75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574</v>
      </c>
      <c r="D144" s="166" t="s">
        <v>431</v>
      </c>
      <c r="E144" s="167" t="s">
        <v>705</v>
      </c>
      <c r="F144" s="168" t="s">
        <v>706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709</v>
      </c>
      <c r="D145" s="166" t="s">
        <v>431</v>
      </c>
      <c r="E145" s="167" t="s">
        <v>710</v>
      </c>
      <c r="F145" s="168" t="s">
        <v>711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713</v>
      </c>
      <c r="D146" s="166" t="s">
        <v>431</v>
      </c>
      <c r="E146" s="167" t="s">
        <v>714</v>
      </c>
      <c r="F146" s="168" t="s">
        <v>715</v>
      </c>
      <c r="G146" s="169" t="s">
        <v>434</v>
      </c>
      <c r="H146" s="170">
        <v>5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717</v>
      </c>
      <c r="D147" s="166" t="s">
        <v>431</v>
      </c>
      <c r="E147" s="167" t="s">
        <v>718</v>
      </c>
      <c r="F147" s="168" t="s">
        <v>719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721</v>
      </c>
      <c r="D148" s="166" t="s">
        <v>431</v>
      </c>
      <c r="E148" s="167" t="s">
        <v>722</v>
      </c>
      <c r="F148" s="168" t="s">
        <v>723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218" t="s">
        <v>1</v>
      </c>
      <c r="N148" s="219" t="s">
        <v>40</v>
      </c>
      <c r="O148" s="216"/>
      <c r="P148" s="220">
        <f t="shared" si="1"/>
        <v>0</v>
      </c>
      <c r="Q148" s="220">
        <v>0</v>
      </c>
      <c r="R148" s="220">
        <f t="shared" si="2"/>
        <v>0</v>
      </c>
      <c r="S148" s="220">
        <v>0</v>
      </c>
      <c r="T148" s="22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7" customHeight="1">
      <c r="A149" s="31"/>
      <c r="B149" s="46"/>
      <c r="C149" s="47"/>
      <c r="D149" s="47"/>
      <c r="E149" s="47"/>
      <c r="F149" s="47"/>
      <c r="G149" s="47"/>
      <c r="H149" s="47"/>
      <c r="I149" s="124"/>
      <c r="J149" s="47"/>
      <c r="K149" s="47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19:K148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302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2353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014-36-08-4 - PS-02 PK Staré Město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2269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014-36-08-4 - PS-02 PK Staré Město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54">
      <c r="A122" s="31"/>
      <c r="B122" s="32"/>
      <c r="C122" s="31"/>
      <c r="D122" s="180" t="s">
        <v>438</v>
      </c>
      <c r="E122" s="31"/>
      <c r="F122" s="181" t="s">
        <v>2352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9" si="1">O123*H123</f>
        <v>0</v>
      </c>
      <c r="Q123" s="176">
        <v>0</v>
      </c>
      <c r="R123" s="176">
        <f t="shared" ref="R123:R139" si="2">Q123*H123</f>
        <v>0</v>
      </c>
      <c r="S123" s="176">
        <v>0</v>
      </c>
      <c r="T123" s="177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9" si="4">IF(N123="základní",J123,0)</f>
        <v>0</v>
      </c>
      <c r="BF123" s="179">
        <f t="shared" ref="BF123:BF139" si="5">IF(N123="snížená",J123,0)</f>
        <v>0</v>
      </c>
      <c r="BG123" s="179">
        <f t="shared" ref="BG123:BG139" si="6">IF(N123="zákl. přenesená",J123,0)</f>
        <v>0</v>
      </c>
      <c r="BH123" s="179">
        <f t="shared" ref="BH123:BH139" si="7">IF(N123="sníž. přenesená",J123,0)</f>
        <v>0</v>
      </c>
      <c r="BI123" s="179">
        <f t="shared" ref="BI123:BI139" si="8">IF(N123="nulová",J123,0)</f>
        <v>0</v>
      </c>
      <c r="BJ123" s="16" t="s">
        <v>82</v>
      </c>
      <c r="BK123" s="179">
        <f t="shared" ref="BK123:BK139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758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2080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55.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769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771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773</v>
      </c>
      <c r="G132" s="169" t="s">
        <v>694</v>
      </c>
      <c r="H132" s="170">
        <v>2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775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304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2269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2354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2269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014-36-08-00 -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2269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014-36-08-00 -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352.03755000000001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352.03755000000001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352.03755000000001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2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2355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84</v>
      </c>
      <c r="H128" s="187">
        <v>2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2356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2357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2358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2359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2360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2361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2362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2363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2364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1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2365</v>
      </c>
    </row>
    <row r="154" spans="1:65" s="2" customFormat="1" ht="207">
      <c r="A154" s="31"/>
      <c r="B154" s="32"/>
      <c r="C154" s="31"/>
      <c r="D154" s="180" t="s">
        <v>438</v>
      </c>
      <c r="E154" s="31"/>
      <c r="F154" s="181" t="s">
        <v>2366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82</v>
      </c>
      <c r="H155" s="187">
        <v>1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2367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2368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2369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2370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352.03755000000001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90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313.74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2371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1356</v>
      </c>
      <c r="H165" s="187">
        <v>90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533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350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37.799999999999997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2372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1358</v>
      </c>
      <c r="H167" s="187">
        <v>350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5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0.49754999999999999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2373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997</v>
      </c>
      <c r="H169" s="187">
        <v>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5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2374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460</v>
      </c>
      <c r="H171" s="187">
        <v>5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310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2376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2377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014-36-09-1 - SO-01 PK Huštěnovice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Huštěnovice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2375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014-36-09-1 - SO-01 PK Huštěnovice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Huštěnovice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2069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2378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2379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2380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2381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2382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2383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2384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2385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2386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2387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2388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2389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2390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2391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2392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2393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2394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2395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2396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1997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2397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2398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2399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2400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313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2401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2377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014-36-09-2 - SO-02 PK Huštěnovice - čekací stání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Huštěnovice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2375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014-36-09-2 - SO-02 PK Huštěnovice - čekací stání -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Huštěnovice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2402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2378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2403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2380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2404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2382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2405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2406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2407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2408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2409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2410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2411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2412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2413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2414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2415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2416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2417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2418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2419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2420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2421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2422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2423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316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2424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2377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014-36-09-3 - PS-01 PK Huštěnovice - plavební značení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Huštěnovice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2375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014-36-09-3 - PS-01 PK Huštěnovice - plavební značení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Huštěnovice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2425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2426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319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2427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2377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014-36-09-4 - PS-02 PK Huštěnovice - plavební značení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Huštěnovice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2375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4.75" customHeight="1">
      <c r="A115" s="31"/>
      <c r="B115" s="32"/>
      <c r="C115" s="31"/>
      <c r="D115" s="31"/>
      <c r="E115" s="247" t="str">
        <f>E11</f>
        <v>014-36-09-4 - PS-02 PK Huštěnovice - plavební značení -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Huštěnovice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2428</v>
      </c>
    </row>
    <row r="128" spans="1:65" s="2" customFormat="1" ht="108">
      <c r="A128" s="31"/>
      <c r="B128" s="32"/>
      <c r="C128" s="31"/>
      <c r="D128" s="180" t="s">
        <v>438</v>
      </c>
      <c r="E128" s="31"/>
      <c r="F128" s="181" t="s">
        <v>2426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322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2429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ROUND((SUM(BE120:BE149)),  2)</f>
        <v>0</v>
      </c>
      <c r="G35" s="31"/>
      <c r="H35" s="31"/>
      <c r="I35" s="111">
        <v>0.21</v>
      </c>
      <c r="J35" s="110">
        <f>ROUND(((SUM(BE120:BE149))*I35),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ROUND((SUM(BF120:BF149)),  2)</f>
        <v>0</v>
      </c>
      <c r="G36" s="31"/>
      <c r="H36" s="31"/>
      <c r="I36" s="111">
        <v>0.15</v>
      </c>
      <c r="J36" s="110">
        <f>ROUND(((SUM(BF120:BF149))*I36),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014-36-09-5 - SO-03 PK Huštěnovice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2375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014-36-09-5 - SO-03 PK Huštěnovice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SUM(P121:P149)</f>
        <v>0</v>
      </c>
      <c r="Q120" s="65"/>
      <c r="R120" s="149">
        <f>SUM(R121:R149)</f>
        <v>0</v>
      </c>
      <c r="S120" s="65"/>
      <c r="T120" s="150">
        <f>SUM(T121:T149)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140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2430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120</v>
      </c>
      <c r="I123" s="171"/>
      <c r="J123" s="172">
        <f t="shared" ref="J123:J14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9" si="1">O123*H123</f>
        <v>0</v>
      </c>
      <c r="Q123" s="176">
        <v>0</v>
      </c>
      <c r="R123" s="176">
        <f t="shared" ref="R123:R149" si="2">Q123*H123</f>
        <v>0</v>
      </c>
      <c r="S123" s="176">
        <v>0</v>
      </c>
      <c r="T123" s="177">
        <f t="shared" ref="T123:T14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9" si="4">IF(N123="základní",J123,0)</f>
        <v>0</v>
      </c>
      <c r="BF123" s="179">
        <f t="shared" ref="BF123:BF149" si="5">IF(N123="snížená",J123,0)</f>
        <v>0</v>
      </c>
      <c r="BG123" s="179">
        <f t="shared" ref="BG123:BG149" si="6">IF(N123="zákl. přenesená",J123,0)</f>
        <v>0</v>
      </c>
      <c r="BH123" s="179">
        <f t="shared" ref="BH123:BH149" si="7">IF(N123="sníž. přenesená",J123,0)</f>
        <v>0</v>
      </c>
      <c r="BI123" s="179">
        <f t="shared" ref="BI123:BI149" si="8">IF(N123="nulová",J123,0)</f>
        <v>0</v>
      </c>
      <c r="BJ123" s="16" t="s">
        <v>82</v>
      </c>
      <c r="BK123" s="179">
        <f t="shared" ref="BK123:BK149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25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120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120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120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120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13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13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34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13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230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130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702</v>
      </c>
      <c r="F143" s="168" t="s">
        <v>1976</v>
      </c>
      <c r="G143" s="169" t="s">
        <v>694</v>
      </c>
      <c r="H143" s="170">
        <v>2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1977</v>
      </c>
      <c r="F144" s="168" t="s">
        <v>1978</v>
      </c>
      <c r="G144" s="169" t="s">
        <v>444</v>
      </c>
      <c r="H144" s="170">
        <v>10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705</v>
      </c>
      <c r="F145" s="168" t="s">
        <v>706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710</v>
      </c>
      <c r="F146" s="168" t="s">
        <v>711</v>
      </c>
      <c r="G146" s="169" t="s">
        <v>707</v>
      </c>
      <c r="H146" s="170">
        <v>4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714</v>
      </c>
      <c r="F147" s="168" t="s">
        <v>715</v>
      </c>
      <c r="G147" s="169" t="s">
        <v>434</v>
      </c>
      <c r="H147" s="170">
        <v>7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718</v>
      </c>
      <c r="F148" s="168" t="s">
        <v>719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721</v>
      </c>
      <c r="D149" s="166" t="s">
        <v>431</v>
      </c>
      <c r="E149" s="167" t="s">
        <v>722</v>
      </c>
      <c r="F149" s="168" t="s">
        <v>723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218" t="s">
        <v>1</v>
      </c>
      <c r="N149" s="219" t="s">
        <v>40</v>
      </c>
      <c r="O149" s="216"/>
      <c r="P149" s="220">
        <f t="shared" si="1"/>
        <v>0</v>
      </c>
      <c r="Q149" s="220">
        <v>0</v>
      </c>
      <c r="R149" s="220">
        <f t="shared" si="2"/>
        <v>0</v>
      </c>
      <c r="S149" s="220">
        <v>0</v>
      </c>
      <c r="T149" s="22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7" customHeight="1">
      <c r="A150" s="31"/>
      <c r="B150" s="46"/>
      <c r="C150" s="47"/>
      <c r="D150" s="47"/>
      <c r="E150" s="47"/>
      <c r="F150" s="47"/>
      <c r="G150" s="47"/>
      <c r="H150" s="47"/>
      <c r="I150" s="124"/>
      <c r="J150" s="47"/>
      <c r="K150" s="47"/>
      <c r="L150" s="32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autoFilter ref="C119:K14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325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2431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ROUND((SUM(BE120:BE149)),  2)</f>
        <v>0</v>
      </c>
      <c r="G35" s="31"/>
      <c r="H35" s="31"/>
      <c r="I35" s="111">
        <v>0.21</v>
      </c>
      <c r="J35" s="110">
        <f>ROUND(((SUM(BE120:BE149))*I35),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ROUND((SUM(BF120:BF149)),  2)</f>
        <v>0</v>
      </c>
      <c r="G36" s="31"/>
      <c r="H36" s="31"/>
      <c r="I36" s="111">
        <v>0.15</v>
      </c>
      <c r="J36" s="110">
        <f>ROUND(((SUM(BF120:BF149))*I36),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014-36-09-6 - SO-04 PK Huštěnovice - rozvody NN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2375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014-36-09-6 - SO-04 PK Huštěnovice - rozvody NN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SUM(P121:P149)</f>
        <v>0</v>
      </c>
      <c r="Q120" s="65"/>
      <c r="R120" s="149">
        <f>SUM(R121:R149)</f>
        <v>0</v>
      </c>
      <c r="S120" s="65"/>
      <c r="T120" s="150">
        <f>SUM(T121:T149)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125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2430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185</v>
      </c>
      <c r="I123" s="171"/>
      <c r="J123" s="172">
        <f t="shared" ref="J123:J14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9" si="1">O123*H123</f>
        <v>0</v>
      </c>
      <c r="Q123" s="176">
        <v>0</v>
      </c>
      <c r="R123" s="176">
        <f t="shared" ref="R123:R149" si="2">Q123*H123</f>
        <v>0</v>
      </c>
      <c r="S123" s="176">
        <v>0</v>
      </c>
      <c r="T123" s="177">
        <f t="shared" ref="T123:T14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9" si="4">IF(N123="základní",J123,0)</f>
        <v>0</v>
      </c>
      <c r="BF123" s="179">
        <f t="shared" ref="BF123:BF149" si="5">IF(N123="snížená",J123,0)</f>
        <v>0</v>
      </c>
      <c r="BG123" s="179">
        <f t="shared" ref="BG123:BG149" si="6">IF(N123="zákl. přenesená",J123,0)</f>
        <v>0</v>
      </c>
      <c r="BH123" s="179">
        <f t="shared" ref="BH123:BH149" si="7">IF(N123="sníž. přenesená",J123,0)</f>
        <v>0</v>
      </c>
      <c r="BI123" s="179">
        <f t="shared" ref="BI123:BI149" si="8">IF(N123="nulová",J123,0)</f>
        <v>0</v>
      </c>
      <c r="BJ123" s="16" t="s">
        <v>82</v>
      </c>
      <c r="BK123" s="179">
        <f t="shared" ref="BK123:BK149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30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135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125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125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125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13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13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35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13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270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140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33" customHeight="1">
      <c r="A143" s="31"/>
      <c r="B143" s="165"/>
      <c r="C143" s="166" t="s">
        <v>564</v>
      </c>
      <c r="D143" s="166" t="s">
        <v>431</v>
      </c>
      <c r="E143" s="167" t="s">
        <v>702</v>
      </c>
      <c r="F143" s="168" t="s">
        <v>2432</v>
      </c>
      <c r="G143" s="169" t="s">
        <v>2077</v>
      </c>
      <c r="H143" s="170">
        <v>20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33" customHeight="1">
      <c r="A144" s="31"/>
      <c r="B144" s="165"/>
      <c r="C144" s="166" t="s">
        <v>569</v>
      </c>
      <c r="D144" s="166" t="s">
        <v>431</v>
      </c>
      <c r="E144" s="167" t="s">
        <v>1977</v>
      </c>
      <c r="F144" s="168" t="s">
        <v>2433</v>
      </c>
      <c r="G144" s="169" t="s">
        <v>434</v>
      </c>
      <c r="H144" s="170">
        <v>8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705</v>
      </c>
      <c r="F145" s="168" t="s">
        <v>706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710</v>
      </c>
      <c r="F146" s="168" t="s">
        <v>711</v>
      </c>
      <c r="G146" s="169" t="s">
        <v>707</v>
      </c>
      <c r="H146" s="170">
        <v>4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714</v>
      </c>
      <c r="F147" s="168" t="s">
        <v>715</v>
      </c>
      <c r="G147" s="169" t="s">
        <v>434</v>
      </c>
      <c r="H147" s="170">
        <v>10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717</v>
      </c>
      <c r="D148" s="166" t="s">
        <v>431</v>
      </c>
      <c r="E148" s="167" t="s">
        <v>718</v>
      </c>
      <c r="F148" s="168" t="s">
        <v>719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721</v>
      </c>
      <c r="D149" s="166" t="s">
        <v>431</v>
      </c>
      <c r="E149" s="167" t="s">
        <v>722</v>
      </c>
      <c r="F149" s="168" t="s">
        <v>723</v>
      </c>
      <c r="G149" s="169" t="s">
        <v>434</v>
      </c>
      <c r="H149" s="170">
        <v>1</v>
      </c>
      <c r="I149" s="171"/>
      <c r="J149" s="172">
        <f t="shared" si="0"/>
        <v>0</v>
      </c>
      <c r="K149" s="173"/>
      <c r="L149" s="32"/>
      <c r="M149" s="218" t="s">
        <v>1</v>
      </c>
      <c r="N149" s="219" t="s">
        <v>40</v>
      </c>
      <c r="O149" s="216"/>
      <c r="P149" s="220">
        <f t="shared" si="1"/>
        <v>0</v>
      </c>
      <c r="Q149" s="220">
        <v>0</v>
      </c>
      <c r="R149" s="220">
        <f t="shared" si="2"/>
        <v>0</v>
      </c>
      <c r="S149" s="220">
        <v>0</v>
      </c>
      <c r="T149" s="22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7" customHeight="1">
      <c r="A150" s="31"/>
      <c r="B150" s="46"/>
      <c r="C150" s="47"/>
      <c r="D150" s="47"/>
      <c r="E150" s="47"/>
      <c r="F150" s="47"/>
      <c r="G150" s="47"/>
      <c r="H150" s="47"/>
      <c r="I150" s="124"/>
      <c r="J150" s="47"/>
      <c r="K150" s="47"/>
      <c r="L150" s="32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autoFilter ref="C119:K14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328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2434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ROUND((SUM(BE120:BE140)),  2)</f>
        <v>0</v>
      </c>
      <c r="G35" s="31"/>
      <c r="H35" s="31"/>
      <c r="I35" s="111">
        <v>0.21</v>
      </c>
      <c r="J35" s="110">
        <f>ROUND(((SUM(BE120:BE140))*I35),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ROUND((SUM(BF120:BF140)),  2)</f>
        <v>0</v>
      </c>
      <c r="G36" s="31"/>
      <c r="H36" s="31"/>
      <c r="I36" s="111">
        <v>0.15</v>
      </c>
      <c r="J36" s="110">
        <f>ROUND(((SUM(BF120:BF140))*I36),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ROUND((SUM(BG120:BG140)),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ROUND((SUM(BH120:BH140)),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ROUND((SUM(BI120:BI140)),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014-36-09-7 - PS-03 PK Huštěnovice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2375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014-36-09-7 - PS-03 PK Huštěnovice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SUM(P121:P140)</f>
        <v>0</v>
      </c>
      <c r="Q120" s="65"/>
      <c r="R120" s="149">
        <f>SUM(R121:R140)</f>
        <v>0</v>
      </c>
      <c r="S120" s="65"/>
      <c r="T120" s="150">
        <f>SUM(T121:T140)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SUM(BK121:BK140)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2430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40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0" si="1">O123*H123</f>
        <v>0</v>
      </c>
      <c r="Q123" s="176">
        <v>0</v>
      </c>
      <c r="R123" s="176">
        <f t="shared" ref="R123:R140" si="2">Q123*H123</f>
        <v>0</v>
      </c>
      <c r="S123" s="176">
        <v>0</v>
      </c>
      <c r="T123" s="177">
        <f t="shared" ref="T123:T140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0" si="4">IF(N123="základní",J123,0)</f>
        <v>0</v>
      </c>
      <c r="BF123" s="179">
        <f t="shared" ref="BF123:BF140" si="5">IF(N123="snížená",J123,0)</f>
        <v>0</v>
      </c>
      <c r="BG123" s="179">
        <f t="shared" ref="BG123:BG140" si="6">IF(N123="zákl. přenesená",J123,0)</f>
        <v>0</v>
      </c>
      <c r="BH123" s="179">
        <f t="shared" ref="BH123:BH140" si="7">IF(N123="sníž. přenesená",J123,0)</f>
        <v>0</v>
      </c>
      <c r="BI123" s="179">
        <f t="shared" ref="BI123:BI140" si="8">IF(N123="nulová",J123,0)</f>
        <v>0</v>
      </c>
      <c r="BJ123" s="16" t="s">
        <v>82</v>
      </c>
      <c r="BK123" s="179">
        <f t="shared" ref="BK123:BK140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1799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2435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21.7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2436</v>
      </c>
      <c r="G132" s="169" t="s">
        <v>694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21.75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1982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21.75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1983</v>
      </c>
      <c r="G134" s="169" t="s">
        <v>434</v>
      </c>
      <c r="H134" s="170">
        <v>1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705</v>
      </c>
      <c r="F135" s="168" t="s">
        <v>706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710</v>
      </c>
      <c r="F136" s="168" t="s">
        <v>711</v>
      </c>
      <c r="G136" s="169" t="s">
        <v>707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714</v>
      </c>
      <c r="F137" s="168" t="s">
        <v>2437</v>
      </c>
      <c r="G137" s="169" t="s">
        <v>434</v>
      </c>
      <c r="H137" s="170">
        <v>1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718</v>
      </c>
      <c r="F138" s="168" t="s">
        <v>715</v>
      </c>
      <c r="G138" s="169" t="s">
        <v>434</v>
      </c>
      <c r="H138" s="170">
        <v>5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722</v>
      </c>
      <c r="F139" s="168" t="s">
        <v>719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783</v>
      </c>
      <c r="F140" s="168" t="s">
        <v>723</v>
      </c>
      <c r="G140" s="169" t="s">
        <v>434</v>
      </c>
      <c r="H140" s="170">
        <v>1</v>
      </c>
      <c r="I140" s="171"/>
      <c r="J140" s="172">
        <f t="shared" si="0"/>
        <v>0</v>
      </c>
      <c r="K140" s="173"/>
      <c r="L140" s="32"/>
      <c r="M140" s="218" t="s">
        <v>1</v>
      </c>
      <c r="N140" s="219" t="s">
        <v>40</v>
      </c>
      <c r="O140" s="216"/>
      <c r="P140" s="220">
        <f t="shared" si="1"/>
        <v>0</v>
      </c>
      <c r="Q140" s="220">
        <v>0</v>
      </c>
      <c r="R140" s="220">
        <f t="shared" si="2"/>
        <v>0</v>
      </c>
      <c r="S140" s="220">
        <v>0</v>
      </c>
      <c r="T140" s="22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7" customHeight="1">
      <c r="A141" s="31"/>
      <c r="B141" s="46"/>
      <c r="C141" s="47"/>
      <c r="D141" s="47"/>
      <c r="E141" s="47"/>
      <c r="F141" s="47"/>
      <c r="G141" s="47"/>
      <c r="H141" s="47"/>
      <c r="I141" s="124"/>
      <c r="J141" s="47"/>
      <c r="K141" s="47"/>
      <c r="L141" s="32"/>
      <c r="M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</sheetData>
  <autoFilter ref="C119:K140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331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2438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ROUND((SUM(BE120:BE141)),  2)</f>
        <v>0</v>
      </c>
      <c r="G35" s="31"/>
      <c r="H35" s="31"/>
      <c r="I35" s="111">
        <v>0.21</v>
      </c>
      <c r="J35" s="110">
        <f>ROUND(((SUM(BE120:BE141))*I35),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ROUND((SUM(BF120:BF141)),  2)</f>
        <v>0</v>
      </c>
      <c r="G36" s="31"/>
      <c r="H36" s="31"/>
      <c r="I36" s="111">
        <v>0.15</v>
      </c>
      <c r="J36" s="110">
        <f>ROUND(((SUM(BF120:BF141))*I36),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014-36-09-8 - PS-04 PK Huštěnovice - elektroobjekty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2375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014-36-09-8 - PS-04 PK Huštěnovice - elektroobjekty - horní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SUM(P121:P141)</f>
        <v>0</v>
      </c>
      <c r="Q120" s="65"/>
      <c r="R120" s="149">
        <f>SUM(R121:R141)</f>
        <v>0</v>
      </c>
      <c r="S120" s="65"/>
      <c r="T120" s="150">
        <f>SUM(T121:T141)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SUM(BK121:BK141)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2430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41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1" si="1">O123*H123</f>
        <v>0</v>
      </c>
      <c r="Q123" s="176">
        <v>0</v>
      </c>
      <c r="R123" s="176">
        <f t="shared" ref="R123:R141" si="2">Q123*H123</f>
        <v>0</v>
      </c>
      <c r="S123" s="176">
        <v>0</v>
      </c>
      <c r="T123" s="177">
        <f t="shared" ref="T123:T141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1" si="4">IF(N123="základní",J123,0)</f>
        <v>0</v>
      </c>
      <c r="BF123" s="179">
        <f t="shared" ref="BF123:BF141" si="5">IF(N123="snížená",J123,0)</f>
        <v>0</v>
      </c>
      <c r="BG123" s="179">
        <f t="shared" ref="BG123:BG141" si="6">IF(N123="zákl. přenesená",J123,0)</f>
        <v>0</v>
      </c>
      <c r="BH123" s="179">
        <f t="shared" ref="BH123:BH141" si="7">IF(N123="sníž. přenesená",J123,0)</f>
        <v>0</v>
      </c>
      <c r="BI123" s="179">
        <f t="shared" ref="BI123:BI141" si="8">IF(N123="nulová",J123,0)</f>
        <v>0</v>
      </c>
      <c r="BJ123" s="16" t="s">
        <v>82</v>
      </c>
      <c r="BK123" s="179">
        <f t="shared" ref="BK123:BK141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2439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795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55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769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771</v>
      </c>
      <c r="G132" s="169" t="s">
        <v>694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2435</v>
      </c>
      <c r="G133" s="169" t="s">
        <v>694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21.75" customHeight="1">
      <c r="A134" s="31"/>
      <c r="B134" s="165"/>
      <c r="C134" s="166" t="s">
        <v>512</v>
      </c>
      <c r="D134" s="166" t="s">
        <v>431</v>
      </c>
      <c r="E134" s="167" t="s">
        <v>677</v>
      </c>
      <c r="F134" s="168" t="s">
        <v>773</v>
      </c>
      <c r="G134" s="169" t="s">
        <v>694</v>
      </c>
      <c r="H134" s="170">
        <v>2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33" customHeight="1">
      <c r="A135" s="31"/>
      <c r="B135" s="165"/>
      <c r="C135" s="166" t="s">
        <v>487</v>
      </c>
      <c r="D135" s="166" t="s">
        <v>431</v>
      </c>
      <c r="E135" s="167" t="s">
        <v>680</v>
      </c>
      <c r="F135" s="168" t="s">
        <v>2440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705</v>
      </c>
      <c r="F136" s="168" t="s">
        <v>706</v>
      </c>
      <c r="G136" s="169" t="s">
        <v>707</v>
      </c>
      <c r="H136" s="170">
        <v>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710</v>
      </c>
      <c r="F137" s="168" t="s">
        <v>711</v>
      </c>
      <c r="G137" s="169" t="s">
        <v>707</v>
      </c>
      <c r="H137" s="170">
        <v>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714</v>
      </c>
      <c r="F138" s="168" t="s">
        <v>2441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718</v>
      </c>
      <c r="F139" s="168" t="s">
        <v>715</v>
      </c>
      <c r="G139" s="169" t="s">
        <v>434</v>
      </c>
      <c r="H139" s="170">
        <v>5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722</v>
      </c>
      <c r="F140" s="168" t="s">
        <v>719</v>
      </c>
      <c r="G140" s="169" t="s">
        <v>434</v>
      </c>
      <c r="H140" s="170">
        <v>1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783</v>
      </c>
      <c r="F141" s="168" t="s">
        <v>723</v>
      </c>
      <c r="G141" s="169" t="s">
        <v>434</v>
      </c>
      <c r="H141" s="170">
        <v>1</v>
      </c>
      <c r="I141" s="171"/>
      <c r="J141" s="172">
        <f t="shared" si="0"/>
        <v>0</v>
      </c>
      <c r="K141" s="173"/>
      <c r="L141" s="32"/>
      <c r="M141" s="218" t="s">
        <v>1</v>
      </c>
      <c r="N141" s="219" t="s">
        <v>40</v>
      </c>
      <c r="O141" s="216"/>
      <c r="P141" s="220">
        <f t="shared" si="1"/>
        <v>0</v>
      </c>
      <c r="Q141" s="220">
        <v>0</v>
      </c>
      <c r="R141" s="220">
        <f t="shared" si="2"/>
        <v>0</v>
      </c>
      <c r="S141" s="220">
        <v>0</v>
      </c>
      <c r="T141" s="22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7" customHeight="1">
      <c r="A142" s="31"/>
      <c r="B142" s="46"/>
      <c r="C142" s="47"/>
      <c r="D142" s="47"/>
      <c r="E142" s="47"/>
      <c r="F142" s="47"/>
      <c r="G142" s="47"/>
      <c r="H142" s="47"/>
      <c r="I142" s="124"/>
      <c r="J142" s="47"/>
      <c r="K142" s="47"/>
      <c r="L142" s="32"/>
      <c r="M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</sheetData>
  <autoFilter ref="C119:K141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334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2442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ROUND((SUM(BE131:BE199)),  2)</f>
        <v>0</v>
      </c>
      <c r="G35" s="31"/>
      <c r="H35" s="31"/>
      <c r="I35" s="111">
        <v>0.21</v>
      </c>
      <c r="J35" s="110">
        <f>ROUND(((SUM(BE131:BE199))*I35),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ROUND((SUM(BF131:BF199)),  2)</f>
        <v>0</v>
      </c>
      <c r="G36" s="31"/>
      <c r="H36" s="31"/>
      <c r="I36" s="111">
        <v>0.15</v>
      </c>
      <c r="J36" s="110">
        <f>ROUND(((SUM(BF131:BF199))*I36),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ROUND((SUM(BG131:BG199)),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ROUND((SUM(BH131:BH199)),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ROUND((SUM(BI131:BI199)),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014-36-09-9 - SO-05 PK Huštěnovice - úprava hráze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J149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J158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J163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J176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J177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J190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J198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2375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47" t="str">
        <f>E11</f>
        <v>014-36-09-9 - SO-05 PK Huštěnovice - úprava hráze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 xml:space="preserve"> 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315.40051699999998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P133+P176+P198</f>
        <v>0</v>
      </c>
      <c r="Q132" s="158"/>
      <c r="R132" s="159">
        <f>R133+R176+R198</f>
        <v>315.40051699999998</v>
      </c>
      <c r="S132" s="158"/>
      <c r="T132" s="160">
        <f>T133+T176+T198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BK133+BK176+BK198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P134+P144+P149+P158+P163</f>
        <v>0</v>
      </c>
      <c r="Q133" s="158"/>
      <c r="R133" s="159">
        <f>R134+R144+R149+R158+R163</f>
        <v>1.0999999999999999E-2</v>
      </c>
      <c r="S133" s="158"/>
      <c r="T133" s="160">
        <f>T134+T144+T149+T158+T163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BK134+BK144+BK149+BK158+BK163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100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2443</v>
      </c>
    </row>
    <row r="136" spans="1:65" s="2" customFormat="1" ht="45">
      <c r="A136" s="31"/>
      <c r="B136" s="32"/>
      <c r="C136" s="31"/>
      <c r="D136" s="180" t="s">
        <v>438</v>
      </c>
      <c r="E136" s="31"/>
      <c r="F136" s="181" t="s">
        <v>2444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2445</v>
      </c>
      <c r="H137" s="187">
        <v>100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100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2446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1835</v>
      </c>
      <c r="H140" s="187">
        <v>100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2447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SUM(P145:P148)</f>
        <v>0</v>
      </c>
      <c r="Q144" s="158"/>
      <c r="R144" s="159">
        <f>SUM(R145:R148)</f>
        <v>0</v>
      </c>
      <c r="S144" s="158"/>
      <c r="T144" s="160">
        <f>SUM(T145:T148)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SUM(BK145:BK148)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174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2448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2449</v>
      </c>
      <c r="H146" s="187">
        <v>116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75</v>
      </c>
      <c r="AY146" s="185" t="s">
        <v>427</v>
      </c>
    </row>
    <row r="147" spans="1:65" s="13" customFormat="1" ht="10.199999999999999">
      <c r="B147" s="184"/>
      <c r="D147" s="180" t="s">
        <v>447</v>
      </c>
      <c r="E147" s="185" t="s">
        <v>1</v>
      </c>
      <c r="F147" s="186" t="s">
        <v>2450</v>
      </c>
      <c r="H147" s="187">
        <v>58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447</v>
      </c>
      <c r="AU147" s="185" t="s">
        <v>436</v>
      </c>
      <c r="AV147" s="13" t="s">
        <v>84</v>
      </c>
      <c r="AW147" s="13" t="s">
        <v>32</v>
      </c>
      <c r="AX147" s="13" t="s">
        <v>75</v>
      </c>
      <c r="AY147" s="185" t="s">
        <v>427</v>
      </c>
    </row>
    <row r="148" spans="1:65" s="14" customFormat="1" ht="10.199999999999999">
      <c r="B148" s="203"/>
      <c r="D148" s="180" t="s">
        <v>447</v>
      </c>
      <c r="E148" s="204" t="s">
        <v>1</v>
      </c>
      <c r="F148" s="205" t="s">
        <v>541</v>
      </c>
      <c r="H148" s="206">
        <v>174</v>
      </c>
      <c r="I148" s="207"/>
      <c r="L148" s="203"/>
      <c r="M148" s="208"/>
      <c r="N148" s="209"/>
      <c r="O148" s="209"/>
      <c r="P148" s="209"/>
      <c r="Q148" s="209"/>
      <c r="R148" s="209"/>
      <c r="S148" s="209"/>
      <c r="T148" s="210"/>
      <c r="AT148" s="204" t="s">
        <v>447</v>
      </c>
      <c r="AU148" s="204" t="s">
        <v>436</v>
      </c>
      <c r="AV148" s="14" t="s">
        <v>435</v>
      </c>
      <c r="AW148" s="14" t="s">
        <v>32</v>
      </c>
      <c r="AX148" s="14" t="s">
        <v>82</v>
      </c>
      <c r="AY148" s="204" t="s">
        <v>427</v>
      </c>
    </row>
    <row r="149" spans="1:65" s="12" customFormat="1" ht="20.85" customHeight="1">
      <c r="B149" s="152"/>
      <c r="D149" s="153" t="s">
        <v>74</v>
      </c>
      <c r="E149" s="163" t="s">
        <v>484</v>
      </c>
      <c r="F149" s="163" t="s">
        <v>832</v>
      </c>
      <c r="I149" s="155"/>
      <c r="J149" s="164">
        <f>BK149</f>
        <v>0</v>
      </c>
      <c r="L149" s="152"/>
      <c r="M149" s="157"/>
      <c r="N149" s="158"/>
      <c r="O149" s="158"/>
      <c r="P149" s="159">
        <f>SUM(P150:P157)</f>
        <v>0</v>
      </c>
      <c r="Q149" s="158"/>
      <c r="R149" s="159">
        <f>SUM(R150:R157)</f>
        <v>0</v>
      </c>
      <c r="S149" s="158"/>
      <c r="T149" s="160">
        <f>SUM(T150:T157)</f>
        <v>0</v>
      </c>
      <c r="AR149" s="153" t="s">
        <v>82</v>
      </c>
      <c r="AT149" s="161" t="s">
        <v>74</v>
      </c>
      <c r="AU149" s="161" t="s">
        <v>84</v>
      </c>
      <c r="AY149" s="153" t="s">
        <v>427</v>
      </c>
      <c r="BK149" s="162">
        <f>SUM(BK150:BK157)</f>
        <v>0</v>
      </c>
    </row>
    <row r="150" spans="1:65" s="2" customFormat="1" ht="55.5" customHeight="1">
      <c r="A150" s="31"/>
      <c r="B150" s="165"/>
      <c r="C150" s="166" t="s">
        <v>460</v>
      </c>
      <c r="D150" s="166" t="s">
        <v>431</v>
      </c>
      <c r="E150" s="167" t="s">
        <v>833</v>
      </c>
      <c r="F150" s="168" t="s">
        <v>834</v>
      </c>
      <c r="G150" s="169" t="s">
        <v>675</v>
      </c>
      <c r="H150" s="170">
        <v>174</v>
      </c>
      <c r="I150" s="171"/>
      <c r="J150" s="172">
        <f>ROUND(I150*H150,2)</f>
        <v>0</v>
      </c>
      <c r="K150" s="173"/>
      <c r="L150" s="32"/>
      <c r="M150" s="174" t="s">
        <v>1</v>
      </c>
      <c r="N150" s="175" t="s">
        <v>40</v>
      </c>
      <c r="O150" s="57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436</v>
      </c>
      <c r="AY150" s="16" t="s">
        <v>427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82</v>
      </c>
      <c r="BK150" s="179">
        <f>ROUND(I150*H150,2)</f>
        <v>0</v>
      </c>
      <c r="BL150" s="16" t="s">
        <v>435</v>
      </c>
      <c r="BM150" s="178" t="s">
        <v>2451</v>
      </c>
    </row>
    <row r="151" spans="1:65" s="13" customFormat="1" ht="10.199999999999999">
      <c r="B151" s="184"/>
      <c r="D151" s="180" t="s">
        <v>447</v>
      </c>
      <c r="E151" s="185" t="s">
        <v>1</v>
      </c>
      <c r="F151" s="186" t="s">
        <v>2452</v>
      </c>
      <c r="H151" s="187">
        <v>174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447</v>
      </c>
      <c r="AU151" s="185" t="s">
        <v>436</v>
      </c>
      <c r="AV151" s="13" t="s">
        <v>84</v>
      </c>
      <c r="AW151" s="13" t="s">
        <v>32</v>
      </c>
      <c r="AX151" s="13" t="s">
        <v>82</v>
      </c>
      <c r="AY151" s="185" t="s">
        <v>427</v>
      </c>
    </row>
    <row r="152" spans="1:65" s="2" customFormat="1" ht="55.5" customHeight="1">
      <c r="A152" s="31"/>
      <c r="B152" s="165"/>
      <c r="C152" s="166" t="s">
        <v>471</v>
      </c>
      <c r="D152" s="166" t="s">
        <v>431</v>
      </c>
      <c r="E152" s="167" t="s">
        <v>837</v>
      </c>
      <c r="F152" s="168" t="s">
        <v>838</v>
      </c>
      <c r="G152" s="169" t="s">
        <v>675</v>
      </c>
      <c r="H152" s="170">
        <v>174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2453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2454</v>
      </c>
      <c r="H153" s="187">
        <v>174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55.5" customHeight="1">
      <c r="A154" s="31"/>
      <c r="B154" s="165"/>
      <c r="C154" s="166" t="s">
        <v>479</v>
      </c>
      <c r="D154" s="166" t="s">
        <v>431</v>
      </c>
      <c r="E154" s="167" t="s">
        <v>841</v>
      </c>
      <c r="F154" s="168" t="s">
        <v>842</v>
      </c>
      <c r="G154" s="169" t="s">
        <v>675</v>
      </c>
      <c r="H154" s="170">
        <v>3480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2455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2456</v>
      </c>
      <c r="H155" s="187">
        <v>3480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464</v>
      </c>
      <c r="D156" s="166" t="s">
        <v>431</v>
      </c>
      <c r="E156" s="167" t="s">
        <v>845</v>
      </c>
      <c r="F156" s="168" t="s">
        <v>846</v>
      </c>
      <c r="G156" s="169" t="s">
        <v>675</v>
      </c>
      <c r="H156" s="170">
        <v>174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2457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2458</v>
      </c>
      <c r="H157" s="187">
        <v>174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12" customFormat="1" ht="20.85" customHeight="1">
      <c r="B158" s="152"/>
      <c r="D158" s="153" t="s">
        <v>74</v>
      </c>
      <c r="E158" s="163" t="s">
        <v>533</v>
      </c>
      <c r="F158" s="163" t="s">
        <v>849</v>
      </c>
      <c r="I158" s="155"/>
      <c r="J158" s="164">
        <f>BK158</f>
        <v>0</v>
      </c>
      <c r="L158" s="152"/>
      <c r="M158" s="157"/>
      <c r="N158" s="158"/>
      <c r="O158" s="158"/>
      <c r="P158" s="159">
        <f>SUM(P159:P162)</f>
        <v>0</v>
      </c>
      <c r="Q158" s="158"/>
      <c r="R158" s="159">
        <f>SUM(R159:R162)</f>
        <v>0</v>
      </c>
      <c r="S158" s="158"/>
      <c r="T158" s="160">
        <f>SUM(T159:T162)</f>
        <v>0</v>
      </c>
      <c r="AR158" s="153" t="s">
        <v>82</v>
      </c>
      <c r="AT158" s="161" t="s">
        <v>74</v>
      </c>
      <c r="AU158" s="161" t="s">
        <v>84</v>
      </c>
      <c r="AY158" s="153" t="s">
        <v>427</v>
      </c>
      <c r="BK158" s="162">
        <f>SUM(BK159:BK162)</f>
        <v>0</v>
      </c>
    </row>
    <row r="159" spans="1:65" s="2" customFormat="1" ht="33" customHeight="1">
      <c r="A159" s="31"/>
      <c r="B159" s="165"/>
      <c r="C159" s="166" t="s">
        <v>467</v>
      </c>
      <c r="D159" s="166" t="s">
        <v>431</v>
      </c>
      <c r="E159" s="167" t="s">
        <v>854</v>
      </c>
      <c r="F159" s="168" t="s">
        <v>855</v>
      </c>
      <c r="G159" s="169" t="s">
        <v>452</v>
      </c>
      <c r="H159" s="170">
        <v>295.8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435</v>
      </c>
      <c r="AT159" s="178" t="s">
        <v>431</v>
      </c>
      <c r="AU159" s="178" t="s">
        <v>436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435</v>
      </c>
      <c r="BM159" s="178" t="s">
        <v>2459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2460</v>
      </c>
      <c r="H160" s="187">
        <v>295.8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436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33" customHeight="1">
      <c r="A161" s="31"/>
      <c r="B161" s="165"/>
      <c r="C161" s="166" t="s">
        <v>497</v>
      </c>
      <c r="D161" s="166" t="s">
        <v>431</v>
      </c>
      <c r="E161" s="167" t="s">
        <v>858</v>
      </c>
      <c r="F161" s="168" t="s">
        <v>859</v>
      </c>
      <c r="G161" s="169" t="s">
        <v>675</v>
      </c>
      <c r="H161" s="170">
        <v>348</v>
      </c>
      <c r="I161" s="171"/>
      <c r="J161" s="172">
        <f>ROUND(I161*H161,2)</f>
        <v>0</v>
      </c>
      <c r="K161" s="173"/>
      <c r="L161" s="32"/>
      <c r="M161" s="174" t="s">
        <v>1</v>
      </c>
      <c r="N161" s="175" t="s">
        <v>40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435</v>
      </c>
      <c r="AT161" s="178" t="s">
        <v>431</v>
      </c>
      <c r="AU161" s="178" t="s">
        <v>436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2461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2462</v>
      </c>
      <c r="H162" s="187">
        <v>348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82</v>
      </c>
      <c r="AY162" s="185" t="s">
        <v>427</v>
      </c>
    </row>
    <row r="163" spans="1:65" s="12" customFormat="1" ht="20.85" customHeight="1">
      <c r="B163" s="152"/>
      <c r="D163" s="153" t="s">
        <v>74</v>
      </c>
      <c r="E163" s="163" t="s">
        <v>542</v>
      </c>
      <c r="F163" s="163" t="s">
        <v>862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SUM(P164:P175)</f>
        <v>0</v>
      </c>
      <c r="Q163" s="158"/>
      <c r="R163" s="159">
        <f>SUM(R164:R175)</f>
        <v>1.0999999999999999E-2</v>
      </c>
      <c r="S163" s="158"/>
      <c r="T163" s="160">
        <f>SUM(T164:T175)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SUM(BK164:BK175)</f>
        <v>0</v>
      </c>
    </row>
    <row r="164" spans="1:65" s="2" customFormat="1" ht="21.75" customHeight="1">
      <c r="A164" s="31"/>
      <c r="B164" s="165"/>
      <c r="C164" s="166" t="s">
        <v>429</v>
      </c>
      <c r="D164" s="166" t="s">
        <v>431</v>
      </c>
      <c r="E164" s="167" t="s">
        <v>863</v>
      </c>
      <c r="F164" s="168" t="s">
        <v>864</v>
      </c>
      <c r="G164" s="169" t="s">
        <v>490</v>
      </c>
      <c r="H164" s="170">
        <v>440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2463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2464</v>
      </c>
      <c r="H165" s="187">
        <v>440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33" customHeight="1">
      <c r="A166" s="31"/>
      <c r="B166" s="165"/>
      <c r="C166" s="166" t="s">
        <v>440</v>
      </c>
      <c r="D166" s="166" t="s">
        <v>431</v>
      </c>
      <c r="E166" s="167" t="s">
        <v>1856</v>
      </c>
      <c r="F166" s="168" t="s">
        <v>1857</v>
      </c>
      <c r="G166" s="169" t="s">
        <v>490</v>
      </c>
      <c r="H166" s="170">
        <v>440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2465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2466</v>
      </c>
      <c r="H167" s="187">
        <v>440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16.5" customHeight="1">
      <c r="A168" s="31"/>
      <c r="B168" s="165"/>
      <c r="C168" s="192" t="s">
        <v>512</v>
      </c>
      <c r="D168" s="192" t="s">
        <v>461</v>
      </c>
      <c r="E168" s="193" t="s">
        <v>871</v>
      </c>
      <c r="F168" s="194" t="s">
        <v>872</v>
      </c>
      <c r="G168" s="195" t="s">
        <v>545</v>
      </c>
      <c r="H168" s="196">
        <v>11</v>
      </c>
      <c r="I168" s="197"/>
      <c r="J168" s="198">
        <f>ROUND(I168*H168,2)</f>
        <v>0</v>
      </c>
      <c r="K168" s="199"/>
      <c r="L168" s="200"/>
      <c r="M168" s="201" t="s">
        <v>1</v>
      </c>
      <c r="N168" s="202" t="s">
        <v>40</v>
      </c>
      <c r="O168" s="57"/>
      <c r="P168" s="176">
        <f>O168*H168</f>
        <v>0</v>
      </c>
      <c r="Q168" s="176">
        <v>1E-3</v>
      </c>
      <c r="R168" s="176">
        <f>Q168*H168</f>
        <v>1.0999999999999999E-2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464</v>
      </c>
      <c r="AT168" s="178" t="s">
        <v>461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2467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2468</v>
      </c>
      <c r="H169" s="187">
        <v>11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487</v>
      </c>
      <c r="D170" s="166" t="s">
        <v>431</v>
      </c>
      <c r="E170" s="167" t="s">
        <v>875</v>
      </c>
      <c r="F170" s="168" t="s">
        <v>876</v>
      </c>
      <c r="G170" s="169" t="s">
        <v>490</v>
      </c>
      <c r="H170" s="170">
        <v>350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2469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1867</v>
      </c>
      <c r="H171" s="187">
        <v>350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44.25" customHeight="1">
      <c r="A172" s="31"/>
      <c r="B172" s="165"/>
      <c r="C172" s="166" t="s">
        <v>8</v>
      </c>
      <c r="D172" s="166" t="s">
        <v>431</v>
      </c>
      <c r="E172" s="167" t="s">
        <v>880</v>
      </c>
      <c r="F172" s="168" t="s">
        <v>881</v>
      </c>
      <c r="G172" s="169" t="s">
        <v>490</v>
      </c>
      <c r="H172" s="170">
        <v>400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2470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2471</v>
      </c>
      <c r="H173" s="187">
        <v>400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33" customHeight="1">
      <c r="A174" s="31"/>
      <c r="B174" s="165"/>
      <c r="C174" s="166" t="s">
        <v>484</v>
      </c>
      <c r="D174" s="166" t="s">
        <v>431</v>
      </c>
      <c r="E174" s="167" t="s">
        <v>885</v>
      </c>
      <c r="F174" s="168" t="s">
        <v>886</v>
      </c>
      <c r="G174" s="169" t="s">
        <v>490</v>
      </c>
      <c r="H174" s="170">
        <v>200</v>
      </c>
      <c r="I174" s="171"/>
      <c r="J174" s="172">
        <f>ROUND(I174*H174,2)</f>
        <v>0</v>
      </c>
      <c r="K174" s="173"/>
      <c r="L174" s="32"/>
      <c r="M174" s="174" t="s">
        <v>1</v>
      </c>
      <c r="N174" s="175" t="s">
        <v>40</v>
      </c>
      <c r="O174" s="57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8" t="s">
        <v>435</v>
      </c>
      <c r="AT174" s="178" t="s">
        <v>431</v>
      </c>
      <c r="AU174" s="178" t="s">
        <v>436</v>
      </c>
      <c r="AY174" s="16" t="s">
        <v>427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6" t="s">
        <v>82</v>
      </c>
      <c r="BK174" s="179">
        <f>ROUND(I174*H174,2)</f>
        <v>0</v>
      </c>
      <c r="BL174" s="16" t="s">
        <v>435</v>
      </c>
      <c r="BM174" s="178" t="s">
        <v>2472</v>
      </c>
    </row>
    <row r="175" spans="1:65" s="13" customFormat="1" ht="10.199999999999999">
      <c r="B175" s="184"/>
      <c r="D175" s="180" t="s">
        <v>447</v>
      </c>
      <c r="E175" s="185" t="s">
        <v>1</v>
      </c>
      <c r="F175" s="186" t="s">
        <v>2473</v>
      </c>
      <c r="H175" s="187">
        <v>200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436</v>
      </c>
      <c r="AV175" s="13" t="s">
        <v>84</v>
      </c>
      <c r="AW175" s="13" t="s">
        <v>32</v>
      </c>
      <c r="AX175" s="13" t="s">
        <v>82</v>
      </c>
      <c r="AY175" s="185" t="s">
        <v>427</v>
      </c>
    </row>
    <row r="176" spans="1:65" s="12" customFormat="1" ht="22.8" customHeight="1">
      <c r="B176" s="152"/>
      <c r="D176" s="153" t="s">
        <v>74</v>
      </c>
      <c r="E176" s="163" t="s">
        <v>435</v>
      </c>
      <c r="F176" s="163" t="s">
        <v>890</v>
      </c>
      <c r="I176" s="155"/>
      <c r="J176" s="164">
        <f>BK176</f>
        <v>0</v>
      </c>
      <c r="L176" s="152"/>
      <c r="M176" s="157"/>
      <c r="N176" s="158"/>
      <c r="O176" s="158"/>
      <c r="P176" s="159">
        <f>P177+P190</f>
        <v>0</v>
      </c>
      <c r="Q176" s="158"/>
      <c r="R176" s="159">
        <f>R177+R190</f>
        <v>315.38951699999996</v>
      </c>
      <c r="S176" s="158"/>
      <c r="T176" s="160">
        <f>T177+T190</f>
        <v>0</v>
      </c>
      <c r="AR176" s="153" t="s">
        <v>82</v>
      </c>
      <c r="AT176" s="161" t="s">
        <v>74</v>
      </c>
      <c r="AU176" s="161" t="s">
        <v>82</v>
      </c>
      <c r="AY176" s="153" t="s">
        <v>427</v>
      </c>
      <c r="BK176" s="162">
        <f>BK177+BK190</f>
        <v>0</v>
      </c>
    </row>
    <row r="177" spans="1:65" s="12" customFormat="1" ht="20.85" customHeight="1">
      <c r="B177" s="152"/>
      <c r="D177" s="153" t="s">
        <v>74</v>
      </c>
      <c r="E177" s="163" t="s">
        <v>891</v>
      </c>
      <c r="F177" s="163" t="s">
        <v>892</v>
      </c>
      <c r="I177" s="155"/>
      <c r="J177" s="164">
        <f>BK177</f>
        <v>0</v>
      </c>
      <c r="L177" s="152"/>
      <c r="M177" s="157"/>
      <c r="N177" s="158"/>
      <c r="O177" s="158"/>
      <c r="P177" s="159">
        <f>SUM(P178:P189)</f>
        <v>0</v>
      </c>
      <c r="Q177" s="158"/>
      <c r="R177" s="159">
        <f>SUM(R178:R189)</f>
        <v>41.718795</v>
      </c>
      <c r="S177" s="158"/>
      <c r="T177" s="160">
        <f>SUM(T178:T189)</f>
        <v>0</v>
      </c>
      <c r="AR177" s="153" t="s">
        <v>82</v>
      </c>
      <c r="AT177" s="161" t="s">
        <v>74</v>
      </c>
      <c r="AU177" s="161" t="s">
        <v>84</v>
      </c>
      <c r="AY177" s="153" t="s">
        <v>427</v>
      </c>
      <c r="BK177" s="162">
        <f>SUM(BK178:BK189)</f>
        <v>0</v>
      </c>
    </row>
    <row r="178" spans="1:65" s="2" customFormat="1" ht="33" customHeight="1">
      <c r="A178" s="31"/>
      <c r="B178" s="165"/>
      <c r="C178" s="166" t="s">
        <v>533</v>
      </c>
      <c r="D178" s="166" t="s">
        <v>431</v>
      </c>
      <c r="E178" s="167" t="s">
        <v>893</v>
      </c>
      <c r="F178" s="168" t="s">
        <v>894</v>
      </c>
      <c r="G178" s="169" t="s">
        <v>675</v>
      </c>
      <c r="H178" s="170">
        <v>18.5</v>
      </c>
      <c r="I178" s="171"/>
      <c r="J178" s="172">
        <f>ROUND(I178*H178,2)</f>
        <v>0</v>
      </c>
      <c r="K178" s="173"/>
      <c r="L178" s="32"/>
      <c r="M178" s="174" t="s">
        <v>1</v>
      </c>
      <c r="N178" s="175" t="s">
        <v>40</v>
      </c>
      <c r="O178" s="57"/>
      <c r="P178" s="176">
        <f>O178*H178</f>
        <v>0</v>
      </c>
      <c r="Q178" s="176">
        <v>2.25</v>
      </c>
      <c r="R178" s="176">
        <f>Q178*H178</f>
        <v>41.625</v>
      </c>
      <c r="S178" s="176">
        <v>0</v>
      </c>
      <c r="T178" s="17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8" t="s">
        <v>435</v>
      </c>
      <c r="AT178" s="178" t="s">
        <v>431</v>
      </c>
      <c r="AU178" s="178" t="s">
        <v>436</v>
      </c>
      <c r="AY178" s="16" t="s">
        <v>427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6" t="s">
        <v>82</v>
      </c>
      <c r="BK178" s="179">
        <f>ROUND(I178*H178,2)</f>
        <v>0</v>
      </c>
      <c r="BL178" s="16" t="s">
        <v>435</v>
      </c>
      <c r="BM178" s="178" t="s">
        <v>2474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2475</v>
      </c>
      <c r="H179" s="187">
        <v>3.7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436</v>
      </c>
      <c r="AV179" s="13" t="s">
        <v>84</v>
      </c>
      <c r="AW179" s="13" t="s">
        <v>32</v>
      </c>
      <c r="AX179" s="13" t="s">
        <v>75</v>
      </c>
      <c r="AY179" s="185" t="s">
        <v>427</v>
      </c>
    </row>
    <row r="180" spans="1:65" s="13" customFormat="1" ht="10.199999999999999">
      <c r="B180" s="184"/>
      <c r="D180" s="180" t="s">
        <v>447</v>
      </c>
      <c r="E180" s="185" t="s">
        <v>1</v>
      </c>
      <c r="F180" s="186" t="s">
        <v>2476</v>
      </c>
      <c r="H180" s="187">
        <v>14.8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447</v>
      </c>
      <c r="AU180" s="185" t="s">
        <v>436</v>
      </c>
      <c r="AV180" s="13" t="s">
        <v>84</v>
      </c>
      <c r="AW180" s="13" t="s">
        <v>32</v>
      </c>
      <c r="AX180" s="13" t="s">
        <v>75</v>
      </c>
      <c r="AY180" s="185" t="s">
        <v>427</v>
      </c>
    </row>
    <row r="181" spans="1:65" s="14" customFormat="1" ht="10.199999999999999">
      <c r="B181" s="203"/>
      <c r="D181" s="180" t="s">
        <v>447</v>
      </c>
      <c r="E181" s="204" t="s">
        <v>1</v>
      </c>
      <c r="F181" s="205" t="s">
        <v>541</v>
      </c>
      <c r="H181" s="206">
        <v>18.5</v>
      </c>
      <c r="I181" s="207"/>
      <c r="L181" s="203"/>
      <c r="M181" s="208"/>
      <c r="N181" s="209"/>
      <c r="O181" s="209"/>
      <c r="P181" s="209"/>
      <c r="Q181" s="209"/>
      <c r="R181" s="209"/>
      <c r="S181" s="209"/>
      <c r="T181" s="210"/>
      <c r="AT181" s="204" t="s">
        <v>447</v>
      </c>
      <c r="AU181" s="204" t="s">
        <v>436</v>
      </c>
      <c r="AV181" s="14" t="s">
        <v>435</v>
      </c>
      <c r="AW181" s="14" t="s">
        <v>32</v>
      </c>
      <c r="AX181" s="14" t="s">
        <v>82</v>
      </c>
      <c r="AY181" s="204" t="s">
        <v>427</v>
      </c>
    </row>
    <row r="182" spans="1:65" s="2" customFormat="1" ht="44.25" customHeight="1">
      <c r="A182" s="31"/>
      <c r="B182" s="165"/>
      <c r="C182" s="166" t="s">
        <v>542</v>
      </c>
      <c r="D182" s="166" t="s">
        <v>431</v>
      </c>
      <c r="E182" s="167" t="s">
        <v>1206</v>
      </c>
      <c r="F182" s="168" t="s">
        <v>1207</v>
      </c>
      <c r="G182" s="169" t="s">
        <v>490</v>
      </c>
      <c r="H182" s="170">
        <v>307.10000000000002</v>
      </c>
      <c r="I182" s="171"/>
      <c r="J182" s="172">
        <f>ROUND(I182*H182,2)</f>
        <v>0</v>
      </c>
      <c r="K182" s="173"/>
      <c r="L182" s="32"/>
      <c r="M182" s="174" t="s">
        <v>1</v>
      </c>
      <c r="N182" s="175" t="s">
        <v>40</v>
      </c>
      <c r="O182" s="57"/>
      <c r="P182" s="176">
        <f>O182*H182</f>
        <v>0</v>
      </c>
      <c r="Q182" s="176">
        <v>2.1000000000000001E-4</v>
      </c>
      <c r="R182" s="176">
        <f>Q182*H182</f>
        <v>6.4491000000000007E-2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435</v>
      </c>
      <c r="AT182" s="178" t="s">
        <v>431</v>
      </c>
      <c r="AU182" s="178" t="s">
        <v>436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435</v>
      </c>
      <c r="BM182" s="178" t="s">
        <v>2477</v>
      </c>
    </row>
    <row r="183" spans="1:65" s="13" customFormat="1" ht="10.199999999999999">
      <c r="B183" s="184"/>
      <c r="D183" s="180" t="s">
        <v>447</v>
      </c>
      <c r="E183" s="185" t="s">
        <v>1</v>
      </c>
      <c r="F183" s="186" t="s">
        <v>2478</v>
      </c>
      <c r="H183" s="187">
        <v>66.599999999999994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436</v>
      </c>
      <c r="AV183" s="13" t="s">
        <v>84</v>
      </c>
      <c r="AW183" s="13" t="s">
        <v>32</v>
      </c>
      <c r="AX183" s="13" t="s">
        <v>75</v>
      </c>
      <c r="AY183" s="185" t="s">
        <v>427</v>
      </c>
    </row>
    <row r="184" spans="1:65" s="13" customFormat="1" ht="10.199999999999999">
      <c r="B184" s="184"/>
      <c r="D184" s="180" t="s">
        <v>447</v>
      </c>
      <c r="E184" s="185" t="s">
        <v>1</v>
      </c>
      <c r="F184" s="186" t="s">
        <v>2479</v>
      </c>
      <c r="H184" s="187">
        <v>240.5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447</v>
      </c>
      <c r="AU184" s="185" t="s">
        <v>436</v>
      </c>
      <c r="AV184" s="13" t="s">
        <v>84</v>
      </c>
      <c r="AW184" s="13" t="s">
        <v>32</v>
      </c>
      <c r="AX184" s="13" t="s">
        <v>75</v>
      </c>
      <c r="AY184" s="185" t="s">
        <v>427</v>
      </c>
    </row>
    <row r="185" spans="1:65" s="14" customFormat="1" ht="10.199999999999999">
      <c r="B185" s="203"/>
      <c r="D185" s="180" t="s">
        <v>447</v>
      </c>
      <c r="E185" s="204" t="s">
        <v>1</v>
      </c>
      <c r="F185" s="205" t="s">
        <v>541</v>
      </c>
      <c r="H185" s="206">
        <v>307.10000000000002</v>
      </c>
      <c r="I185" s="207"/>
      <c r="L185" s="203"/>
      <c r="M185" s="208"/>
      <c r="N185" s="209"/>
      <c r="O185" s="209"/>
      <c r="P185" s="209"/>
      <c r="Q185" s="209"/>
      <c r="R185" s="209"/>
      <c r="S185" s="209"/>
      <c r="T185" s="210"/>
      <c r="AT185" s="204" t="s">
        <v>447</v>
      </c>
      <c r="AU185" s="204" t="s">
        <v>436</v>
      </c>
      <c r="AV185" s="14" t="s">
        <v>435</v>
      </c>
      <c r="AW185" s="14" t="s">
        <v>32</v>
      </c>
      <c r="AX185" s="14" t="s">
        <v>82</v>
      </c>
      <c r="AY185" s="204" t="s">
        <v>427</v>
      </c>
    </row>
    <row r="186" spans="1:65" s="2" customFormat="1" ht="21.75" customHeight="1">
      <c r="A186" s="31"/>
      <c r="B186" s="165"/>
      <c r="C186" s="192" t="s">
        <v>549</v>
      </c>
      <c r="D186" s="192" t="s">
        <v>461</v>
      </c>
      <c r="E186" s="193" t="s">
        <v>1212</v>
      </c>
      <c r="F186" s="194" t="s">
        <v>1213</v>
      </c>
      <c r="G186" s="195" t="s">
        <v>490</v>
      </c>
      <c r="H186" s="196">
        <v>73.260000000000005</v>
      </c>
      <c r="I186" s="197"/>
      <c r="J186" s="198">
        <f>ROUND(I186*H186,2)</f>
        <v>0</v>
      </c>
      <c r="K186" s="199"/>
      <c r="L186" s="200"/>
      <c r="M186" s="201" t="s">
        <v>1</v>
      </c>
      <c r="N186" s="202" t="s">
        <v>40</v>
      </c>
      <c r="O186" s="57"/>
      <c r="P186" s="176">
        <f>O186*H186</f>
        <v>0</v>
      </c>
      <c r="Q186" s="176">
        <v>4.0000000000000002E-4</v>
      </c>
      <c r="R186" s="176">
        <f>Q186*H186</f>
        <v>2.9304000000000004E-2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464</v>
      </c>
      <c r="AT186" s="178" t="s">
        <v>461</v>
      </c>
      <c r="AU186" s="178" t="s">
        <v>436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2480</v>
      </c>
    </row>
    <row r="187" spans="1:65" s="13" customFormat="1" ht="10.199999999999999">
      <c r="B187" s="184"/>
      <c r="D187" s="180" t="s">
        <v>447</v>
      </c>
      <c r="E187" s="185" t="s">
        <v>1</v>
      </c>
      <c r="F187" s="186" t="s">
        <v>2481</v>
      </c>
      <c r="H187" s="187">
        <v>73.260000000000005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436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16.5" customHeight="1">
      <c r="A188" s="31"/>
      <c r="B188" s="165"/>
      <c r="C188" s="192" t="s">
        <v>553</v>
      </c>
      <c r="D188" s="192" t="s">
        <v>461</v>
      </c>
      <c r="E188" s="193" t="s">
        <v>2482</v>
      </c>
      <c r="F188" s="194" t="s">
        <v>2483</v>
      </c>
      <c r="G188" s="195" t="s">
        <v>490</v>
      </c>
      <c r="H188" s="196">
        <v>264</v>
      </c>
      <c r="I188" s="197"/>
      <c r="J188" s="198">
        <f>ROUND(I188*H188,2)</f>
        <v>0</v>
      </c>
      <c r="K188" s="199"/>
      <c r="L188" s="200"/>
      <c r="M188" s="201" t="s">
        <v>1</v>
      </c>
      <c r="N188" s="202" t="s">
        <v>40</v>
      </c>
      <c r="O188" s="57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464</v>
      </c>
      <c r="AT188" s="178" t="s">
        <v>461</v>
      </c>
      <c r="AU188" s="178" t="s">
        <v>436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2484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2485</v>
      </c>
      <c r="H189" s="187">
        <v>264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12" customFormat="1" ht="20.85" customHeight="1">
      <c r="B190" s="152"/>
      <c r="D190" s="153" t="s">
        <v>74</v>
      </c>
      <c r="E190" s="163" t="s">
        <v>898</v>
      </c>
      <c r="F190" s="163" t="s">
        <v>899</v>
      </c>
      <c r="I190" s="155"/>
      <c r="J190" s="164">
        <f>BK190</f>
        <v>0</v>
      </c>
      <c r="L190" s="152"/>
      <c r="M190" s="157"/>
      <c r="N190" s="158"/>
      <c r="O190" s="158"/>
      <c r="P190" s="159">
        <f>SUM(P191:P197)</f>
        <v>0</v>
      </c>
      <c r="Q190" s="158"/>
      <c r="R190" s="159">
        <f>SUM(R191:R197)</f>
        <v>273.67072199999996</v>
      </c>
      <c r="S190" s="158"/>
      <c r="T190" s="160">
        <f>SUM(T191:T197)</f>
        <v>0</v>
      </c>
      <c r="AR190" s="153" t="s">
        <v>82</v>
      </c>
      <c r="AT190" s="161" t="s">
        <v>74</v>
      </c>
      <c r="AU190" s="161" t="s">
        <v>84</v>
      </c>
      <c r="AY190" s="153" t="s">
        <v>427</v>
      </c>
      <c r="BK190" s="162">
        <f>SUM(BK191:BK197)</f>
        <v>0</v>
      </c>
    </row>
    <row r="191" spans="1:65" s="2" customFormat="1" ht="44.25" customHeight="1">
      <c r="A191" s="31"/>
      <c r="B191" s="165"/>
      <c r="C191" s="166" t="s">
        <v>7</v>
      </c>
      <c r="D191" s="166" t="s">
        <v>431</v>
      </c>
      <c r="E191" s="167" t="s">
        <v>900</v>
      </c>
      <c r="F191" s="168" t="s">
        <v>901</v>
      </c>
      <c r="G191" s="169" t="s">
        <v>675</v>
      </c>
      <c r="H191" s="170">
        <v>48.1</v>
      </c>
      <c r="I191" s="171"/>
      <c r="J191" s="172">
        <f>ROUND(I191*H191,2)</f>
        <v>0</v>
      </c>
      <c r="K191" s="173"/>
      <c r="L191" s="32"/>
      <c r="M191" s="174" t="s">
        <v>1</v>
      </c>
      <c r="N191" s="175" t="s">
        <v>40</v>
      </c>
      <c r="O191" s="57"/>
      <c r="P191" s="176">
        <f>O191*H191</f>
        <v>0</v>
      </c>
      <c r="Q191" s="176">
        <v>2.0032199999999998</v>
      </c>
      <c r="R191" s="176">
        <f>Q191*H191</f>
        <v>96.354881999999989</v>
      </c>
      <c r="S191" s="176">
        <v>0</v>
      </c>
      <c r="T191" s="17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8" t="s">
        <v>435</v>
      </c>
      <c r="AT191" s="178" t="s">
        <v>431</v>
      </c>
      <c r="AU191" s="178" t="s">
        <v>436</v>
      </c>
      <c r="AY191" s="16" t="s">
        <v>427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82</v>
      </c>
      <c r="BK191" s="179">
        <f>ROUND(I191*H191,2)</f>
        <v>0</v>
      </c>
      <c r="BL191" s="16" t="s">
        <v>435</v>
      </c>
      <c r="BM191" s="178" t="s">
        <v>2486</v>
      </c>
    </row>
    <row r="192" spans="1:65" s="13" customFormat="1" ht="10.199999999999999">
      <c r="B192" s="184"/>
      <c r="D192" s="180" t="s">
        <v>447</v>
      </c>
      <c r="E192" s="185" t="s">
        <v>1</v>
      </c>
      <c r="F192" s="186" t="s">
        <v>2487</v>
      </c>
      <c r="H192" s="187">
        <v>48.1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447</v>
      </c>
      <c r="AU192" s="185" t="s">
        <v>436</v>
      </c>
      <c r="AV192" s="13" t="s">
        <v>84</v>
      </c>
      <c r="AW192" s="13" t="s">
        <v>32</v>
      </c>
      <c r="AX192" s="13" t="s">
        <v>82</v>
      </c>
      <c r="AY192" s="185" t="s">
        <v>427</v>
      </c>
    </row>
    <row r="193" spans="1:65" s="2" customFormat="1" ht="44.25" customHeight="1">
      <c r="A193" s="31"/>
      <c r="B193" s="165"/>
      <c r="C193" s="166" t="s">
        <v>564</v>
      </c>
      <c r="D193" s="166" t="s">
        <v>431</v>
      </c>
      <c r="E193" s="167" t="s">
        <v>905</v>
      </c>
      <c r="F193" s="168" t="s">
        <v>906</v>
      </c>
      <c r="G193" s="169" t="s">
        <v>490</v>
      </c>
      <c r="H193" s="170">
        <v>74</v>
      </c>
      <c r="I193" s="171"/>
      <c r="J193" s="172">
        <f>ROUND(I193*H193,2)</f>
        <v>0</v>
      </c>
      <c r="K193" s="173"/>
      <c r="L193" s="32"/>
      <c r="M193" s="174" t="s">
        <v>1</v>
      </c>
      <c r="N193" s="175" t="s">
        <v>40</v>
      </c>
      <c r="O193" s="57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8" t="s">
        <v>435</v>
      </c>
      <c r="AT193" s="178" t="s">
        <v>431</v>
      </c>
      <c r="AU193" s="178" t="s">
        <v>436</v>
      </c>
      <c r="AY193" s="16" t="s">
        <v>427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82</v>
      </c>
      <c r="BK193" s="179">
        <f>ROUND(I193*H193,2)</f>
        <v>0</v>
      </c>
      <c r="BL193" s="16" t="s">
        <v>435</v>
      </c>
      <c r="BM193" s="178" t="s">
        <v>2488</v>
      </c>
    </row>
    <row r="194" spans="1:65" s="13" customFormat="1" ht="10.199999999999999">
      <c r="B194" s="184"/>
      <c r="D194" s="180" t="s">
        <v>447</v>
      </c>
      <c r="E194" s="185" t="s">
        <v>1</v>
      </c>
      <c r="F194" s="186" t="s">
        <v>2489</v>
      </c>
      <c r="H194" s="187">
        <v>74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447</v>
      </c>
      <c r="AU194" s="185" t="s">
        <v>436</v>
      </c>
      <c r="AV194" s="13" t="s">
        <v>84</v>
      </c>
      <c r="AW194" s="13" t="s">
        <v>32</v>
      </c>
      <c r="AX194" s="13" t="s">
        <v>82</v>
      </c>
      <c r="AY194" s="185" t="s">
        <v>427</v>
      </c>
    </row>
    <row r="195" spans="1:65" s="2" customFormat="1" ht="33" customHeight="1">
      <c r="A195" s="31"/>
      <c r="B195" s="165"/>
      <c r="C195" s="166" t="s">
        <v>569</v>
      </c>
      <c r="D195" s="166" t="s">
        <v>431</v>
      </c>
      <c r="E195" s="167" t="s">
        <v>909</v>
      </c>
      <c r="F195" s="168" t="s">
        <v>910</v>
      </c>
      <c r="G195" s="169" t="s">
        <v>675</v>
      </c>
      <c r="H195" s="170">
        <v>88.8</v>
      </c>
      <c r="I195" s="171"/>
      <c r="J195" s="172">
        <f>ROUND(I195*H195,2)</f>
        <v>0</v>
      </c>
      <c r="K195" s="173"/>
      <c r="L195" s="32"/>
      <c r="M195" s="174" t="s">
        <v>1</v>
      </c>
      <c r="N195" s="175" t="s">
        <v>40</v>
      </c>
      <c r="O195" s="57"/>
      <c r="P195" s="176">
        <f>O195*H195</f>
        <v>0</v>
      </c>
      <c r="Q195" s="176">
        <v>1.9967999999999999</v>
      </c>
      <c r="R195" s="176">
        <f>Q195*H195</f>
        <v>177.31583999999998</v>
      </c>
      <c r="S195" s="176">
        <v>0</v>
      </c>
      <c r="T195" s="17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8" t="s">
        <v>435</v>
      </c>
      <c r="AT195" s="178" t="s">
        <v>431</v>
      </c>
      <c r="AU195" s="178" t="s">
        <v>436</v>
      </c>
      <c r="AY195" s="16" t="s">
        <v>427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6" t="s">
        <v>82</v>
      </c>
      <c r="BK195" s="179">
        <f>ROUND(I195*H195,2)</f>
        <v>0</v>
      </c>
      <c r="BL195" s="16" t="s">
        <v>435</v>
      </c>
      <c r="BM195" s="178" t="s">
        <v>2490</v>
      </c>
    </row>
    <row r="196" spans="1:65" s="2" customFormat="1" ht="18">
      <c r="A196" s="31"/>
      <c r="B196" s="32"/>
      <c r="C196" s="31"/>
      <c r="D196" s="180" t="s">
        <v>438</v>
      </c>
      <c r="E196" s="31"/>
      <c r="F196" s="181" t="s">
        <v>912</v>
      </c>
      <c r="G196" s="31"/>
      <c r="H196" s="31"/>
      <c r="I196" s="100"/>
      <c r="J196" s="31"/>
      <c r="K196" s="31"/>
      <c r="L196" s="32"/>
      <c r="M196" s="182"/>
      <c r="N196" s="183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438</v>
      </c>
      <c r="AU196" s="16" t="s">
        <v>436</v>
      </c>
    </row>
    <row r="197" spans="1:65" s="13" customFormat="1" ht="10.199999999999999">
      <c r="B197" s="184"/>
      <c r="D197" s="180" t="s">
        <v>447</v>
      </c>
      <c r="E197" s="185" t="s">
        <v>1</v>
      </c>
      <c r="F197" s="186" t="s">
        <v>2491</v>
      </c>
      <c r="H197" s="187">
        <v>88.8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447</v>
      </c>
      <c r="AU197" s="185" t="s">
        <v>436</v>
      </c>
      <c r="AV197" s="13" t="s">
        <v>84</v>
      </c>
      <c r="AW197" s="13" t="s">
        <v>32</v>
      </c>
      <c r="AX197" s="13" t="s">
        <v>82</v>
      </c>
      <c r="AY197" s="185" t="s">
        <v>427</v>
      </c>
    </row>
    <row r="198" spans="1:65" s="12" customFormat="1" ht="22.8" customHeight="1">
      <c r="B198" s="152"/>
      <c r="D198" s="153" t="s">
        <v>74</v>
      </c>
      <c r="E198" s="163" t="s">
        <v>469</v>
      </c>
      <c r="F198" s="163" t="s">
        <v>470</v>
      </c>
      <c r="I198" s="155"/>
      <c r="J198" s="164">
        <f>BK198</f>
        <v>0</v>
      </c>
      <c r="L198" s="152"/>
      <c r="M198" s="157"/>
      <c r="N198" s="158"/>
      <c r="O198" s="158"/>
      <c r="P198" s="159">
        <f>P199</f>
        <v>0</v>
      </c>
      <c r="Q198" s="158"/>
      <c r="R198" s="159">
        <f>R199</f>
        <v>0</v>
      </c>
      <c r="S198" s="158"/>
      <c r="T198" s="160">
        <f>T199</f>
        <v>0</v>
      </c>
      <c r="AR198" s="153" t="s">
        <v>82</v>
      </c>
      <c r="AT198" s="161" t="s">
        <v>74</v>
      </c>
      <c r="AU198" s="161" t="s">
        <v>82</v>
      </c>
      <c r="AY198" s="153" t="s">
        <v>427</v>
      </c>
      <c r="BK198" s="162">
        <f>BK199</f>
        <v>0</v>
      </c>
    </row>
    <row r="199" spans="1:65" s="2" customFormat="1" ht="21.75" customHeight="1">
      <c r="A199" s="31"/>
      <c r="B199" s="165"/>
      <c r="C199" s="166" t="s">
        <v>574</v>
      </c>
      <c r="D199" s="166" t="s">
        <v>431</v>
      </c>
      <c r="E199" s="167" t="s">
        <v>589</v>
      </c>
      <c r="F199" s="168" t="s">
        <v>590</v>
      </c>
      <c r="G199" s="169" t="s">
        <v>452</v>
      </c>
      <c r="H199" s="170">
        <v>315.40100000000001</v>
      </c>
      <c r="I199" s="171"/>
      <c r="J199" s="172">
        <f>ROUND(I199*H199,2)</f>
        <v>0</v>
      </c>
      <c r="K199" s="173"/>
      <c r="L199" s="32"/>
      <c r="M199" s="218" t="s">
        <v>1</v>
      </c>
      <c r="N199" s="219" t="s">
        <v>40</v>
      </c>
      <c r="O199" s="216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435</v>
      </c>
      <c r="AT199" s="178" t="s">
        <v>431</v>
      </c>
      <c r="AU199" s="178" t="s">
        <v>84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435</v>
      </c>
      <c r="BM199" s="178" t="s">
        <v>2492</v>
      </c>
    </row>
    <row r="200" spans="1:65" s="2" customFormat="1" ht="7" customHeight="1">
      <c r="A200" s="31"/>
      <c r="B200" s="46"/>
      <c r="C200" s="47"/>
      <c r="D200" s="47"/>
      <c r="E200" s="47"/>
      <c r="F200" s="47"/>
      <c r="G200" s="47"/>
      <c r="H200" s="47"/>
      <c r="I200" s="124"/>
      <c r="J200" s="47"/>
      <c r="K200" s="47"/>
      <c r="L200" s="32"/>
      <c r="M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</sheetData>
  <autoFilter ref="C130:K199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337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2375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2493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ROUND((SUM(BE123:BE173)),  2)</f>
        <v>0</v>
      </c>
      <c r="G35" s="31"/>
      <c r="H35" s="31"/>
      <c r="I35" s="111">
        <v>0.21</v>
      </c>
      <c r="J35" s="110">
        <f>ROUND(((SUM(BE123:BE173))*I35),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ROUND((SUM(BF123:BF173)),  2)</f>
        <v>0</v>
      </c>
      <c r="G36" s="31"/>
      <c r="H36" s="31"/>
      <c r="I36" s="111">
        <v>0.15</v>
      </c>
      <c r="J36" s="110">
        <f>ROUND(((SUM(BF123:BF173))*I36),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2375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014-36-09-00 - PK Huštěnovice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J165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2375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014-36-09-00 - PK Huštěnovice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566.69706000000008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566.69706000000008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P126+SUM(P127:P165)</f>
        <v>0</v>
      </c>
      <c r="Q125" s="158"/>
      <c r="R125" s="159">
        <f>R126+SUM(R127:R165)</f>
        <v>566.69706000000008</v>
      </c>
      <c r="S125" s="158"/>
      <c r="T125" s="160">
        <f>T126+SUM(T127:T165)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BK126+SUM(BK127:BK165)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1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2494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82</v>
      </c>
      <c r="H128" s="187">
        <v>1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2495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2496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2497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2498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2499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2500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2501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2502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2503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2504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2505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2506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2507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2508</v>
      </c>
    </row>
    <row r="163" spans="1:65" s="2" customFormat="1" ht="16.5" customHeight="1">
      <c r="A163" s="31"/>
      <c r="B163" s="165"/>
      <c r="C163" s="166" t="s">
        <v>484</v>
      </c>
      <c r="D163" s="166" t="s">
        <v>431</v>
      </c>
      <c r="E163" s="167" t="s">
        <v>2148</v>
      </c>
      <c r="F163" s="168" t="s">
        <v>2145</v>
      </c>
      <c r="G163" s="169" t="s">
        <v>923</v>
      </c>
      <c r="H163" s="170">
        <v>1</v>
      </c>
      <c r="I163" s="171"/>
      <c r="J163" s="172">
        <f>ROUND(I163*H163,2)</f>
        <v>0</v>
      </c>
      <c r="K163" s="173"/>
      <c r="L163" s="32"/>
      <c r="M163" s="174" t="s">
        <v>1</v>
      </c>
      <c r="N163" s="175" t="s">
        <v>40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8" t="s">
        <v>924</v>
      </c>
      <c r="AT163" s="178" t="s">
        <v>431</v>
      </c>
      <c r="AU163" s="178" t="s">
        <v>84</v>
      </c>
      <c r="AY163" s="16" t="s">
        <v>427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82</v>
      </c>
      <c r="BK163" s="179">
        <f>ROUND(I163*H163,2)</f>
        <v>0</v>
      </c>
      <c r="BL163" s="16" t="s">
        <v>924</v>
      </c>
      <c r="BM163" s="178" t="s">
        <v>2509</v>
      </c>
    </row>
    <row r="164" spans="1:65" s="2" customFormat="1" ht="99">
      <c r="A164" s="31"/>
      <c r="B164" s="32"/>
      <c r="C164" s="31"/>
      <c r="D164" s="180" t="s">
        <v>438</v>
      </c>
      <c r="E164" s="31"/>
      <c r="F164" s="181" t="s">
        <v>2510</v>
      </c>
      <c r="G164" s="31"/>
      <c r="H164" s="31"/>
      <c r="I164" s="100"/>
      <c r="J164" s="31"/>
      <c r="K164" s="31"/>
      <c r="L164" s="32"/>
      <c r="M164" s="182"/>
      <c r="N164" s="183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438</v>
      </c>
      <c r="AU164" s="16" t="s">
        <v>84</v>
      </c>
    </row>
    <row r="165" spans="1:65" s="12" customFormat="1" ht="20.85" customHeight="1">
      <c r="B165" s="152"/>
      <c r="D165" s="153" t="s">
        <v>74</v>
      </c>
      <c r="E165" s="163" t="s">
        <v>984</v>
      </c>
      <c r="F165" s="163" t="s">
        <v>985</v>
      </c>
      <c r="I165" s="155"/>
      <c r="J165" s="164">
        <f>BK165</f>
        <v>0</v>
      </c>
      <c r="L165" s="152"/>
      <c r="M165" s="157"/>
      <c r="N165" s="158"/>
      <c r="O165" s="158"/>
      <c r="P165" s="159">
        <f>SUM(P166:P173)</f>
        <v>0</v>
      </c>
      <c r="Q165" s="158"/>
      <c r="R165" s="159">
        <f>SUM(R166:R173)</f>
        <v>566.69706000000008</v>
      </c>
      <c r="S165" s="158"/>
      <c r="T165" s="160">
        <f>SUM(T166:T173)</f>
        <v>0</v>
      </c>
      <c r="AR165" s="153" t="s">
        <v>82</v>
      </c>
      <c r="AT165" s="161" t="s">
        <v>74</v>
      </c>
      <c r="AU165" s="161" t="s">
        <v>84</v>
      </c>
      <c r="AY165" s="153" t="s">
        <v>427</v>
      </c>
      <c r="BK165" s="162">
        <f>SUM(BK166:BK173)</f>
        <v>0</v>
      </c>
    </row>
    <row r="166" spans="1:65" s="2" customFormat="1" ht="33" customHeight="1">
      <c r="A166" s="31"/>
      <c r="B166" s="165"/>
      <c r="C166" s="166" t="s">
        <v>533</v>
      </c>
      <c r="D166" s="166" t="s">
        <v>431</v>
      </c>
      <c r="E166" s="167" t="s">
        <v>986</v>
      </c>
      <c r="F166" s="168" t="s">
        <v>987</v>
      </c>
      <c r="G166" s="169" t="s">
        <v>675</v>
      </c>
      <c r="H166" s="170">
        <v>150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3.4860000000000002</v>
      </c>
      <c r="R166" s="176">
        <f>Q166*H166</f>
        <v>522.9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2511</v>
      </c>
    </row>
    <row r="167" spans="1:65" s="13" customFormat="1" ht="20.399999999999999">
      <c r="B167" s="184"/>
      <c r="D167" s="180" t="s">
        <v>447</v>
      </c>
      <c r="E167" s="185" t="s">
        <v>1</v>
      </c>
      <c r="F167" s="186" t="s">
        <v>2512</v>
      </c>
      <c r="H167" s="187">
        <v>150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990</v>
      </c>
      <c r="F168" s="168" t="s">
        <v>991</v>
      </c>
      <c r="G168" s="169" t="s">
        <v>490</v>
      </c>
      <c r="H168" s="170">
        <v>400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0.108</v>
      </c>
      <c r="R168" s="176">
        <f>Q168*H168</f>
        <v>43.2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2513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2514</v>
      </c>
      <c r="H169" s="187">
        <v>400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994</v>
      </c>
      <c r="F170" s="168" t="s">
        <v>995</v>
      </c>
      <c r="G170" s="169" t="s">
        <v>452</v>
      </c>
      <c r="H170" s="170">
        <v>6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9.9510000000000001E-2</v>
      </c>
      <c r="R170" s="176">
        <f>Q170*H170</f>
        <v>0.59706000000000004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2515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2154</v>
      </c>
      <c r="H171" s="187">
        <v>6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21.75" customHeight="1">
      <c r="A172" s="31"/>
      <c r="B172" s="165"/>
      <c r="C172" s="166" t="s">
        <v>553</v>
      </c>
      <c r="D172" s="166" t="s">
        <v>431</v>
      </c>
      <c r="E172" s="167" t="s">
        <v>998</v>
      </c>
      <c r="F172" s="168" t="s">
        <v>999</v>
      </c>
      <c r="G172" s="169" t="s">
        <v>452</v>
      </c>
      <c r="H172" s="170">
        <v>6</v>
      </c>
      <c r="I172" s="171"/>
      <c r="J172" s="172">
        <f>ROUND(I172*H172,2)</f>
        <v>0</v>
      </c>
      <c r="K172" s="173"/>
      <c r="L172" s="32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8" t="s">
        <v>435</v>
      </c>
      <c r="AT172" s="178" t="s">
        <v>431</v>
      </c>
      <c r="AU172" s="178" t="s">
        <v>436</v>
      </c>
      <c r="AY172" s="16" t="s">
        <v>427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6" t="s">
        <v>82</v>
      </c>
      <c r="BK172" s="179">
        <f>ROUND(I172*H172,2)</f>
        <v>0</v>
      </c>
      <c r="BL172" s="16" t="s">
        <v>435</v>
      </c>
      <c r="BM172" s="178" t="s">
        <v>2516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471</v>
      </c>
      <c r="H173" s="187">
        <v>6</v>
      </c>
      <c r="I173" s="188"/>
      <c r="L173" s="184"/>
      <c r="M173" s="211"/>
      <c r="N173" s="212"/>
      <c r="O173" s="212"/>
      <c r="P173" s="212"/>
      <c r="Q173" s="212"/>
      <c r="R173" s="212"/>
      <c r="S173" s="212"/>
      <c r="T173" s="213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2" customFormat="1" ht="7" customHeight="1">
      <c r="A174" s="31"/>
      <c r="B174" s="46"/>
      <c r="C174" s="47"/>
      <c r="D174" s="47"/>
      <c r="E174" s="47"/>
      <c r="F174" s="47"/>
      <c r="G174" s="47"/>
      <c r="H174" s="47"/>
      <c r="I174" s="124"/>
      <c r="J174" s="47"/>
      <c r="K174" s="47"/>
      <c r="L174" s="32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autoFilter ref="C122:K17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343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2518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2519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014-36-10-1 - SO-01 PK Babice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Babice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2517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014-36-10-1 - SO-01 PK Babice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Babice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2520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2521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2522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2380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2523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2382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2524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2525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2526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2527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2528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2529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2530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2531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2532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2533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2534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2535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2536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2537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2538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2539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2540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2541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2542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346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2543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2519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014-36-10-2 - SO-02 PK Babice - čekací stání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Babice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2517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014-36-10-2 - SO-02 PK Babice - čekací stání - horní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Babice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2544</v>
      </c>
    </row>
    <row r="135" spans="1:65" s="2" customFormat="1" ht="99">
      <c r="A135" s="31"/>
      <c r="B135" s="32"/>
      <c r="C135" s="31"/>
      <c r="D135" s="180" t="s">
        <v>438</v>
      </c>
      <c r="E135" s="31"/>
      <c r="F135" s="181" t="s">
        <v>2521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2545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2380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2546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2382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2547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2548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2549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2550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2551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2552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2553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2554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2555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2556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2557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2558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2559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2560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2561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2562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2563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2564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2565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349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2566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2519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014-36-10-3 - PS-01 PK Babice - plavební značení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Babice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2517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014-36-10-3 - PS-01 PK Babice - plavební značení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Babice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2567</v>
      </c>
    </row>
    <row r="128" spans="1:65" s="2" customFormat="1" ht="117">
      <c r="A128" s="31"/>
      <c r="B128" s="32"/>
      <c r="C128" s="31"/>
      <c r="D128" s="180" t="s">
        <v>438</v>
      </c>
      <c r="E128" s="31"/>
      <c r="F128" s="181" t="s">
        <v>2568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352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2569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2519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014-36-10-4 - PS-02 PK Babice - plavební značení - horní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Babice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2517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014-36-10-4 - PS-02 PK Babice - plavební značení - horní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Babice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2570</v>
      </c>
    </row>
    <row r="128" spans="1:65" s="2" customFormat="1" ht="117">
      <c r="A128" s="31"/>
      <c r="B128" s="32"/>
      <c r="C128" s="31"/>
      <c r="D128" s="180" t="s">
        <v>438</v>
      </c>
      <c r="E128" s="31"/>
      <c r="F128" s="181" t="s">
        <v>2568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355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2571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ROUND((SUM(BE120:BE151)),  2)</f>
        <v>0</v>
      </c>
      <c r="G35" s="31"/>
      <c r="H35" s="31"/>
      <c r="I35" s="111">
        <v>0.21</v>
      </c>
      <c r="J35" s="110">
        <f>ROUND(((SUM(BE120:BE151))*I35),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ROUND((SUM(BF120:BF151)),  2)</f>
        <v>0</v>
      </c>
      <c r="G36" s="31"/>
      <c r="H36" s="31"/>
      <c r="I36" s="111">
        <v>0.15</v>
      </c>
      <c r="J36" s="110">
        <f>ROUND(((SUM(BF120:BF151))*I36),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ROUND((SUM(BG120:BG151)),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ROUND((SUM(BH120:BH151)),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ROUND((SUM(BI120:BI151)),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014-36-10-5 - SO-03 PK Babice - rozvody NN - DR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2517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014-36-10-5 - SO-03 PK Babice - rozvody NN - DR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SUM(P121:P151)</f>
        <v>0</v>
      </c>
      <c r="Q120" s="65"/>
      <c r="R120" s="149">
        <f>SUM(R121:R151)</f>
        <v>0</v>
      </c>
      <c r="S120" s="65"/>
      <c r="T120" s="150">
        <f>SUM(T121:T151)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SUM(BK121:BK151)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150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2572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250</v>
      </c>
      <c r="I123" s="171"/>
      <c r="J123" s="172">
        <f t="shared" ref="J123:J151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51" si="1">O123*H123</f>
        <v>0</v>
      </c>
      <c r="Q123" s="176">
        <v>0</v>
      </c>
      <c r="R123" s="176">
        <f t="shared" ref="R123:R151" si="2">Q123*H123</f>
        <v>0</v>
      </c>
      <c r="S123" s="176">
        <v>0</v>
      </c>
      <c r="T123" s="177">
        <f t="shared" ref="T123:T151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51" si="4">IF(N123="základní",J123,0)</f>
        <v>0</v>
      </c>
      <c r="BF123" s="179">
        <f t="shared" ref="BF123:BF151" si="5">IF(N123="snížená",J123,0)</f>
        <v>0</v>
      </c>
      <c r="BG123" s="179">
        <f t="shared" ref="BG123:BG151" si="6">IF(N123="zákl. přenesená",J123,0)</f>
        <v>0</v>
      </c>
      <c r="BH123" s="179">
        <f t="shared" ref="BH123:BH151" si="7">IF(N123="sníž. přenesená",J123,0)</f>
        <v>0</v>
      </c>
      <c r="BI123" s="179">
        <f t="shared" ref="BI123:BI151" si="8">IF(N123="nulová",J123,0)</f>
        <v>0</v>
      </c>
      <c r="BJ123" s="16" t="s">
        <v>82</v>
      </c>
      <c r="BK123" s="179">
        <f t="shared" ref="BK123:BK151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21.7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644</v>
      </c>
      <c r="G125" s="169" t="s">
        <v>444</v>
      </c>
      <c r="H125" s="170">
        <v>10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435</v>
      </c>
      <c r="D126" s="166" t="s">
        <v>431</v>
      </c>
      <c r="E126" s="167" t="s">
        <v>1766</v>
      </c>
      <c r="F126" s="168" t="s">
        <v>647</v>
      </c>
      <c r="G126" s="169" t="s">
        <v>444</v>
      </c>
      <c r="H126" s="170">
        <v>25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460</v>
      </c>
      <c r="D127" s="166" t="s">
        <v>431</v>
      </c>
      <c r="E127" s="167" t="s">
        <v>646</v>
      </c>
      <c r="F127" s="168" t="s">
        <v>650</v>
      </c>
      <c r="G127" s="169" t="s">
        <v>444</v>
      </c>
      <c r="H127" s="170">
        <v>10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471</v>
      </c>
      <c r="D128" s="166" t="s">
        <v>431</v>
      </c>
      <c r="E128" s="167" t="s">
        <v>649</v>
      </c>
      <c r="F128" s="168" t="s">
        <v>653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479</v>
      </c>
      <c r="D129" s="166" t="s">
        <v>431</v>
      </c>
      <c r="E129" s="167" t="s">
        <v>652</v>
      </c>
      <c r="F129" s="168" t="s">
        <v>656</v>
      </c>
      <c r="G129" s="169" t="s">
        <v>482</v>
      </c>
      <c r="H129" s="170">
        <v>4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464</v>
      </c>
      <c r="D130" s="166" t="s">
        <v>431</v>
      </c>
      <c r="E130" s="167" t="s">
        <v>655</v>
      </c>
      <c r="F130" s="168" t="s">
        <v>659</v>
      </c>
      <c r="G130" s="169" t="s">
        <v>545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467</v>
      </c>
      <c r="D131" s="166" t="s">
        <v>431</v>
      </c>
      <c r="E131" s="167" t="s">
        <v>661</v>
      </c>
      <c r="F131" s="168" t="s">
        <v>662</v>
      </c>
      <c r="G131" s="169" t="s">
        <v>444</v>
      </c>
      <c r="H131" s="170">
        <v>130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497</v>
      </c>
      <c r="D132" s="166" t="s">
        <v>431</v>
      </c>
      <c r="E132" s="167" t="s">
        <v>664</v>
      </c>
      <c r="F132" s="168" t="s">
        <v>665</v>
      </c>
      <c r="G132" s="169" t="s">
        <v>444</v>
      </c>
      <c r="H132" s="170">
        <v>116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429</v>
      </c>
      <c r="D133" s="166" t="s">
        <v>431</v>
      </c>
      <c r="E133" s="167" t="s">
        <v>667</v>
      </c>
      <c r="F133" s="168" t="s">
        <v>668</v>
      </c>
      <c r="G133" s="169" t="s">
        <v>444</v>
      </c>
      <c r="H133" s="170">
        <v>116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440</v>
      </c>
      <c r="D134" s="166" t="s">
        <v>431</v>
      </c>
      <c r="E134" s="167" t="s">
        <v>670</v>
      </c>
      <c r="F134" s="168" t="s">
        <v>671</v>
      </c>
      <c r="G134" s="169" t="s">
        <v>490</v>
      </c>
      <c r="H134" s="170">
        <v>116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512</v>
      </c>
      <c r="D135" s="166" t="s">
        <v>431</v>
      </c>
      <c r="E135" s="167" t="s">
        <v>673</v>
      </c>
      <c r="F135" s="168" t="s">
        <v>674</v>
      </c>
      <c r="G135" s="169" t="s">
        <v>675</v>
      </c>
      <c r="H135" s="170">
        <v>8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487</v>
      </c>
      <c r="D136" s="166" t="s">
        <v>431</v>
      </c>
      <c r="E136" s="167" t="s">
        <v>677</v>
      </c>
      <c r="F136" s="168" t="s">
        <v>678</v>
      </c>
      <c r="G136" s="169" t="s">
        <v>675</v>
      </c>
      <c r="H136" s="170">
        <v>15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8</v>
      </c>
      <c r="D137" s="166" t="s">
        <v>431</v>
      </c>
      <c r="E137" s="167" t="s">
        <v>680</v>
      </c>
      <c r="F137" s="168" t="s">
        <v>681</v>
      </c>
      <c r="G137" s="169" t="s">
        <v>675</v>
      </c>
      <c r="H137" s="170">
        <v>15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484</v>
      </c>
      <c r="D138" s="166" t="s">
        <v>431</v>
      </c>
      <c r="E138" s="167" t="s">
        <v>683</v>
      </c>
      <c r="F138" s="168" t="s">
        <v>687</v>
      </c>
      <c r="G138" s="169" t="s">
        <v>675</v>
      </c>
      <c r="H138" s="170">
        <v>30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21.75" customHeight="1">
      <c r="A139" s="31"/>
      <c r="B139" s="165"/>
      <c r="C139" s="166" t="s">
        <v>533</v>
      </c>
      <c r="D139" s="166" t="s">
        <v>431</v>
      </c>
      <c r="E139" s="167" t="s">
        <v>686</v>
      </c>
      <c r="F139" s="168" t="s">
        <v>684</v>
      </c>
      <c r="G139" s="169" t="s">
        <v>675</v>
      </c>
      <c r="H139" s="170">
        <v>15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542</v>
      </c>
      <c r="D140" s="166" t="s">
        <v>431</v>
      </c>
      <c r="E140" s="167" t="s">
        <v>689</v>
      </c>
      <c r="F140" s="168" t="s">
        <v>690</v>
      </c>
      <c r="G140" s="169" t="s">
        <v>444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549</v>
      </c>
      <c r="D141" s="166" t="s">
        <v>431</v>
      </c>
      <c r="E141" s="167" t="s">
        <v>692</v>
      </c>
      <c r="F141" s="168" t="s">
        <v>693</v>
      </c>
      <c r="G141" s="169" t="s">
        <v>694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553</v>
      </c>
      <c r="D142" s="166" t="s">
        <v>431</v>
      </c>
      <c r="E142" s="167" t="s">
        <v>696</v>
      </c>
      <c r="F142" s="168" t="s">
        <v>697</v>
      </c>
      <c r="G142" s="169" t="s">
        <v>444</v>
      </c>
      <c r="H142" s="170">
        <v>230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7</v>
      </c>
      <c r="D143" s="166" t="s">
        <v>431</v>
      </c>
      <c r="E143" s="167" t="s">
        <v>699</v>
      </c>
      <c r="F143" s="168" t="s">
        <v>703</v>
      </c>
      <c r="G143" s="169" t="s">
        <v>444</v>
      </c>
      <c r="H143" s="170">
        <v>130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564</v>
      </c>
      <c r="D144" s="166" t="s">
        <v>431</v>
      </c>
      <c r="E144" s="167" t="s">
        <v>702</v>
      </c>
      <c r="F144" s="168" t="s">
        <v>700</v>
      </c>
      <c r="G144" s="169" t="s">
        <v>444</v>
      </c>
      <c r="H144" s="170">
        <v>62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33" customHeight="1">
      <c r="A145" s="31"/>
      <c r="B145" s="165"/>
      <c r="C145" s="166" t="s">
        <v>569</v>
      </c>
      <c r="D145" s="166" t="s">
        <v>431</v>
      </c>
      <c r="E145" s="167" t="s">
        <v>1977</v>
      </c>
      <c r="F145" s="168" t="s">
        <v>2432</v>
      </c>
      <c r="G145" s="169" t="s">
        <v>2077</v>
      </c>
      <c r="H145" s="170">
        <v>9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33" customHeight="1">
      <c r="A146" s="31"/>
      <c r="B146" s="165"/>
      <c r="C146" s="166" t="s">
        <v>574</v>
      </c>
      <c r="D146" s="166" t="s">
        <v>431</v>
      </c>
      <c r="E146" s="167" t="s">
        <v>2573</v>
      </c>
      <c r="F146" s="168" t="s">
        <v>2433</v>
      </c>
      <c r="G146" s="169" t="s">
        <v>434</v>
      </c>
      <c r="H146" s="170">
        <v>2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574</v>
      </c>
      <c r="D147" s="166" t="s">
        <v>431</v>
      </c>
      <c r="E147" s="167" t="s">
        <v>705</v>
      </c>
      <c r="F147" s="168" t="s">
        <v>706</v>
      </c>
      <c r="G147" s="169" t="s">
        <v>707</v>
      </c>
      <c r="H147" s="170">
        <v>4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16.5" customHeight="1">
      <c r="A148" s="31"/>
      <c r="B148" s="165"/>
      <c r="C148" s="166" t="s">
        <v>709</v>
      </c>
      <c r="D148" s="166" t="s">
        <v>431</v>
      </c>
      <c r="E148" s="167" t="s">
        <v>710</v>
      </c>
      <c r="F148" s="168" t="s">
        <v>711</v>
      </c>
      <c r="G148" s="169" t="s">
        <v>707</v>
      </c>
      <c r="H148" s="170">
        <v>4</v>
      </c>
      <c r="I148" s="171"/>
      <c r="J148" s="172">
        <f t="shared" si="0"/>
        <v>0</v>
      </c>
      <c r="K148" s="173"/>
      <c r="L148" s="32"/>
      <c r="M148" s="174" t="s">
        <v>1</v>
      </c>
      <c r="N148" s="175" t="s">
        <v>40</v>
      </c>
      <c r="O148" s="57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1250</v>
      </c>
    </row>
    <row r="149" spans="1:65" s="2" customFormat="1" ht="16.5" customHeight="1">
      <c r="A149" s="31"/>
      <c r="B149" s="165"/>
      <c r="C149" s="166" t="s">
        <v>713</v>
      </c>
      <c r="D149" s="166" t="s">
        <v>431</v>
      </c>
      <c r="E149" s="167" t="s">
        <v>714</v>
      </c>
      <c r="F149" s="168" t="s">
        <v>715</v>
      </c>
      <c r="G149" s="169" t="s">
        <v>434</v>
      </c>
      <c r="H149" s="170">
        <v>7</v>
      </c>
      <c r="I149" s="171"/>
      <c r="J149" s="172">
        <f t="shared" si="0"/>
        <v>0</v>
      </c>
      <c r="K149" s="173"/>
      <c r="L149" s="32"/>
      <c r="M149" s="174" t="s">
        <v>1</v>
      </c>
      <c r="N149" s="175" t="s">
        <v>40</v>
      </c>
      <c r="O149" s="57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75</v>
      </c>
      <c r="AY149" s="16" t="s">
        <v>427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6" t="s">
        <v>82</v>
      </c>
      <c r="BK149" s="179">
        <f t="shared" si="9"/>
        <v>0</v>
      </c>
      <c r="BL149" s="16" t="s">
        <v>435</v>
      </c>
      <c r="BM149" s="178" t="s">
        <v>1226</v>
      </c>
    </row>
    <row r="150" spans="1:65" s="2" customFormat="1" ht="16.5" customHeight="1">
      <c r="A150" s="31"/>
      <c r="B150" s="165"/>
      <c r="C150" s="166" t="s">
        <v>717</v>
      </c>
      <c r="D150" s="166" t="s">
        <v>431</v>
      </c>
      <c r="E150" s="167" t="s">
        <v>718</v>
      </c>
      <c r="F150" s="168" t="s">
        <v>719</v>
      </c>
      <c r="G150" s="169" t="s">
        <v>434</v>
      </c>
      <c r="H150" s="170">
        <v>1</v>
      </c>
      <c r="I150" s="171"/>
      <c r="J150" s="172">
        <f t="shared" si="0"/>
        <v>0</v>
      </c>
      <c r="K150" s="173"/>
      <c r="L150" s="32"/>
      <c r="M150" s="174" t="s">
        <v>1</v>
      </c>
      <c r="N150" s="175" t="s">
        <v>40</v>
      </c>
      <c r="O150" s="57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8" t="s">
        <v>435</v>
      </c>
      <c r="AT150" s="178" t="s">
        <v>431</v>
      </c>
      <c r="AU150" s="178" t="s">
        <v>75</v>
      </c>
      <c r="AY150" s="16" t="s">
        <v>427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6" t="s">
        <v>82</v>
      </c>
      <c r="BK150" s="179">
        <f t="shared" si="9"/>
        <v>0</v>
      </c>
      <c r="BL150" s="16" t="s">
        <v>435</v>
      </c>
      <c r="BM150" s="178" t="s">
        <v>1269</v>
      </c>
    </row>
    <row r="151" spans="1:65" s="2" customFormat="1" ht="16.5" customHeight="1">
      <c r="A151" s="31"/>
      <c r="B151" s="165"/>
      <c r="C151" s="166" t="s">
        <v>721</v>
      </c>
      <c r="D151" s="166" t="s">
        <v>431</v>
      </c>
      <c r="E151" s="167" t="s">
        <v>722</v>
      </c>
      <c r="F151" s="168" t="s">
        <v>723</v>
      </c>
      <c r="G151" s="169" t="s">
        <v>434</v>
      </c>
      <c r="H151" s="170">
        <v>1</v>
      </c>
      <c r="I151" s="171"/>
      <c r="J151" s="172">
        <f t="shared" si="0"/>
        <v>0</v>
      </c>
      <c r="K151" s="173"/>
      <c r="L151" s="32"/>
      <c r="M151" s="218" t="s">
        <v>1</v>
      </c>
      <c r="N151" s="219" t="s">
        <v>40</v>
      </c>
      <c r="O151" s="216"/>
      <c r="P151" s="220">
        <f t="shared" si="1"/>
        <v>0</v>
      </c>
      <c r="Q151" s="220">
        <v>0</v>
      </c>
      <c r="R151" s="220">
        <f t="shared" si="2"/>
        <v>0</v>
      </c>
      <c r="S151" s="220">
        <v>0</v>
      </c>
      <c r="T151" s="22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435</v>
      </c>
      <c r="AT151" s="178" t="s">
        <v>431</v>
      </c>
      <c r="AU151" s="178" t="s">
        <v>75</v>
      </c>
      <c r="AY151" s="16" t="s">
        <v>427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6" t="s">
        <v>82</v>
      </c>
      <c r="BK151" s="179">
        <f t="shared" si="9"/>
        <v>0</v>
      </c>
      <c r="BL151" s="16" t="s">
        <v>435</v>
      </c>
      <c r="BM151" s="178" t="s">
        <v>1274</v>
      </c>
    </row>
    <row r="152" spans="1:65" s="2" customFormat="1" ht="7" customHeight="1">
      <c r="A152" s="31"/>
      <c r="B152" s="46"/>
      <c r="C152" s="47"/>
      <c r="D152" s="47"/>
      <c r="E152" s="47"/>
      <c r="F152" s="47"/>
      <c r="G152" s="47"/>
      <c r="H152" s="47"/>
      <c r="I152" s="124"/>
      <c r="J152" s="47"/>
      <c r="K152" s="47"/>
      <c r="L152" s="32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autoFilter ref="C119:K151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358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2574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ROUND((SUM(BE120:BE147)),  2)</f>
        <v>0</v>
      </c>
      <c r="G35" s="31"/>
      <c r="H35" s="31"/>
      <c r="I35" s="111">
        <v>0.21</v>
      </c>
      <c r="J35" s="110">
        <f>ROUND(((SUM(BE120:BE147))*I35),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ROUND((SUM(BF120:BF147)),  2)</f>
        <v>0</v>
      </c>
      <c r="G36" s="31"/>
      <c r="H36" s="31"/>
      <c r="I36" s="111">
        <v>0.15</v>
      </c>
      <c r="J36" s="110">
        <f>ROUND(((SUM(BF120:BF147))*I36),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ROUND((SUM(BG120:BG147)),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ROUND((SUM(BH120:BH147)),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ROUND((SUM(BI120:BI147)),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014-36-10-6 - SO-04 PK Babice - rozvody NN - HR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2517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014-36-10-6 - SO-04 PK Babice - rozvody NN - HR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SUM(P121:P147)</f>
        <v>0</v>
      </c>
      <c r="Q120" s="65"/>
      <c r="R120" s="149">
        <f>SUM(R121:R147)</f>
        <v>0</v>
      </c>
      <c r="S120" s="65"/>
      <c r="T120" s="150">
        <f>SUM(T121:T147)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SUM(BK121:BK147)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1293</v>
      </c>
      <c r="G121" s="169" t="s">
        <v>444</v>
      </c>
      <c r="H121" s="170">
        <v>220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2572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16.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638</v>
      </c>
      <c r="G123" s="169" t="s">
        <v>444</v>
      </c>
      <c r="H123" s="170">
        <v>230</v>
      </c>
      <c r="I123" s="171"/>
      <c r="J123" s="172">
        <f t="shared" ref="J123:J147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47" si="1">O123*H123</f>
        <v>0</v>
      </c>
      <c r="Q123" s="176">
        <v>0</v>
      </c>
      <c r="R123" s="176">
        <f t="shared" ref="R123:R147" si="2">Q123*H123</f>
        <v>0</v>
      </c>
      <c r="S123" s="176">
        <v>0</v>
      </c>
      <c r="T123" s="177">
        <f t="shared" ref="T123:T147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47" si="4">IF(N123="základní",J123,0)</f>
        <v>0</v>
      </c>
      <c r="BF123" s="179">
        <f t="shared" ref="BF123:BF147" si="5">IF(N123="snížená",J123,0)</f>
        <v>0</v>
      </c>
      <c r="BG123" s="179">
        <f t="shared" ref="BG123:BG147" si="6">IF(N123="zákl. přenesená",J123,0)</f>
        <v>0</v>
      </c>
      <c r="BH123" s="179">
        <f t="shared" ref="BH123:BH147" si="7">IF(N123="sníž. přenesená",J123,0)</f>
        <v>0</v>
      </c>
      <c r="BI123" s="179">
        <f t="shared" ref="BI123:BI147" si="8">IF(N123="nulová",J123,0)</f>
        <v>0</v>
      </c>
      <c r="BJ123" s="16" t="s">
        <v>82</v>
      </c>
      <c r="BK123" s="179">
        <f t="shared" ref="BK123:BK147" si="9">ROUND(I123*H123,2)</f>
        <v>0</v>
      </c>
      <c r="BL123" s="16" t="s">
        <v>435</v>
      </c>
      <c r="BM123" s="178" t="s">
        <v>435</v>
      </c>
    </row>
    <row r="124" spans="1:65" s="2" customFormat="1" ht="16.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641</v>
      </c>
      <c r="G124" s="169" t="s">
        <v>482</v>
      </c>
      <c r="H124" s="170">
        <v>8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647</v>
      </c>
      <c r="G125" s="169" t="s">
        <v>444</v>
      </c>
      <c r="H125" s="170">
        <v>30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650</v>
      </c>
      <c r="G126" s="169" t="s">
        <v>444</v>
      </c>
      <c r="H126" s="170">
        <v>10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16.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653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656</v>
      </c>
      <c r="G128" s="169" t="s">
        <v>482</v>
      </c>
      <c r="H128" s="170">
        <v>4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16.5" customHeight="1">
      <c r="A129" s="31"/>
      <c r="B129" s="165"/>
      <c r="C129" s="166" t="s">
        <v>464</v>
      </c>
      <c r="D129" s="166" t="s">
        <v>431</v>
      </c>
      <c r="E129" s="167" t="s">
        <v>655</v>
      </c>
      <c r="F129" s="168" t="s">
        <v>659</v>
      </c>
      <c r="G129" s="169" t="s">
        <v>545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16.5" customHeight="1">
      <c r="A130" s="31"/>
      <c r="B130" s="165"/>
      <c r="C130" s="166" t="s">
        <v>467</v>
      </c>
      <c r="D130" s="166" t="s">
        <v>431</v>
      </c>
      <c r="E130" s="167" t="s">
        <v>661</v>
      </c>
      <c r="F130" s="168" t="s">
        <v>662</v>
      </c>
      <c r="G130" s="169" t="s">
        <v>444</v>
      </c>
      <c r="H130" s="170">
        <v>210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664</v>
      </c>
      <c r="F131" s="168" t="s">
        <v>665</v>
      </c>
      <c r="G131" s="169" t="s">
        <v>444</v>
      </c>
      <c r="H131" s="170">
        <v>160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667</v>
      </c>
      <c r="F132" s="168" t="s">
        <v>668</v>
      </c>
      <c r="G132" s="169" t="s">
        <v>444</v>
      </c>
      <c r="H132" s="170">
        <v>160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670</v>
      </c>
      <c r="F133" s="168" t="s">
        <v>671</v>
      </c>
      <c r="G133" s="169" t="s">
        <v>490</v>
      </c>
      <c r="H133" s="170">
        <v>160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673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677</v>
      </c>
      <c r="F135" s="168" t="s">
        <v>678</v>
      </c>
      <c r="G135" s="169" t="s">
        <v>675</v>
      </c>
      <c r="H135" s="170">
        <v>16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680</v>
      </c>
      <c r="F136" s="168" t="s">
        <v>681</v>
      </c>
      <c r="G136" s="169" t="s">
        <v>675</v>
      </c>
      <c r="H136" s="170">
        <v>16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21.75" customHeight="1">
      <c r="A137" s="31"/>
      <c r="B137" s="165"/>
      <c r="C137" s="166" t="s">
        <v>484</v>
      </c>
      <c r="D137" s="166" t="s">
        <v>431</v>
      </c>
      <c r="E137" s="167" t="s">
        <v>683</v>
      </c>
      <c r="F137" s="168" t="s">
        <v>687</v>
      </c>
      <c r="G137" s="169" t="s">
        <v>675</v>
      </c>
      <c r="H137" s="170">
        <v>44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21.75" customHeight="1">
      <c r="A138" s="31"/>
      <c r="B138" s="165"/>
      <c r="C138" s="166" t="s">
        <v>533</v>
      </c>
      <c r="D138" s="166" t="s">
        <v>431</v>
      </c>
      <c r="E138" s="167" t="s">
        <v>686</v>
      </c>
      <c r="F138" s="168" t="s">
        <v>684</v>
      </c>
      <c r="G138" s="169" t="s">
        <v>675</v>
      </c>
      <c r="H138" s="170">
        <v>16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689</v>
      </c>
      <c r="F139" s="168" t="s">
        <v>690</v>
      </c>
      <c r="G139" s="169" t="s">
        <v>444</v>
      </c>
      <c r="H139" s="170">
        <v>12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16.5" customHeight="1">
      <c r="A140" s="31"/>
      <c r="B140" s="165"/>
      <c r="C140" s="166" t="s">
        <v>549</v>
      </c>
      <c r="D140" s="166" t="s">
        <v>431</v>
      </c>
      <c r="E140" s="167" t="s">
        <v>692</v>
      </c>
      <c r="F140" s="168" t="s">
        <v>693</v>
      </c>
      <c r="G140" s="169" t="s">
        <v>694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1180</v>
      </c>
    </row>
    <row r="141" spans="1:65" s="2" customFormat="1" ht="16.5" customHeight="1">
      <c r="A141" s="31"/>
      <c r="B141" s="165"/>
      <c r="C141" s="166" t="s">
        <v>553</v>
      </c>
      <c r="D141" s="166" t="s">
        <v>431</v>
      </c>
      <c r="E141" s="167" t="s">
        <v>696</v>
      </c>
      <c r="F141" s="168" t="s">
        <v>697</v>
      </c>
      <c r="G141" s="169" t="s">
        <v>444</v>
      </c>
      <c r="H141" s="170">
        <v>420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1060</v>
      </c>
    </row>
    <row r="142" spans="1:65" s="2" customFormat="1" ht="16.5" customHeight="1">
      <c r="A142" s="31"/>
      <c r="B142" s="165"/>
      <c r="C142" s="166" t="s">
        <v>7</v>
      </c>
      <c r="D142" s="166" t="s">
        <v>431</v>
      </c>
      <c r="E142" s="167" t="s">
        <v>699</v>
      </c>
      <c r="F142" s="168" t="s">
        <v>703</v>
      </c>
      <c r="G142" s="169" t="s">
        <v>444</v>
      </c>
      <c r="H142" s="170">
        <v>230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1199</v>
      </c>
    </row>
    <row r="143" spans="1:65" s="2" customFormat="1" ht="16.5" customHeight="1">
      <c r="A143" s="31"/>
      <c r="B143" s="165"/>
      <c r="C143" s="166" t="s">
        <v>564</v>
      </c>
      <c r="D143" s="166" t="s">
        <v>431</v>
      </c>
      <c r="E143" s="167" t="s">
        <v>705</v>
      </c>
      <c r="F143" s="168" t="s">
        <v>706</v>
      </c>
      <c r="G143" s="169" t="s">
        <v>707</v>
      </c>
      <c r="H143" s="170">
        <v>4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1211</v>
      </c>
    </row>
    <row r="144" spans="1:65" s="2" customFormat="1" ht="16.5" customHeight="1">
      <c r="A144" s="31"/>
      <c r="B144" s="165"/>
      <c r="C144" s="166" t="s">
        <v>569</v>
      </c>
      <c r="D144" s="166" t="s">
        <v>431</v>
      </c>
      <c r="E144" s="167" t="s">
        <v>710</v>
      </c>
      <c r="F144" s="168" t="s">
        <v>711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898</v>
      </c>
    </row>
    <row r="145" spans="1:65" s="2" customFormat="1" ht="16.5" customHeight="1">
      <c r="A145" s="31"/>
      <c r="B145" s="165"/>
      <c r="C145" s="166" t="s">
        <v>574</v>
      </c>
      <c r="D145" s="166" t="s">
        <v>431</v>
      </c>
      <c r="E145" s="167" t="s">
        <v>714</v>
      </c>
      <c r="F145" s="168" t="s">
        <v>715</v>
      </c>
      <c r="G145" s="169" t="s">
        <v>434</v>
      </c>
      <c r="H145" s="170">
        <v>10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1228</v>
      </c>
    </row>
    <row r="146" spans="1:65" s="2" customFormat="1" ht="16.5" customHeight="1">
      <c r="A146" s="31"/>
      <c r="B146" s="165"/>
      <c r="C146" s="166" t="s">
        <v>709</v>
      </c>
      <c r="D146" s="166" t="s">
        <v>431</v>
      </c>
      <c r="E146" s="167" t="s">
        <v>718</v>
      </c>
      <c r="F146" s="168" t="s">
        <v>719</v>
      </c>
      <c r="G146" s="169" t="s">
        <v>434</v>
      </c>
      <c r="H146" s="170">
        <v>1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1237</v>
      </c>
    </row>
    <row r="147" spans="1:65" s="2" customFormat="1" ht="16.5" customHeight="1">
      <c r="A147" s="31"/>
      <c r="B147" s="165"/>
      <c r="C147" s="166" t="s">
        <v>713</v>
      </c>
      <c r="D147" s="166" t="s">
        <v>431</v>
      </c>
      <c r="E147" s="167" t="s">
        <v>722</v>
      </c>
      <c r="F147" s="168" t="s">
        <v>723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218" t="s">
        <v>1</v>
      </c>
      <c r="N147" s="219" t="s">
        <v>40</v>
      </c>
      <c r="O147" s="216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1246</v>
      </c>
    </row>
    <row r="148" spans="1:65" s="2" customFormat="1" ht="7" customHeight="1">
      <c r="A148" s="31"/>
      <c r="B148" s="46"/>
      <c r="C148" s="47"/>
      <c r="D148" s="47"/>
      <c r="E148" s="47"/>
      <c r="F148" s="47"/>
      <c r="G148" s="47"/>
      <c r="H148" s="47"/>
      <c r="I148" s="124"/>
      <c r="J148" s="47"/>
      <c r="K148" s="47"/>
      <c r="L148" s="32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autoFilter ref="C119:K14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361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2575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014-36-10-7 - PS-03 PK Babice - elektroobjekty - DR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2517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014-36-10-7 - PS-03 PK Babice - elektroobjekty - DR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2572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9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9" si="1">O123*H123</f>
        <v>0</v>
      </c>
      <c r="Q123" s="176">
        <v>0</v>
      </c>
      <c r="R123" s="176">
        <f t="shared" ref="R123:R139" si="2">Q123*H123</f>
        <v>0</v>
      </c>
      <c r="S123" s="176">
        <v>0</v>
      </c>
      <c r="T123" s="177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9" si="4">IF(N123="základní",J123,0)</f>
        <v>0</v>
      </c>
      <c r="BF123" s="179">
        <f t="shared" ref="BF123:BF139" si="5">IF(N123="snížená",J123,0)</f>
        <v>0</v>
      </c>
      <c r="BG123" s="179">
        <f t="shared" ref="BG123:BG139" si="6">IF(N123="zákl. přenesená",J123,0)</f>
        <v>0</v>
      </c>
      <c r="BH123" s="179">
        <f t="shared" ref="BH123:BH139" si="7">IF(N123="sníž. přenesená",J123,0)</f>
        <v>0</v>
      </c>
      <c r="BI123" s="179">
        <f t="shared" ref="BI123:BI139" si="8">IF(N123="nulová",J123,0)</f>
        <v>0</v>
      </c>
      <c r="BJ123" s="16" t="s">
        <v>82</v>
      </c>
      <c r="BK123" s="179">
        <f t="shared" ref="BK123:BK139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2439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764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2576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55.5" customHeight="1">
      <c r="A131" s="31"/>
      <c r="B131" s="165"/>
      <c r="C131" s="166" t="s">
        <v>497</v>
      </c>
      <c r="D131" s="166" t="s">
        <v>431</v>
      </c>
      <c r="E131" s="167" t="s">
        <v>667</v>
      </c>
      <c r="F131" s="168" t="s">
        <v>769</v>
      </c>
      <c r="G131" s="169" t="s">
        <v>694</v>
      </c>
      <c r="H131" s="170">
        <v>1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670</v>
      </c>
      <c r="F132" s="168" t="s">
        <v>771</v>
      </c>
      <c r="G132" s="169" t="s">
        <v>694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33" customHeight="1">
      <c r="A133" s="31"/>
      <c r="B133" s="165"/>
      <c r="C133" s="166" t="s">
        <v>440</v>
      </c>
      <c r="D133" s="166" t="s">
        <v>431</v>
      </c>
      <c r="E133" s="167" t="s">
        <v>673</v>
      </c>
      <c r="F133" s="168" t="s">
        <v>2577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21.75" customHeight="1">
      <c r="A136" s="31"/>
      <c r="B136" s="165"/>
      <c r="C136" s="166" t="s">
        <v>8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16.5" customHeight="1">
      <c r="A137" s="31"/>
      <c r="B137" s="165"/>
      <c r="C137" s="166" t="s">
        <v>484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483</v>
      </c>
    </row>
    <row r="138" spans="1:65" s="2" customFormat="1" ht="16.5" customHeight="1">
      <c r="A138" s="31"/>
      <c r="B138" s="165"/>
      <c r="C138" s="166" t="s">
        <v>533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1165</v>
      </c>
    </row>
    <row r="139" spans="1:65" s="2" customFormat="1" ht="16.5" customHeight="1">
      <c r="A139" s="31"/>
      <c r="B139" s="165"/>
      <c r="C139" s="166" t="s">
        <v>542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1170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364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2578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ROUND((SUM(BE120:BE136)),  2)</f>
        <v>0</v>
      </c>
      <c r="G35" s="31"/>
      <c r="H35" s="31"/>
      <c r="I35" s="111">
        <v>0.21</v>
      </c>
      <c r="J35" s="110">
        <f>ROUND(((SUM(BE120:BE136))*I35),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ROUND((SUM(BF120:BF136)),  2)</f>
        <v>0</v>
      </c>
      <c r="G36" s="31"/>
      <c r="H36" s="31"/>
      <c r="I36" s="111">
        <v>0.15</v>
      </c>
      <c r="J36" s="110">
        <f>ROUND(((SUM(BF120:BF136))*I36),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ROUND((SUM(BG120:BG136)),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ROUND((SUM(BH120:BH136)),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ROUND((SUM(BI120:BI136)),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014-36-10-8 - PS-04 PK Babice - elektroobjekty - HR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2517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014-36-10-8 - PS-04 PK Babice - elektroobjekty - HR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SUM(P121:P136)</f>
        <v>0</v>
      </c>
      <c r="Q120" s="65"/>
      <c r="R120" s="149">
        <f>SUM(R121:R136)</f>
        <v>0</v>
      </c>
      <c r="S120" s="65"/>
      <c r="T120" s="150">
        <f>SUM(T121:T136)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SUM(BK121:BK136)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82</v>
      </c>
      <c r="BK121" s="179">
        <f>ROUND(I121*H121,2)</f>
        <v>0</v>
      </c>
      <c r="BL121" s="16" t="s">
        <v>435</v>
      </c>
      <c r="BM121" s="178" t="s">
        <v>84</v>
      </c>
    </row>
    <row r="122" spans="1:65" s="2" customFormat="1" ht="45">
      <c r="A122" s="31"/>
      <c r="B122" s="32"/>
      <c r="C122" s="31"/>
      <c r="D122" s="180" t="s">
        <v>438</v>
      </c>
      <c r="E122" s="31"/>
      <c r="F122" s="181" t="s">
        <v>2572</v>
      </c>
      <c r="G122" s="31"/>
      <c r="H122" s="31"/>
      <c r="I122" s="100"/>
      <c r="J122" s="31"/>
      <c r="K122" s="31"/>
      <c r="L122" s="32"/>
      <c r="M122" s="182"/>
      <c r="N122" s="183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438</v>
      </c>
      <c r="AU122" s="16" t="s">
        <v>75</v>
      </c>
    </row>
    <row r="123" spans="1:65" s="2" customFormat="1" ht="21.75" customHeight="1">
      <c r="A123" s="31"/>
      <c r="B123" s="165"/>
      <c r="C123" s="166" t="s">
        <v>84</v>
      </c>
      <c r="D123" s="166" t="s">
        <v>431</v>
      </c>
      <c r="E123" s="167" t="s">
        <v>637</v>
      </c>
      <c r="F123" s="168" t="s">
        <v>756</v>
      </c>
      <c r="G123" s="169" t="s">
        <v>444</v>
      </c>
      <c r="H123" s="170">
        <v>10</v>
      </c>
      <c r="I123" s="171"/>
      <c r="J123" s="172">
        <f t="shared" ref="J123:J136" si="0">ROUND(I123*H123,2)</f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ref="P123:P136" si="1">O123*H123</f>
        <v>0</v>
      </c>
      <c r="Q123" s="176">
        <v>0</v>
      </c>
      <c r="R123" s="176">
        <f t="shared" ref="R123:R136" si="2">Q123*H123</f>
        <v>0</v>
      </c>
      <c r="S123" s="176">
        <v>0</v>
      </c>
      <c r="T123" s="177">
        <f t="shared" ref="T123:T136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ref="BE123:BE136" si="4">IF(N123="základní",J123,0)</f>
        <v>0</v>
      </c>
      <c r="BF123" s="179">
        <f t="shared" ref="BF123:BF136" si="5">IF(N123="snížená",J123,0)</f>
        <v>0</v>
      </c>
      <c r="BG123" s="179">
        <f t="shared" ref="BG123:BG136" si="6">IF(N123="zákl. přenesená",J123,0)</f>
        <v>0</v>
      </c>
      <c r="BH123" s="179">
        <f t="shared" ref="BH123:BH136" si="7">IF(N123="sníž. přenesená",J123,0)</f>
        <v>0</v>
      </c>
      <c r="BI123" s="179">
        <f t="shared" ref="BI123:BI136" si="8">IF(N123="nulová",J123,0)</f>
        <v>0</v>
      </c>
      <c r="BJ123" s="16" t="s">
        <v>82</v>
      </c>
      <c r="BK123" s="179">
        <f t="shared" ref="BK123:BK136" si="9">ROUND(I123*H123,2)</f>
        <v>0</v>
      </c>
      <c r="BL123" s="16" t="s">
        <v>435</v>
      </c>
      <c r="BM123" s="178" t="s">
        <v>435</v>
      </c>
    </row>
    <row r="124" spans="1:65" s="2" customFormat="1" ht="21.75" customHeight="1">
      <c r="A124" s="31"/>
      <c r="B124" s="165"/>
      <c r="C124" s="166" t="s">
        <v>436</v>
      </c>
      <c r="D124" s="166" t="s">
        <v>431</v>
      </c>
      <c r="E124" s="167" t="s">
        <v>640</v>
      </c>
      <c r="F124" s="168" t="s">
        <v>788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471</v>
      </c>
    </row>
    <row r="125" spans="1:65" s="2" customFormat="1" ht="16.5" customHeight="1">
      <c r="A125" s="31"/>
      <c r="B125" s="165"/>
      <c r="C125" s="166" t="s">
        <v>435</v>
      </c>
      <c r="D125" s="166" t="s">
        <v>431</v>
      </c>
      <c r="E125" s="167" t="s">
        <v>643</v>
      </c>
      <c r="F125" s="168" t="s">
        <v>760</v>
      </c>
      <c r="G125" s="169" t="s">
        <v>694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464</v>
      </c>
    </row>
    <row r="126" spans="1:65" s="2" customFormat="1" ht="16.5" customHeight="1">
      <c r="A126" s="31"/>
      <c r="B126" s="165"/>
      <c r="C126" s="166" t="s">
        <v>460</v>
      </c>
      <c r="D126" s="166" t="s">
        <v>431</v>
      </c>
      <c r="E126" s="167" t="s">
        <v>646</v>
      </c>
      <c r="F126" s="168" t="s">
        <v>762</v>
      </c>
      <c r="G126" s="169" t="s">
        <v>434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497</v>
      </c>
    </row>
    <row r="127" spans="1:65" s="2" customFormat="1" ht="44.25" customHeight="1">
      <c r="A127" s="31"/>
      <c r="B127" s="165"/>
      <c r="C127" s="166" t="s">
        <v>471</v>
      </c>
      <c r="D127" s="166" t="s">
        <v>431</v>
      </c>
      <c r="E127" s="167" t="s">
        <v>649</v>
      </c>
      <c r="F127" s="168" t="s">
        <v>792</v>
      </c>
      <c r="G127" s="169" t="s">
        <v>694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440</v>
      </c>
    </row>
    <row r="128" spans="1:65" s="2" customFormat="1" ht="16.5" customHeight="1">
      <c r="A128" s="31"/>
      <c r="B128" s="165"/>
      <c r="C128" s="166" t="s">
        <v>479</v>
      </c>
      <c r="D128" s="166" t="s">
        <v>431</v>
      </c>
      <c r="E128" s="167" t="s">
        <v>652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487</v>
      </c>
    </row>
    <row r="129" spans="1:65" s="2" customFormat="1" ht="44.25" customHeight="1">
      <c r="A129" s="31"/>
      <c r="B129" s="165"/>
      <c r="C129" s="166" t="s">
        <v>464</v>
      </c>
      <c r="D129" s="166" t="s">
        <v>431</v>
      </c>
      <c r="E129" s="167" t="s">
        <v>661</v>
      </c>
      <c r="F129" s="168" t="s">
        <v>2579</v>
      </c>
      <c r="G129" s="169" t="s">
        <v>694</v>
      </c>
      <c r="H129" s="170">
        <v>2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484</v>
      </c>
    </row>
    <row r="130" spans="1:65" s="2" customFormat="1" ht="21.75" customHeight="1">
      <c r="A130" s="31"/>
      <c r="B130" s="165"/>
      <c r="C130" s="166" t="s">
        <v>467</v>
      </c>
      <c r="D130" s="166" t="s">
        <v>431</v>
      </c>
      <c r="E130" s="167" t="s">
        <v>664</v>
      </c>
      <c r="F130" s="168" t="s">
        <v>773</v>
      </c>
      <c r="G130" s="169" t="s">
        <v>694</v>
      </c>
      <c r="H130" s="170">
        <v>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542</v>
      </c>
    </row>
    <row r="131" spans="1:65" s="2" customFormat="1" ht="16.5" customHeight="1">
      <c r="A131" s="31"/>
      <c r="B131" s="165"/>
      <c r="C131" s="166" t="s">
        <v>497</v>
      </c>
      <c r="D131" s="166" t="s">
        <v>431</v>
      </c>
      <c r="E131" s="167" t="s">
        <v>705</v>
      </c>
      <c r="F131" s="168" t="s">
        <v>706</v>
      </c>
      <c r="G131" s="169" t="s">
        <v>707</v>
      </c>
      <c r="H131" s="170">
        <v>4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553</v>
      </c>
    </row>
    <row r="132" spans="1:65" s="2" customFormat="1" ht="16.5" customHeight="1">
      <c r="A132" s="31"/>
      <c r="B132" s="165"/>
      <c r="C132" s="166" t="s">
        <v>429</v>
      </c>
      <c r="D132" s="166" t="s">
        <v>431</v>
      </c>
      <c r="E132" s="167" t="s">
        <v>710</v>
      </c>
      <c r="F132" s="168" t="s">
        <v>711</v>
      </c>
      <c r="G132" s="169" t="s">
        <v>707</v>
      </c>
      <c r="H132" s="170">
        <v>4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564</v>
      </c>
    </row>
    <row r="133" spans="1:65" s="2" customFormat="1" ht="16.5" customHeight="1">
      <c r="A133" s="31"/>
      <c r="B133" s="165"/>
      <c r="C133" s="166" t="s">
        <v>440</v>
      </c>
      <c r="D133" s="166" t="s">
        <v>431</v>
      </c>
      <c r="E133" s="167" t="s">
        <v>714</v>
      </c>
      <c r="F133" s="168" t="s">
        <v>800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574</v>
      </c>
    </row>
    <row r="134" spans="1:65" s="2" customFormat="1" ht="16.5" customHeight="1">
      <c r="A134" s="31"/>
      <c r="B134" s="165"/>
      <c r="C134" s="166" t="s">
        <v>512</v>
      </c>
      <c r="D134" s="166" t="s">
        <v>431</v>
      </c>
      <c r="E134" s="167" t="s">
        <v>718</v>
      </c>
      <c r="F134" s="168" t="s">
        <v>715</v>
      </c>
      <c r="G134" s="169" t="s">
        <v>434</v>
      </c>
      <c r="H134" s="170">
        <v>5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713</v>
      </c>
    </row>
    <row r="135" spans="1:65" s="2" customFormat="1" ht="16.5" customHeight="1">
      <c r="A135" s="31"/>
      <c r="B135" s="165"/>
      <c r="C135" s="166" t="s">
        <v>487</v>
      </c>
      <c r="D135" s="166" t="s">
        <v>431</v>
      </c>
      <c r="E135" s="167" t="s">
        <v>722</v>
      </c>
      <c r="F135" s="168" t="s">
        <v>719</v>
      </c>
      <c r="G135" s="169" t="s">
        <v>434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721</v>
      </c>
    </row>
    <row r="136" spans="1:65" s="2" customFormat="1" ht="16.5" customHeight="1">
      <c r="A136" s="31"/>
      <c r="B136" s="165"/>
      <c r="C136" s="166" t="s">
        <v>8</v>
      </c>
      <c r="D136" s="166" t="s">
        <v>431</v>
      </c>
      <c r="E136" s="167" t="s">
        <v>783</v>
      </c>
      <c r="F136" s="168" t="s">
        <v>723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218" t="s">
        <v>1</v>
      </c>
      <c r="N136" s="219" t="s">
        <v>40</v>
      </c>
      <c r="O136" s="216"/>
      <c r="P136" s="220">
        <f t="shared" si="1"/>
        <v>0</v>
      </c>
      <c r="Q136" s="220">
        <v>0</v>
      </c>
      <c r="R136" s="220">
        <f t="shared" si="2"/>
        <v>0</v>
      </c>
      <c r="S136" s="220">
        <v>0</v>
      </c>
      <c r="T136" s="22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1146</v>
      </c>
    </row>
    <row r="137" spans="1:65" s="2" customFormat="1" ht="7" customHeight="1">
      <c r="A137" s="31"/>
      <c r="B137" s="46"/>
      <c r="C137" s="47"/>
      <c r="D137" s="47"/>
      <c r="E137" s="47"/>
      <c r="F137" s="47"/>
      <c r="G137" s="47"/>
      <c r="H137" s="47"/>
      <c r="I137" s="124"/>
      <c r="J137" s="47"/>
      <c r="K137" s="47"/>
      <c r="L137" s="32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autoFilter ref="C119:K13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6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367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2580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ROUND((SUM(BE133:BE225)),  2)</f>
        <v>0</v>
      </c>
      <c r="G35" s="31"/>
      <c r="H35" s="31"/>
      <c r="I35" s="111">
        <v>0.21</v>
      </c>
      <c r="J35" s="110">
        <f>ROUND(((SUM(BE133:BE225))*I35),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ROUND((SUM(BF133:BF225)),  2)</f>
        <v>0</v>
      </c>
      <c r="G36" s="31"/>
      <c r="H36" s="31"/>
      <c r="I36" s="111">
        <v>0.15</v>
      </c>
      <c r="J36" s="110">
        <f>ROUND(((SUM(BF133:BF225))*I36),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ROUND((SUM(BG133:BG225)),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ROUND((SUM(BH133:BH225)),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ROUND((SUM(BI133:BI225)),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014-36-10-9 - SO-05 PK Babice - úprava hráze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J134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J135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J136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J146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J151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J164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J175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J190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J191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J206</f>
        <v>0</v>
      </c>
      <c r="L108" s="135"/>
    </row>
    <row r="109" spans="1:47" s="10" customFormat="1" ht="19.899999999999999" customHeight="1">
      <c r="B109" s="135"/>
      <c r="D109" s="136" t="s">
        <v>1364</v>
      </c>
      <c r="E109" s="137"/>
      <c r="F109" s="137"/>
      <c r="G109" s="137"/>
      <c r="H109" s="137"/>
      <c r="I109" s="138"/>
      <c r="J109" s="139">
        <f>J218</f>
        <v>0</v>
      </c>
      <c r="L109" s="135"/>
    </row>
    <row r="110" spans="1:47" s="10" customFormat="1" ht="14.85" customHeight="1">
      <c r="B110" s="135"/>
      <c r="D110" s="136" t="s">
        <v>1365</v>
      </c>
      <c r="E110" s="137"/>
      <c r="F110" s="137"/>
      <c r="G110" s="137"/>
      <c r="H110" s="137"/>
      <c r="I110" s="138"/>
      <c r="J110" s="139">
        <f>J219</f>
        <v>0</v>
      </c>
      <c r="L110" s="135"/>
    </row>
    <row r="111" spans="1:47" s="10" customFormat="1" ht="19.899999999999999" customHeight="1">
      <c r="B111" s="135"/>
      <c r="D111" s="136" t="s">
        <v>812</v>
      </c>
      <c r="E111" s="137"/>
      <c r="F111" s="137"/>
      <c r="G111" s="137"/>
      <c r="H111" s="137"/>
      <c r="I111" s="138"/>
      <c r="J111" s="139">
        <f>J224</f>
        <v>0</v>
      </c>
      <c r="L111" s="135"/>
    </row>
    <row r="112" spans="1:47" s="2" customFormat="1" ht="21.85" customHeight="1">
      <c r="A112" s="31"/>
      <c r="B112" s="32"/>
      <c r="C112" s="31"/>
      <c r="D112" s="31"/>
      <c r="E112" s="31"/>
      <c r="F112" s="31"/>
      <c r="G112" s="31"/>
      <c r="H112" s="31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7" customHeight="1">
      <c r="A113" s="31"/>
      <c r="B113" s="46"/>
      <c r="C113" s="47"/>
      <c r="D113" s="47"/>
      <c r="E113" s="47"/>
      <c r="F113" s="47"/>
      <c r="G113" s="47"/>
      <c r="H113" s="47"/>
      <c r="I113" s="124"/>
      <c r="J113" s="47"/>
      <c r="K113" s="47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7" customHeight="1">
      <c r="A117" s="31"/>
      <c r="B117" s="48"/>
      <c r="C117" s="49"/>
      <c r="D117" s="49"/>
      <c r="E117" s="49"/>
      <c r="F117" s="49"/>
      <c r="G117" s="49"/>
      <c r="H117" s="49"/>
      <c r="I117" s="125"/>
      <c r="J117" s="49"/>
      <c r="K117" s="49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5" customHeight="1">
      <c r="A118" s="31"/>
      <c r="B118" s="32"/>
      <c r="C118" s="20" t="s">
        <v>412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7" customHeight="1">
      <c r="A119" s="31"/>
      <c r="B119" s="32"/>
      <c r="C119" s="31"/>
      <c r="D119" s="31"/>
      <c r="E119" s="31"/>
      <c r="F119" s="31"/>
      <c r="G119" s="31"/>
      <c r="H119" s="31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1"/>
      <c r="E120" s="31"/>
      <c r="F120" s="31"/>
      <c r="G120" s="31"/>
      <c r="H120" s="31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65" t="str">
        <f>E7</f>
        <v>Modernizace rejd Baťova kanálu</v>
      </c>
      <c r="F121" s="266"/>
      <c r="G121" s="266"/>
      <c r="H121" s="266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>
      <c r="B122" s="19"/>
      <c r="C122" s="26" t="s">
        <v>393</v>
      </c>
      <c r="I122" s="97"/>
      <c r="L122" s="19"/>
    </row>
    <row r="123" spans="1:31" s="2" customFormat="1" ht="16.5" customHeight="1">
      <c r="A123" s="31"/>
      <c r="B123" s="32"/>
      <c r="C123" s="31"/>
      <c r="D123" s="31"/>
      <c r="E123" s="265" t="s">
        <v>2517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395</v>
      </c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47" t="str">
        <f>E11</f>
        <v>014-36-10-9 - SO-05 PK Babice - úprava hráze</v>
      </c>
      <c r="F125" s="267"/>
      <c r="G125" s="267"/>
      <c r="H125" s="267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1"/>
      <c r="E127" s="31"/>
      <c r="F127" s="24" t="str">
        <f>F14</f>
        <v xml:space="preserve"> </v>
      </c>
      <c r="G127" s="31"/>
      <c r="H127" s="31"/>
      <c r="I127" s="101" t="s">
        <v>22</v>
      </c>
      <c r="J127" s="54" t="str">
        <f>IF(J14="","",J14)</f>
        <v>1. 4. 2020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7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5.65" customHeight="1">
      <c r="A129" s="31"/>
      <c r="B129" s="32"/>
      <c r="C129" s="26" t="s">
        <v>24</v>
      </c>
      <c r="D129" s="31"/>
      <c r="E129" s="31"/>
      <c r="F129" s="24" t="str">
        <f>E17</f>
        <v>Povodí Moravy, s.p.</v>
      </c>
      <c r="G129" s="31"/>
      <c r="H129" s="31"/>
      <c r="I129" s="101" t="s">
        <v>30</v>
      </c>
      <c r="J129" s="29" t="str">
        <f>E23</f>
        <v>VH atelier, spol. s r.o.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25.65" customHeight="1">
      <c r="A130" s="31"/>
      <c r="B130" s="32"/>
      <c r="C130" s="26" t="s">
        <v>28</v>
      </c>
      <c r="D130" s="31"/>
      <c r="E130" s="31"/>
      <c r="F130" s="24" t="str">
        <f>IF(E20="","",E20)</f>
        <v>Vyplň údaj</v>
      </c>
      <c r="G130" s="31"/>
      <c r="H130" s="31"/>
      <c r="I130" s="101" t="s">
        <v>33</v>
      </c>
      <c r="J130" s="29" t="str">
        <f>E26</f>
        <v>VH atelier, spol. s r.o.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" customHeight="1">
      <c r="A131" s="31"/>
      <c r="B131" s="32"/>
      <c r="C131" s="31"/>
      <c r="D131" s="31"/>
      <c r="E131" s="31"/>
      <c r="F131" s="31"/>
      <c r="G131" s="31"/>
      <c r="H131" s="31"/>
      <c r="I131" s="100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40"/>
      <c r="B132" s="141"/>
      <c r="C132" s="142" t="s">
        <v>413</v>
      </c>
      <c r="D132" s="143" t="s">
        <v>60</v>
      </c>
      <c r="E132" s="143" t="s">
        <v>56</v>
      </c>
      <c r="F132" s="143" t="s">
        <v>57</v>
      </c>
      <c r="G132" s="143" t="s">
        <v>414</v>
      </c>
      <c r="H132" s="143" t="s">
        <v>415</v>
      </c>
      <c r="I132" s="144" t="s">
        <v>416</v>
      </c>
      <c r="J132" s="145" t="s">
        <v>399</v>
      </c>
      <c r="K132" s="146" t="s">
        <v>417</v>
      </c>
      <c r="L132" s="147"/>
      <c r="M132" s="61" t="s">
        <v>1</v>
      </c>
      <c r="N132" s="62" t="s">
        <v>39</v>
      </c>
      <c r="O132" s="62" t="s">
        <v>418</v>
      </c>
      <c r="P132" s="62" t="s">
        <v>419</v>
      </c>
      <c r="Q132" s="62" t="s">
        <v>420</v>
      </c>
      <c r="R132" s="62" t="s">
        <v>421</v>
      </c>
      <c r="S132" s="62" t="s">
        <v>422</v>
      </c>
      <c r="T132" s="63" t="s">
        <v>423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</row>
    <row r="133" spans="1:65" s="2" customFormat="1" ht="22.8" customHeight="1">
      <c r="A133" s="31"/>
      <c r="B133" s="32"/>
      <c r="C133" s="68" t="s">
        <v>424</v>
      </c>
      <c r="D133" s="31"/>
      <c r="E133" s="31"/>
      <c r="F133" s="31"/>
      <c r="G133" s="31"/>
      <c r="H133" s="31"/>
      <c r="I133" s="100"/>
      <c r="J133" s="148">
        <f>BK133</f>
        <v>0</v>
      </c>
      <c r="K133" s="31"/>
      <c r="L133" s="32"/>
      <c r="M133" s="64"/>
      <c r="N133" s="55"/>
      <c r="O133" s="65"/>
      <c r="P133" s="149">
        <f>P134</f>
        <v>0</v>
      </c>
      <c r="Q133" s="65"/>
      <c r="R133" s="149">
        <f>R134</f>
        <v>596.84739149999984</v>
      </c>
      <c r="S133" s="65"/>
      <c r="T133" s="150">
        <f>T134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74</v>
      </c>
      <c r="AU133" s="16" t="s">
        <v>401</v>
      </c>
      <c r="BK133" s="151">
        <f>BK134</f>
        <v>0</v>
      </c>
    </row>
    <row r="134" spans="1:65" s="12" customFormat="1" ht="25.9" customHeight="1">
      <c r="B134" s="152"/>
      <c r="D134" s="153" t="s">
        <v>74</v>
      </c>
      <c r="E134" s="154" t="s">
        <v>425</v>
      </c>
      <c r="F134" s="154" t="s">
        <v>426</v>
      </c>
      <c r="I134" s="155"/>
      <c r="J134" s="156">
        <f>BK134</f>
        <v>0</v>
      </c>
      <c r="L134" s="152"/>
      <c r="M134" s="157"/>
      <c r="N134" s="158"/>
      <c r="O134" s="158"/>
      <c r="P134" s="159">
        <f>P135+P190+P218+P224</f>
        <v>0</v>
      </c>
      <c r="Q134" s="158"/>
      <c r="R134" s="159">
        <f>R135+R190+R218+R224</f>
        <v>596.84739149999984</v>
      </c>
      <c r="S134" s="158"/>
      <c r="T134" s="160">
        <f>T135+T190+T218+T224</f>
        <v>0</v>
      </c>
      <c r="AR134" s="153" t="s">
        <v>82</v>
      </c>
      <c r="AT134" s="161" t="s">
        <v>74</v>
      </c>
      <c r="AU134" s="161" t="s">
        <v>75</v>
      </c>
      <c r="AY134" s="153" t="s">
        <v>427</v>
      </c>
      <c r="BK134" s="162">
        <f>BK135+BK190+BK218+BK224</f>
        <v>0</v>
      </c>
    </row>
    <row r="135" spans="1:65" s="12" customFormat="1" ht="22.8" customHeight="1">
      <c r="B135" s="152"/>
      <c r="D135" s="153" t="s">
        <v>74</v>
      </c>
      <c r="E135" s="163" t="s">
        <v>82</v>
      </c>
      <c r="F135" s="163" t="s">
        <v>428</v>
      </c>
      <c r="I135" s="155"/>
      <c r="J135" s="164">
        <f>BK135</f>
        <v>0</v>
      </c>
      <c r="L135" s="152"/>
      <c r="M135" s="157"/>
      <c r="N135" s="158"/>
      <c r="O135" s="158"/>
      <c r="P135" s="159">
        <f>P136+P146+P151+P164+P175</f>
        <v>0</v>
      </c>
      <c r="Q135" s="158"/>
      <c r="R135" s="159">
        <f>R136+R146+R151+R164+R175</f>
        <v>1.3663E-2</v>
      </c>
      <c r="S135" s="158"/>
      <c r="T135" s="160">
        <f>T136+T146+T151+T164+T175</f>
        <v>0</v>
      </c>
      <c r="AR135" s="153" t="s">
        <v>82</v>
      </c>
      <c r="AT135" s="161" t="s">
        <v>74</v>
      </c>
      <c r="AU135" s="161" t="s">
        <v>82</v>
      </c>
      <c r="AY135" s="153" t="s">
        <v>427</v>
      </c>
      <c r="BK135" s="162">
        <f>BK136+BK146+BK151+BK164+BK175</f>
        <v>0</v>
      </c>
    </row>
    <row r="136" spans="1:65" s="12" customFormat="1" ht="20.85" customHeight="1">
      <c r="B136" s="152"/>
      <c r="D136" s="153" t="s">
        <v>74</v>
      </c>
      <c r="E136" s="163" t="s">
        <v>429</v>
      </c>
      <c r="F136" s="163" t="s">
        <v>430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SUM(P137:P145)</f>
        <v>0</v>
      </c>
      <c r="Q136" s="158"/>
      <c r="R136" s="159">
        <f>SUM(R137:R145)</f>
        <v>0</v>
      </c>
      <c r="S136" s="158"/>
      <c r="T136" s="160">
        <f>SUM(T137:T145)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SUM(BK137:BK145)</f>
        <v>0</v>
      </c>
    </row>
    <row r="137" spans="1:65" s="2" customFormat="1" ht="44.25" customHeight="1">
      <c r="A137" s="31"/>
      <c r="B137" s="165"/>
      <c r="C137" s="166" t="s">
        <v>82</v>
      </c>
      <c r="D137" s="166" t="s">
        <v>431</v>
      </c>
      <c r="E137" s="167" t="s">
        <v>1304</v>
      </c>
      <c r="F137" s="168" t="s">
        <v>1305</v>
      </c>
      <c r="G137" s="169" t="s">
        <v>490</v>
      </c>
      <c r="H137" s="170">
        <v>100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2581</v>
      </c>
    </row>
    <row r="138" spans="1:65" s="2" customFormat="1" ht="45">
      <c r="A138" s="31"/>
      <c r="B138" s="32"/>
      <c r="C138" s="31"/>
      <c r="D138" s="180" t="s">
        <v>438</v>
      </c>
      <c r="E138" s="31"/>
      <c r="F138" s="181" t="s">
        <v>2582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2583</v>
      </c>
      <c r="H139" s="187">
        <v>100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2" customFormat="1" ht="21.75" customHeight="1">
      <c r="A140" s="31"/>
      <c r="B140" s="165"/>
      <c r="C140" s="166" t="s">
        <v>84</v>
      </c>
      <c r="D140" s="166" t="s">
        <v>431</v>
      </c>
      <c r="E140" s="167" t="s">
        <v>818</v>
      </c>
      <c r="F140" s="168" t="s">
        <v>819</v>
      </c>
      <c r="G140" s="169" t="s">
        <v>490</v>
      </c>
      <c r="H140" s="170">
        <v>100</v>
      </c>
      <c r="I140" s="171"/>
      <c r="J140" s="172">
        <f>ROUND(I140*H140,2)</f>
        <v>0</v>
      </c>
      <c r="K140" s="173"/>
      <c r="L140" s="32"/>
      <c r="M140" s="174" t="s">
        <v>1</v>
      </c>
      <c r="N140" s="175" t="s">
        <v>40</v>
      </c>
      <c r="O140" s="57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436</v>
      </c>
      <c r="AY140" s="16" t="s">
        <v>427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82</v>
      </c>
      <c r="BK140" s="179">
        <f>ROUND(I140*H140,2)</f>
        <v>0</v>
      </c>
      <c r="BL140" s="16" t="s">
        <v>435</v>
      </c>
      <c r="BM140" s="178" t="s">
        <v>2584</v>
      </c>
    </row>
    <row r="141" spans="1:65" s="2" customFormat="1" ht="81">
      <c r="A141" s="31"/>
      <c r="B141" s="32"/>
      <c r="C141" s="31"/>
      <c r="D141" s="180" t="s">
        <v>438</v>
      </c>
      <c r="E141" s="31"/>
      <c r="F141" s="181" t="s">
        <v>821</v>
      </c>
      <c r="G141" s="31"/>
      <c r="H141" s="31"/>
      <c r="I141" s="100"/>
      <c r="J141" s="31"/>
      <c r="K141" s="31"/>
      <c r="L141" s="32"/>
      <c r="M141" s="182"/>
      <c r="N141" s="183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438</v>
      </c>
      <c r="AU141" s="16" t="s">
        <v>436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1835</v>
      </c>
      <c r="H142" s="187">
        <v>100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21.75" customHeight="1">
      <c r="A143" s="31"/>
      <c r="B143" s="165"/>
      <c r="C143" s="166" t="s">
        <v>436</v>
      </c>
      <c r="D143" s="166" t="s">
        <v>431</v>
      </c>
      <c r="E143" s="167" t="s">
        <v>432</v>
      </c>
      <c r="F143" s="168" t="s">
        <v>823</v>
      </c>
      <c r="G143" s="169" t="s">
        <v>824</v>
      </c>
      <c r="H143" s="170">
        <v>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2585</v>
      </c>
    </row>
    <row r="144" spans="1:65" s="2" customFormat="1" ht="72">
      <c r="A144" s="31"/>
      <c r="B144" s="32"/>
      <c r="C144" s="31"/>
      <c r="D144" s="180" t="s">
        <v>438</v>
      </c>
      <c r="E144" s="31"/>
      <c r="F144" s="181" t="s">
        <v>826</v>
      </c>
      <c r="G144" s="31"/>
      <c r="H144" s="31"/>
      <c r="I144" s="100"/>
      <c r="J144" s="31"/>
      <c r="K144" s="31"/>
      <c r="L144" s="32"/>
      <c r="M144" s="182"/>
      <c r="N144" s="183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438</v>
      </c>
      <c r="AU144" s="16" t="s">
        <v>436</v>
      </c>
    </row>
    <row r="145" spans="1:65" s="13" customFormat="1" ht="10.199999999999999">
      <c r="B145" s="184"/>
      <c r="D145" s="180" t="s">
        <v>447</v>
      </c>
      <c r="E145" s="185" t="s">
        <v>1</v>
      </c>
      <c r="F145" s="186" t="s">
        <v>82</v>
      </c>
      <c r="H145" s="187">
        <v>1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447</v>
      </c>
      <c r="AU145" s="185" t="s">
        <v>436</v>
      </c>
      <c r="AV145" s="13" t="s">
        <v>84</v>
      </c>
      <c r="AW145" s="13" t="s">
        <v>32</v>
      </c>
      <c r="AX145" s="13" t="s">
        <v>82</v>
      </c>
      <c r="AY145" s="185" t="s">
        <v>427</v>
      </c>
    </row>
    <row r="146" spans="1:65" s="12" customFormat="1" ht="20.85" customHeight="1">
      <c r="B146" s="152"/>
      <c r="D146" s="153" t="s">
        <v>74</v>
      </c>
      <c r="E146" s="163" t="s">
        <v>440</v>
      </c>
      <c r="F146" s="163" t="s">
        <v>441</v>
      </c>
      <c r="I146" s="155"/>
      <c r="J146" s="164">
        <f>BK146</f>
        <v>0</v>
      </c>
      <c r="L146" s="152"/>
      <c r="M146" s="157"/>
      <c r="N146" s="158"/>
      <c r="O146" s="158"/>
      <c r="P146" s="159">
        <f>SUM(P147:P150)</f>
        <v>0</v>
      </c>
      <c r="Q146" s="158"/>
      <c r="R146" s="159">
        <f>SUM(R147:R150)</f>
        <v>0</v>
      </c>
      <c r="S146" s="158"/>
      <c r="T146" s="160">
        <f>SUM(T147:T150)</f>
        <v>0</v>
      </c>
      <c r="AR146" s="153" t="s">
        <v>82</v>
      </c>
      <c r="AT146" s="161" t="s">
        <v>74</v>
      </c>
      <c r="AU146" s="161" t="s">
        <v>84</v>
      </c>
      <c r="AY146" s="153" t="s">
        <v>427</v>
      </c>
      <c r="BK146" s="162">
        <f>SUM(BK147:BK150)</f>
        <v>0</v>
      </c>
    </row>
    <row r="147" spans="1:65" s="2" customFormat="1" ht="21.75" customHeight="1">
      <c r="A147" s="31"/>
      <c r="B147" s="165"/>
      <c r="C147" s="166" t="s">
        <v>435</v>
      </c>
      <c r="D147" s="166" t="s">
        <v>431</v>
      </c>
      <c r="E147" s="167" t="s">
        <v>827</v>
      </c>
      <c r="F147" s="168" t="s">
        <v>828</v>
      </c>
      <c r="G147" s="169" t="s">
        <v>675</v>
      </c>
      <c r="H147" s="170">
        <v>169</v>
      </c>
      <c r="I147" s="171"/>
      <c r="J147" s="172">
        <f>ROUND(I147*H147,2)</f>
        <v>0</v>
      </c>
      <c r="K147" s="173"/>
      <c r="L147" s="32"/>
      <c r="M147" s="174" t="s">
        <v>1</v>
      </c>
      <c r="N147" s="175" t="s">
        <v>40</v>
      </c>
      <c r="O147" s="57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436</v>
      </c>
      <c r="AY147" s="16" t="s">
        <v>427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6" t="s">
        <v>82</v>
      </c>
      <c r="BK147" s="179">
        <f>ROUND(I147*H147,2)</f>
        <v>0</v>
      </c>
      <c r="BL147" s="16" t="s">
        <v>435</v>
      </c>
      <c r="BM147" s="178" t="s">
        <v>2586</v>
      </c>
    </row>
    <row r="148" spans="1:65" s="13" customFormat="1" ht="10.199999999999999">
      <c r="B148" s="184"/>
      <c r="D148" s="180" t="s">
        <v>447</v>
      </c>
      <c r="E148" s="185" t="s">
        <v>1</v>
      </c>
      <c r="F148" s="186" t="s">
        <v>2587</v>
      </c>
      <c r="H148" s="187">
        <v>67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447</v>
      </c>
      <c r="AU148" s="185" t="s">
        <v>436</v>
      </c>
      <c r="AV148" s="13" t="s">
        <v>84</v>
      </c>
      <c r="AW148" s="13" t="s">
        <v>32</v>
      </c>
      <c r="AX148" s="13" t="s">
        <v>75</v>
      </c>
      <c r="AY148" s="185" t="s">
        <v>427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2588</v>
      </c>
      <c r="H149" s="187">
        <v>102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75</v>
      </c>
      <c r="AY149" s="185" t="s">
        <v>427</v>
      </c>
    </row>
    <row r="150" spans="1:65" s="14" customFormat="1" ht="10.199999999999999">
      <c r="B150" s="203"/>
      <c r="D150" s="180" t="s">
        <v>447</v>
      </c>
      <c r="E150" s="204" t="s">
        <v>1</v>
      </c>
      <c r="F150" s="205" t="s">
        <v>541</v>
      </c>
      <c r="H150" s="206">
        <v>169</v>
      </c>
      <c r="I150" s="207"/>
      <c r="L150" s="203"/>
      <c r="M150" s="208"/>
      <c r="N150" s="209"/>
      <c r="O150" s="209"/>
      <c r="P150" s="209"/>
      <c r="Q150" s="209"/>
      <c r="R150" s="209"/>
      <c r="S150" s="209"/>
      <c r="T150" s="210"/>
      <c r="AT150" s="204" t="s">
        <v>447</v>
      </c>
      <c r="AU150" s="204" t="s">
        <v>436</v>
      </c>
      <c r="AV150" s="14" t="s">
        <v>435</v>
      </c>
      <c r="AW150" s="14" t="s">
        <v>32</v>
      </c>
      <c r="AX150" s="14" t="s">
        <v>82</v>
      </c>
      <c r="AY150" s="204" t="s">
        <v>427</v>
      </c>
    </row>
    <row r="151" spans="1:65" s="12" customFormat="1" ht="20.85" customHeight="1">
      <c r="B151" s="152"/>
      <c r="D151" s="153" t="s">
        <v>74</v>
      </c>
      <c r="E151" s="163" t="s">
        <v>484</v>
      </c>
      <c r="F151" s="163" t="s">
        <v>832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SUM(P152:P163)</f>
        <v>0</v>
      </c>
      <c r="Q151" s="158"/>
      <c r="R151" s="159">
        <f>SUM(R152:R163)</f>
        <v>0</v>
      </c>
      <c r="S151" s="158"/>
      <c r="T151" s="160">
        <f>SUM(T152:T163)</f>
        <v>0</v>
      </c>
      <c r="AR151" s="153" t="s">
        <v>82</v>
      </c>
      <c r="AT151" s="161" t="s">
        <v>74</v>
      </c>
      <c r="AU151" s="161" t="s">
        <v>84</v>
      </c>
      <c r="AY151" s="153" t="s">
        <v>427</v>
      </c>
      <c r="BK151" s="162">
        <f>SUM(BK152:BK163)</f>
        <v>0</v>
      </c>
    </row>
    <row r="152" spans="1:65" s="2" customFormat="1" ht="55.5" customHeight="1">
      <c r="A152" s="31"/>
      <c r="B152" s="165"/>
      <c r="C152" s="166" t="s">
        <v>460</v>
      </c>
      <c r="D152" s="166" t="s">
        <v>431</v>
      </c>
      <c r="E152" s="167" t="s">
        <v>833</v>
      </c>
      <c r="F152" s="168" t="s">
        <v>834</v>
      </c>
      <c r="G152" s="169" t="s">
        <v>675</v>
      </c>
      <c r="H152" s="170">
        <v>169</v>
      </c>
      <c r="I152" s="171"/>
      <c r="J152" s="172">
        <f>ROUND(I152*H152,2)</f>
        <v>0</v>
      </c>
      <c r="K152" s="173"/>
      <c r="L152" s="32"/>
      <c r="M152" s="174" t="s">
        <v>1</v>
      </c>
      <c r="N152" s="175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435</v>
      </c>
      <c r="AT152" s="178" t="s">
        <v>431</v>
      </c>
      <c r="AU152" s="178" t="s">
        <v>436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435</v>
      </c>
      <c r="BM152" s="178" t="s">
        <v>2589</v>
      </c>
    </row>
    <row r="153" spans="1:65" s="13" customFormat="1" ht="10.199999999999999">
      <c r="B153" s="184"/>
      <c r="D153" s="180" t="s">
        <v>447</v>
      </c>
      <c r="E153" s="185" t="s">
        <v>1</v>
      </c>
      <c r="F153" s="186" t="s">
        <v>2590</v>
      </c>
      <c r="H153" s="187">
        <v>169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447</v>
      </c>
      <c r="AU153" s="185" t="s">
        <v>436</v>
      </c>
      <c r="AV153" s="13" t="s">
        <v>84</v>
      </c>
      <c r="AW153" s="13" t="s">
        <v>32</v>
      </c>
      <c r="AX153" s="13" t="s">
        <v>82</v>
      </c>
      <c r="AY153" s="185" t="s">
        <v>427</v>
      </c>
    </row>
    <row r="154" spans="1:65" s="2" customFormat="1" ht="55.5" customHeight="1">
      <c r="A154" s="31"/>
      <c r="B154" s="165"/>
      <c r="C154" s="166" t="s">
        <v>471</v>
      </c>
      <c r="D154" s="166" t="s">
        <v>431</v>
      </c>
      <c r="E154" s="167" t="s">
        <v>837</v>
      </c>
      <c r="F154" s="168" t="s">
        <v>838</v>
      </c>
      <c r="G154" s="169" t="s">
        <v>675</v>
      </c>
      <c r="H154" s="170">
        <v>478.7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2591</v>
      </c>
    </row>
    <row r="155" spans="1:65" s="13" customFormat="1" ht="20.399999999999999">
      <c r="B155" s="184"/>
      <c r="D155" s="180" t="s">
        <v>447</v>
      </c>
      <c r="E155" s="185" t="s">
        <v>1</v>
      </c>
      <c r="F155" s="186" t="s">
        <v>2592</v>
      </c>
      <c r="H155" s="187">
        <v>169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75</v>
      </c>
      <c r="AY155" s="185" t="s">
        <v>427</v>
      </c>
    </row>
    <row r="156" spans="1:65" s="13" customFormat="1" ht="30.6">
      <c r="B156" s="184"/>
      <c r="D156" s="180" t="s">
        <v>447</v>
      </c>
      <c r="E156" s="185" t="s">
        <v>1</v>
      </c>
      <c r="F156" s="186" t="s">
        <v>2593</v>
      </c>
      <c r="H156" s="187">
        <v>309.7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436</v>
      </c>
      <c r="AV156" s="13" t="s">
        <v>84</v>
      </c>
      <c r="AW156" s="13" t="s">
        <v>32</v>
      </c>
      <c r="AX156" s="13" t="s">
        <v>75</v>
      </c>
      <c r="AY156" s="185" t="s">
        <v>427</v>
      </c>
    </row>
    <row r="157" spans="1:65" s="14" customFormat="1" ht="10.199999999999999">
      <c r="B157" s="203"/>
      <c r="D157" s="180" t="s">
        <v>447</v>
      </c>
      <c r="E157" s="204" t="s">
        <v>1</v>
      </c>
      <c r="F157" s="205" t="s">
        <v>541</v>
      </c>
      <c r="H157" s="206">
        <v>478.7</v>
      </c>
      <c r="I157" s="207"/>
      <c r="L157" s="203"/>
      <c r="M157" s="208"/>
      <c r="N157" s="209"/>
      <c r="O157" s="209"/>
      <c r="P157" s="209"/>
      <c r="Q157" s="209"/>
      <c r="R157" s="209"/>
      <c r="S157" s="209"/>
      <c r="T157" s="210"/>
      <c r="AT157" s="204" t="s">
        <v>447</v>
      </c>
      <c r="AU157" s="204" t="s">
        <v>436</v>
      </c>
      <c r="AV157" s="14" t="s">
        <v>435</v>
      </c>
      <c r="AW157" s="14" t="s">
        <v>32</v>
      </c>
      <c r="AX157" s="14" t="s">
        <v>82</v>
      </c>
      <c r="AY157" s="204" t="s">
        <v>427</v>
      </c>
    </row>
    <row r="158" spans="1:65" s="2" customFormat="1" ht="55.5" customHeight="1">
      <c r="A158" s="31"/>
      <c r="B158" s="165"/>
      <c r="C158" s="166" t="s">
        <v>479</v>
      </c>
      <c r="D158" s="166" t="s">
        <v>431</v>
      </c>
      <c r="E158" s="167" t="s">
        <v>841</v>
      </c>
      <c r="F158" s="168" t="s">
        <v>842</v>
      </c>
      <c r="G158" s="169" t="s">
        <v>675</v>
      </c>
      <c r="H158" s="170">
        <v>9576</v>
      </c>
      <c r="I158" s="171"/>
      <c r="J158" s="172">
        <f>ROUND(I158*H158,2)</f>
        <v>0</v>
      </c>
      <c r="K158" s="173"/>
      <c r="L158" s="32"/>
      <c r="M158" s="174" t="s">
        <v>1</v>
      </c>
      <c r="N158" s="175" t="s">
        <v>40</v>
      </c>
      <c r="O158" s="57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435</v>
      </c>
      <c r="AT158" s="178" t="s">
        <v>431</v>
      </c>
      <c r="AU158" s="178" t="s">
        <v>436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435</v>
      </c>
      <c r="BM158" s="178" t="s">
        <v>2594</v>
      </c>
    </row>
    <row r="159" spans="1:65" s="13" customFormat="1" ht="10.199999999999999">
      <c r="B159" s="184"/>
      <c r="D159" s="180" t="s">
        <v>447</v>
      </c>
      <c r="E159" s="185" t="s">
        <v>1</v>
      </c>
      <c r="F159" s="186" t="s">
        <v>2595</v>
      </c>
      <c r="H159" s="187">
        <v>9576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447</v>
      </c>
      <c r="AU159" s="185" t="s">
        <v>436</v>
      </c>
      <c r="AV159" s="13" t="s">
        <v>84</v>
      </c>
      <c r="AW159" s="13" t="s">
        <v>32</v>
      </c>
      <c r="AX159" s="13" t="s">
        <v>82</v>
      </c>
      <c r="AY159" s="185" t="s">
        <v>427</v>
      </c>
    </row>
    <row r="160" spans="1:65" s="2" customFormat="1" ht="33" customHeight="1">
      <c r="A160" s="31"/>
      <c r="B160" s="165"/>
      <c r="C160" s="166" t="s">
        <v>464</v>
      </c>
      <c r="D160" s="166" t="s">
        <v>431</v>
      </c>
      <c r="E160" s="167" t="s">
        <v>845</v>
      </c>
      <c r="F160" s="168" t="s">
        <v>846</v>
      </c>
      <c r="G160" s="169" t="s">
        <v>675</v>
      </c>
      <c r="H160" s="170">
        <v>478.7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435</v>
      </c>
      <c r="AT160" s="178" t="s">
        <v>431</v>
      </c>
      <c r="AU160" s="178" t="s">
        <v>436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435</v>
      </c>
      <c r="BM160" s="178" t="s">
        <v>2596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2597</v>
      </c>
      <c r="H161" s="187">
        <v>169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75</v>
      </c>
      <c r="AY161" s="185" t="s">
        <v>427</v>
      </c>
    </row>
    <row r="162" spans="1:65" s="13" customFormat="1" ht="10.199999999999999">
      <c r="B162" s="184"/>
      <c r="D162" s="180" t="s">
        <v>447</v>
      </c>
      <c r="E162" s="185" t="s">
        <v>1</v>
      </c>
      <c r="F162" s="186" t="s">
        <v>2598</v>
      </c>
      <c r="H162" s="187">
        <v>309.7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447</v>
      </c>
      <c r="AU162" s="185" t="s">
        <v>436</v>
      </c>
      <c r="AV162" s="13" t="s">
        <v>84</v>
      </c>
      <c r="AW162" s="13" t="s">
        <v>32</v>
      </c>
      <c r="AX162" s="13" t="s">
        <v>75</v>
      </c>
      <c r="AY162" s="185" t="s">
        <v>427</v>
      </c>
    </row>
    <row r="163" spans="1:65" s="14" customFormat="1" ht="10.199999999999999">
      <c r="B163" s="203"/>
      <c r="D163" s="180" t="s">
        <v>447</v>
      </c>
      <c r="E163" s="204" t="s">
        <v>1</v>
      </c>
      <c r="F163" s="205" t="s">
        <v>541</v>
      </c>
      <c r="H163" s="206">
        <v>478.7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447</v>
      </c>
      <c r="AU163" s="204" t="s">
        <v>436</v>
      </c>
      <c r="AV163" s="14" t="s">
        <v>435</v>
      </c>
      <c r="AW163" s="14" t="s">
        <v>32</v>
      </c>
      <c r="AX163" s="14" t="s">
        <v>82</v>
      </c>
      <c r="AY163" s="204" t="s">
        <v>427</v>
      </c>
    </row>
    <row r="164" spans="1:65" s="12" customFormat="1" ht="20.85" customHeight="1">
      <c r="B164" s="152"/>
      <c r="D164" s="153" t="s">
        <v>74</v>
      </c>
      <c r="E164" s="163" t="s">
        <v>533</v>
      </c>
      <c r="F164" s="163" t="s">
        <v>849</v>
      </c>
      <c r="I164" s="155"/>
      <c r="J164" s="164">
        <f>BK164</f>
        <v>0</v>
      </c>
      <c r="L164" s="152"/>
      <c r="M164" s="157"/>
      <c r="N164" s="158"/>
      <c r="O164" s="158"/>
      <c r="P164" s="159">
        <f>SUM(P165:P174)</f>
        <v>0</v>
      </c>
      <c r="Q164" s="158"/>
      <c r="R164" s="159">
        <f>SUM(R165:R174)</f>
        <v>0</v>
      </c>
      <c r="S164" s="158"/>
      <c r="T164" s="160">
        <f>SUM(T165:T174)</f>
        <v>0</v>
      </c>
      <c r="AR164" s="153" t="s">
        <v>82</v>
      </c>
      <c r="AT164" s="161" t="s">
        <v>74</v>
      </c>
      <c r="AU164" s="161" t="s">
        <v>84</v>
      </c>
      <c r="AY164" s="153" t="s">
        <v>427</v>
      </c>
      <c r="BK164" s="162">
        <f>SUM(BK165:BK174)</f>
        <v>0</v>
      </c>
    </row>
    <row r="165" spans="1:65" s="2" customFormat="1" ht="55.5" customHeight="1">
      <c r="A165" s="31"/>
      <c r="B165" s="165"/>
      <c r="C165" s="166" t="s">
        <v>467</v>
      </c>
      <c r="D165" s="166" t="s">
        <v>431</v>
      </c>
      <c r="E165" s="167" t="s">
        <v>850</v>
      </c>
      <c r="F165" s="168" t="s">
        <v>851</v>
      </c>
      <c r="G165" s="169" t="s">
        <v>675</v>
      </c>
      <c r="H165" s="170">
        <v>352.3</v>
      </c>
      <c r="I165" s="171"/>
      <c r="J165" s="172">
        <f>ROUND(I165*H165,2)</f>
        <v>0</v>
      </c>
      <c r="K165" s="173"/>
      <c r="L165" s="32"/>
      <c r="M165" s="174" t="s">
        <v>1</v>
      </c>
      <c r="N165" s="175" t="s">
        <v>40</v>
      </c>
      <c r="O165" s="57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8" t="s">
        <v>435</v>
      </c>
      <c r="AT165" s="178" t="s">
        <v>431</v>
      </c>
      <c r="AU165" s="178" t="s">
        <v>436</v>
      </c>
      <c r="AY165" s="16" t="s">
        <v>427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82</v>
      </c>
      <c r="BK165" s="179">
        <f>ROUND(I165*H165,2)</f>
        <v>0</v>
      </c>
      <c r="BL165" s="16" t="s">
        <v>435</v>
      </c>
      <c r="BM165" s="178" t="s">
        <v>2599</v>
      </c>
    </row>
    <row r="166" spans="1:65" s="13" customFormat="1" ht="10.199999999999999">
      <c r="B166" s="184"/>
      <c r="D166" s="180" t="s">
        <v>447</v>
      </c>
      <c r="E166" s="185" t="s">
        <v>1</v>
      </c>
      <c r="F166" s="186" t="s">
        <v>2600</v>
      </c>
      <c r="H166" s="187">
        <v>352.3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436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33" customHeight="1">
      <c r="A167" s="31"/>
      <c r="B167" s="165"/>
      <c r="C167" s="166" t="s">
        <v>497</v>
      </c>
      <c r="D167" s="166" t="s">
        <v>431</v>
      </c>
      <c r="E167" s="167" t="s">
        <v>854</v>
      </c>
      <c r="F167" s="168" t="s">
        <v>855</v>
      </c>
      <c r="G167" s="169" t="s">
        <v>452</v>
      </c>
      <c r="H167" s="170">
        <v>287.3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436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2601</v>
      </c>
    </row>
    <row r="168" spans="1:65" s="13" customFormat="1" ht="10.199999999999999">
      <c r="B168" s="184"/>
      <c r="D168" s="180" t="s">
        <v>447</v>
      </c>
      <c r="E168" s="185" t="s">
        <v>1</v>
      </c>
      <c r="F168" s="186" t="s">
        <v>2602</v>
      </c>
      <c r="H168" s="187">
        <v>287.3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447</v>
      </c>
      <c r="AU168" s="185" t="s">
        <v>436</v>
      </c>
      <c r="AV168" s="13" t="s">
        <v>84</v>
      </c>
      <c r="AW168" s="13" t="s">
        <v>32</v>
      </c>
      <c r="AX168" s="13" t="s">
        <v>82</v>
      </c>
      <c r="AY168" s="185" t="s">
        <v>427</v>
      </c>
    </row>
    <row r="169" spans="1:65" s="2" customFormat="1" ht="33" customHeight="1">
      <c r="A169" s="31"/>
      <c r="B169" s="165"/>
      <c r="C169" s="166" t="s">
        <v>429</v>
      </c>
      <c r="D169" s="166" t="s">
        <v>431</v>
      </c>
      <c r="E169" s="167" t="s">
        <v>858</v>
      </c>
      <c r="F169" s="168" t="s">
        <v>859</v>
      </c>
      <c r="G169" s="169" t="s">
        <v>675</v>
      </c>
      <c r="H169" s="170">
        <v>338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436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2603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2604</v>
      </c>
      <c r="H170" s="187">
        <v>169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436</v>
      </c>
      <c r="AV170" s="13" t="s">
        <v>84</v>
      </c>
      <c r="AW170" s="13" t="s">
        <v>32</v>
      </c>
      <c r="AX170" s="13" t="s">
        <v>75</v>
      </c>
      <c r="AY170" s="185" t="s">
        <v>427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2605</v>
      </c>
      <c r="H171" s="187">
        <v>169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75</v>
      </c>
      <c r="AY171" s="185" t="s">
        <v>427</v>
      </c>
    </row>
    <row r="172" spans="1:65" s="14" customFormat="1" ht="10.199999999999999">
      <c r="B172" s="203"/>
      <c r="D172" s="180" t="s">
        <v>447</v>
      </c>
      <c r="E172" s="204" t="s">
        <v>1</v>
      </c>
      <c r="F172" s="205" t="s">
        <v>541</v>
      </c>
      <c r="H172" s="206">
        <v>338</v>
      </c>
      <c r="I172" s="207"/>
      <c r="L172" s="203"/>
      <c r="M172" s="208"/>
      <c r="N172" s="209"/>
      <c r="O172" s="209"/>
      <c r="P172" s="209"/>
      <c r="Q172" s="209"/>
      <c r="R172" s="209"/>
      <c r="S172" s="209"/>
      <c r="T172" s="210"/>
      <c r="AT172" s="204" t="s">
        <v>447</v>
      </c>
      <c r="AU172" s="204" t="s">
        <v>436</v>
      </c>
      <c r="AV172" s="14" t="s">
        <v>435</v>
      </c>
      <c r="AW172" s="14" t="s">
        <v>32</v>
      </c>
      <c r="AX172" s="14" t="s">
        <v>82</v>
      </c>
      <c r="AY172" s="204" t="s">
        <v>427</v>
      </c>
    </row>
    <row r="173" spans="1:65" s="2" customFormat="1" ht="21.75" customHeight="1">
      <c r="A173" s="31"/>
      <c r="B173" s="165"/>
      <c r="C173" s="166" t="s">
        <v>440</v>
      </c>
      <c r="D173" s="166" t="s">
        <v>431</v>
      </c>
      <c r="E173" s="167" t="s">
        <v>2606</v>
      </c>
      <c r="F173" s="168" t="s">
        <v>2607</v>
      </c>
      <c r="G173" s="169" t="s">
        <v>452</v>
      </c>
      <c r="H173" s="170">
        <v>526.49</v>
      </c>
      <c r="I173" s="171"/>
      <c r="J173" s="172">
        <f>ROUND(I173*H173,2)</f>
        <v>0</v>
      </c>
      <c r="K173" s="173"/>
      <c r="L173" s="32"/>
      <c r="M173" s="174" t="s">
        <v>1</v>
      </c>
      <c r="N173" s="175" t="s">
        <v>40</v>
      </c>
      <c r="O173" s="57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435</v>
      </c>
      <c r="AT173" s="178" t="s">
        <v>431</v>
      </c>
      <c r="AU173" s="178" t="s">
        <v>436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2608</v>
      </c>
    </row>
    <row r="174" spans="1:65" s="13" customFormat="1" ht="20.399999999999999">
      <c r="B174" s="184"/>
      <c r="D174" s="180" t="s">
        <v>447</v>
      </c>
      <c r="E174" s="185" t="s">
        <v>1</v>
      </c>
      <c r="F174" s="186" t="s">
        <v>2609</v>
      </c>
      <c r="H174" s="187">
        <v>526.49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447</v>
      </c>
      <c r="AU174" s="185" t="s">
        <v>436</v>
      </c>
      <c r="AV174" s="13" t="s">
        <v>84</v>
      </c>
      <c r="AW174" s="13" t="s">
        <v>32</v>
      </c>
      <c r="AX174" s="13" t="s">
        <v>82</v>
      </c>
      <c r="AY174" s="185" t="s">
        <v>427</v>
      </c>
    </row>
    <row r="175" spans="1:65" s="12" customFormat="1" ht="20.85" customHeight="1">
      <c r="B175" s="152"/>
      <c r="D175" s="153" t="s">
        <v>74</v>
      </c>
      <c r="E175" s="163" t="s">
        <v>542</v>
      </c>
      <c r="F175" s="163" t="s">
        <v>862</v>
      </c>
      <c r="I175" s="155"/>
      <c r="J175" s="164">
        <f>BK175</f>
        <v>0</v>
      </c>
      <c r="L175" s="152"/>
      <c r="M175" s="157"/>
      <c r="N175" s="158"/>
      <c r="O175" s="158"/>
      <c r="P175" s="159">
        <f>SUM(P176:P189)</f>
        <v>0</v>
      </c>
      <c r="Q175" s="158"/>
      <c r="R175" s="159">
        <f>SUM(R176:R189)</f>
        <v>1.3663E-2</v>
      </c>
      <c r="S175" s="158"/>
      <c r="T175" s="160">
        <f>SUM(T176:T189)</f>
        <v>0</v>
      </c>
      <c r="AR175" s="153" t="s">
        <v>82</v>
      </c>
      <c r="AT175" s="161" t="s">
        <v>74</v>
      </c>
      <c r="AU175" s="161" t="s">
        <v>84</v>
      </c>
      <c r="AY175" s="153" t="s">
        <v>427</v>
      </c>
      <c r="BK175" s="162">
        <f>SUM(BK176:BK189)</f>
        <v>0</v>
      </c>
    </row>
    <row r="176" spans="1:65" s="2" customFormat="1" ht="21.75" customHeight="1">
      <c r="A176" s="31"/>
      <c r="B176" s="165"/>
      <c r="C176" s="166" t="s">
        <v>512</v>
      </c>
      <c r="D176" s="166" t="s">
        <v>431</v>
      </c>
      <c r="E176" s="167" t="s">
        <v>863</v>
      </c>
      <c r="F176" s="168" t="s">
        <v>864</v>
      </c>
      <c r="G176" s="169" t="s">
        <v>490</v>
      </c>
      <c r="H176" s="170">
        <v>546.5</v>
      </c>
      <c r="I176" s="171"/>
      <c r="J176" s="172">
        <f>ROUND(I176*H176,2)</f>
        <v>0</v>
      </c>
      <c r="K176" s="173"/>
      <c r="L176" s="32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8" t="s">
        <v>435</v>
      </c>
      <c r="AT176" s="178" t="s">
        <v>431</v>
      </c>
      <c r="AU176" s="178" t="s">
        <v>436</v>
      </c>
      <c r="AY176" s="16" t="s">
        <v>427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82</v>
      </c>
      <c r="BK176" s="179">
        <f>ROUND(I176*H176,2)</f>
        <v>0</v>
      </c>
      <c r="BL176" s="16" t="s">
        <v>435</v>
      </c>
      <c r="BM176" s="178" t="s">
        <v>2610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2611</v>
      </c>
      <c r="H177" s="187">
        <v>546.5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436</v>
      </c>
      <c r="AV177" s="13" t="s">
        <v>84</v>
      </c>
      <c r="AW177" s="13" t="s">
        <v>32</v>
      </c>
      <c r="AX177" s="13" t="s">
        <v>82</v>
      </c>
      <c r="AY177" s="185" t="s">
        <v>427</v>
      </c>
    </row>
    <row r="178" spans="1:65" s="2" customFormat="1" ht="33" customHeight="1">
      <c r="A178" s="31"/>
      <c r="B178" s="165"/>
      <c r="C178" s="166" t="s">
        <v>487</v>
      </c>
      <c r="D178" s="166" t="s">
        <v>431</v>
      </c>
      <c r="E178" s="167" t="s">
        <v>1856</v>
      </c>
      <c r="F178" s="168" t="s">
        <v>1857</v>
      </c>
      <c r="G178" s="169" t="s">
        <v>490</v>
      </c>
      <c r="H178" s="170">
        <v>546.5</v>
      </c>
      <c r="I178" s="171"/>
      <c r="J178" s="172">
        <f>ROUND(I178*H178,2)</f>
        <v>0</v>
      </c>
      <c r="K178" s="173"/>
      <c r="L178" s="32"/>
      <c r="M178" s="174" t="s">
        <v>1</v>
      </c>
      <c r="N178" s="175" t="s">
        <v>40</v>
      </c>
      <c r="O178" s="57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8" t="s">
        <v>435</v>
      </c>
      <c r="AT178" s="178" t="s">
        <v>431</v>
      </c>
      <c r="AU178" s="178" t="s">
        <v>436</v>
      </c>
      <c r="AY178" s="16" t="s">
        <v>427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6" t="s">
        <v>82</v>
      </c>
      <c r="BK178" s="179">
        <f>ROUND(I178*H178,2)</f>
        <v>0</v>
      </c>
      <c r="BL178" s="16" t="s">
        <v>435</v>
      </c>
      <c r="BM178" s="178" t="s">
        <v>2612</v>
      </c>
    </row>
    <row r="179" spans="1:65" s="13" customFormat="1" ht="10.199999999999999">
      <c r="B179" s="184"/>
      <c r="D179" s="180" t="s">
        <v>447</v>
      </c>
      <c r="E179" s="185" t="s">
        <v>1</v>
      </c>
      <c r="F179" s="186" t="s">
        <v>2613</v>
      </c>
      <c r="H179" s="187">
        <v>546.5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T179" s="185" t="s">
        <v>447</v>
      </c>
      <c r="AU179" s="185" t="s">
        <v>436</v>
      </c>
      <c r="AV179" s="13" t="s">
        <v>84</v>
      </c>
      <c r="AW179" s="13" t="s">
        <v>32</v>
      </c>
      <c r="AX179" s="13" t="s">
        <v>82</v>
      </c>
      <c r="AY179" s="185" t="s">
        <v>427</v>
      </c>
    </row>
    <row r="180" spans="1:65" s="2" customFormat="1" ht="16.5" customHeight="1">
      <c r="A180" s="31"/>
      <c r="B180" s="165"/>
      <c r="C180" s="192" t="s">
        <v>8</v>
      </c>
      <c r="D180" s="192" t="s">
        <v>461</v>
      </c>
      <c r="E180" s="193" t="s">
        <v>871</v>
      </c>
      <c r="F180" s="194" t="s">
        <v>872</v>
      </c>
      <c r="G180" s="195" t="s">
        <v>545</v>
      </c>
      <c r="H180" s="196">
        <v>13.663</v>
      </c>
      <c r="I180" s="197"/>
      <c r="J180" s="198">
        <f>ROUND(I180*H180,2)</f>
        <v>0</v>
      </c>
      <c r="K180" s="199"/>
      <c r="L180" s="200"/>
      <c r="M180" s="201" t="s">
        <v>1</v>
      </c>
      <c r="N180" s="202" t="s">
        <v>40</v>
      </c>
      <c r="O180" s="57"/>
      <c r="P180" s="176">
        <f>O180*H180</f>
        <v>0</v>
      </c>
      <c r="Q180" s="176">
        <v>1E-3</v>
      </c>
      <c r="R180" s="176">
        <f>Q180*H180</f>
        <v>1.3663E-2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464</v>
      </c>
      <c r="AT180" s="178" t="s">
        <v>461</v>
      </c>
      <c r="AU180" s="178" t="s">
        <v>436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435</v>
      </c>
      <c r="BM180" s="178" t="s">
        <v>2614</v>
      </c>
    </row>
    <row r="181" spans="1:65" s="13" customFormat="1" ht="10.199999999999999">
      <c r="B181" s="184"/>
      <c r="D181" s="180" t="s">
        <v>447</v>
      </c>
      <c r="E181" s="185" t="s">
        <v>1</v>
      </c>
      <c r="F181" s="186" t="s">
        <v>2615</v>
      </c>
      <c r="H181" s="187">
        <v>13.663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447</v>
      </c>
      <c r="AU181" s="185" t="s">
        <v>436</v>
      </c>
      <c r="AV181" s="13" t="s">
        <v>84</v>
      </c>
      <c r="AW181" s="13" t="s">
        <v>32</v>
      </c>
      <c r="AX181" s="13" t="s">
        <v>82</v>
      </c>
      <c r="AY181" s="185" t="s">
        <v>427</v>
      </c>
    </row>
    <row r="182" spans="1:65" s="2" customFormat="1" ht="21.75" customHeight="1">
      <c r="A182" s="31"/>
      <c r="B182" s="165"/>
      <c r="C182" s="166" t="s">
        <v>484</v>
      </c>
      <c r="D182" s="166" t="s">
        <v>431</v>
      </c>
      <c r="E182" s="167" t="s">
        <v>875</v>
      </c>
      <c r="F182" s="168" t="s">
        <v>876</v>
      </c>
      <c r="G182" s="169" t="s">
        <v>490</v>
      </c>
      <c r="H182" s="170">
        <v>200</v>
      </c>
      <c r="I182" s="171"/>
      <c r="J182" s="172">
        <f>ROUND(I182*H182,2)</f>
        <v>0</v>
      </c>
      <c r="K182" s="173"/>
      <c r="L182" s="32"/>
      <c r="M182" s="174" t="s">
        <v>1</v>
      </c>
      <c r="N182" s="175" t="s">
        <v>40</v>
      </c>
      <c r="O182" s="57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8" t="s">
        <v>435</v>
      </c>
      <c r="AT182" s="178" t="s">
        <v>431</v>
      </c>
      <c r="AU182" s="178" t="s">
        <v>436</v>
      </c>
      <c r="AY182" s="16" t="s">
        <v>427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6" t="s">
        <v>82</v>
      </c>
      <c r="BK182" s="179">
        <f>ROUND(I182*H182,2)</f>
        <v>0</v>
      </c>
      <c r="BL182" s="16" t="s">
        <v>435</v>
      </c>
      <c r="BM182" s="178" t="s">
        <v>2616</v>
      </c>
    </row>
    <row r="183" spans="1:65" s="13" customFormat="1" ht="10.199999999999999">
      <c r="B183" s="184"/>
      <c r="D183" s="180" t="s">
        <v>447</v>
      </c>
      <c r="E183" s="185" t="s">
        <v>1</v>
      </c>
      <c r="F183" s="186" t="s">
        <v>2617</v>
      </c>
      <c r="H183" s="187">
        <v>200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447</v>
      </c>
      <c r="AU183" s="185" t="s">
        <v>436</v>
      </c>
      <c r="AV183" s="13" t="s">
        <v>84</v>
      </c>
      <c r="AW183" s="13" t="s">
        <v>32</v>
      </c>
      <c r="AX183" s="13" t="s">
        <v>82</v>
      </c>
      <c r="AY183" s="185" t="s">
        <v>427</v>
      </c>
    </row>
    <row r="184" spans="1:65" s="2" customFormat="1" ht="44.25" customHeight="1">
      <c r="A184" s="31"/>
      <c r="B184" s="165"/>
      <c r="C184" s="166" t="s">
        <v>533</v>
      </c>
      <c r="D184" s="166" t="s">
        <v>431</v>
      </c>
      <c r="E184" s="167" t="s">
        <v>880</v>
      </c>
      <c r="F184" s="168" t="s">
        <v>881</v>
      </c>
      <c r="G184" s="169" t="s">
        <v>490</v>
      </c>
      <c r="H184" s="170">
        <v>517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435</v>
      </c>
      <c r="AT184" s="178" t="s">
        <v>431</v>
      </c>
      <c r="AU184" s="178" t="s">
        <v>436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435</v>
      </c>
      <c r="BM184" s="178" t="s">
        <v>2618</v>
      </c>
    </row>
    <row r="185" spans="1:65" s="13" customFormat="1" ht="10.199999999999999">
      <c r="B185" s="184"/>
      <c r="D185" s="180" t="s">
        <v>447</v>
      </c>
      <c r="E185" s="185" t="s">
        <v>1</v>
      </c>
      <c r="F185" s="186" t="s">
        <v>2619</v>
      </c>
      <c r="H185" s="187">
        <v>319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447</v>
      </c>
      <c r="AU185" s="185" t="s">
        <v>436</v>
      </c>
      <c r="AV185" s="13" t="s">
        <v>84</v>
      </c>
      <c r="AW185" s="13" t="s">
        <v>32</v>
      </c>
      <c r="AX185" s="13" t="s">
        <v>75</v>
      </c>
      <c r="AY185" s="185" t="s">
        <v>427</v>
      </c>
    </row>
    <row r="186" spans="1:65" s="13" customFormat="1" ht="10.199999999999999">
      <c r="B186" s="184"/>
      <c r="D186" s="180" t="s">
        <v>447</v>
      </c>
      <c r="E186" s="185" t="s">
        <v>1</v>
      </c>
      <c r="F186" s="186" t="s">
        <v>2620</v>
      </c>
      <c r="H186" s="187">
        <v>198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447</v>
      </c>
      <c r="AU186" s="185" t="s">
        <v>436</v>
      </c>
      <c r="AV186" s="13" t="s">
        <v>84</v>
      </c>
      <c r="AW186" s="13" t="s">
        <v>32</v>
      </c>
      <c r="AX186" s="13" t="s">
        <v>75</v>
      </c>
      <c r="AY186" s="185" t="s">
        <v>427</v>
      </c>
    </row>
    <row r="187" spans="1:65" s="14" customFormat="1" ht="10.199999999999999">
      <c r="B187" s="203"/>
      <c r="D187" s="180" t="s">
        <v>447</v>
      </c>
      <c r="E187" s="204" t="s">
        <v>1</v>
      </c>
      <c r="F187" s="205" t="s">
        <v>541</v>
      </c>
      <c r="H187" s="206">
        <v>517</v>
      </c>
      <c r="I187" s="207"/>
      <c r="L187" s="203"/>
      <c r="M187" s="208"/>
      <c r="N187" s="209"/>
      <c r="O187" s="209"/>
      <c r="P187" s="209"/>
      <c r="Q187" s="209"/>
      <c r="R187" s="209"/>
      <c r="S187" s="209"/>
      <c r="T187" s="210"/>
      <c r="AT187" s="204" t="s">
        <v>447</v>
      </c>
      <c r="AU187" s="204" t="s">
        <v>436</v>
      </c>
      <c r="AV187" s="14" t="s">
        <v>435</v>
      </c>
      <c r="AW187" s="14" t="s">
        <v>32</v>
      </c>
      <c r="AX187" s="14" t="s">
        <v>82</v>
      </c>
      <c r="AY187" s="204" t="s">
        <v>427</v>
      </c>
    </row>
    <row r="188" spans="1:65" s="2" customFormat="1" ht="33" customHeight="1">
      <c r="A188" s="31"/>
      <c r="B188" s="165"/>
      <c r="C188" s="166" t="s">
        <v>542</v>
      </c>
      <c r="D188" s="166" t="s">
        <v>431</v>
      </c>
      <c r="E188" s="167" t="s">
        <v>885</v>
      </c>
      <c r="F188" s="168" t="s">
        <v>886</v>
      </c>
      <c r="G188" s="169" t="s">
        <v>490</v>
      </c>
      <c r="H188" s="170">
        <v>346.5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436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2621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2622</v>
      </c>
      <c r="H189" s="187">
        <v>346.5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436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12" customFormat="1" ht="22.8" customHeight="1">
      <c r="B190" s="152"/>
      <c r="D190" s="153" t="s">
        <v>74</v>
      </c>
      <c r="E190" s="163" t="s">
        <v>435</v>
      </c>
      <c r="F190" s="163" t="s">
        <v>890</v>
      </c>
      <c r="I190" s="155"/>
      <c r="J190" s="164">
        <f>BK190</f>
        <v>0</v>
      </c>
      <c r="L190" s="152"/>
      <c r="M190" s="157"/>
      <c r="N190" s="158"/>
      <c r="O190" s="158"/>
      <c r="P190" s="159">
        <f>P191+P206</f>
        <v>0</v>
      </c>
      <c r="Q190" s="158"/>
      <c r="R190" s="159">
        <f>R191+R206</f>
        <v>596.80574449999995</v>
      </c>
      <c r="S190" s="158"/>
      <c r="T190" s="160">
        <f>T191+T206</f>
        <v>0</v>
      </c>
      <c r="AR190" s="153" t="s">
        <v>82</v>
      </c>
      <c r="AT190" s="161" t="s">
        <v>74</v>
      </c>
      <c r="AU190" s="161" t="s">
        <v>82</v>
      </c>
      <c r="AY190" s="153" t="s">
        <v>427</v>
      </c>
      <c r="BK190" s="162">
        <f>BK191+BK206</f>
        <v>0</v>
      </c>
    </row>
    <row r="191" spans="1:65" s="12" customFormat="1" ht="20.85" customHeight="1">
      <c r="B191" s="152"/>
      <c r="D191" s="153" t="s">
        <v>74</v>
      </c>
      <c r="E191" s="163" t="s">
        <v>891</v>
      </c>
      <c r="F191" s="163" t="s">
        <v>892</v>
      </c>
      <c r="I191" s="155"/>
      <c r="J191" s="164">
        <f>BK191</f>
        <v>0</v>
      </c>
      <c r="L191" s="152"/>
      <c r="M191" s="157"/>
      <c r="N191" s="158"/>
      <c r="O191" s="158"/>
      <c r="P191" s="159">
        <f>SUM(P192:P205)</f>
        <v>0</v>
      </c>
      <c r="Q191" s="158"/>
      <c r="R191" s="159">
        <f>SUM(R192:R205)</f>
        <v>182.12515999999999</v>
      </c>
      <c r="S191" s="158"/>
      <c r="T191" s="160">
        <f>SUM(T192:T205)</f>
        <v>0</v>
      </c>
      <c r="AR191" s="153" t="s">
        <v>82</v>
      </c>
      <c r="AT191" s="161" t="s">
        <v>74</v>
      </c>
      <c r="AU191" s="161" t="s">
        <v>84</v>
      </c>
      <c r="AY191" s="153" t="s">
        <v>427</v>
      </c>
      <c r="BK191" s="162">
        <f>SUM(BK192:BK205)</f>
        <v>0</v>
      </c>
    </row>
    <row r="192" spans="1:65" s="2" customFormat="1" ht="21.75" customHeight="1">
      <c r="A192" s="31"/>
      <c r="B192" s="165"/>
      <c r="C192" s="166" t="s">
        <v>549</v>
      </c>
      <c r="D192" s="166" t="s">
        <v>431</v>
      </c>
      <c r="E192" s="167" t="s">
        <v>2623</v>
      </c>
      <c r="F192" s="168" t="s">
        <v>2624</v>
      </c>
      <c r="G192" s="169" t="s">
        <v>675</v>
      </c>
      <c r="H192" s="170">
        <v>42.4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1.7535000000000001</v>
      </c>
      <c r="R192" s="176">
        <f>Q192*H192</f>
        <v>74.348399999999998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436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2625</v>
      </c>
    </row>
    <row r="193" spans="1:65" s="13" customFormat="1" ht="10.199999999999999">
      <c r="B193" s="184"/>
      <c r="D193" s="180" t="s">
        <v>447</v>
      </c>
      <c r="E193" s="185" t="s">
        <v>1</v>
      </c>
      <c r="F193" s="186" t="s">
        <v>2626</v>
      </c>
      <c r="H193" s="187">
        <v>42.4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447</v>
      </c>
      <c r="AU193" s="185" t="s">
        <v>436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65" s="2" customFormat="1" ht="33" customHeight="1">
      <c r="A194" s="31"/>
      <c r="B194" s="165"/>
      <c r="C194" s="166" t="s">
        <v>553</v>
      </c>
      <c r="D194" s="166" t="s">
        <v>431</v>
      </c>
      <c r="E194" s="167" t="s">
        <v>893</v>
      </c>
      <c r="F194" s="168" t="s">
        <v>894</v>
      </c>
      <c r="G194" s="169" t="s">
        <v>675</v>
      </c>
      <c r="H194" s="170">
        <v>47.774999999999999</v>
      </c>
      <c r="I194" s="171"/>
      <c r="J194" s="172">
        <f>ROUND(I194*H194,2)</f>
        <v>0</v>
      </c>
      <c r="K194" s="173"/>
      <c r="L194" s="32"/>
      <c r="M194" s="174" t="s">
        <v>1</v>
      </c>
      <c r="N194" s="175" t="s">
        <v>40</v>
      </c>
      <c r="O194" s="57"/>
      <c r="P194" s="176">
        <f>O194*H194</f>
        <v>0</v>
      </c>
      <c r="Q194" s="176">
        <v>2.25</v>
      </c>
      <c r="R194" s="176">
        <f>Q194*H194</f>
        <v>107.49374999999999</v>
      </c>
      <c r="S194" s="176">
        <v>0</v>
      </c>
      <c r="T194" s="17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8" t="s">
        <v>435</v>
      </c>
      <c r="AT194" s="178" t="s">
        <v>431</v>
      </c>
      <c r="AU194" s="178" t="s">
        <v>436</v>
      </c>
      <c r="AY194" s="16" t="s">
        <v>427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6" t="s">
        <v>82</v>
      </c>
      <c r="BK194" s="179">
        <f>ROUND(I194*H194,2)</f>
        <v>0</v>
      </c>
      <c r="BL194" s="16" t="s">
        <v>435</v>
      </c>
      <c r="BM194" s="178" t="s">
        <v>2627</v>
      </c>
    </row>
    <row r="195" spans="1:65" s="13" customFormat="1" ht="10.199999999999999">
      <c r="B195" s="184"/>
      <c r="D195" s="180" t="s">
        <v>447</v>
      </c>
      <c r="E195" s="185" t="s">
        <v>1</v>
      </c>
      <c r="F195" s="186" t="s">
        <v>2628</v>
      </c>
      <c r="H195" s="187">
        <v>10.425000000000001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447</v>
      </c>
      <c r="AU195" s="185" t="s">
        <v>436</v>
      </c>
      <c r="AV195" s="13" t="s">
        <v>84</v>
      </c>
      <c r="AW195" s="13" t="s">
        <v>32</v>
      </c>
      <c r="AX195" s="13" t="s">
        <v>75</v>
      </c>
      <c r="AY195" s="185" t="s">
        <v>427</v>
      </c>
    </row>
    <row r="196" spans="1:65" s="13" customFormat="1" ht="10.199999999999999">
      <c r="B196" s="184"/>
      <c r="D196" s="180" t="s">
        <v>447</v>
      </c>
      <c r="E196" s="185" t="s">
        <v>1</v>
      </c>
      <c r="F196" s="186" t="s">
        <v>2629</v>
      </c>
      <c r="H196" s="187">
        <v>5.55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447</v>
      </c>
      <c r="AU196" s="185" t="s">
        <v>436</v>
      </c>
      <c r="AV196" s="13" t="s">
        <v>84</v>
      </c>
      <c r="AW196" s="13" t="s">
        <v>32</v>
      </c>
      <c r="AX196" s="13" t="s">
        <v>75</v>
      </c>
      <c r="AY196" s="185" t="s">
        <v>427</v>
      </c>
    </row>
    <row r="197" spans="1:65" s="13" customFormat="1" ht="10.199999999999999">
      <c r="B197" s="184"/>
      <c r="D197" s="180" t="s">
        <v>447</v>
      </c>
      <c r="E197" s="185" t="s">
        <v>1</v>
      </c>
      <c r="F197" s="186" t="s">
        <v>2630</v>
      </c>
      <c r="H197" s="187">
        <v>31.8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447</v>
      </c>
      <c r="AU197" s="185" t="s">
        <v>436</v>
      </c>
      <c r="AV197" s="13" t="s">
        <v>84</v>
      </c>
      <c r="AW197" s="13" t="s">
        <v>32</v>
      </c>
      <c r="AX197" s="13" t="s">
        <v>75</v>
      </c>
      <c r="AY197" s="185" t="s">
        <v>427</v>
      </c>
    </row>
    <row r="198" spans="1:65" s="14" customFormat="1" ht="10.199999999999999">
      <c r="B198" s="203"/>
      <c r="D198" s="180" t="s">
        <v>447</v>
      </c>
      <c r="E198" s="204" t="s">
        <v>1</v>
      </c>
      <c r="F198" s="205" t="s">
        <v>541</v>
      </c>
      <c r="H198" s="206">
        <v>47.774999999999999</v>
      </c>
      <c r="I198" s="207"/>
      <c r="L198" s="203"/>
      <c r="M198" s="208"/>
      <c r="N198" s="209"/>
      <c r="O198" s="209"/>
      <c r="P198" s="209"/>
      <c r="Q198" s="209"/>
      <c r="R198" s="209"/>
      <c r="S198" s="209"/>
      <c r="T198" s="210"/>
      <c r="AT198" s="204" t="s">
        <v>447</v>
      </c>
      <c r="AU198" s="204" t="s">
        <v>436</v>
      </c>
      <c r="AV198" s="14" t="s">
        <v>435</v>
      </c>
      <c r="AW198" s="14" t="s">
        <v>32</v>
      </c>
      <c r="AX198" s="14" t="s">
        <v>82</v>
      </c>
      <c r="AY198" s="204" t="s">
        <v>427</v>
      </c>
    </row>
    <row r="199" spans="1:65" s="2" customFormat="1" ht="44.25" customHeight="1">
      <c r="A199" s="31"/>
      <c r="B199" s="165"/>
      <c r="C199" s="166" t="s">
        <v>7</v>
      </c>
      <c r="D199" s="166" t="s">
        <v>431</v>
      </c>
      <c r="E199" s="167" t="s">
        <v>1206</v>
      </c>
      <c r="F199" s="168" t="s">
        <v>1207</v>
      </c>
      <c r="G199" s="169" t="s">
        <v>490</v>
      </c>
      <c r="H199" s="170">
        <v>435.4</v>
      </c>
      <c r="I199" s="171"/>
      <c r="J199" s="172">
        <f>ROUND(I199*H199,2)</f>
        <v>0</v>
      </c>
      <c r="K199" s="173"/>
      <c r="L199" s="32"/>
      <c r="M199" s="174" t="s">
        <v>1</v>
      </c>
      <c r="N199" s="175" t="s">
        <v>40</v>
      </c>
      <c r="O199" s="57"/>
      <c r="P199" s="176">
        <f>O199*H199</f>
        <v>0</v>
      </c>
      <c r="Q199" s="176">
        <v>2.1000000000000001E-4</v>
      </c>
      <c r="R199" s="176">
        <f>Q199*H199</f>
        <v>9.1434000000000001E-2</v>
      </c>
      <c r="S199" s="176">
        <v>0</v>
      </c>
      <c r="T199" s="17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8" t="s">
        <v>435</v>
      </c>
      <c r="AT199" s="178" t="s">
        <v>431</v>
      </c>
      <c r="AU199" s="178" t="s">
        <v>436</v>
      </c>
      <c r="AY199" s="16" t="s">
        <v>427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6" t="s">
        <v>82</v>
      </c>
      <c r="BK199" s="179">
        <f>ROUND(I199*H199,2)</f>
        <v>0</v>
      </c>
      <c r="BL199" s="16" t="s">
        <v>435</v>
      </c>
      <c r="BM199" s="178" t="s">
        <v>2631</v>
      </c>
    </row>
    <row r="200" spans="1:65" s="13" customFormat="1" ht="10.199999999999999">
      <c r="B200" s="184"/>
      <c r="D200" s="180" t="s">
        <v>447</v>
      </c>
      <c r="E200" s="185" t="s">
        <v>1</v>
      </c>
      <c r="F200" s="186" t="s">
        <v>2632</v>
      </c>
      <c r="H200" s="187">
        <v>111.2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447</v>
      </c>
      <c r="AU200" s="185" t="s">
        <v>436</v>
      </c>
      <c r="AV200" s="13" t="s">
        <v>84</v>
      </c>
      <c r="AW200" s="13" t="s">
        <v>32</v>
      </c>
      <c r="AX200" s="13" t="s">
        <v>75</v>
      </c>
      <c r="AY200" s="185" t="s">
        <v>427</v>
      </c>
    </row>
    <row r="201" spans="1:65" s="13" customFormat="1" ht="10.199999999999999">
      <c r="B201" s="184"/>
      <c r="D201" s="180" t="s">
        <v>447</v>
      </c>
      <c r="E201" s="185" t="s">
        <v>1</v>
      </c>
      <c r="F201" s="186" t="s">
        <v>2633</v>
      </c>
      <c r="H201" s="187">
        <v>59.2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447</v>
      </c>
      <c r="AU201" s="185" t="s">
        <v>436</v>
      </c>
      <c r="AV201" s="13" t="s">
        <v>84</v>
      </c>
      <c r="AW201" s="13" t="s">
        <v>32</v>
      </c>
      <c r="AX201" s="13" t="s">
        <v>75</v>
      </c>
      <c r="AY201" s="185" t="s">
        <v>427</v>
      </c>
    </row>
    <row r="202" spans="1:65" s="13" customFormat="1" ht="10.199999999999999">
      <c r="B202" s="184"/>
      <c r="D202" s="180" t="s">
        <v>447</v>
      </c>
      <c r="E202" s="185" t="s">
        <v>1</v>
      </c>
      <c r="F202" s="186" t="s">
        <v>2634</v>
      </c>
      <c r="H202" s="187">
        <v>265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447</v>
      </c>
      <c r="AU202" s="185" t="s">
        <v>436</v>
      </c>
      <c r="AV202" s="13" t="s">
        <v>84</v>
      </c>
      <c r="AW202" s="13" t="s">
        <v>32</v>
      </c>
      <c r="AX202" s="13" t="s">
        <v>75</v>
      </c>
      <c r="AY202" s="185" t="s">
        <v>427</v>
      </c>
    </row>
    <row r="203" spans="1:65" s="14" customFormat="1" ht="10.199999999999999">
      <c r="B203" s="203"/>
      <c r="D203" s="180" t="s">
        <v>447</v>
      </c>
      <c r="E203" s="204" t="s">
        <v>1</v>
      </c>
      <c r="F203" s="205" t="s">
        <v>541</v>
      </c>
      <c r="H203" s="206">
        <v>435.4</v>
      </c>
      <c r="I203" s="207"/>
      <c r="L203" s="203"/>
      <c r="M203" s="208"/>
      <c r="N203" s="209"/>
      <c r="O203" s="209"/>
      <c r="P203" s="209"/>
      <c r="Q203" s="209"/>
      <c r="R203" s="209"/>
      <c r="S203" s="209"/>
      <c r="T203" s="210"/>
      <c r="AT203" s="204" t="s">
        <v>447</v>
      </c>
      <c r="AU203" s="204" t="s">
        <v>436</v>
      </c>
      <c r="AV203" s="14" t="s">
        <v>435</v>
      </c>
      <c r="AW203" s="14" t="s">
        <v>32</v>
      </c>
      <c r="AX203" s="14" t="s">
        <v>82</v>
      </c>
      <c r="AY203" s="204" t="s">
        <v>427</v>
      </c>
    </row>
    <row r="204" spans="1:65" s="2" customFormat="1" ht="21.75" customHeight="1">
      <c r="A204" s="31"/>
      <c r="B204" s="165"/>
      <c r="C204" s="192" t="s">
        <v>564</v>
      </c>
      <c r="D204" s="192" t="s">
        <v>461</v>
      </c>
      <c r="E204" s="193" t="s">
        <v>1212</v>
      </c>
      <c r="F204" s="194" t="s">
        <v>1213</v>
      </c>
      <c r="G204" s="195" t="s">
        <v>490</v>
      </c>
      <c r="H204" s="196">
        <v>478.94</v>
      </c>
      <c r="I204" s="197"/>
      <c r="J204" s="198">
        <f>ROUND(I204*H204,2)</f>
        <v>0</v>
      </c>
      <c r="K204" s="199"/>
      <c r="L204" s="200"/>
      <c r="M204" s="201" t="s">
        <v>1</v>
      </c>
      <c r="N204" s="202" t="s">
        <v>40</v>
      </c>
      <c r="O204" s="57"/>
      <c r="P204" s="176">
        <f>O204*H204</f>
        <v>0</v>
      </c>
      <c r="Q204" s="176">
        <v>4.0000000000000002E-4</v>
      </c>
      <c r="R204" s="176">
        <f>Q204*H204</f>
        <v>0.191576</v>
      </c>
      <c r="S204" s="176">
        <v>0</v>
      </c>
      <c r="T204" s="17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8" t="s">
        <v>464</v>
      </c>
      <c r="AT204" s="178" t="s">
        <v>461</v>
      </c>
      <c r="AU204" s="178" t="s">
        <v>436</v>
      </c>
      <c r="AY204" s="16" t="s">
        <v>427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6" t="s">
        <v>82</v>
      </c>
      <c r="BK204" s="179">
        <f>ROUND(I204*H204,2)</f>
        <v>0</v>
      </c>
      <c r="BL204" s="16" t="s">
        <v>435</v>
      </c>
      <c r="BM204" s="178" t="s">
        <v>2635</v>
      </c>
    </row>
    <row r="205" spans="1:65" s="13" customFormat="1" ht="10.199999999999999">
      <c r="B205" s="184"/>
      <c r="D205" s="180" t="s">
        <v>447</v>
      </c>
      <c r="E205" s="185" t="s">
        <v>1</v>
      </c>
      <c r="F205" s="186" t="s">
        <v>2636</v>
      </c>
      <c r="H205" s="187">
        <v>478.94</v>
      </c>
      <c r="I205" s="188"/>
      <c r="L205" s="184"/>
      <c r="M205" s="189"/>
      <c r="N205" s="190"/>
      <c r="O205" s="190"/>
      <c r="P205" s="190"/>
      <c r="Q205" s="190"/>
      <c r="R205" s="190"/>
      <c r="S205" s="190"/>
      <c r="T205" s="191"/>
      <c r="AT205" s="185" t="s">
        <v>447</v>
      </c>
      <c r="AU205" s="185" t="s">
        <v>436</v>
      </c>
      <c r="AV205" s="13" t="s">
        <v>84</v>
      </c>
      <c r="AW205" s="13" t="s">
        <v>32</v>
      </c>
      <c r="AX205" s="13" t="s">
        <v>82</v>
      </c>
      <c r="AY205" s="185" t="s">
        <v>427</v>
      </c>
    </row>
    <row r="206" spans="1:65" s="12" customFormat="1" ht="20.85" customHeight="1">
      <c r="B206" s="152"/>
      <c r="D206" s="153" t="s">
        <v>74</v>
      </c>
      <c r="E206" s="163" t="s">
        <v>898</v>
      </c>
      <c r="F206" s="163" t="s">
        <v>899</v>
      </c>
      <c r="I206" s="155"/>
      <c r="J206" s="164">
        <f>BK206</f>
        <v>0</v>
      </c>
      <c r="L206" s="152"/>
      <c r="M206" s="157"/>
      <c r="N206" s="158"/>
      <c r="O206" s="158"/>
      <c r="P206" s="159">
        <f>SUM(P207:P217)</f>
        <v>0</v>
      </c>
      <c r="Q206" s="158"/>
      <c r="R206" s="159">
        <f>SUM(R207:R217)</f>
        <v>414.68058450000001</v>
      </c>
      <c r="S206" s="158"/>
      <c r="T206" s="160">
        <f>SUM(T207:T217)</f>
        <v>0</v>
      </c>
      <c r="AR206" s="153" t="s">
        <v>82</v>
      </c>
      <c r="AT206" s="161" t="s">
        <v>74</v>
      </c>
      <c r="AU206" s="161" t="s">
        <v>84</v>
      </c>
      <c r="AY206" s="153" t="s">
        <v>427</v>
      </c>
      <c r="BK206" s="162">
        <f>SUM(BK207:BK217)</f>
        <v>0</v>
      </c>
    </row>
    <row r="207" spans="1:65" s="2" customFormat="1" ht="44.25" customHeight="1">
      <c r="A207" s="31"/>
      <c r="B207" s="165"/>
      <c r="C207" s="166" t="s">
        <v>569</v>
      </c>
      <c r="D207" s="166" t="s">
        <v>431</v>
      </c>
      <c r="E207" s="167" t="s">
        <v>900</v>
      </c>
      <c r="F207" s="168" t="s">
        <v>901</v>
      </c>
      <c r="G207" s="169" t="s">
        <v>675</v>
      </c>
      <c r="H207" s="170">
        <v>69.224999999999994</v>
      </c>
      <c r="I207" s="171"/>
      <c r="J207" s="172">
        <f>ROUND(I207*H207,2)</f>
        <v>0</v>
      </c>
      <c r="K207" s="173"/>
      <c r="L207" s="32"/>
      <c r="M207" s="174" t="s">
        <v>1</v>
      </c>
      <c r="N207" s="175" t="s">
        <v>40</v>
      </c>
      <c r="O207" s="57"/>
      <c r="P207" s="176">
        <f>O207*H207</f>
        <v>0</v>
      </c>
      <c r="Q207" s="176">
        <v>2.0032199999999998</v>
      </c>
      <c r="R207" s="176">
        <f>Q207*H207</f>
        <v>138.67290449999999</v>
      </c>
      <c r="S207" s="176">
        <v>0</v>
      </c>
      <c r="T207" s="17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8" t="s">
        <v>435</v>
      </c>
      <c r="AT207" s="178" t="s">
        <v>431</v>
      </c>
      <c r="AU207" s="178" t="s">
        <v>436</v>
      </c>
      <c r="AY207" s="16" t="s">
        <v>427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6" t="s">
        <v>82</v>
      </c>
      <c r="BK207" s="179">
        <f>ROUND(I207*H207,2)</f>
        <v>0</v>
      </c>
      <c r="BL207" s="16" t="s">
        <v>435</v>
      </c>
      <c r="BM207" s="178" t="s">
        <v>2637</v>
      </c>
    </row>
    <row r="208" spans="1:65" s="13" customFormat="1" ht="10.199999999999999">
      <c r="B208" s="184"/>
      <c r="D208" s="180" t="s">
        <v>447</v>
      </c>
      <c r="E208" s="185" t="s">
        <v>1</v>
      </c>
      <c r="F208" s="186" t="s">
        <v>2638</v>
      </c>
      <c r="H208" s="187">
        <v>45.174999999999997</v>
      </c>
      <c r="I208" s="188"/>
      <c r="L208" s="184"/>
      <c r="M208" s="189"/>
      <c r="N208" s="190"/>
      <c r="O208" s="190"/>
      <c r="P208" s="190"/>
      <c r="Q208" s="190"/>
      <c r="R208" s="190"/>
      <c r="S208" s="190"/>
      <c r="T208" s="191"/>
      <c r="AT208" s="185" t="s">
        <v>447</v>
      </c>
      <c r="AU208" s="185" t="s">
        <v>436</v>
      </c>
      <c r="AV208" s="13" t="s">
        <v>84</v>
      </c>
      <c r="AW208" s="13" t="s">
        <v>32</v>
      </c>
      <c r="AX208" s="13" t="s">
        <v>75</v>
      </c>
      <c r="AY208" s="185" t="s">
        <v>427</v>
      </c>
    </row>
    <row r="209" spans="1:65" s="13" customFormat="1" ht="10.199999999999999">
      <c r="B209" s="184"/>
      <c r="D209" s="180" t="s">
        <v>447</v>
      </c>
      <c r="E209" s="185" t="s">
        <v>1</v>
      </c>
      <c r="F209" s="186" t="s">
        <v>2639</v>
      </c>
      <c r="H209" s="187">
        <v>24.05</v>
      </c>
      <c r="I209" s="188"/>
      <c r="L209" s="184"/>
      <c r="M209" s="189"/>
      <c r="N209" s="190"/>
      <c r="O209" s="190"/>
      <c r="P209" s="190"/>
      <c r="Q209" s="190"/>
      <c r="R209" s="190"/>
      <c r="S209" s="190"/>
      <c r="T209" s="191"/>
      <c r="AT209" s="185" t="s">
        <v>447</v>
      </c>
      <c r="AU209" s="185" t="s">
        <v>436</v>
      </c>
      <c r="AV209" s="13" t="s">
        <v>84</v>
      </c>
      <c r="AW209" s="13" t="s">
        <v>32</v>
      </c>
      <c r="AX209" s="13" t="s">
        <v>75</v>
      </c>
      <c r="AY209" s="185" t="s">
        <v>427</v>
      </c>
    </row>
    <row r="210" spans="1:65" s="14" customFormat="1" ht="10.199999999999999">
      <c r="B210" s="203"/>
      <c r="D210" s="180" t="s">
        <v>447</v>
      </c>
      <c r="E210" s="204" t="s">
        <v>1</v>
      </c>
      <c r="F210" s="205" t="s">
        <v>541</v>
      </c>
      <c r="H210" s="206">
        <v>69.224999999999994</v>
      </c>
      <c r="I210" s="207"/>
      <c r="L210" s="203"/>
      <c r="M210" s="208"/>
      <c r="N210" s="209"/>
      <c r="O210" s="209"/>
      <c r="P210" s="209"/>
      <c r="Q210" s="209"/>
      <c r="R210" s="209"/>
      <c r="S210" s="209"/>
      <c r="T210" s="210"/>
      <c r="AT210" s="204" t="s">
        <v>447</v>
      </c>
      <c r="AU210" s="204" t="s">
        <v>436</v>
      </c>
      <c r="AV210" s="14" t="s">
        <v>435</v>
      </c>
      <c r="AW210" s="14" t="s">
        <v>32</v>
      </c>
      <c r="AX210" s="14" t="s">
        <v>82</v>
      </c>
      <c r="AY210" s="204" t="s">
        <v>427</v>
      </c>
    </row>
    <row r="211" spans="1:65" s="2" customFormat="1" ht="44.25" customHeight="1">
      <c r="A211" s="31"/>
      <c r="B211" s="165"/>
      <c r="C211" s="166" t="s">
        <v>574</v>
      </c>
      <c r="D211" s="166" t="s">
        <v>431</v>
      </c>
      <c r="E211" s="167" t="s">
        <v>905</v>
      </c>
      <c r="F211" s="168" t="s">
        <v>906</v>
      </c>
      <c r="G211" s="169" t="s">
        <v>490</v>
      </c>
      <c r="H211" s="170">
        <v>106.5</v>
      </c>
      <c r="I211" s="171"/>
      <c r="J211" s="172">
        <f>ROUND(I211*H211,2)</f>
        <v>0</v>
      </c>
      <c r="K211" s="173"/>
      <c r="L211" s="32"/>
      <c r="M211" s="174" t="s">
        <v>1</v>
      </c>
      <c r="N211" s="175" t="s">
        <v>40</v>
      </c>
      <c r="O211" s="57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8" t="s">
        <v>435</v>
      </c>
      <c r="AT211" s="178" t="s">
        <v>431</v>
      </c>
      <c r="AU211" s="178" t="s">
        <v>436</v>
      </c>
      <c r="AY211" s="16" t="s">
        <v>427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6" t="s">
        <v>82</v>
      </c>
      <c r="BK211" s="179">
        <f>ROUND(I211*H211,2)</f>
        <v>0</v>
      </c>
      <c r="BL211" s="16" t="s">
        <v>435</v>
      </c>
      <c r="BM211" s="178" t="s">
        <v>2640</v>
      </c>
    </row>
    <row r="212" spans="1:65" s="13" customFormat="1" ht="10.199999999999999">
      <c r="B212" s="184"/>
      <c r="D212" s="180" t="s">
        <v>447</v>
      </c>
      <c r="E212" s="185" t="s">
        <v>1</v>
      </c>
      <c r="F212" s="186" t="s">
        <v>2641</v>
      </c>
      <c r="H212" s="187">
        <v>106.5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447</v>
      </c>
      <c r="AU212" s="185" t="s">
        <v>436</v>
      </c>
      <c r="AV212" s="13" t="s">
        <v>84</v>
      </c>
      <c r="AW212" s="13" t="s">
        <v>32</v>
      </c>
      <c r="AX212" s="13" t="s">
        <v>82</v>
      </c>
      <c r="AY212" s="185" t="s">
        <v>427</v>
      </c>
    </row>
    <row r="213" spans="1:65" s="2" customFormat="1" ht="33" customHeight="1">
      <c r="A213" s="31"/>
      <c r="B213" s="165"/>
      <c r="C213" s="166" t="s">
        <v>709</v>
      </c>
      <c r="D213" s="166" t="s">
        <v>431</v>
      </c>
      <c r="E213" s="167" t="s">
        <v>909</v>
      </c>
      <c r="F213" s="168" t="s">
        <v>910</v>
      </c>
      <c r="G213" s="169" t="s">
        <v>675</v>
      </c>
      <c r="H213" s="170">
        <v>138.22499999999999</v>
      </c>
      <c r="I213" s="171"/>
      <c r="J213" s="172">
        <f>ROUND(I213*H213,2)</f>
        <v>0</v>
      </c>
      <c r="K213" s="173"/>
      <c r="L213" s="32"/>
      <c r="M213" s="174" t="s">
        <v>1</v>
      </c>
      <c r="N213" s="175" t="s">
        <v>40</v>
      </c>
      <c r="O213" s="57"/>
      <c r="P213" s="176">
        <f>O213*H213</f>
        <v>0</v>
      </c>
      <c r="Q213" s="176">
        <v>1.9967999999999999</v>
      </c>
      <c r="R213" s="176">
        <f>Q213*H213</f>
        <v>276.00767999999999</v>
      </c>
      <c r="S213" s="176">
        <v>0</v>
      </c>
      <c r="T213" s="17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8" t="s">
        <v>435</v>
      </c>
      <c r="AT213" s="178" t="s">
        <v>431</v>
      </c>
      <c r="AU213" s="178" t="s">
        <v>436</v>
      </c>
      <c r="AY213" s="16" t="s">
        <v>427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82</v>
      </c>
      <c r="BK213" s="179">
        <f>ROUND(I213*H213,2)</f>
        <v>0</v>
      </c>
      <c r="BL213" s="16" t="s">
        <v>435</v>
      </c>
      <c r="BM213" s="178" t="s">
        <v>2642</v>
      </c>
    </row>
    <row r="214" spans="1:65" s="2" customFormat="1" ht="18">
      <c r="A214" s="31"/>
      <c r="B214" s="32"/>
      <c r="C214" s="31"/>
      <c r="D214" s="180" t="s">
        <v>438</v>
      </c>
      <c r="E214" s="31"/>
      <c r="F214" s="181" t="s">
        <v>912</v>
      </c>
      <c r="G214" s="31"/>
      <c r="H214" s="31"/>
      <c r="I214" s="100"/>
      <c r="J214" s="31"/>
      <c r="K214" s="31"/>
      <c r="L214" s="32"/>
      <c r="M214" s="182"/>
      <c r="N214" s="183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438</v>
      </c>
      <c r="AU214" s="16" t="s">
        <v>436</v>
      </c>
    </row>
    <row r="215" spans="1:65" s="13" customFormat="1" ht="10.199999999999999">
      <c r="B215" s="184"/>
      <c r="D215" s="180" t="s">
        <v>447</v>
      </c>
      <c r="E215" s="185" t="s">
        <v>1</v>
      </c>
      <c r="F215" s="186" t="s">
        <v>2643</v>
      </c>
      <c r="H215" s="187">
        <v>93.825000000000003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447</v>
      </c>
      <c r="AU215" s="185" t="s">
        <v>436</v>
      </c>
      <c r="AV215" s="13" t="s">
        <v>84</v>
      </c>
      <c r="AW215" s="13" t="s">
        <v>32</v>
      </c>
      <c r="AX215" s="13" t="s">
        <v>75</v>
      </c>
      <c r="AY215" s="185" t="s">
        <v>427</v>
      </c>
    </row>
    <row r="216" spans="1:65" s="13" customFormat="1" ht="10.199999999999999">
      <c r="B216" s="184"/>
      <c r="D216" s="180" t="s">
        <v>447</v>
      </c>
      <c r="E216" s="185" t="s">
        <v>1</v>
      </c>
      <c r="F216" s="186" t="s">
        <v>2644</v>
      </c>
      <c r="H216" s="187">
        <v>44.4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5" t="s">
        <v>447</v>
      </c>
      <c r="AU216" s="185" t="s">
        <v>436</v>
      </c>
      <c r="AV216" s="13" t="s">
        <v>84</v>
      </c>
      <c r="AW216" s="13" t="s">
        <v>32</v>
      </c>
      <c r="AX216" s="13" t="s">
        <v>75</v>
      </c>
      <c r="AY216" s="185" t="s">
        <v>427</v>
      </c>
    </row>
    <row r="217" spans="1:65" s="14" customFormat="1" ht="10.199999999999999">
      <c r="B217" s="203"/>
      <c r="D217" s="180" t="s">
        <v>447</v>
      </c>
      <c r="E217" s="204" t="s">
        <v>1</v>
      </c>
      <c r="F217" s="205" t="s">
        <v>541</v>
      </c>
      <c r="H217" s="206">
        <v>138.22499999999999</v>
      </c>
      <c r="I217" s="207"/>
      <c r="L217" s="203"/>
      <c r="M217" s="208"/>
      <c r="N217" s="209"/>
      <c r="O217" s="209"/>
      <c r="P217" s="209"/>
      <c r="Q217" s="209"/>
      <c r="R217" s="209"/>
      <c r="S217" s="209"/>
      <c r="T217" s="210"/>
      <c r="AT217" s="204" t="s">
        <v>447</v>
      </c>
      <c r="AU217" s="204" t="s">
        <v>436</v>
      </c>
      <c r="AV217" s="14" t="s">
        <v>435</v>
      </c>
      <c r="AW217" s="14" t="s">
        <v>32</v>
      </c>
      <c r="AX217" s="14" t="s">
        <v>82</v>
      </c>
      <c r="AY217" s="204" t="s">
        <v>427</v>
      </c>
    </row>
    <row r="218" spans="1:65" s="12" customFormat="1" ht="22.8" customHeight="1">
      <c r="B218" s="152"/>
      <c r="D218" s="153" t="s">
        <v>74</v>
      </c>
      <c r="E218" s="163" t="s">
        <v>464</v>
      </c>
      <c r="F218" s="163" t="s">
        <v>1490</v>
      </c>
      <c r="I218" s="155"/>
      <c r="J218" s="164">
        <f>BK218</f>
        <v>0</v>
      </c>
      <c r="L218" s="152"/>
      <c r="M218" s="157"/>
      <c r="N218" s="158"/>
      <c r="O218" s="158"/>
      <c r="P218" s="159">
        <f>P219</f>
        <v>0</v>
      </c>
      <c r="Q218" s="158"/>
      <c r="R218" s="159">
        <f>R219</f>
        <v>2.7983999999999998E-2</v>
      </c>
      <c r="S218" s="158"/>
      <c r="T218" s="160">
        <f>T219</f>
        <v>0</v>
      </c>
      <c r="AR218" s="153" t="s">
        <v>82</v>
      </c>
      <c r="AT218" s="161" t="s">
        <v>74</v>
      </c>
      <c r="AU218" s="161" t="s">
        <v>82</v>
      </c>
      <c r="AY218" s="153" t="s">
        <v>427</v>
      </c>
      <c r="BK218" s="162">
        <f>BK219</f>
        <v>0</v>
      </c>
    </row>
    <row r="219" spans="1:65" s="12" customFormat="1" ht="20.85" customHeight="1">
      <c r="B219" s="152"/>
      <c r="D219" s="153" t="s">
        <v>74</v>
      </c>
      <c r="E219" s="163" t="s">
        <v>1491</v>
      </c>
      <c r="F219" s="163" t="s">
        <v>1492</v>
      </c>
      <c r="I219" s="155"/>
      <c r="J219" s="164">
        <f>BK219</f>
        <v>0</v>
      </c>
      <c r="L219" s="152"/>
      <c r="M219" s="157"/>
      <c r="N219" s="158"/>
      <c r="O219" s="158"/>
      <c r="P219" s="159">
        <f>SUM(P220:P223)</f>
        <v>0</v>
      </c>
      <c r="Q219" s="158"/>
      <c r="R219" s="159">
        <f>SUM(R220:R223)</f>
        <v>2.7983999999999998E-2</v>
      </c>
      <c r="S219" s="158"/>
      <c r="T219" s="160">
        <f>SUM(T220:T223)</f>
        <v>0</v>
      </c>
      <c r="AR219" s="153" t="s">
        <v>82</v>
      </c>
      <c r="AT219" s="161" t="s">
        <v>74</v>
      </c>
      <c r="AU219" s="161" t="s">
        <v>84</v>
      </c>
      <c r="AY219" s="153" t="s">
        <v>427</v>
      </c>
      <c r="BK219" s="162">
        <f>SUM(BK220:BK223)</f>
        <v>0</v>
      </c>
    </row>
    <row r="220" spans="1:65" s="2" customFormat="1" ht="33" customHeight="1">
      <c r="A220" s="31"/>
      <c r="B220" s="165"/>
      <c r="C220" s="166" t="s">
        <v>713</v>
      </c>
      <c r="D220" s="166" t="s">
        <v>431</v>
      </c>
      <c r="E220" s="167" t="s">
        <v>1493</v>
      </c>
      <c r="F220" s="168" t="s">
        <v>1494</v>
      </c>
      <c r="G220" s="169" t="s">
        <v>444</v>
      </c>
      <c r="H220" s="170">
        <v>53</v>
      </c>
      <c r="I220" s="171"/>
      <c r="J220" s="172">
        <f>ROUND(I220*H220,2)</f>
        <v>0</v>
      </c>
      <c r="K220" s="173"/>
      <c r="L220" s="32"/>
      <c r="M220" s="174" t="s">
        <v>1</v>
      </c>
      <c r="N220" s="175" t="s">
        <v>40</v>
      </c>
      <c r="O220" s="57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8" t="s">
        <v>435</v>
      </c>
      <c r="AT220" s="178" t="s">
        <v>431</v>
      </c>
      <c r="AU220" s="178" t="s">
        <v>436</v>
      </c>
      <c r="AY220" s="16" t="s">
        <v>427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6" t="s">
        <v>82</v>
      </c>
      <c r="BK220" s="179">
        <f>ROUND(I220*H220,2)</f>
        <v>0</v>
      </c>
      <c r="BL220" s="16" t="s">
        <v>435</v>
      </c>
      <c r="BM220" s="178" t="s">
        <v>2645</v>
      </c>
    </row>
    <row r="221" spans="1:65" s="13" customFormat="1" ht="10.199999999999999">
      <c r="B221" s="184"/>
      <c r="D221" s="180" t="s">
        <v>447</v>
      </c>
      <c r="E221" s="185" t="s">
        <v>1</v>
      </c>
      <c r="F221" s="186" t="s">
        <v>1248</v>
      </c>
      <c r="H221" s="187">
        <v>53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447</v>
      </c>
      <c r="AU221" s="185" t="s">
        <v>436</v>
      </c>
      <c r="AV221" s="13" t="s">
        <v>84</v>
      </c>
      <c r="AW221" s="13" t="s">
        <v>32</v>
      </c>
      <c r="AX221" s="13" t="s">
        <v>82</v>
      </c>
      <c r="AY221" s="185" t="s">
        <v>427</v>
      </c>
    </row>
    <row r="222" spans="1:65" s="2" customFormat="1" ht="33" customHeight="1">
      <c r="A222" s="31"/>
      <c r="B222" s="165"/>
      <c r="C222" s="192" t="s">
        <v>717</v>
      </c>
      <c r="D222" s="192" t="s">
        <v>461</v>
      </c>
      <c r="E222" s="193" t="s">
        <v>1496</v>
      </c>
      <c r="F222" s="194" t="s">
        <v>1497</v>
      </c>
      <c r="G222" s="195" t="s">
        <v>444</v>
      </c>
      <c r="H222" s="196">
        <v>58.3</v>
      </c>
      <c r="I222" s="197"/>
      <c r="J222" s="198">
        <f>ROUND(I222*H222,2)</f>
        <v>0</v>
      </c>
      <c r="K222" s="199"/>
      <c r="L222" s="200"/>
      <c r="M222" s="201" t="s">
        <v>1</v>
      </c>
      <c r="N222" s="202" t="s">
        <v>40</v>
      </c>
      <c r="O222" s="57"/>
      <c r="P222" s="176">
        <f>O222*H222</f>
        <v>0</v>
      </c>
      <c r="Q222" s="176">
        <v>4.8000000000000001E-4</v>
      </c>
      <c r="R222" s="176">
        <f>Q222*H222</f>
        <v>2.7983999999999998E-2</v>
      </c>
      <c r="S222" s="176">
        <v>0</v>
      </c>
      <c r="T222" s="17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8" t="s">
        <v>464</v>
      </c>
      <c r="AT222" s="178" t="s">
        <v>461</v>
      </c>
      <c r="AU222" s="178" t="s">
        <v>436</v>
      </c>
      <c r="AY222" s="16" t="s">
        <v>427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6" t="s">
        <v>82</v>
      </c>
      <c r="BK222" s="179">
        <f>ROUND(I222*H222,2)</f>
        <v>0</v>
      </c>
      <c r="BL222" s="16" t="s">
        <v>435</v>
      </c>
      <c r="BM222" s="178" t="s">
        <v>2646</v>
      </c>
    </row>
    <row r="223" spans="1:65" s="13" customFormat="1" ht="10.199999999999999">
      <c r="B223" s="184"/>
      <c r="D223" s="180" t="s">
        <v>447</v>
      </c>
      <c r="E223" s="185" t="s">
        <v>1</v>
      </c>
      <c r="F223" s="186" t="s">
        <v>2647</v>
      </c>
      <c r="H223" s="187">
        <v>58.3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447</v>
      </c>
      <c r="AU223" s="185" t="s">
        <v>436</v>
      </c>
      <c r="AV223" s="13" t="s">
        <v>84</v>
      </c>
      <c r="AW223" s="13" t="s">
        <v>32</v>
      </c>
      <c r="AX223" s="13" t="s">
        <v>82</v>
      </c>
      <c r="AY223" s="185" t="s">
        <v>427</v>
      </c>
    </row>
    <row r="224" spans="1:65" s="12" customFormat="1" ht="22.8" customHeight="1">
      <c r="B224" s="152"/>
      <c r="D224" s="153" t="s">
        <v>74</v>
      </c>
      <c r="E224" s="163" t="s">
        <v>469</v>
      </c>
      <c r="F224" s="163" t="s">
        <v>470</v>
      </c>
      <c r="I224" s="155"/>
      <c r="J224" s="164">
        <f>BK224</f>
        <v>0</v>
      </c>
      <c r="L224" s="152"/>
      <c r="M224" s="157"/>
      <c r="N224" s="158"/>
      <c r="O224" s="158"/>
      <c r="P224" s="159">
        <f>P225</f>
        <v>0</v>
      </c>
      <c r="Q224" s="158"/>
      <c r="R224" s="159">
        <f>R225</f>
        <v>0</v>
      </c>
      <c r="S224" s="158"/>
      <c r="T224" s="160">
        <f>T225</f>
        <v>0</v>
      </c>
      <c r="AR224" s="153" t="s">
        <v>82</v>
      </c>
      <c r="AT224" s="161" t="s">
        <v>74</v>
      </c>
      <c r="AU224" s="161" t="s">
        <v>82</v>
      </c>
      <c r="AY224" s="153" t="s">
        <v>427</v>
      </c>
      <c r="BK224" s="162">
        <f>BK225</f>
        <v>0</v>
      </c>
    </row>
    <row r="225" spans="1:65" s="2" customFormat="1" ht="21.75" customHeight="1">
      <c r="A225" s="31"/>
      <c r="B225" s="165"/>
      <c r="C225" s="166" t="s">
        <v>721</v>
      </c>
      <c r="D225" s="166" t="s">
        <v>431</v>
      </c>
      <c r="E225" s="167" t="s">
        <v>589</v>
      </c>
      <c r="F225" s="168" t="s">
        <v>590</v>
      </c>
      <c r="G225" s="169" t="s">
        <v>452</v>
      </c>
      <c r="H225" s="170">
        <v>596.84699999999998</v>
      </c>
      <c r="I225" s="171"/>
      <c r="J225" s="172">
        <f>ROUND(I225*H225,2)</f>
        <v>0</v>
      </c>
      <c r="K225" s="173"/>
      <c r="L225" s="32"/>
      <c r="M225" s="218" t="s">
        <v>1</v>
      </c>
      <c r="N225" s="219" t="s">
        <v>40</v>
      </c>
      <c r="O225" s="216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8" t="s">
        <v>435</v>
      </c>
      <c r="AT225" s="178" t="s">
        <v>431</v>
      </c>
      <c r="AU225" s="178" t="s">
        <v>84</v>
      </c>
      <c r="AY225" s="16" t="s">
        <v>427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6" t="s">
        <v>82</v>
      </c>
      <c r="BK225" s="179">
        <f>ROUND(I225*H225,2)</f>
        <v>0</v>
      </c>
      <c r="BL225" s="16" t="s">
        <v>435</v>
      </c>
      <c r="BM225" s="178" t="s">
        <v>2648</v>
      </c>
    </row>
    <row r="226" spans="1:65" s="2" customFormat="1" ht="7" customHeight="1">
      <c r="A226" s="31"/>
      <c r="B226" s="46"/>
      <c r="C226" s="47"/>
      <c r="D226" s="47"/>
      <c r="E226" s="47"/>
      <c r="F226" s="47"/>
      <c r="G226" s="47"/>
      <c r="H226" s="47"/>
      <c r="I226" s="124"/>
      <c r="J226" s="47"/>
      <c r="K226" s="47"/>
      <c r="L226" s="32"/>
      <c r="M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</sheetData>
  <autoFilter ref="C132:K225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370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2517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2649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2517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014-36-10-00 - PK Babice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2517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014-36-10-00 - PK Babice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 xml:space="preserve"> 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357.53706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357.53706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357.53706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1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2650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82</v>
      </c>
      <c r="H128" s="187">
        <v>1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2651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2652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2653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2654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2655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2656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2657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2658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2659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2660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2661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2662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2663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8</v>
      </c>
      <c r="D162" s="166" t="s">
        <v>431</v>
      </c>
      <c r="E162" s="167" t="s">
        <v>980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2664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357.53706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484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90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313.74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2665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1356</v>
      </c>
      <c r="H165" s="187">
        <v>90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533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400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43.2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2666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2514</v>
      </c>
      <c r="H167" s="187">
        <v>400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542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6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0.59706000000000004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2667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2154</v>
      </c>
      <c r="H169" s="187">
        <v>6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549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6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2668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471</v>
      </c>
      <c r="H171" s="187">
        <v>6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4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376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2670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2671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ROUND((SUM(BE130:BE193)),  2)</f>
        <v>0</v>
      </c>
      <c r="G35" s="31"/>
      <c r="H35" s="31"/>
      <c r="I35" s="111">
        <v>0.21</v>
      </c>
      <c r="J35" s="110">
        <f>ROUND(((SUM(BE130:BE193))*I35),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ROUND((SUM(BF130:BF193)),  2)</f>
        <v>0</v>
      </c>
      <c r="G36" s="31"/>
      <c r="H36" s="31"/>
      <c r="I36" s="111">
        <v>0.15</v>
      </c>
      <c r="J36" s="110">
        <f>ROUND(((SUM(BF130:BF193))*I36),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ROUND((SUM(BG130:BG193)),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ROUND((SUM(BH130:BH193)),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ROUND((SUM(BI130:BI193)),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014-36-11-1 - SO-01 PK Spytihněv - čekací stání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Spytihněv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J131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J132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J133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J136</f>
        <v>0</v>
      </c>
      <c r="L102" s="135"/>
    </row>
    <row r="103" spans="1:47" s="10" customFormat="1" ht="14.85" customHeight="1">
      <c r="B103" s="135"/>
      <c r="D103" s="136" t="s">
        <v>406</v>
      </c>
      <c r="E103" s="137"/>
      <c r="F103" s="137"/>
      <c r="G103" s="137"/>
      <c r="H103" s="137"/>
      <c r="I103" s="138"/>
      <c r="J103" s="139">
        <f>J140</f>
        <v>0</v>
      </c>
      <c r="L103" s="135"/>
    </row>
    <row r="104" spans="1:47" s="10" customFormat="1" ht="19.899999999999999" customHeight="1">
      <c r="B104" s="135"/>
      <c r="D104" s="136" t="s">
        <v>407</v>
      </c>
      <c r="E104" s="137"/>
      <c r="F104" s="137"/>
      <c r="G104" s="137"/>
      <c r="H104" s="137"/>
      <c r="I104" s="138"/>
      <c r="J104" s="139">
        <f>J147</f>
        <v>0</v>
      </c>
      <c r="L104" s="135"/>
    </row>
    <row r="105" spans="1:47" s="10" customFormat="1" ht="14.85" customHeight="1">
      <c r="B105" s="135"/>
      <c r="D105" s="136" t="s">
        <v>408</v>
      </c>
      <c r="E105" s="137"/>
      <c r="F105" s="137"/>
      <c r="G105" s="137"/>
      <c r="H105" s="137"/>
      <c r="I105" s="138"/>
      <c r="J105" s="139">
        <f>J148</f>
        <v>0</v>
      </c>
      <c r="L105" s="135"/>
    </row>
    <row r="106" spans="1:47" s="9" customFormat="1" ht="25" customHeight="1">
      <c r="B106" s="130"/>
      <c r="D106" s="131" t="s">
        <v>409</v>
      </c>
      <c r="E106" s="132"/>
      <c r="F106" s="132"/>
      <c r="G106" s="132"/>
      <c r="H106" s="132"/>
      <c r="I106" s="133"/>
      <c r="J106" s="134">
        <f>J150</f>
        <v>0</v>
      </c>
      <c r="L106" s="130"/>
    </row>
    <row r="107" spans="1:47" s="10" customFormat="1" ht="19.899999999999999" customHeight="1">
      <c r="B107" s="135"/>
      <c r="D107" s="136" t="s">
        <v>410</v>
      </c>
      <c r="E107" s="137"/>
      <c r="F107" s="137"/>
      <c r="G107" s="137"/>
      <c r="H107" s="137"/>
      <c r="I107" s="138"/>
      <c r="J107" s="139">
        <f>J151</f>
        <v>0</v>
      </c>
      <c r="L107" s="135"/>
    </row>
    <row r="108" spans="1:47" s="10" customFormat="1" ht="19.899999999999999" customHeight="1">
      <c r="B108" s="135"/>
      <c r="D108" s="136" t="s">
        <v>411</v>
      </c>
      <c r="E108" s="137"/>
      <c r="F108" s="137"/>
      <c r="G108" s="137"/>
      <c r="H108" s="137"/>
      <c r="I108" s="138"/>
      <c r="J108" s="139">
        <f>J185</f>
        <v>0</v>
      </c>
      <c r="L108" s="135"/>
    </row>
    <row r="109" spans="1:47" s="2" customFormat="1" ht="21.85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7" customHeight="1">
      <c r="A110" s="31"/>
      <c r="B110" s="46"/>
      <c r="C110" s="47"/>
      <c r="D110" s="47"/>
      <c r="E110" s="47"/>
      <c r="F110" s="47"/>
      <c r="G110" s="47"/>
      <c r="H110" s="47"/>
      <c r="I110" s="124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7" customHeight="1">
      <c r="A114" s="31"/>
      <c r="B114" s="48"/>
      <c r="C114" s="49"/>
      <c r="D114" s="49"/>
      <c r="E114" s="49"/>
      <c r="F114" s="49"/>
      <c r="G114" s="49"/>
      <c r="H114" s="49"/>
      <c r="I114" s="125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5" customHeight="1">
      <c r="A115" s="31"/>
      <c r="B115" s="32"/>
      <c r="C115" s="20" t="s">
        <v>412</v>
      </c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>
      <c r="A117" s="31"/>
      <c r="B117" s="32"/>
      <c r="C117" s="26" t="s">
        <v>16</v>
      </c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>
      <c r="A118" s="31"/>
      <c r="B118" s="32"/>
      <c r="C118" s="31"/>
      <c r="D118" s="31"/>
      <c r="E118" s="265" t="str">
        <f>E7</f>
        <v>Modernizace rejd Baťova kanálu</v>
      </c>
      <c r="F118" s="266"/>
      <c r="G118" s="266"/>
      <c r="H118" s="266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B119" s="19"/>
      <c r="C119" s="26" t="s">
        <v>393</v>
      </c>
      <c r="I119" s="97"/>
      <c r="L119" s="19"/>
    </row>
    <row r="120" spans="1:31" s="2" customFormat="1" ht="16.5" customHeight="1">
      <c r="A120" s="31"/>
      <c r="B120" s="32"/>
      <c r="C120" s="31"/>
      <c r="D120" s="31"/>
      <c r="E120" s="265" t="s">
        <v>2669</v>
      </c>
      <c r="F120" s="267"/>
      <c r="G120" s="267"/>
      <c r="H120" s="267"/>
      <c r="I120" s="100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395</v>
      </c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47" t="str">
        <f>E11</f>
        <v>014-36-11-1 - SO-01 PK Spytihněv - čekací stání - dolní rejda</v>
      </c>
      <c r="F122" s="267"/>
      <c r="G122" s="267"/>
      <c r="H122" s="267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7" customHeight="1">
      <c r="A123" s="31"/>
      <c r="B123" s="32"/>
      <c r="C123" s="31"/>
      <c r="D123" s="31"/>
      <c r="E123" s="31"/>
      <c r="F123" s="31"/>
      <c r="G123" s="31"/>
      <c r="H123" s="31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1"/>
      <c r="E124" s="31"/>
      <c r="F124" s="24" t="str">
        <f>F14</f>
        <v>Spytihněv</v>
      </c>
      <c r="G124" s="31"/>
      <c r="H124" s="31"/>
      <c r="I124" s="101" t="s">
        <v>22</v>
      </c>
      <c r="J124" s="54" t="str">
        <f>IF(J14="","",J14)</f>
        <v>1. 4. 2020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1"/>
      <c r="D125" s="31"/>
      <c r="E125" s="31"/>
      <c r="F125" s="31"/>
      <c r="G125" s="31"/>
      <c r="H125" s="31"/>
      <c r="I125" s="100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65" customHeight="1">
      <c r="A126" s="31"/>
      <c r="B126" s="32"/>
      <c r="C126" s="26" t="s">
        <v>24</v>
      </c>
      <c r="D126" s="31"/>
      <c r="E126" s="31"/>
      <c r="F126" s="24" t="str">
        <f>E17</f>
        <v>Povodí Moravy, s.p.</v>
      </c>
      <c r="G126" s="31"/>
      <c r="H126" s="31"/>
      <c r="I126" s="101" t="s">
        <v>30</v>
      </c>
      <c r="J126" s="29" t="str">
        <f>E23</f>
        <v>VH atelier, spol. s r.o.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28</v>
      </c>
      <c r="D127" s="31"/>
      <c r="E127" s="31"/>
      <c r="F127" s="24" t="str">
        <f>IF(E20="","",E20)</f>
        <v>Vyplň údaj</v>
      </c>
      <c r="G127" s="31"/>
      <c r="H127" s="31"/>
      <c r="I127" s="101" t="s">
        <v>33</v>
      </c>
      <c r="J127" s="29" t="str">
        <f>E26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" customHeight="1">
      <c r="A128" s="31"/>
      <c r="B128" s="32"/>
      <c r="C128" s="31"/>
      <c r="D128" s="31"/>
      <c r="E128" s="31"/>
      <c r="F128" s="31"/>
      <c r="G128" s="31"/>
      <c r="H128" s="31"/>
      <c r="I128" s="100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413</v>
      </c>
      <c r="D129" s="143" t="s">
        <v>60</v>
      </c>
      <c r="E129" s="143" t="s">
        <v>56</v>
      </c>
      <c r="F129" s="143" t="s">
        <v>57</v>
      </c>
      <c r="G129" s="143" t="s">
        <v>414</v>
      </c>
      <c r="H129" s="143" t="s">
        <v>415</v>
      </c>
      <c r="I129" s="144" t="s">
        <v>416</v>
      </c>
      <c r="J129" s="145" t="s">
        <v>399</v>
      </c>
      <c r="K129" s="146" t="s">
        <v>417</v>
      </c>
      <c r="L129" s="147"/>
      <c r="M129" s="61" t="s">
        <v>1</v>
      </c>
      <c r="N129" s="62" t="s">
        <v>39</v>
      </c>
      <c r="O129" s="62" t="s">
        <v>418</v>
      </c>
      <c r="P129" s="62" t="s">
        <v>419</v>
      </c>
      <c r="Q129" s="62" t="s">
        <v>420</v>
      </c>
      <c r="R129" s="62" t="s">
        <v>421</v>
      </c>
      <c r="S129" s="62" t="s">
        <v>422</v>
      </c>
      <c r="T129" s="63" t="s">
        <v>423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8" customHeight="1">
      <c r="A130" s="31"/>
      <c r="B130" s="32"/>
      <c r="C130" s="68" t="s">
        <v>424</v>
      </c>
      <c r="D130" s="31"/>
      <c r="E130" s="31"/>
      <c r="F130" s="31"/>
      <c r="G130" s="31"/>
      <c r="H130" s="31"/>
      <c r="I130" s="100"/>
      <c r="J130" s="148">
        <f>BK130</f>
        <v>0</v>
      </c>
      <c r="K130" s="31"/>
      <c r="L130" s="32"/>
      <c r="M130" s="64"/>
      <c r="N130" s="55"/>
      <c r="O130" s="65"/>
      <c r="P130" s="149">
        <f>P131+P150</f>
        <v>0</v>
      </c>
      <c r="Q130" s="65"/>
      <c r="R130" s="149">
        <f>R131+R150</f>
        <v>13.58764302</v>
      </c>
      <c r="S130" s="65"/>
      <c r="T130" s="150">
        <f>T131+T150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74</v>
      </c>
      <c r="AU130" s="16" t="s">
        <v>401</v>
      </c>
      <c r="BK130" s="151">
        <f>BK131+BK150</f>
        <v>0</v>
      </c>
    </row>
    <row r="131" spans="1:65" s="12" customFormat="1" ht="25.9" customHeight="1">
      <c r="B131" s="152"/>
      <c r="D131" s="153" t="s">
        <v>74</v>
      </c>
      <c r="E131" s="154" t="s">
        <v>425</v>
      </c>
      <c r="F131" s="154" t="s">
        <v>426</v>
      </c>
      <c r="I131" s="155"/>
      <c r="J131" s="156">
        <f>BK131</f>
        <v>0</v>
      </c>
      <c r="L131" s="152"/>
      <c r="M131" s="157"/>
      <c r="N131" s="158"/>
      <c r="O131" s="158"/>
      <c r="P131" s="159">
        <f>P132+P147</f>
        <v>0</v>
      </c>
      <c r="Q131" s="158"/>
      <c r="R131" s="159">
        <f>R132+R147</f>
        <v>7.3806770799999999</v>
      </c>
      <c r="S131" s="158"/>
      <c r="T131" s="160">
        <f>T132+T147</f>
        <v>0</v>
      </c>
      <c r="AR131" s="153" t="s">
        <v>82</v>
      </c>
      <c r="AT131" s="161" t="s">
        <v>74</v>
      </c>
      <c r="AU131" s="161" t="s">
        <v>75</v>
      </c>
      <c r="AY131" s="153" t="s">
        <v>427</v>
      </c>
      <c r="BK131" s="162">
        <f>BK132+BK147</f>
        <v>0</v>
      </c>
    </row>
    <row r="132" spans="1:65" s="12" customFormat="1" ht="22.8" customHeight="1">
      <c r="B132" s="152"/>
      <c r="D132" s="153" t="s">
        <v>74</v>
      </c>
      <c r="E132" s="163" t="s">
        <v>82</v>
      </c>
      <c r="F132" s="163" t="s">
        <v>428</v>
      </c>
      <c r="I132" s="155"/>
      <c r="J132" s="164">
        <f>BK132</f>
        <v>0</v>
      </c>
      <c r="L132" s="152"/>
      <c r="M132" s="157"/>
      <c r="N132" s="158"/>
      <c r="O132" s="158"/>
      <c r="P132" s="159">
        <f>P133+P136+P140</f>
        <v>0</v>
      </c>
      <c r="Q132" s="158"/>
      <c r="R132" s="159">
        <f>R133+R136+R140</f>
        <v>7.3806770799999999</v>
      </c>
      <c r="S132" s="158"/>
      <c r="T132" s="160">
        <f>T133+T136+T140</f>
        <v>0</v>
      </c>
      <c r="AR132" s="153" t="s">
        <v>82</v>
      </c>
      <c r="AT132" s="161" t="s">
        <v>74</v>
      </c>
      <c r="AU132" s="161" t="s">
        <v>82</v>
      </c>
      <c r="AY132" s="153" t="s">
        <v>427</v>
      </c>
      <c r="BK132" s="162">
        <f>BK133+BK136+BK140</f>
        <v>0</v>
      </c>
    </row>
    <row r="133" spans="1:65" s="12" customFormat="1" ht="20.85" customHeight="1">
      <c r="B133" s="152"/>
      <c r="D133" s="153" t="s">
        <v>74</v>
      </c>
      <c r="E133" s="163" t="s">
        <v>429</v>
      </c>
      <c r="F133" s="163" t="s">
        <v>430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SUM(P134:P135)</f>
        <v>0</v>
      </c>
      <c r="Q133" s="158"/>
      <c r="R133" s="159">
        <f>SUM(R134:R135)</f>
        <v>0</v>
      </c>
      <c r="S133" s="158"/>
      <c r="T133" s="160">
        <f>SUM(T134:T135)</f>
        <v>0</v>
      </c>
      <c r="AR133" s="153" t="s">
        <v>82</v>
      </c>
      <c r="AT133" s="161" t="s">
        <v>74</v>
      </c>
      <c r="AU133" s="161" t="s">
        <v>84</v>
      </c>
      <c r="AY133" s="153" t="s">
        <v>427</v>
      </c>
      <c r="BK133" s="162">
        <f>SUM(BK134:BK135)</f>
        <v>0</v>
      </c>
    </row>
    <row r="134" spans="1:65" s="2" customFormat="1" ht="21.75" customHeight="1">
      <c r="A134" s="31"/>
      <c r="B134" s="165"/>
      <c r="C134" s="166" t="s">
        <v>82</v>
      </c>
      <c r="D134" s="166" t="s">
        <v>431</v>
      </c>
      <c r="E134" s="167" t="s">
        <v>432</v>
      </c>
      <c r="F134" s="168" t="s">
        <v>433</v>
      </c>
      <c r="G134" s="169" t="s">
        <v>434</v>
      </c>
      <c r="H134" s="170">
        <v>1</v>
      </c>
      <c r="I134" s="171"/>
      <c r="J134" s="172">
        <f>ROUND(I134*H134,2)</f>
        <v>0</v>
      </c>
      <c r="K134" s="173"/>
      <c r="L134" s="32"/>
      <c r="M134" s="174" t="s">
        <v>1</v>
      </c>
      <c r="N134" s="175" t="s">
        <v>40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436</v>
      </c>
      <c r="AY134" s="16" t="s">
        <v>427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82</v>
      </c>
      <c r="BK134" s="179">
        <f>ROUND(I134*H134,2)</f>
        <v>0</v>
      </c>
      <c r="BL134" s="16" t="s">
        <v>435</v>
      </c>
      <c r="BM134" s="178" t="s">
        <v>2672</v>
      </c>
    </row>
    <row r="135" spans="1:65" s="2" customFormat="1" ht="108">
      <c r="A135" s="31"/>
      <c r="B135" s="32"/>
      <c r="C135" s="31"/>
      <c r="D135" s="180" t="s">
        <v>438</v>
      </c>
      <c r="E135" s="31"/>
      <c r="F135" s="181" t="s">
        <v>2673</v>
      </c>
      <c r="G135" s="31"/>
      <c r="H135" s="31"/>
      <c r="I135" s="100"/>
      <c r="J135" s="31"/>
      <c r="K135" s="31"/>
      <c r="L135" s="32"/>
      <c r="M135" s="182"/>
      <c r="N135" s="183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438</v>
      </c>
      <c r="AU135" s="16" t="s">
        <v>436</v>
      </c>
    </row>
    <row r="136" spans="1:65" s="12" customFormat="1" ht="20.85" customHeight="1">
      <c r="B136" s="152"/>
      <c r="D136" s="153" t="s">
        <v>74</v>
      </c>
      <c r="E136" s="163" t="s">
        <v>440</v>
      </c>
      <c r="F136" s="163" t="s">
        <v>441</v>
      </c>
      <c r="I136" s="155"/>
      <c r="J136" s="164">
        <f>BK136</f>
        <v>0</v>
      </c>
      <c r="L136" s="152"/>
      <c r="M136" s="157"/>
      <c r="N136" s="158"/>
      <c r="O136" s="158"/>
      <c r="P136" s="159">
        <f>SUM(P137:P139)</f>
        <v>0</v>
      </c>
      <c r="Q136" s="158"/>
      <c r="R136" s="159">
        <f>SUM(R137:R139)</f>
        <v>2.0062000000000002</v>
      </c>
      <c r="S136" s="158"/>
      <c r="T136" s="160">
        <f>SUM(T137:T139)</f>
        <v>0</v>
      </c>
      <c r="AR136" s="153" t="s">
        <v>82</v>
      </c>
      <c r="AT136" s="161" t="s">
        <v>74</v>
      </c>
      <c r="AU136" s="161" t="s">
        <v>84</v>
      </c>
      <c r="AY136" s="153" t="s">
        <v>427</v>
      </c>
      <c r="BK136" s="162">
        <f>SUM(BK137:BK139)</f>
        <v>0</v>
      </c>
    </row>
    <row r="137" spans="1:65" s="2" customFormat="1" ht="16.5" customHeight="1">
      <c r="A137" s="31"/>
      <c r="B137" s="165"/>
      <c r="C137" s="166" t="s">
        <v>84</v>
      </c>
      <c r="D137" s="166" t="s">
        <v>431</v>
      </c>
      <c r="E137" s="167" t="s">
        <v>442</v>
      </c>
      <c r="F137" s="168" t="s">
        <v>443</v>
      </c>
      <c r="G137" s="169" t="s">
        <v>444</v>
      </c>
      <c r="H137" s="170">
        <v>70</v>
      </c>
      <c r="I137" s="171"/>
      <c r="J137" s="172">
        <f>ROUND(I137*H137,2)</f>
        <v>0</v>
      </c>
      <c r="K137" s="173"/>
      <c r="L137" s="32"/>
      <c r="M137" s="174" t="s">
        <v>1</v>
      </c>
      <c r="N137" s="175" t="s">
        <v>40</v>
      </c>
      <c r="O137" s="57"/>
      <c r="P137" s="176">
        <f>O137*H137</f>
        <v>0</v>
      </c>
      <c r="Q137" s="176">
        <v>2.8660000000000001E-2</v>
      </c>
      <c r="R137" s="176">
        <f>Q137*H137</f>
        <v>2.0062000000000002</v>
      </c>
      <c r="S137" s="176">
        <v>0</v>
      </c>
      <c r="T137" s="17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436</v>
      </c>
      <c r="AY137" s="16" t="s">
        <v>427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6" t="s">
        <v>82</v>
      </c>
      <c r="BK137" s="179">
        <f>ROUND(I137*H137,2)</f>
        <v>0</v>
      </c>
      <c r="BL137" s="16" t="s">
        <v>435</v>
      </c>
      <c r="BM137" s="178" t="s">
        <v>2674</v>
      </c>
    </row>
    <row r="138" spans="1:65" s="2" customFormat="1" ht="90">
      <c r="A138" s="31"/>
      <c r="B138" s="32"/>
      <c r="C138" s="31"/>
      <c r="D138" s="180" t="s">
        <v>438</v>
      </c>
      <c r="E138" s="31"/>
      <c r="F138" s="181" t="s">
        <v>1540</v>
      </c>
      <c r="G138" s="31"/>
      <c r="H138" s="31"/>
      <c r="I138" s="100"/>
      <c r="J138" s="31"/>
      <c r="K138" s="31"/>
      <c r="L138" s="32"/>
      <c r="M138" s="182"/>
      <c r="N138" s="183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438</v>
      </c>
      <c r="AU138" s="16" t="s">
        <v>436</v>
      </c>
    </row>
    <row r="139" spans="1:65" s="13" customFormat="1" ht="20.399999999999999">
      <c r="B139" s="184"/>
      <c r="D139" s="180" t="s">
        <v>447</v>
      </c>
      <c r="E139" s="185" t="s">
        <v>1</v>
      </c>
      <c r="F139" s="186" t="s">
        <v>2380</v>
      </c>
      <c r="H139" s="187">
        <v>70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447</v>
      </c>
      <c r="AU139" s="185" t="s">
        <v>436</v>
      </c>
      <c r="AV139" s="13" t="s">
        <v>84</v>
      </c>
      <c r="AW139" s="13" t="s">
        <v>32</v>
      </c>
      <c r="AX139" s="13" t="s">
        <v>82</v>
      </c>
      <c r="AY139" s="185" t="s">
        <v>427</v>
      </c>
    </row>
    <row r="140" spans="1:65" s="12" customFormat="1" ht="20.85" customHeight="1">
      <c r="B140" s="152"/>
      <c r="D140" s="153" t="s">
        <v>74</v>
      </c>
      <c r="E140" s="163" t="s">
        <v>8</v>
      </c>
      <c r="F140" s="163" t="s">
        <v>449</v>
      </c>
      <c r="I140" s="155"/>
      <c r="J140" s="164">
        <f>BK140</f>
        <v>0</v>
      </c>
      <c r="L140" s="152"/>
      <c r="M140" s="157"/>
      <c r="N140" s="158"/>
      <c r="O140" s="158"/>
      <c r="P140" s="159">
        <f>SUM(P141:P146)</f>
        <v>0</v>
      </c>
      <c r="Q140" s="158"/>
      <c r="R140" s="159">
        <f>SUM(R141:R146)</f>
        <v>5.3744770800000001</v>
      </c>
      <c r="S140" s="158"/>
      <c r="T140" s="160">
        <f>SUM(T141:T146)</f>
        <v>0</v>
      </c>
      <c r="AR140" s="153" t="s">
        <v>82</v>
      </c>
      <c r="AT140" s="161" t="s">
        <v>74</v>
      </c>
      <c r="AU140" s="161" t="s">
        <v>84</v>
      </c>
      <c r="AY140" s="153" t="s">
        <v>427</v>
      </c>
      <c r="BK140" s="162">
        <f>SUM(BK141:BK146)</f>
        <v>0</v>
      </c>
    </row>
    <row r="141" spans="1:65" s="2" customFormat="1" ht="33" customHeight="1">
      <c r="A141" s="31"/>
      <c r="B141" s="165"/>
      <c r="C141" s="166" t="s">
        <v>436</v>
      </c>
      <c r="D141" s="166" t="s">
        <v>431</v>
      </c>
      <c r="E141" s="167" t="s">
        <v>450</v>
      </c>
      <c r="F141" s="168" t="s">
        <v>451</v>
      </c>
      <c r="G141" s="169" t="s">
        <v>452</v>
      </c>
      <c r="H141" s="170">
        <v>4.298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4.6000000000000001E-4</v>
      </c>
      <c r="R141" s="176">
        <f>Q141*H141</f>
        <v>1.97708E-3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2675</v>
      </c>
    </row>
    <row r="142" spans="1:65" s="13" customFormat="1" ht="10.199999999999999">
      <c r="B142" s="184"/>
      <c r="D142" s="180" t="s">
        <v>447</v>
      </c>
      <c r="E142" s="185" t="s">
        <v>1</v>
      </c>
      <c r="F142" s="186" t="s">
        <v>2382</v>
      </c>
      <c r="H142" s="187">
        <v>4.298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447</v>
      </c>
      <c r="AU142" s="185" t="s">
        <v>436</v>
      </c>
      <c r="AV142" s="13" t="s">
        <v>84</v>
      </c>
      <c r="AW142" s="13" t="s">
        <v>32</v>
      </c>
      <c r="AX142" s="13" t="s">
        <v>82</v>
      </c>
      <c r="AY142" s="185" t="s">
        <v>427</v>
      </c>
    </row>
    <row r="143" spans="1:65" s="2" customFormat="1" ht="44.25" customHeight="1">
      <c r="A143" s="31"/>
      <c r="B143" s="165"/>
      <c r="C143" s="166" t="s">
        <v>435</v>
      </c>
      <c r="D143" s="166" t="s">
        <v>431</v>
      </c>
      <c r="E143" s="167" t="s">
        <v>456</v>
      </c>
      <c r="F143" s="168" t="s">
        <v>457</v>
      </c>
      <c r="G143" s="169" t="s">
        <v>444</v>
      </c>
      <c r="H143" s="170">
        <v>53.725000000000001</v>
      </c>
      <c r="I143" s="171"/>
      <c r="J143" s="172">
        <f>ROUND(I143*H143,2)</f>
        <v>0</v>
      </c>
      <c r="K143" s="173"/>
      <c r="L143" s="32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436</v>
      </c>
      <c r="AY143" s="16" t="s">
        <v>427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6" t="s">
        <v>82</v>
      </c>
      <c r="BK143" s="179">
        <f>ROUND(I143*H143,2)</f>
        <v>0</v>
      </c>
      <c r="BL143" s="16" t="s">
        <v>435</v>
      </c>
      <c r="BM143" s="178" t="s">
        <v>2676</v>
      </c>
    </row>
    <row r="144" spans="1:65" s="13" customFormat="1" ht="10.199999999999999">
      <c r="B144" s="184"/>
      <c r="D144" s="180" t="s">
        <v>447</v>
      </c>
      <c r="E144" s="185" t="s">
        <v>1</v>
      </c>
      <c r="F144" s="186" t="s">
        <v>1650</v>
      </c>
      <c r="H144" s="187">
        <v>53.725000000000001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447</v>
      </c>
      <c r="AU144" s="185" t="s">
        <v>436</v>
      </c>
      <c r="AV144" s="13" t="s">
        <v>84</v>
      </c>
      <c r="AW144" s="13" t="s">
        <v>32</v>
      </c>
      <c r="AX144" s="13" t="s">
        <v>82</v>
      </c>
      <c r="AY144" s="185" t="s">
        <v>427</v>
      </c>
    </row>
    <row r="145" spans="1:65" s="2" customFormat="1" ht="21.75" customHeight="1">
      <c r="A145" s="31"/>
      <c r="B145" s="165"/>
      <c r="C145" s="192" t="s">
        <v>460</v>
      </c>
      <c r="D145" s="192" t="s">
        <v>461</v>
      </c>
      <c r="E145" s="193" t="s">
        <v>462</v>
      </c>
      <c r="F145" s="194" t="s">
        <v>463</v>
      </c>
      <c r="G145" s="195" t="s">
        <v>444</v>
      </c>
      <c r="H145" s="196">
        <v>53.725000000000001</v>
      </c>
      <c r="I145" s="197"/>
      <c r="J145" s="198">
        <f>ROUND(I145*H145,2)</f>
        <v>0</v>
      </c>
      <c r="K145" s="199"/>
      <c r="L145" s="200"/>
      <c r="M145" s="201" t="s">
        <v>1</v>
      </c>
      <c r="N145" s="202" t="s">
        <v>40</v>
      </c>
      <c r="O145" s="57"/>
      <c r="P145" s="176">
        <f>O145*H145</f>
        <v>0</v>
      </c>
      <c r="Q145" s="176">
        <v>0.1</v>
      </c>
      <c r="R145" s="176">
        <f>Q145*H145</f>
        <v>5.3725000000000005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464</v>
      </c>
      <c r="AT145" s="178" t="s">
        <v>461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2677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1652</v>
      </c>
      <c r="H146" s="187">
        <v>53.725000000000001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2.8" customHeight="1">
      <c r="B147" s="152"/>
      <c r="D147" s="153" t="s">
        <v>74</v>
      </c>
      <c r="E147" s="163" t="s">
        <v>467</v>
      </c>
      <c r="F147" s="163" t="s">
        <v>468</v>
      </c>
      <c r="I147" s="155"/>
      <c r="J147" s="164">
        <f>BK147</f>
        <v>0</v>
      </c>
      <c r="L147" s="152"/>
      <c r="M147" s="157"/>
      <c r="N147" s="158"/>
      <c r="O147" s="158"/>
      <c r="P147" s="159">
        <f>P148</f>
        <v>0</v>
      </c>
      <c r="Q147" s="158"/>
      <c r="R147" s="159">
        <f>R148</f>
        <v>0</v>
      </c>
      <c r="S147" s="158"/>
      <c r="T147" s="160">
        <f>T148</f>
        <v>0</v>
      </c>
      <c r="AR147" s="153" t="s">
        <v>82</v>
      </c>
      <c r="AT147" s="161" t="s">
        <v>74</v>
      </c>
      <c r="AU147" s="161" t="s">
        <v>82</v>
      </c>
      <c r="AY147" s="153" t="s">
        <v>427</v>
      </c>
      <c r="BK147" s="162">
        <f>BK148</f>
        <v>0</v>
      </c>
    </row>
    <row r="148" spans="1:65" s="12" customFormat="1" ht="20.85" customHeight="1">
      <c r="B148" s="152"/>
      <c r="D148" s="153" t="s">
        <v>74</v>
      </c>
      <c r="E148" s="163" t="s">
        <v>469</v>
      </c>
      <c r="F148" s="163" t="s">
        <v>470</v>
      </c>
      <c r="I148" s="155"/>
      <c r="J148" s="164">
        <f>BK148</f>
        <v>0</v>
      </c>
      <c r="L148" s="152"/>
      <c r="M148" s="157"/>
      <c r="N148" s="158"/>
      <c r="O148" s="158"/>
      <c r="P148" s="159">
        <f>P149</f>
        <v>0</v>
      </c>
      <c r="Q148" s="158"/>
      <c r="R148" s="159">
        <f>R149</f>
        <v>0</v>
      </c>
      <c r="S148" s="158"/>
      <c r="T148" s="160">
        <f>T149</f>
        <v>0</v>
      </c>
      <c r="AR148" s="153" t="s">
        <v>82</v>
      </c>
      <c r="AT148" s="161" t="s">
        <v>74</v>
      </c>
      <c r="AU148" s="161" t="s">
        <v>84</v>
      </c>
      <c r="AY148" s="153" t="s">
        <v>427</v>
      </c>
      <c r="BK148" s="162">
        <f>BK149</f>
        <v>0</v>
      </c>
    </row>
    <row r="149" spans="1:65" s="2" customFormat="1" ht="21.75" customHeight="1">
      <c r="A149" s="31"/>
      <c r="B149" s="165"/>
      <c r="C149" s="166" t="s">
        <v>471</v>
      </c>
      <c r="D149" s="166" t="s">
        <v>431</v>
      </c>
      <c r="E149" s="167" t="s">
        <v>589</v>
      </c>
      <c r="F149" s="168" t="s">
        <v>590</v>
      </c>
      <c r="G149" s="169" t="s">
        <v>452</v>
      </c>
      <c r="H149" s="170">
        <v>10.621</v>
      </c>
      <c r="I149" s="171"/>
      <c r="J149" s="172">
        <f>ROUND(I149*H149,2)</f>
        <v>0</v>
      </c>
      <c r="K149" s="173"/>
      <c r="L149" s="32"/>
      <c r="M149" s="174" t="s">
        <v>1</v>
      </c>
      <c r="N149" s="175" t="s">
        <v>40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8" t="s">
        <v>435</v>
      </c>
      <c r="AT149" s="178" t="s">
        <v>431</v>
      </c>
      <c r="AU149" s="178" t="s">
        <v>436</v>
      </c>
      <c r="AY149" s="16" t="s">
        <v>427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82</v>
      </c>
      <c r="BK149" s="179">
        <f>ROUND(I149*H149,2)</f>
        <v>0</v>
      </c>
      <c r="BL149" s="16" t="s">
        <v>435</v>
      </c>
      <c r="BM149" s="178" t="s">
        <v>2678</v>
      </c>
    </row>
    <row r="150" spans="1:65" s="12" customFormat="1" ht="25.9" customHeight="1">
      <c r="B150" s="152"/>
      <c r="D150" s="153" t="s">
        <v>74</v>
      </c>
      <c r="E150" s="154" t="s">
        <v>475</v>
      </c>
      <c r="F150" s="154" t="s">
        <v>476</v>
      </c>
      <c r="I150" s="155"/>
      <c r="J150" s="156">
        <f>BK150</f>
        <v>0</v>
      </c>
      <c r="L150" s="152"/>
      <c r="M150" s="157"/>
      <c r="N150" s="158"/>
      <c r="O150" s="158"/>
      <c r="P150" s="159">
        <f>P151+P185</f>
        <v>0</v>
      </c>
      <c r="Q150" s="158"/>
      <c r="R150" s="159">
        <f>R151+R185</f>
        <v>6.2069659399999999</v>
      </c>
      <c r="S150" s="158"/>
      <c r="T150" s="160">
        <f>T151+T185</f>
        <v>0</v>
      </c>
      <c r="AR150" s="153" t="s">
        <v>84</v>
      </c>
      <c r="AT150" s="161" t="s">
        <v>74</v>
      </c>
      <c r="AU150" s="161" t="s">
        <v>75</v>
      </c>
      <c r="AY150" s="153" t="s">
        <v>427</v>
      </c>
      <c r="BK150" s="162">
        <f>BK151+BK185</f>
        <v>0</v>
      </c>
    </row>
    <row r="151" spans="1:65" s="12" customFormat="1" ht="22.8" customHeight="1">
      <c r="B151" s="152"/>
      <c r="D151" s="153" t="s">
        <v>74</v>
      </c>
      <c r="E151" s="163" t="s">
        <v>477</v>
      </c>
      <c r="F151" s="163" t="s">
        <v>478</v>
      </c>
      <c r="I151" s="155"/>
      <c r="J151" s="164">
        <f>BK151</f>
        <v>0</v>
      </c>
      <c r="L151" s="152"/>
      <c r="M151" s="157"/>
      <c r="N151" s="158"/>
      <c r="O151" s="158"/>
      <c r="P151" s="159">
        <f>SUM(P152:P184)</f>
        <v>0</v>
      </c>
      <c r="Q151" s="158"/>
      <c r="R151" s="159">
        <f>SUM(R152:R184)</f>
        <v>5.483625</v>
      </c>
      <c r="S151" s="158"/>
      <c r="T151" s="160">
        <f>SUM(T152:T184)</f>
        <v>0</v>
      </c>
      <c r="AR151" s="153" t="s">
        <v>84</v>
      </c>
      <c r="AT151" s="161" t="s">
        <v>74</v>
      </c>
      <c r="AU151" s="161" t="s">
        <v>82</v>
      </c>
      <c r="AY151" s="153" t="s">
        <v>427</v>
      </c>
      <c r="BK151" s="162">
        <f>SUM(BK152:BK184)</f>
        <v>0</v>
      </c>
    </row>
    <row r="152" spans="1:65" s="2" customFormat="1" ht="16.5" customHeight="1">
      <c r="A152" s="31"/>
      <c r="B152" s="165"/>
      <c r="C152" s="192" t="s">
        <v>479</v>
      </c>
      <c r="D152" s="192" t="s">
        <v>461</v>
      </c>
      <c r="E152" s="193" t="s">
        <v>480</v>
      </c>
      <c r="F152" s="194" t="s">
        <v>481</v>
      </c>
      <c r="G152" s="195" t="s">
        <v>482</v>
      </c>
      <c r="H152" s="196">
        <v>14</v>
      </c>
      <c r="I152" s="197"/>
      <c r="J152" s="198">
        <f>ROUND(I152*H152,2)</f>
        <v>0</v>
      </c>
      <c r="K152" s="199"/>
      <c r="L152" s="200"/>
      <c r="M152" s="201" t="s">
        <v>1</v>
      </c>
      <c r="N152" s="202" t="s">
        <v>40</v>
      </c>
      <c r="O152" s="57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8" t="s">
        <v>483</v>
      </c>
      <c r="AT152" s="178" t="s">
        <v>461</v>
      </c>
      <c r="AU152" s="178" t="s">
        <v>84</v>
      </c>
      <c r="AY152" s="16" t="s">
        <v>427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82</v>
      </c>
      <c r="BK152" s="179">
        <f>ROUND(I152*H152,2)</f>
        <v>0</v>
      </c>
      <c r="BL152" s="16" t="s">
        <v>484</v>
      </c>
      <c r="BM152" s="178" t="s">
        <v>2679</v>
      </c>
    </row>
    <row r="153" spans="1:65" s="2" customFormat="1" ht="72">
      <c r="A153" s="31"/>
      <c r="B153" s="32"/>
      <c r="C153" s="31"/>
      <c r="D153" s="180" t="s">
        <v>438</v>
      </c>
      <c r="E153" s="31"/>
      <c r="F153" s="181" t="s">
        <v>1015</v>
      </c>
      <c r="G153" s="31"/>
      <c r="H153" s="31"/>
      <c r="I153" s="100"/>
      <c r="J153" s="31"/>
      <c r="K153" s="31"/>
      <c r="L153" s="32"/>
      <c r="M153" s="182"/>
      <c r="N153" s="183"/>
      <c r="O153" s="57"/>
      <c r="P153" s="57"/>
      <c r="Q153" s="57"/>
      <c r="R153" s="57"/>
      <c r="S153" s="57"/>
      <c r="T153" s="58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438</v>
      </c>
      <c r="AU153" s="16" t="s">
        <v>84</v>
      </c>
    </row>
    <row r="154" spans="1:65" s="13" customFormat="1" ht="10.199999999999999">
      <c r="B154" s="184"/>
      <c r="D154" s="180" t="s">
        <v>447</v>
      </c>
      <c r="E154" s="185" t="s">
        <v>1</v>
      </c>
      <c r="F154" s="186" t="s">
        <v>487</v>
      </c>
      <c r="H154" s="187">
        <v>14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447</v>
      </c>
      <c r="AU154" s="185" t="s">
        <v>84</v>
      </c>
      <c r="AV154" s="13" t="s">
        <v>84</v>
      </c>
      <c r="AW154" s="13" t="s">
        <v>32</v>
      </c>
      <c r="AX154" s="13" t="s">
        <v>82</v>
      </c>
      <c r="AY154" s="185" t="s">
        <v>427</v>
      </c>
    </row>
    <row r="155" spans="1:65" s="2" customFormat="1" ht="21.75" customHeight="1">
      <c r="A155" s="31"/>
      <c r="B155" s="165"/>
      <c r="C155" s="166" t="s">
        <v>464</v>
      </c>
      <c r="D155" s="166" t="s">
        <v>431</v>
      </c>
      <c r="E155" s="167" t="s">
        <v>488</v>
      </c>
      <c r="F155" s="168" t="s">
        <v>489</v>
      </c>
      <c r="G155" s="169" t="s">
        <v>490</v>
      </c>
      <c r="H155" s="170">
        <v>17.5</v>
      </c>
      <c r="I155" s="171"/>
      <c r="J155" s="172">
        <f>ROUND(I155*H155,2)</f>
        <v>0</v>
      </c>
      <c r="K155" s="173"/>
      <c r="L155" s="32"/>
      <c r="M155" s="174" t="s">
        <v>1</v>
      </c>
      <c r="N155" s="175" t="s">
        <v>40</v>
      </c>
      <c r="O155" s="57"/>
      <c r="P155" s="176">
        <f>O155*H155</f>
        <v>0</v>
      </c>
      <c r="Q155" s="176">
        <v>4.8999999999999998E-4</v>
      </c>
      <c r="R155" s="176">
        <f>Q155*H155</f>
        <v>8.5749999999999993E-3</v>
      </c>
      <c r="S155" s="176">
        <v>0</v>
      </c>
      <c r="T155" s="17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8" t="s">
        <v>484</v>
      </c>
      <c r="AT155" s="178" t="s">
        <v>431</v>
      </c>
      <c r="AU155" s="178" t="s">
        <v>84</v>
      </c>
      <c r="AY155" s="16" t="s">
        <v>427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6" t="s">
        <v>82</v>
      </c>
      <c r="BK155" s="179">
        <f>ROUND(I155*H155,2)</f>
        <v>0</v>
      </c>
      <c r="BL155" s="16" t="s">
        <v>484</v>
      </c>
      <c r="BM155" s="178" t="s">
        <v>2680</v>
      </c>
    </row>
    <row r="156" spans="1:65" s="13" customFormat="1" ht="10.199999999999999">
      <c r="B156" s="184"/>
      <c r="D156" s="180" t="s">
        <v>447</v>
      </c>
      <c r="E156" s="185" t="s">
        <v>1</v>
      </c>
      <c r="F156" s="186" t="s">
        <v>492</v>
      </c>
      <c r="H156" s="187">
        <v>17.5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447</v>
      </c>
      <c r="AU156" s="185" t="s">
        <v>84</v>
      </c>
      <c r="AV156" s="13" t="s">
        <v>84</v>
      </c>
      <c r="AW156" s="13" t="s">
        <v>32</v>
      </c>
      <c r="AX156" s="13" t="s">
        <v>82</v>
      </c>
      <c r="AY156" s="185" t="s">
        <v>427</v>
      </c>
    </row>
    <row r="157" spans="1:65" s="2" customFormat="1" ht="16.5" customHeight="1">
      <c r="A157" s="31"/>
      <c r="B157" s="165"/>
      <c r="C157" s="192" t="s">
        <v>467</v>
      </c>
      <c r="D157" s="192" t="s">
        <v>461</v>
      </c>
      <c r="E157" s="193" t="s">
        <v>493</v>
      </c>
      <c r="F157" s="194" t="s">
        <v>494</v>
      </c>
      <c r="G157" s="195" t="s">
        <v>490</v>
      </c>
      <c r="H157" s="196">
        <v>19.25</v>
      </c>
      <c r="I157" s="197"/>
      <c r="J157" s="198">
        <f>ROUND(I157*H157,2)</f>
        <v>0</v>
      </c>
      <c r="K157" s="199"/>
      <c r="L157" s="200"/>
      <c r="M157" s="201" t="s">
        <v>1</v>
      </c>
      <c r="N157" s="202" t="s">
        <v>40</v>
      </c>
      <c r="O157" s="57"/>
      <c r="P157" s="176">
        <f>O157*H157</f>
        <v>0</v>
      </c>
      <c r="Q157" s="176">
        <v>1.46E-2</v>
      </c>
      <c r="R157" s="176">
        <f>Q157*H157</f>
        <v>0.28105000000000002</v>
      </c>
      <c r="S157" s="176">
        <v>0</v>
      </c>
      <c r="T157" s="17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8" t="s">
        <v>483</v>
      </c>
      <c r="AT157" s="178" t="s">
        <v>461</v>
      </c>
      <c r="AU157" s="178" t="s">
        <v>84</v>
      </c>
      <c r="AY157" s="16" t="s">
        <v>427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82</v>
      </c>
      <c r="BK157" s="179">
        <f>ROUND(I157*H157,2)</f>
        <v>0</v>
      </c>
      <c r="BL157" s="16" t="s">
        <v>484</v>
      </c>
      <c r="BM157" s="178" t="s">
        <v>2681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496</v>
      </c>
      <c r="H158" s="187">
        <v>19.25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21.75" customHeight="1">
      <c r="A159" s="31"/>
      <c r="B159" s="165"/>
      <c r="C159" s="166" t="s">
        <v>497</v>
      </c>
      <c r="D159" s="166" t="s">
        <v>431</v>
      </c>
      <c r="E159" s="167" t="s">
        <v>498</v>
      </c>
      <c r="F159" s="168" t="s">
        <v>499</v>
      </c>
      <c r="G159" s="169" t="s">
        <v>444</v>
      </c>
      <c r="H159" s="170">
        <v>35.5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484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484</v>
      </c>
      <c r="BM159" s="178" t="s">
        <v>2682</v>
      </c>
    </row>
    <row r="160" spans="1:65" s="13" customFormat="1" ht="10.199999999999999">
      <c r="B160" s="184"/>
      <c r="D160" s="180" t="s">
        <v>447</v>
      </c>
      <c r="E160" s="185" t="s">
        <v>1</v>
      </c>
      <c r="F160" s="186" t="s">
        <v>501</v>
      </c>
      <c r="H160" s="187">
        <v>35.5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447</v>
      </c>
      <c r="AU160" s="185" t="s">
        <v>84</v>
      </c>
      <c r="AV160" s="13" t="s">
        <v>84</v>
      </c>
      <c r="AW160" s="13" t="s">
        <v>32</v>
      </c>
      <c r="AX160" s="13" t="s">
        <v>82</v>
      </c>
      <c r="AY160" s="185" t="s">
        <v>427</v>
      </c>
    </row>
    <row r="161" spans="1:65" s="2" customFormat="1" ht="21.75" customHeight="1">
      <c r="A161" s="31"/>
      <c r="B161" s="165"/>
      <c r="C161" s="192" t="s">
        <v>429</v>
      </c>
      <c r="D161" s="192" t="s">
        <v>461</v>
      </c>
      <c r="E161" s="193" t="s">
        <v>502</v>
      </c>
      <c r="F161" s="194" t="s">
        <v>503</v>
      </c>
      <c r="G161" s="195" t="s">
        <v>452</v>
      </c>
      <c r="H161" s="196">
        <v>0.29399999999999998</v>
      </c>
      <c r="I161" s="197"/>
      <c r="J161" s="198">
        <f>ROUND(I161*H161,2)</f>
        <v>0</v>
      </c>
      <c r="K161" s="199"/>
      <c r="L161" s="200"/>
      <c r="M161" s="201" t="s">
        <v>1</v>
      </c>
      <c r="N161" s="202" t="s">
        <v>40</v>
      </c>
      <c r="O161" s="57"/>
      <c r="P161" s="176">
        <f>O161*H161</f>
        <v>0</v>
      </c>
      <c r="Q161" s="176">
        <v>1</v>
      </c>
      <c r="R161" s="176">
        <f>Q161*H161</f>
        <v>0.29399999999999998</v>
      </c>
      <c r="S161" s="176">
        <v>0</v>
      </c>
      <c r="T161" s="17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8" t="s">
        <v>464</v>
      </c>
      <c r="AT161" s="178" t="s">
        <v>461</v>
      </c>
      <c r="AU161" s="178" t="s">
        <v>84</v>
      </c>
      <c r="AY161" s="16" t="s">
        <v>427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82</v>
      </c>
      <c r="BK161" s="179">
        <f>ROUND(I161*H161,2)</f>
        <v>0</v>
      </c>
      <c r="BL161" s="16" t="s">
        <v>435</v>
      </c>
      <c r="BM161" s="178" t="s">
        <v>2683</v>
      </c>
    </row>
    <row r="162" spans="1:65" s="2" customFormat="1" ht="18">
      <c r="A162" s="31"/>
      <c r="B162" s="32"/>
      <c r="C162" s="31"/>
      <c r="D162" s="180" t="s">
        <v>438</v>
      </c>
      <c r="E162" s="31"/>
      <c r="F162" s="181" t="s">
        <v>1020</v>
      </c>
      <c r="G162" s="31"/>
      <c r="H162" s="31"/>
      <c r="I162" s="100"/>
      <c r="J162" s="31"/>
      <c r="K162" s="31"/>
      <c r="L162" s="32"/>
      <c r="M162" s="182"/>
      <c r="N162" s="18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438</v>
      </c>
      <c r="AU162" s="16" t="s">
        <v>84</v>
      </c>
    </row>
    <row r="163" spans="1:65" s="13" customFormat="1" ht="10.199999999999999">
      <c r="B163" s="184"/>
      <c r="D163" s="180" t="s">
        <v>447</v>
      </c>
      <c r="E163" s="185" t="s">
        <v>1</v>
      </c>
      <c r="F163" s="186" t="s">
        <v>506</v>
      </c>
      <c r="H163" s="187">
        <v>0.29399999999999998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447</v>
      </c>
      <c r="AU163" s="185" t="s">
        <v>84</v>
      </c>
      <c r="AV163" s="13" t="s">
        <v>84</v>
      </c>
      <c r="AW163" s="13" t="s">
        <v>32</v>
      </c>
      <c r="AX163" s="13" t="s">
        <v>82</v>
      </c>
      <c r="AY163" s="185" t="s">
        <v>427</v>
      </c>
    </row>
    <row r="164" spans="1:65" s="2" customFormat="1" ht="16.5" customHeight="1">
      <c r="A164" s="31"/>
      <c r="B164" s="165"/>
      <c r="C164" s="192" t="s">
        <v>440</v>
      </c>
      <c r="D164" s="192" t="s">
        <v>461</v>
      </c>
      <c r="E164" s="193" t="s">
        <v>507</v>
      </c>
      <c r="F164" s="194" t="s">
        <v>508</v>
      </c>
      <c r="G164" s="195" t="s">
        <v>452</v>
      </c>
      <c r="H164" s="196">
        <v>1.976</v>
      </c>
      <c r="I164" s="197"/>
      <c r="J164" s="198">
        <f>ROUND(I164*H164,2)</f>
        <v>0</v>
      </c>
      <c r="K164" s="199"/>
      <c r="L164" s="200"/>
      <c r="M164" s="201" t="s">
        <v>1</v>
      </c>
      <c r="N164" s="202" t="s">
        <v>40</v>
      </c>
      <c r="O164" s="57"/>
      <c r="P164" s="176">
        <f>O164*H164</f>
        <v>0</v>
      </c>
      <c r="Q164" s="176">
        <v>1</v>
      </c>
      <c r="R164" s="176">
        <f>Q164*H164</f>
        <v>1.976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464</v>
      </c>
      <c r="AT164" s="178" t="s">
        <v>461</v>
      </c>
      <c r="AU164" s="178" t="s">
        <v>84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2684</v>
      </c>
    </row>
    <row r="165" spans="1:65" s="2" customFormat="1" ht="18">
      <c r="A165" s="31"/>
      <c r="B165" s="32"/>
      <c r="C165" s="31"/>
      <c r="D165" s="180" t="s">
        <v>438</v>
      </c>
      <c r="E165" s="31"/>
      <c r="F165" s="181" t="s">
        <v>1022</v>
      </c>
      <c r="G165" s="31"/>
      <c r="H165" s="31"/>
      <c r="I165" s="100"/>
      <c r="J165" s="31"/>
      <c r="K165" s="31"/>
      <c r="L165" s="32"/>
      <c r="M165" s="182"/>
      <c r="N165" s="183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438</v>
      </c>
      <c r="AU165" s="16" t="s">
        <v>84</v>
      </c>
    </row>
    <row r="166" spans="1:65" s="13" customFormat="1" ht="20.399999999999999">
      <c r="B166" s="184"/>
      <c r="D166" s="180" t="s">
        <v>447</v>
      </c>
      <c r="E166" s="185" t="s">
        <v>1</v>
      </c>
      <c r="F166" s="186" t="s">
        <v>511</v>
      </c>
      <c r="H166" s="187">
        <v>1.976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447</v>
      </c>
      <c r="AU166" s="185" t="s">
        <v>84</v>
      </c>
      <c r="AV166" s="13" t="s">
        <v>84</v>
      </c>
      <c r="AW166" s="13" t="s">
        <v>32</v>
      </c>
      <c r="AX166" s="13" t="s">
        <v>82</v>
      </c>
      <c r="AY166" s="185" t="s">
        <v>427</v>
      </c>
    </row>
    <row r="167" spans="1:65" s="2" customFormat="1" ht="16.5" customHeight="1">
      <c r="A167" s="31"/>
      <c r="B167" s="165"/>
      <c r="C167" s="192" t="s">
        <v>512</v>
      </c>
      <c r="D167" s="192" t="s">
        <v>461</v>
      </c>
      <c r="E167" s="193" t="s">
        <v>518</v>
      </c>
      <c r="F167" s="194" t="s">
        <v>519</v>
      </c>
      <c r="G167" s="195" t="s">
        <v>452</v>
      </c>
      <c r="H167" s="196">
        <v>0.10100000000000001</v>
      </c>
      <c r="I167" s="197"/>
      <c r="J167" s="198">
        <f>ROUND(I167*H167,2)</f>
        <v>0</v>
      </c>
      <c r="K167" s="199"/>
      <c r="L167" s="200"/>
      <c r="M167" s="201" t="s">
        <v>1</v>
      </c>
      <c r="N167" s="202" t="s">
        <v>40</v>
      </c>
      <c r="O167" s="57"/>
      <c r="P167" s="176">
        <f>O167*H167</f>
        <v>0</v>
      </c>
      <c r="Q167" s="176">
        <v>1</v>
      </c>
      <c r="R167" s="176">
        <f>Q167*H167</f>
        <v>0.10100000000000001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464</v>
      </c>
      <c r="AT167" s="178" t="s">
        <v>461</v>
      </c>
      <c r="AU167" s="178" t="s">
        <v>84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2685</v>
      </c>
    </row>
    <row r="168" spans="1:65" s="2" customFormat="1" ht="18">
      <c r="A168" s="31"/>
      <c r="B168" s="32"/>
      <c r="C168" s="31"/>
      <c r="D168" s="180" t="s">
        <v>438</v>
      </c>
      <c r="E168" s="31"/>
      <c r="F168" s="181" t="s">
        <v>1024</v>
      </c>
      <c r="G168" s="31"/>
      <c r="H168" s="31"/>
      <c r="I168" s="100"/>
      <c r="J168" s="31"/>
      <c r="K168" s="31"/>
      <c r="L168" s="32"/>
      <c r="M168" s="182"/>
      <c r="N168" s="18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438</v>
      </c>
      <c r="AU168" s="16" t="s">
        <v>84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603</v>
      </c>
      <c r="H169" s="187">
        <v>0.10100000000000001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84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92" t="s">
        <v>487</v>
      </c>
      <c r="D170" s="192" t="s">
        <v>461</v>
      </c>
      <c r="E170" s="193" t="s">
        <v>523</v>
      </c>
      <c r="F170" s="194" t="s">
        <v>524</v>
      </c>
      <c r="G170" s="195" t="s">
        <v>452</v>
      </c>
      <c r="H170" s="196">
        <v>0.08</v>
      </c>
      <c r="I170" s="197"/>
      <c r="J170" s="198">
        <f>ROUND(I170*H170,2)</f>
        <v>0</v>
      </c>
      <c r="K170" s="199"/>
      <c r="L170" s="200"/>
      <c r="M170" s="201" t="s">
        <v>1</v>
      </c>
      <c r="N170" s="202" t="s">
        <v>40</v>
      </c>
      <c r="O170" s="57"/>
      <c r="P170" s="176">
        <f>O170*H170</f>
        <v>0</v>
      </c>
      <c r="Q170" s="176">
        <v>1</v>
      </c>
      <c r="R170" s="176">
        <f>Q170*H170</f>
        <v>0.08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483</v>
      </c>
      <c r="AT170" s="178" t="s">
        <v>461</v>
      </c>
      <c r="AU170" s="178" t="s">
        <v>84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484</v>
      </c>
      <c r="BM170" s="178" t="s">
        <v>2686</v>
      </c>
    </row>
    <row r="171" spans="1:65" s="2" customFormat="1" ht="18">
      <c r="A171" s="31"/>
      <c r="B171" s="32"/>
      <c r="C171" s="31"/>
      <c r="D171" s="180" t="s">
        <v>438</v>
      </c>
      <c r="E171" s="31"/>
      <c r="F171" s="181" t="s">
        <v>1026</v>
      </c>
      <c r="G171" s="31"/>
      <c r="H171" s="31"/>
      <c r="I171" s="100"/>
      <c r="J171" s="31"/>
      <c r="K171" s="31"/>
      <c r="L171" s="32"/>
      <c r="M171" s="182"/>
      <c r="N171" s="183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438</v>
      </c>
      <c r="AU171" s="16" t="s">
        <v>84</v>
      </c>
    </row>
    <row r="172" spans="1:65" s="13" customFormat="1" ht="10.199999999999999">
      <c r="B172" s="184"/>
      <c r="D172" s="180" t="s">
        <v>447</v>
      </c>
      <c r="E172" s="185" t="s">
        <v>1</v>
      </c>
      <c r="F172" s="186" t="s">
        <v>606</v>
      </c>
      <c r="H172" s="187">
        <v>0.08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447</v>
      </c>
      <c r="AU172" s="185" t="s">
        <v>84</v>
      </c>
      <c r="AV172" s="13" t="s">
        <v>84</v>
      </c>
      <c r="AW172" s="13" t="s">
        <v>32</v>
      </c>
      <c r="AX172" s="13" t="s">
        <v>82</v>
      </c>
      <c r="AY172" s="185" t="s">
        <v>427</v>
      </c>
    </row>
    <row r="173" spans="1:65" s="2" customFormat="1" ht="16.5" customHeight="1">
      <c r="A173" s="31"/>
      <c r="B173" s="165"/>
      <c r="C173" s="192" t="s">
        <v>8</v>
      </c>
      <c r="D173" s="192" t="s">
        <v>461</v>
      </c>
      <c r="E173" s="193" t="s">
        <v>534</v>
      </c>
      <c r="F173" s="194" t="s">
        <v>535</v>
      </c>
      <c r="G173" s="195" t="s">
        <v>452</v>
      </c>
      <c r="H173" s="196">
        <v>0.14599999999999999</v>
      </c>
      <c r="I173" s="197"/>
      <c r="J173" s="198">
        <f>ROUND(I173*H173,2)</f>
        <v>0</v>
      </c>
      <c r="K173" s="199"/>
      <c r="L173" s="200"/>
      <c r="M173" s="201" t="s">
        <v>1</v>
      </c>
      <c r="N173" s="202" t="s">
        <v>40</v>
      </c>
      <c r="O173" s="57"/>
      <c r="P173" s="176">
        <f>O173*H173</f>
        <v>0</v>
      </c>
      <c r="Q173" s="176">
        <v>1</v>
      </c>
      <c r="R173" s="176">
        <f>Q173*H173</f>
        <v>0.14599999999999999</v>
      </c>
      <c r="S173" s="176">
        <v>0</v>
      </c>
      <c r="T173" s="17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8" t="s">
        <v>464</v>
      </c>
      <c r="AT173" s="178" t="s">
        <v>461</v>
      </c>
      <c r="AU173" s="178" t="s">
        <v>84</v>
      </c>
      <c r="AY173" s="16" t="s">
        <v>427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82</v>
      </c>
      <c r="BK173" s="179">
        <f>ROUND(I173*H173,2)</f>
        <v>0</v>
      </c>
      <c r="BL173" s="16" t="s">
        <v>435</v>
      </c>
      <c r="BM173" s="178" t="s">
        <v>2687</v>
      </c>
    </row>
    <row r="174" spans="1:65" s="2" customFormat="1" ht="18">
      <c r="A174" s="31"/>
      <c r="B174" s="32"/>
      <c r="C174" s="31"/>
      <c r="D174" s="180" t="s">
        <v>438</v>
      </c>
      <c r="E174" s="31"/>
      <c r="F174" s="181" t="s">
        <v>1028</v>
      </c>
      <c r="G174" s="31"/>
      <c r="H174" s="31"/>
      <c r="I174" s="100"/>
      <c r="J174" s="31"/>
      <c r="K174" s="31"/>
      <c r="L174" s="32"/>
      <c r="M174" s="182"/>
      <c r="N174" s="18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438</v>
      </c>
      <c r="AU174" s="16" t="s">
        <v>84</v>
      </c>
    </row>
    <row r="175" spans="1:65" s="13" customFormat="1" ht="20.399999999999999">
      <c r="B175" s="184"/>
      <c r="D175" s="180" t="s">
        <v>447</v>
      </c>
      <c r="E175" s="185" t="s">
        <v>1</v>
      </c>
      <c r="F175" s="186" t="s">
        <v>608</v>
      </c>
      <c r="H175" s="187">
        <v>4.2000000000000003E-2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447</v>
      </c>
      <c r="AU175" s="185" t="s">
        <v>84</v>
      </c>
      <c r="AV175" s="13" t="s">
        <v>84</v>
      </c>
      <c r="AW175" s="13" t="s">
        <v>32</v>
      </c>
      <c r="AX175" s="13" t="s">
        <v>75</v>
      </c>
      <c r="AY175" s="185" t="s">
        <v>427</v>
      </c>
    </row>
    <row r="176" spans="1:65" s="13" customFormat="1" ht="10.199999999999999">
      <c r="B176" s="184"/>
      <c r="D176" s="180" t="s">
        <v>447</v>
      </c>
      <c r="E176" s="185" t="s">
        <v>1</v>
      </c>
      <c r="F176" s="186" t="s">
        <v>609</v>
      </c>
      <c r="H176" s="187">
        <v>3.4000000000000002E-2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447</v>
      </c>
      <c r="AU176" s="185" t="s">
        <v>84</v>
      </c>
      <c r="AV176" s="13" t="s">
        <v>84</v>
      </c>
      <c r="AW176" s="13" t="s">
        <v>32</v>
      </c>
      <c r="AX176" s="13" t="s">
        <v>75</v>
      </c>
      <c r="AY176" s="185" t="s">
        <v>427</v>
      </c>
    </row>
    <row r="177" spans="1:65" s="13" customFormat="1" ht="10.199999999999999">
      <c r="B177" s="184"/>
      <c r="D177" s="180" t="s">
        <v>447</v>
      </c>
      <c r="E177" s="185" t="s">
        <v>1</v>
      </c>
      <c r="F177" s="186" t="s">
        <v>539</v>
      </c>
      <c r="H177" s="187">
        <v>5.8000000000000003E-2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447</v>
      </c>
      <c r="AU177" s="185" t="s">
        <v>84</v>
      </c>
      <c r="AV177" s="13" t="s">
        <v>84</v>
      </c>
      <c r="AW177" s="13" t="s">
        <v>32</v>
      </c>
      <c r="AX177" s="13" t="s">
        <v>75</v>
      </c>
      <c r="AY177" s="185" t="s">
        <v>427</v>
      </c>
    </row>
    <row r="178" spans="1:65" s="13" customFormat="1" ht="10.199999999999999">
      <c r="B178" s="184"/>
      <c r="D178" s="180" t="s">
        <v>447</v>
      </c>
      <c r="E178" s="185" t="s">
        <v>1</v>
      </c>
      <c r="F178" s="186" t="s">
        <v>540</v>
      </c>
      <c r="H178" s="187">
        <v>1.2E-2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447</v>
      </c>
      <c r="AU178" s="185" t="s">
        <v>84</v>
      </c>
      <c r="AV178" s="13" t="s">
        <v>84</v>
      </c>
      <c r="AW178" s="13" t="s">
        <v>32</v>
      </c>
      <c r="AX178" s="13" t="s">
        <v>75</v>
      </c>
      <c r="AY178" s="185" t="s">
        <v>427</v>
      </c>
    </row>
    <row r="179" spans="1:65" s="14" customFormat="1" ht="10.199999999999999">
      <c r="B179" s="203"/>
      <c r="D179" s="180" t="s">
        <v>447</v>
      </c>
      <c r="E179" s="204" t="s">
        <v>1</v>
      </c>
      <c r="F179" s="205" t="s">
        <v>541</v>
      </c>
      <c r="H179" s="206">
        <v>0.14599999999999999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447</v>
      </c>
      <c r="AU179" s="204" t="s">
        <v>84</v>
      </c>
      <c r="AV179" s="14" t="s">
        <v>435</v>
      </c>
      <c r="AW179" s="14" t="s">
        <v>32</v>
      </c>
      <c r="AX179" s="14" t="s">
        <v>82</v>
      </c>
      <c r="AY179" s="204" t="s">
        <v>427</v>
      </c>
    </row>
    <row r="180" spans="1:65" s="2" customFormat="1" ht="16.5" customHeight="1">
      <c r="A180" s="31"/>
      <c r="B180" s="165"/>
      <c r="C180" s="166" t="s">
        <v>484</v>
      </c>
      <c r="D180" s="166" t="s">
        <v>431</v>
      </c>
      <c r="E180" s="167" t="s">
        <v>543</v>
      </c>
      <c r="F180" s="168" t="s">
        <v>544</v>
      </c>
      <c r="G180" s="169" t="s">
        <v>545</v>
      </c>
      <c r="H180" s="170">
        <v>2597</v>
      </c>
      <c r="I180" s="171"/>
      <c r="J180" s="172">
        <f>ROUND(I180*H180,2)</f>
        <v>0</v>
      </c>
      <c r="K180" s="173"/>
      <c r="L180" s="32"/>
      <c r="M180" s="174" t="s">
        <v>1</v>
      </c>
      <c r="N180" s="175" t="s">
        <v>40</v>
      </c>
      <c r="O180" s="57"/>
      <c r="P180" s="176">
        <f>O180*H180</f>
        <v>0</v>
      </c>
      <c r="Q180" s="176">
        <v>1E-3</v>
      </c>
      <c r="R180" s="176">
        <f>Q180*H180</f>
        <v>2.597</v>
      </c>
      <c r="S180" s="176">
        <v>0</v>
      </c>
      <c r="T180" s="17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8" t="s">
        <v>484</v>
      </c>
      <c r="AT180" s="178" t="s">
        <v>431</v>
      </c>
      <c r="AU180" s="178" t="s">
        <v>84</v>
      </c>
      <c r="AY180" s="16" t="s">
        <v>427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6" t="s">
        <v>82</v>
      </c>
      <c r="BK180" s="179">
        <f>ROUND(I180*H180,2)</f>
        <v>0</v>
      </c>
      <c r="BL180" s="16" t="s">
        <v>484</v>
      </c>
      <c r="BM180" s="178" t="s">
        <v>2688</v>
      </c>
    </row>
    <row r="181" spans="1:65" s="2" customFormat="1" ht="72">
      <c r="A181" s="31"/>
      <c r="B181" s="32"/>
      <c r="C181" s="31"/>
      <c r="D181" s="180" t="s">
        <v>438</v>
      </c>
      <c r="E181" s="31"/>
      <c r="F181" s="181" t="s">
        <v>1030</v>
      </c>
      <c r="G181" s="31"/>
      <c r="H181" s="31"/>
      <c r="I181" s="100"/>
      <c r="J181" s="31"/>
      <c r="K181" s="31"/>
      <c r="L181" s="32"/>
      <c r="M181" s="182"/>
      <c r="N181" s="183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438</v>
      </c>
      <c r="AU181" s="16" t="s">
        <v>84</v>
      </c>
    </row>
    <row r="182" spans="1:65" s="13" customFormat="1" ht="10.199999999999999">
      <c r="B182" s="184"/>
      <c r="D182" s="180" t="s">
        <v>447</v>
      </c>
      <c r="E182" s="185" t="s">
        <v>1</v>
      </c>
      <c r="F182" s="186" t="s">
        <v>612</v>
      </c>
      <c r="H182" s="187">
        <v>2597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447</v>
      </c>
      <c r="AU182" s="185" t="s">
        <v>84</v>
      </c>
      <c r="AV182" s="13" t="s">
        <v>84</v>
      </c>
      <c r="AW182" s="13" t="s">
        <v>32</v>
      </c>
      <c r="AX182" s="13" t="s">
        <v>82</v>
      </c>
      <c r="AY182" s="185" t="s">
        <v>427</v>
      </c>
    </row>
    <row r="183" spans="1:65" s="2" customFormat="1" ht="33" customHeight="1">
      <c r="A183" s="31"/>
      <c r="B183" s="165"/>
      <c r="C183" s="166" t="s">
        <v>533</v>
      </c>
      <c r="D183" s="166" t="s">
        <v>431</v>
      </c>
      <c r="E183" s="167" t="s">
        <v>550</v>
      </c>
      <c r="F183" s="168" t="s">
        <v>551</v>
      </c>
      <c r="G183" s="169" t="s">
        <v>452</v>
      </c>
      <c r="H183" s="170">
        <v>2.9670000000000001</v>
      </c>
      <c r="I183" s="171"/>
      <c r="J183" s="172">
        <f>ROUND(I183*H183,2)</f>
        <v>0</v>
      </c>
      <c r="K183" s="173"/>
      <c r="L183" s="32"/>
      <c r="M183" s="174" t="s">
        <v>1</v>
      </c>
      <c r="N183" s="175" t="s">
        <v>40</v>
      </c>
      <c r="O183" s="57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8" t="s">
        <v>484</v>
      </c>
      <c r="AT183" s="178" t="s">
        <v>431</v>
      </c>
      <c r="AU183" s="178" t="s">
        <v>84</v>
      </c>
      <c r="AY183" s="16" t="s">
        <v>427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82</v>
      </c>
      <c r="BK183" s="179">
        <f>ROUND(I183*H183,2)</f>
        <v>0</v>
      </c>
      <c r="BL183" s="16" t="s">
        <v>484</v>
      </c>
      <c r="BM183" s="178" t="s">
        <v>2689</v>
      </c>
    </row>
    <row r="184" spans="1:65" s="2" customFormat="1" ht="44.25" customHeight="1">
      <c r="A184" s="31"/>
      <c r="B184" s="165"/>
      <c r="C184" s="166" t="s">
        <v>542</v>
      </c>
      <c r="D184" s="166" t="s">
        <v>431</v>
      </c>
      <c r="E184" s="167" t="s">
        <v>554</v>
      </c>
      <c r="F184" s="168" t="s">
        <v>555</v>
      </c>
      <c r="G184" s="169" t="s">
        <v>452</v>
      </c>
      <c r="H184" s="170">
        <v>2.9670000000000001</v>
      </c>
      <c r="I184" s="171"/>
      <c r="J184" s="172">
        <f>ROUND(I184*H184,2)</f>
        <v>0</v>
      </c>
      <c r="K184" s="173"/>
      <c r="L184" s="32"/>
      <c r="M184" s="174" t="s">
        <v>1</v>
      </c>
      <c r="N184" s="175" t="s">
        <v>40</v>
      </c>
      <c r="O184" s="57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8" t="s">
        <v>484</v>
      </c>
      <c r="AT184" s="178" t="s">
        <v>431</v>
      </c>
      <c r="AU184" s="178" t="s">
        <v>84</v>
      </c>
      <c r="AY184" s="16" t="s">
        <v>427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82</v>
      </c>
      <c r="BK184" s="179">
        <f>ROUND(I184*H184,2)</f>
        <v>0</v>
      </c>
      <c r="BL184" s="16" t="s">
        <v>484</v>
      </c>
      <c r="BM184" s="178" t="s">
        <v>2690</v>
      </c>
    </row>
    <row r="185" spans="1:65" s="12" customFormat="1" ht="22.8" customHeight="1">
      <c r="B185" s="152"/>
      <c r="D185" s="153" t="s">
        <v>74</v>
      </c>
      <c r="E185" s="163" t="s">
        <v>557</v>
      </c>
      <c r="F185" s="163" t="s">
        <v>558</v>
      </c>
      <c r="I185" s="155"/>
      <c r="J185" s="164">
        <f>BK185</f>
        <v>0</v>
      </c>
      <c r="L185" s="152"/>
      <c r="M185" s="157"/>
      <c r="N185" s="158"/>
      <c r="O185" s="158"/>
      <c r="P185" s="159">
        <f>SUM(P186:P193)</f>
        <v>0</v>
      </c>
      <c r="Q185" s="158"/>
      <c r="R185" s="159">
        <f>SUM(R186:R193)</f>
        <v>0.72334094000000004</v>
      </c>
      <c r="S185" s="158"/>
      <c r="T185" s="160">
        <f>SUM(T186:T193)</f>
        <v>0</v>
      </c>
      <c r="AR185" s="153" t="s">
        <v>84</v>
      </c>
      <c r="AT185" s="161" t="s">
        <v>74</v>
      </c>
      <c r="AU185" s="161" t="s">
        <v>82</v>
      </c>
      <c r="AY185" s="153" t="s">
        <v>427</v>
      </c>
      <c r="BK185" s="162">
        <f>SUM(BK186:BK193)</f>
        <v>0</v>
      </c>
    </row>
    <row r="186" spans="1:65" s="2" customFormat="1" ht="21.75" customHeight="1">
      <c r="A186" s="31"/>
      <c r="B186" s="165"/>
      <c r="C186" s="166" t="s">
        <v>549</v>
      </c>
      <c r="D186" s="166" t="s">
        <v>431</v>
      </c>
      <c r="E186" s="167" t="s">
        <v>559</v>
      </c>
      <c r="F186" s="168" t="s">
        <v>560</v>
      </c>
      <c r="G186" s="169" t="s">
        <v>490</v>
      </c>
      <c r="H186" s="170">
        <v>141.554</v>
      </c>
      <c r="I186" s="171"/>
      <c r="J186" s="172">
        <f>ROUND(I186*H186,2)</f>
        <v>0</v>
      </c>
      <c r="K186" s="173"/>
      <c r="L186" s="32"/>
      <c r="M186" s="174" t="s">
        <v>1</v>
      </c>
      <c r="N186" s="175" t="s">
        <v>40</v>
      </c>
      <c r="O186" s="57"/>
      <c r="P186" s="176">
        <f>O186*H186</f>
        <v>0</v>
      </c>
      <c r="Q186" s="176">
        <v>9.3000000000000005E-4</v>
      </c>
      <c r="R186" s="176">
        <f>Q186*H186</f>
        <v>0.13164522000000001</v>
      </c>
      <c r="S186" s="176">
        <v>0</v>
      </c>
      <c r="T186" s="17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8" t="s">
        <v>435</v>
      </c>
      <c r="AT186" s="178" t="s">
        <v>431</v>
      </c>
      <c r="AU186" s="178" t="s">
        <v>84</v>
      </c>
      <c r="AY186" s="16" t="s">
        <v>427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6" t="s">
        <v>82</v>
      </c>
      <c r="BK186" s="179">
        <f>ROUND(I186*H186,2)</f>
        <v>0</v>
      </c>
      <c r="BL186" s="16" t="s">
        <v>435</v>
      </c>
      <c r="BM186" s="178" t="s">
        <v>2691</v>
      </c>
    </row>
    <row r="187" spans="1:65" s="13" customFormat="1" ht="30.6">
      <c r="B187" s="184"/>
      <c r="D187" s="180" t="s">
        <v>447</v>
      </c>
      <c r="E187" s="185" t="s">
        <v>1</v>
      </c>
      <c r="F187" s="186" t="s">
        <v>1667</v>
      </c>
      <c r="H187" s="187">
        <v>141.554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T187" s="185" t="s">
        <v>447</v>
      </c>
      <c r="AU187" s="185" t="s">
        <v>84</v>
      </c>
      <c r="AV187" s="13" t="s">
        <v>84</v>
      </c>
      <c r="AW187" s="13" t="s">
        <v>32</v>
      </c>
      <c r="AX187" s="13" t="s">
        <v>82</v>
      </c>
      <c r="AY187" s="185" t="s">
        <v>427</v>
      </c>
    </row>
    <row r="188" spans="1:65" s="2" customFormat="1" ht="21.75" customHeight="1">
      <c r="A188" s="31"/>
      <c r="B188" s="165"/>
      <c r="C188" s="166" t="s">
        <v>553</v>
      </c>
      <c r="D188" s="166" t="s">
        <v>431</v>
      </c>
      <c r="E188" s="167" t="s">
        <v>565</v>
      </c>
      <c r="F188" s="168" t="s">
        <v>566</v>
      </c>
      <c r="G188" s="169" t="s">
        <v>490</v>
      </c>
      <c r="H188" s="170">
        <v>283.108</v>
      </c>
      <c r="I188" s="171"/>
      <c r="J188" s="172">
        <f>ROUND(I188*H188,2)</f>
        <v>0</v>
      </c>
      <c r="K188" s="173"/>
      <c r="L188" s="32"/>
      <c r="M188" s="174" t="s">
        <v>1</v>
      </c>
      <c r="N188" s="175" t="s">
        <v>40</v>
      </c>
      <c r="O188" s="57"/>
      <c r="P188" s="176">
        <f>O188*H188</f>
        <v>0</v>
      </c>
      <c r="Q188" s="176">
        <v>4.4999999999999999E-4</v>
      </c>
      <c r="R188" s="176">
        <f>Q188*H188</f>
        <v>0.1273986</v>
      </c>
      <c r="S188" s="176">
        <v>0</v>
      </c>
      <c r="T188" s="17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8" t="s">
        <v>435</v>
      </c>
      <c r="AT188" s="178" t="s">
        <v>431</v>
      </c>
      <c r="AU188" s="178" t="s">
        <v>84</v>
      </c>
      <c r="AY188" s="16" t="s">
        <v>427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82</v>
      </c>
      <c r="BK188" s="179">
        <f>ROUND(I188*H188,2)</f>
        <v>0</v>
      </c>
      <c r="BL188" s="16" t="s">
        <v>435</v>
      </c>
      <c r="BM188" s="178" t="s">
        <v>2692</v>
      </c>
    </row>
    <row r="189" spans="1:65" s="13" customFormat="1" ht="10.199999999999999">
      <c r="B189" s="184"/>
      <c r="D189" s="180" t="s">
        <v>447</v>
      </c>
      <c r="E189" s="185" t="s">
        <v>1</v>
      </c>
      <c r="F189" s="186" t="s">
        <v>1669</v>
      </c>
      <c r="H189" s="187">
        <v>283.108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447</v>
      </c>
      <c r="AU189" s="185" t="s">
        <v>84</v>
      </c>
      <c r="AV189" s="13" t="s">
        <v>84</v>
      </c>
      <c r="AW189" s="13" t="s">
        <v>32</v>
      </c>
      <c r="AX189" s="13" t="s">
        <v>82</v>
      </c>
      <c r="AY189" s="185" t="s">
        <v>427</v>
      </c>
    </row>
    <row r="190" spans="1:65" s="2" customFormat="1" ht="21.75" customHeight="1">
      <c r="A190" s="31"/>
      <c r="B190" s="165"/>
      <c r="C190" s="166" t="s">
        <v>7</v>
      </c>
      <c r="D190" s="166" t="s">
        <v>431</v>
      </c>
      <c r="E190" s="167" t="s">
        <v>570</v>
      </c>
      <c r="F190" s="168" t="s">
        <v>571</v>
      </c>
      <c r="G190" s="169" t="s">
        <v>490</v>
      </c>
      <c r="H190" s="170">
        <v>141.554</v>
      </c>
      <c r="I190" s="171"/>
      <c r="J190" s="172">
        <f>ROUND(I190*H190,2)</f>
        <v>0</v>
      </c>
      <c r="K190" s="173"/>
      <c r="L190" s="32"/>
      <c r="M190" s="174" t="s">
        <v>1</v>
      </c>
      <c r="N190" s="175" t="s">
        <v>40</v>
      </c>
      <c r="O190" s="57"/>
      <c r="P190" s="176">
        <f>O190*H190</f>
        <v>0</v>
      </c>
      <c r="Q190" s="176">
        <v>4.4999999999999999E-4</v>
      </c>
      <c r="R190" s="176">
        <f>Q190*H190</f>
        <v>6.36993E-2</v>
      </c>
      <c r="S190" s="176">
        <v>0</v>
      </c>
      <c r="T190" s="17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8" t="s">
        <v>435</v>
      </c>
      <c r="AT190" s="178" t="s">
        <v>431</v>
      </c>
      <c r="AU190" s="178" t="s">
        <v>84</v>
      </c>
      <c r="AY190" s="16" t="s">
        <v>427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82</v>
      </c>
      <c r="BK190" s="179">
        <f>ROUND(I190*H190,2)</f>
        <v>0</v>
      </c>
      <c r="BL190" s="16" t="s">
        <v>435</v>
      </c>
      <c r="BM190" s="178" t="s">
        <v>2693</v>
      </c>
    </row>
    <row r="191" spans="1:65" s="13" customFormat="1" ht="30.6">
      <c r="B191" s="184"/>
      <c r="D191" s="180" t="s">
        <v>447</v>
      </c>
      <c r="E191" s="185" t="s">
        <v>1</v>
      </c>
      <c r="F191" s="186" t="s">
        <v>1671</v>
      </c>
      <c r="H191" s="187">
        <v>141.554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447</v>
      </c>
      <c r="AU191" s="185" t="s">
        <v>84</v>
      </c>
      <c r="AV191" s="13" t="s">
        <v>84</v>
      </c>
      <c r="AW191" s="13" t="s">
        <v>32</v>
      </c>
      <c r="AX191" s="13" t="s">
        <v>82</v>
      </c>
      <c r="AY191" s="185" t="s">
        <v>427</v>
      </c>
    </row>
    <row r="192" spans="1:65" s="2" customFormat="1" ht="21.75" customHeight="1">
      <c r="A192" s="31"/>
      <c r="B192" s="165"/>
      <c r="C192" s="166" t="s">
        <v>564</v>
      </c>
      <c r="D192" s="166" t="s">
        <v>431</v>
      </c>
      <c r="E192" s="167" t="s">
        <v>575</v>
      </c>
      <c r="F192" s="168" t="s">
        <v>576</v>
      </c>
      <c r="G192" s="169" t="s">
        <v>490</v>
      </c>
      <c r="H192" s="170">
        <v>141.554</v>
      </c>
      <c r="I192" s="171"/>
      <c r="J192" s="172">
        <f>ROUND(I192*H192,2)</f>
        <v>0</v>
      </c>
      <c r="K192" s="173"/>
      <c r="L192" s="32"/>
      <c r="M192" s="174" t="s">
        <v>1</v>
      </c>
      <c r="N192" s="175" t="s">
        <v>40</v>
      </c>
      <c r="O192" s="57"/>
      <c r="P192" s="176">
        <f>O192*H192</f>
        <v>0</v>
      </c>
      <c r="Q192" s="176">
        <v>2.8300000000000001E-3</v>
      </c>
      <c r="R192" s="176">
        <f>Q192*H192</f>
        <v>0.40059781999999999</v>
      </c>
      <c r="S192" s="176">
        <v>0</v>
      </c>
      <c r="T192" s="17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8" t="s">
        <v>435</v>
      </c>
      <c r="AT192" s="178" t="s">
        <v>431</v>
      </c>
      <c r="AU192" s="178" t="s">
        <v>84</v>
      </c>
      <c r="AY192" s="16" t="s">
        <v>427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82</v>
      </c>
      <c r="BK192" s="179">
        <f>ROUND(I192*H192,2)</f>
        <v>0</v>
      </c>
      <c r="BL192" s="16" t="s">
        <v>435</v>
      </c>
      <c r="BM192" s="178" t="s">
        <v>2694</v>
      </c>
    </row>
    <row r="193" spans="1:51" s="13" customFormat="1" ht="30.6">
      <c r="B193" s="184"/>
      <c r="D193" s="180" t="s">
        <v>447</v>
      </c>
      <c r="E193" s="185" t="s">
        <v>1</v>
      </c>
      <c r="F193" s="186" t="s">
        <v>1667</v>
      </c>
      <c r="H193" s="187">
        <v>141.554</v>
      </c>
      <c r="I193" s="188"/>
      <c r="L193" s="184"/>
      <c r="M193" s="211"/>
      <c r="N193" s="212"/>
      <c r="O193" s="212"/>
      <c r="P193" s="212"/>
      <c r="Q193" s="212"/>
      <c r="R193" s="212"/>
      <c r="S193" s="212"/>
      <c r="T193" s="213"/>
      <c r="AT193" s="185" t="s">
        <v>447</v>
      </c>
      <c r="AU193" s="185" t="s">
        <v>84</v>
      </c>
      <c r="AV193" s="13" t="s">
        <v>84</v>
      </c>
      <c r="AW193" s="13" t="s">
        <v>32</v>
      </c>
      <c r="AX193" s="13" t="s">
        <v>82</v>
      </c>
      <c r="AY193" s="185" t="s">
        <v>427</v>
      </c>
    </row>
    <row r="194" spans="1:51" s="2" customFormat="1" ht="7" customHeight="1">
      <c r="A194" s="31"/>
      <c r="B194" s="46"/>
      <c r="C194" s="47"/>
      <c r="D194" s="47"/>
      <c r="E194" s="47"/>
      <c r="F194" s="47"/>
      <c r="G194" s="47"/>
      <c r="H194" s="47"/>
      <c r="I194" s="124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9:K19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6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379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75" customHeight="1">
      <c r="A11" s="31"/>
      <c r="B11" s="32"/>
      <c r="C11" s="31"/>
      <c r="D11" s="31"/>
      <c r="E11" s="247" t="s">
        <v>2695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2671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ROUND(J131,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ROUND((SUM(BE131:BE175)),  2)</f>
        <v>0</v>
      </c>
      <c r="G35" s="31"/>
      <c r="H35" s="31"/>
      <c r="I35" s="111">
        <v>0.21</v>
      </c>
      <c r="J35" s="110">
        <f>ROUND(((SUM(BE131:BE175))*I35),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ROUND((SUM(BF131:BF175)),  2)</f>
        <v>0</v>
      </c>
      <c r="G36" s="31"/>
      <c r="H36" s="31"/>
      <c r="I36" s="111">
        <v>0.15</v>
      </c>
      <c r="J36" s="110">
        <f>ROUND(((SUM(BF131:BF175))*I36),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ROUND((SUM(BG131:BG175)),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ROUND((SUM(BH131:BH175)),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ROUND((SUM(BI131:BI175)),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75" customHeight="1">
      <c r="A89" s="31"/>
      <c r="B89" s="32"/>
      <c r="C89" s="31"/>
      <c r="D89" s="31"/>
      <c r="E89" s="247" t="str">
        <f>E11</f>
        <v>014-36-11-1-1 - SO-01-1 PK Spytihněv - čekací stání - úprava hráze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Spytihněv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J131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J132</f>
        <v>0</v>
      </c>
      <c r="L99" s="130"/>
    </row>
    <row r="100" spans="1:47" s="10" customFormat="1" ht="19.899999999999999" customHeight="1">
      <c r="B100" s="135"/>
      <c r="D100" s="136" t="s">
        <v>403</v>
      </c>
      <c r="E100" s="137"/>
      <c r="F100" s="137"/>
      <c r="G100" s="137"/>
      <c r="H100" s="137"/>
      <c r="I100" s="138"/>
      <c r="J100" s="139">
        <f>J133</f>
        <v>0</v>
      </c>
      <c r="L100" s="135"/>
    </row>
    <row r="101" spans="1:47" s="10" customFormat="1" ht="14.85" customHeight="1">
      <c r="B101" s="135"/>
      <c r="D101" s="136" t="s">
        <v>404</v>
      </c>
      <c r="E101" s="137"/>
      <c r="F101" s="137"/>
      <c r="G101" s="137"/>
      <c r="H101" s="137"/>
      <c r="I101" s="138"/>
      <c r="J101" s="139">
        <f>J134</f>
        <v>0</v>
      </c>
      <c r="L101" s="135"/>
    </row>
    <row r="102" spans="1:47" s="10" customFormat="1" ht="14.85" customHeight="1">
      <c r="B102" s="135"/>
      <c r="D102" s="136" t="s">
        <v>405</v>
      </c>
      <c r="E102" s="137"/>
      <c r="F102" s="137"/>
      <c r="G102" s="137"/>
      <c r="H102" s="137"/>
      <c r="I102" s="138"/>
      <c r="J102" s="139">
        <f>J144</f>
        <v>0</v>
      </c>
      <c r="L102" s="135"/>
    </row>
    <row r="103" spans="1:47" s="10" customFormat="1" ht="14.85" customHeight="1">
      <c r="B103" s="135"/>
      <c r="D103" s="136" t="s">
        <v>806</v>
      </c>
      <c r="E103" s="137"/>
      <c r="F103" s="137"/>
      <c r="G103" s="137"/>
      <c r="H103" s="137"/>
      <c r="I103" s="138"/>
      <c r="J103" s="139">
        <f>J147</f>
        <v>0</v>
      </c>
      <c r="L103" s="135"/>
    </row>
    <row r="104" spans="1:47" s="10" customFormat="1" ht="14.85" customHeight="1">
      <c r="B104" s="135"/>
      <c r="D104" s="136" t="s">
        <v>807</v>
      </c>
      <c r="E104" s="137"/>
      <c r="F104" s="137"/>
      <c r="G104" s="137"/>
      <c r="H104" s="137"/>
      <c r="I104" s="138"/>
      <c r="J104" s="139">
        <f>J150</f>
        <v>0</v>
      </c>
      <c r="L104" s="135"/>
    </row>
    <row r="105" spans="1:47" s="10" customFormat="1" ht="14.85" customHeight="1">
      <c r="B105" s="135"/>
      <c r="D105" s="136" t="s">
        <v>808</v>
      </c>
      <c r="E105" s="137"/>
      <c r="F105" s="137"/>
      <c r="G105" s="137"/>
      <c r="H105" s="137"/>
      <c r="I105" s="138"/>
      <c r="J105" s="139">
        <f>J153</f>
        <v>0</v>
      </c>
      <c r="L105" s="135"/>
    </row>
    <row r="106" spans="1:47" s="10" customFormat="1" ht="19.899999999999999" customHeight="1">
      <c r="B106" s="135"/>
      <c r="D106" s="136" t="s">
        <v>809</v>
      </c>
      <c r="E106" s="137"/>
      <c r="F106" s="137"/>
      <c r="G106" s="137"/>
      <c r="H106" s="137"/>
      <c r="I106" s="138"/>
      <c r="J106" s="139">
        <f>J162</f>
        <v>0</v>
      </c>
      <c r="L106" s="135"/>
    </row>
    <row r="107" spans="1:47" s="10" customFormat="1" ht="14.85" customHeight="1">
      <c r="B107" s="135"/>
      <c r="D107" s="136" t="s">
        <v>810</v>
      </c>
      <c r="E107" s="137"/>
      <c r="F107" s="137"/>
      <c r="G107" s="137"/>
      <c r="H107" s="137"/>
      <c r="I107" s="138"/>
      <c r="J107" s="139">
        <f>J163</f>
        <v>0</v>
      </c>
      <c r="L107" s="135"/>
    </row>
    <row r="108" spans="1:47" s="10" customFormat="1" ht="14.85" customHeight="1">
      <c r="B108" s="135"/>
      <c r="D108" s="136" t="s">
        <v>811</v>
      </c>
      <c r="E108" s="137"/>
      <c r="F108" s="137"/>
      <c r="G108" s="137"/>
      <c r="H108" s="137"/>
      <c r="I108" s="138"/>
      <c r="J108" s="139">
        <f>J166</f>
        <v>0</v>
      </c>
      <c r="L108" s="135"/>
    </row>
    <row r="109" spans="1:47" s="10" customFormat="1" ht="19.899999999999999" customHeight="1">
      <c r="B109" s="135"/>
      <c r="D109" s="136" t="s">
        <v>812</v>
      </c>
      <c r="E109" s="137"/>
      <c r="F109" s="137"/>
      <c r="G109" s="137"/>
      <c r="H109" s="137"/>
      <c r="I109" s="138"/>
      <c r="J109" s="139">
        <f>J174</f>
        <v>0</v>
      </c>
      <c r="L109" s="135"/>
    </row>
    <row r="110" spans="1:47" s="2" customFormat="1" ht="21.85" customHeight="1">
      <c r="A110" s="31"/>
      <c r="B110" s="32"/>
      <c r="C110" s="31"/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7" customHeight="1">
      <c r="A111" s="31"/>
      <c r="B111" s="46"/>
      <c r="C111" s="47"/>
      <c r="D111" s="47"/>
      <c r="E111" s="47"/>
      <c r="F111" s="47"/>
      <c r="G111" s="47"/>
      <c r="H111" s="47"/>
      <c r="I111" s="124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7" customHeight="1">
      <c r="A115" s="31"/>
      <c r="B115" s="48"/>
      <c r="C115" s="49"/>
      <c r="D115" s="49"/>
      <c r="E115" s="49"/>
      <c r="F115" s="49"/>
      <c r="G115" s="49"/>
      <c r="H115" s="49"/>
      <c r="I115" s="125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5" customHeight="1">
      <c r="A116" s="31"/>
      <c r="B116" s="32"/>
      <c r="C116" s="20" t="s">
        <v>412</v>
      </c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7" customHeight="1">
      <c r="A117" s="31"/>
      <c r="B117" s="32"/>
      <c r="C117" s="31"/>
      <c r="D117" s="31"/>
      <c r="E117" s="31"/>
      <c r="F117" s="31"/>
      <c r="G117" s="31"/>
      <c r="H117" s="31"/>
      <c r="I117" s="10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5" t="str">
        <f>E7</f>
        <v>Modernizace rejd Baťova kanálu</v>
      </c>
      <c r="F119" s="266"/>
      <c r="G119" s="266"/>
      <c r="H119" s="266"/>
      <c r="I119" s="10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>
      <c r="B120" s="19"/>
      <c r="C120" s="26" t="s">
        <v>393</v>
      </c>
      <c r="I120" s="97"/>
      <c r="L120" s="19"/>
    </row>
    <row r="121" spans="1:31" s="2" customFormat="1" ht="16.5" customHeight="1">
      <c r="A121" s="31"/>
      <c r="B121" s="32"/>
      <c r="C121" s="31"/>
      <c r="D121" s="31"/>
      <c r="E121" s="265" t="s">
        <v>2669</v>
      </c>
      <c r="F121" s="267"/>
      <c r="G121" s="267"/>
      <c r="H121" s="267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395</v>
      </c>
      <c r="D122" s="31"/>
      <c r="E122" s="31"/>
      <c r="F122" s="31"/>
      <c r="G122" s="31"/>
      <c r="H122" s="31"/>
      <c r="I122" s="10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24.75" customHeight="1">
      <c r="A123" s="31"/>
      <c r="B123" s="32"/>
      <c r="C123" s="31"/>
      <c r="D123" s="31"/>
      <c r="E123" s="247" t="str">
        <f>E11</f>
        <v>014-36-11-1-1 - SO-01-1 PK Spytihněv - čekací stání - úprava hráze</v>
      </c>
      <c r="F123" s="267"/>
      <c r="G123" s="267"/>
      <c r="H123" s="267"/>
      <c r="I123" s="100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7" customHeight="1">
      <c r="A124" s="31"/>
      <c r="B124" s="32"/>
      <c r="C124" s="31"/>
      <c r="D124" s="31"/>
      <c r="E124" s="31"/>
      <c r="F124" s="31"/>
      <c r="G124" s="31"/>
      <c r="H124" s="31"/>
      <c r="I124" s="100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1"/>
      <c r="E125" s="31"/>
      <c r="F125" s="24" t="str">
        <f>F14</f>
        <v>Spytihněv</v>
      </c>
      <c r="G125" s="31"/>
      <c r="H125" s="31"/>
      <c r="I125" s="101" t="s">
        <v>22</v>
      </c>
      <c r="J125" s="54" t="str">
        <f>IF(J14="","",J14)</f>
        <v>1. 4. 2020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7" customHeight="1">
      <c r="A126" s="31"/>
      <c r="B126" s="32"/>
      <c r="C126" s="31"/>
      <c r="D126" s="31"/>
      <c r="E126" s="31"/>
      <c r="F126" s="31"/>
      <c r="G126" s="31"/>
      <c r="H126" s="31"/>
      <c r="I126" s="100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65" customHeight="1">
      <c r="A127" s="31"/>
      <c r="B127" s="32"/>
      <c r="C127" s="26" t="s">
        <v>24</v>
      </c>
      <c r="D127" s="31"/>
      <c r="E127" s="31"/>
      <c r="F127" s="24" t="str">
        <f>E17</f>
        <v>Povodí Moravy, s.p.</v>
      </c>
      <c r="G127" s="31"/>
      <c r="H127" s="31"/>
      <c r="I127" s="101" t="s">
        <v>30</v>
      </c>
      <c r="J127" s="29" t="str">
        <f>E23</f>
        <v>VH atelier, spol. s r.o.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65" customHeight="1">
      <c r="A128" s="31"/>
      <c r="B128" s="32"/>
      <c r="C128" s="26" t="s">
        <v>28</v>
      </c>
      <c r="D128" s="31"/>
      <c r="E128" s="31"/>
      <c r="F128" s="24" t="str">
        <f>IF(E20="","",E20)</f>
        <v>Vyplň údaj</v>
      </c>
      <c r="G128" s="31"/>
      <c r="H128" s="31"/>
      <c r="I128" s="101" t="s">
        <v>33</v>
      </c>
      <c r="J128" s="29" t="str">
        <f>E26</f>
        <v>VH atelier, spol. s r.o.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" customHeight="1">
      <c r="A129" s="31"/>
      <c r="B129" s="32"/>
      <c r="C129" s="31"/>
      <c r="D129" s="31"/>
      <c r="E129" s="31"/>
      <c r="F129" s="31"/>
      <c r="G129" s="31"/>
      <c r="H129" s="31"/>
      <c r="I129" s="100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413</v>
      </c>
      <c r="D130" s="143" t="s">
        <v>60</v>
      </c>
      <c r="E130" s="143" t="s">
        <v>56</v>
      </c>
      <c r="F130" s="143" t="s">
        <v>57</v>
      </c>
      <c r="G130" s="143" t="s">
        <v>414</v>
      </c>
      <c r="H130" s="143" t="s">
        <v>415</v>
      </c>
      <c r="I130" s="144" t="s">
        <v>416</v>
      </c>
      <c r="J130" s="145" t="s">
        <v>399</v>
      </c>
      <c r="K130" s="146" t="s">
        <v>417</v>
      </c>
      <c r="L130" s="147"/>
      <c r="M130" s="61" t="s">
        <v>1</v>
      </c>
      <c r="N130" s="62" t="s">
        <v>39</v>
      </c>
      <c r="O130" s="62" t="s">
        <v>418</v>
      </c>
      <c r="P130" s="62" t="s">
        <v>419</v>
      </c>
      <c r="Q130" s="62" t="s">
        <v>420</v>
      </c>
      <c r="R130" s="62" t="s">
        <v>421</v>
      </c>
      <c r="S130" s="62" t="s">
        <v>422</v>
      </c>
      <c r="T130" s="63" t="s">
        <v>423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8" customHeight="1">
      <c r="A131" s="31"/>
      <c r="B131" s="32"/>
      <c r="C131" s="68" t="s">
        <v>424</v>
      </c>
      <c r="D131" s="31"/>
      <c r="E131" s="31"/>
      <c r="F131" s="31"/>
      <c r="G131" s="31"/>
      <c r="H131" s="31"/>
      <c r="I131" s="100"/>
      <c r="J131" s="148">
        <f>BK131</f>
        <v>0</v>
      </c>
      <c r="K131" s="31"/>
      <c r="L131" s="32"/>
      <c r="M131" s="64"/>
      <c r="N131" s="55"/>
      <c r="O131" s="65"/>
      <c r="P131" s="149">
        <f>P132</f>
        <v>0</v>
      </c>
      <c r="Q131" s="65"/>
      <c r="R131" s="149">
        <f>R132</f>
        <v>166.65985099999997</v>
      </c>
      <c r="S131" s="65"/>
      <c r="T131" s="150">
        <f>T132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74</v>
      </c>
      <c r="AU131" s="16" t="s">
        <v>401</v>
      </c>
      <c r="BK131" s="151">
        <f>BK132</f>
        <v>0</v>
      </c>
    </row>
    <row r="132" spans="1:65" s="12" customFormat="1" ht="25.9" customHeight="1">
      <c r="B132" s="152"/>
      <c r="D132" s="153" t="s">
        <v>74</v>
      </c>
      <c r="E132" s="154" t="s">
        <v>425</v>
      </c>
      <c r="F132" s="154" t="s">
        <v>426</v>
      </c>
      <c r="I132" s="155"/>
      <c r="J132" s="156">
        <f>BK132</f>
        <v>0</v>
      </c>
      <c r="L132" s="152"/>
      <c r="M132" s="157"/>
      <c r="N132" s="158"/>
      <c r="O132" s="158"/>
      <c r="P132" s="159">
        <f>P133+P162+P174</f>
        <v>0</v>
      </c>
      <c r="Q132" s="158"/>
      <c r="R132" s="159">
        <f>R133+R162+R174</f>
        <v>166.65985099999997</v>
      </c>
      <c r="S132" s="158"/>
      <c r="T132" s="160">
        <f>T133+T162+T174</f>
        <v>0</v>
      </c>
      <c r="AR132" s="153" t="s">
        <v>82</v>
      </c>
      <c r="AT132" s="161" t="s">
        <v>74</v>
      </c>
      <c r="AU132" s="161" t="s">
        <v>75</v>
      </c>
      <c r="AY132" s="153" t="s">
        <v>427</v>
      </c>
      <c r="BK132" s="162">
        <f>BK133+BK162+BK174</f>
        <v>0</v>
      </c>
    </row>
    <row r="133" spans="1:65" s="12" customFormat="1" ht="22.8" customHeight="1">
      <c r="B133" s="152"/>
      <c r="D133" s="153" t="s">
        <v>74</v>
      </c>
      <c r="E133" s="163" t="s">
        <v>82</v>
      </c>
      <c r="F133" s="163" t="s">
        <v>428</v>
      </c>
      <c r="I133" s="155"/>
      <c r="J133" s="164">
        <f>BK133</f>
        <v>0</v>
      </c>
      <c r="L133" s="152"/>
      <c r="M133" s="157"/>
      <c r="N133" s="158"/>
      <c r="O133" s="158"/>
      <c r="P133" s="159">
        <f>P134+P144+P147+P150+P153</f>
        <v>0</v>
      </c>
      <c r="Q133" s="158"/>
      <c r="R133" s="159">
        <f>R134+R144+R147+R150+R153</f>
        <v>1.0999999999999999E-2</v>
      </c>
      <c r="S133" s="158"/>
      <c r="T133" s="160">
        <f>T134+T144+T147+T150+T153</f>
        <v>0</v>
      </c>
      <c r="AR133" s="153" t="s">
        <v>82</v>
      </c>
      <c r="AT133" s="161" t="s">
        <v>74</v>
      </c>
      <c r="AU133" s="161" t="s">
        <v>82</v>
      </c>
      <c r="AY133" s="153" t="s">
        <v>427</v>
      </c>
      <c r="BK133" s="162">
        <f>BK134+BK144+BK147+BK150+BK153</f>
        <v>0</v>
      </c>
    </row>
    <row r="134" spans="1:65" s="12" customFormat="1" ht="20.85" customHeight="1">
      <c r="B134" s="152"/>
      <c r="D134" s="153" t="s">
        <v>74</v>
      </c>
      <c r="E134" s="163" t="s">
        <v>429</v>
      </c>
      <c r="F134" s="163" t="s">
        <v>430</v>
      </c>
      <c r="I134" s="155"/>
      <c r="J134" s="164">
        <f>BK134</f>
        <v>0</v>
      </c>
      <c r="L134" s="152"/>
      <c r="M134" s="157"/>
      <c r="N134" s="158"/>
      <c r="O134" s="158"/>
      <c r="P134" s="159">
        <f>SUM(P135:P143)</f>
        <v>0</v>
      </c>
      <c r="Q134" s="158"/>
      <c r="R134" s="159">
        <f>SUM(R135:R143)</f>
        <v>0</v>
      </c>
      <c r="S134" s="158"/>
      <c r="T134" s="160">
        <f>SUM(T135:T143)</f>
        <v>0</v>
      </c>
      <c r="AR134" s="153" t="s">
        <v>82</v>
      </c>
      <c r="AT134" s="161" t="s">
        <v>74</v>
      </c>
      <c r="AU134" s="161" t="s">
        <v>84</v>
      </c>
      <c r="AY134" s="153" t="s">
        <v>427</v>
      </c>
      <c r="BK134" s="162">
        <f>SUM(BK135:BK143)</f>
        <v>0</v>
      </c>
    </row>
    <row r="135" spans="1:65" s="2" customFormat="1" ht="44.25" customHeight="1">
      <c r="A135" s="31"/>
      <c r="B135" s="165"/>
      <c r="C135" s="166" t="s">
        <v>82</v>
      </c>
      <c r="D135" s="166" t="s">
        <v>431</v>
      </c>
      <c r="E135" s="167" t="s">
        <v>1304</v>
      </c>
      <c r="F135" s="168" t="s">
        <v>1305</v>
      </c>
      <c r="G135" s="169" t="s">
        <v>490</v>
      </c>
      <c r="H135" s="170">
        <v>50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436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435</v>
      </c>
      <c r="BM135" s="178" t="s">
        <v>2696</v>
      </c>
    </row>
    <row r="136" spans="1:65" s="2" customFormat="1" ht="45">
      <c r="A136" s="31"/>
      <c r="B136" s="32"/>
      <c r="C136" s="31"/>
      <c r="D136" s="180" t="s">
        <v>438</v>
      </c>
      <c r="E136" s="31"/>
      <c r="F136" s="181" t="s">
        <v>2697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436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2698</v>
      </c>
      <c r="H137" s="187">
        <v>50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436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21.75" customHeight="1">
      <c r="A138" s="31"/>
      <c r="B138" s="165"/>
      <c r="C138" s="166" t="s">
        <v>84</v>
      </c>
      <c r="D138" s="166" t="s">
        <v>431</v>
      </c>
      <c r="E138" s="167" t="s">
        <v>818</v>
      </c>
      <c r="F138" s="168" t="s">
        <v>819</v>
      </c>
      <c r="G138" s="169" t="s">
        <v>490</v>
      </c>
      <c r="H138" s="170">
        <v>50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436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435</v>
      </c>
      <c r="BM138" s="178" t="s">
        <v>2699</v>
      </c>
    </row>
    <row r="139" spans="1:65" s="2" customFormat="1" ht="81">
      <c r="A139" s="31"/>
      <c r="B139" s="32"/>
      <c r="C139" s="31"/>
      <c r="D139" s="180" t="s">
        <v>438</v>
      </c>
      <c r="E139" s="31"/>
      <c r="F139" s="181" t="s">
        <v>821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436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1237</v>
      </c>
      <c r="H140" s="187">
        <v>50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436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436</v>
      </c>
      <c r="D141" s="166" t="s">
        <v>431</v>
      </c>
      <c r="E141" s="167" t="s">
        <v>432</v>
      </c>
      <c r="F141" s="168" t="s">
        <v>823</v>
      </c>
      <c r="G141" s="169" t="s">
        <v>824</v>
      </c>
      <c r="H141" s="170">
        <v>0.5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436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435</v>
      </c>
      <c r="BM141" s="178" t="s">
        <v>2700</v>
      </c>
    </row>
    <row r="142" spans="1:65" s="2" customFormat="1" ht="72">
      <c r="A142" s="31"/>
      <c r="B142" s="32"/>
      <c r="C142" s="31"/>
      <c r="D142" s="180" t="s">
        <v>438</v>
      </c>
      <c r="E142" s="31"/>
      <c r="F142" s="181" t="s">
        <v>826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436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1519</v>
      </c>
      <c r="H143" s="187">
        <v>0.5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436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12" customFormat="1" ht="20.85" customHeight="1">
      <c r="B144" s="152"/>
      <c r="D144" s="153" t="s">
        <v>74</v>
      </c>
      <c r="E144" s="163" t="s">
        <v>440</v>
      </c>
      <c r="F144" s="163" t="s">
        <v>441</v>
      </c>
      <c r="I144" s="155"/>
      <c r="J144" s="164">
        <f>BK144</f>
        <v>0</v>
      </c>
      <c r="L144" s="152"/>
      <c r="M144" s="157"/>
      <c r="N144" s="158"/>
      <c r="O144" s="158"/>
      <c r="P144" s="159">
        <f>SUM(P145:P146)</f>
        <v>0</v>
      </c>
      <c r="Q144" s="158"/>
      <c r="R144" s="159">
        <f>SUM(R145:R146)</f>
        <v>0</v>
      </c>
      <c r="S144" s="158"/>
      <c r="T144" s="160">
        <f>SUM(T145:T146)</f>
        <v>0</v>
      </c>
      <c r="AR144" s="153" t="s">
        <v>82</v>
      </c>
      <c r="AT144" s="161" t="s">
        <v>74</v>
      </c>
      <c r="AU144" s="161" t="s">
        <v>84</v>
      </c>
      <c r="AY144" s="153" t="s">
        <v>427</v>
      </c>
      <c r="BK144" s="162">
        <f>SUM(BK145:BK146)</f>
        <v>0</v>
      </c>
    </row>
    <row r="145" spans="1:65" s="2" customFormat="1" ht="21.75" customHeight="1">
      <c r="A145" s="31"/>
      <c r="B145" s="165"/>
      <c r="C145" s="166" t="s">
        <v>435</v>
      </c>
      <c r="D145" s="166" t="s">
        <v>431</v>
      </c>
      <c r="E145" s="167" t="s">
        <v>827</v>
      </c>
      <c r="F145" s="168" t="s">
        <v>828</v>
      </c>
      <c r="G145" s="169" t="s">
        <v>675</v>
      </c>
      <c r="H145" s="170">
        <v>64</v>
      </c>
      <c r="I145" s="171"/>
      <c r="J145" s="172">
        <f>ROUND(I145*H145,2)</f>
        <v>0</v>
      </c>
      <c r="K145" s="173"/>
      <c r="L145" s="32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436</v>
      </c>
      <c r="AY145" s="16" t="s">
        <v>427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82</v>
      </c>
      <c r="BK145" s="179">
        <f>ROUND(I145*H145,2)</f>
        <v>0</v>
      </c>
      <c r="BL145" s="16" t="s">
        <v>435</v>
      </c>
      <c r="BM145" s="178" t="s">
        <v>2701</v>
      </c>
    </row>
    <row r="146" spans="1:65" s="13" customFormat="1" ht="10.199999999999999">
      <c r="B146" s="184"/>
      <c r="D146" s="180" t="s">
        <v>447</v>
      </c>
      <c r="E146" s="185" t="s">
        <v>1</v>
      </c>
      <c r="F146" s="186" t="s">
        <v>2702</v>
      </c>
      <c r="H146" s="187">
        <v>64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447</v>
      </c>
      <c r="AU146" s="185" t="s">
        <v>436</v>
      </c>
      <c r="AV146" s="13" t="s">
        <v>84</v>
      </c>
      <c r="AW146" s="13" t="s">
        <v>32</v>
      </c>
      <c r="AX146" s="13" t="s">
        <v>82</v>
      </c>
      <c r="AY146" s="185" t="s">
        <v>427</v>
      </c>
    </row>
    <row r="147" spans="1:65" s="12" customFormat="1" ht="20.85" customHeight="1">
      <c r="B147" s="152"/>
      <c r="D147" s="153" t="s">
        <v>74</v>
      </c>
      <c r="E147" s="163" t="s">
        <v>484</v>
      </c>
      <c r="F147" s="163" t="s">
        <v>832</v>
      </c>
      <c r="I147" s="155"/>
      <c r="J147" s="164">
        <f>BK147</f>
        <v>0</v>
      </c>
      <c r="L147" s="152"/>
      <c r="M147" s="157"/>
      <c r="N147" s="158"/>
      <c r="O147" s="158"/>
      <c r="P147" s="159">
        <f>SUM(P148:P149)</f>
        <v>0</v>
      </c>
      <c r="Q147" s="158"/>
      <c r="R147" s="159">
        <f>SUM(R148:R149)</f>
        <v>0</v>
      </c>
      <c r="S147" s="158"/>
      <c r="T147" s="160">
        <f>SUM(T148:T149)</f>
        <v>0</v>
      </c>
      <c r="AR147" s="153" t="s">
        <v>82</v>
      </c>
      <c r="AT147" s="161" t="s">
        <v>74</v>
      </c>
      <c r="AU147" s="161" t="s">
        <v>84</v>
      </c>
      <c r="AY147" s="153" t="s">
        <v>427</v>
      </c>
      <c r="BK147" s="162">
        <f>SUM(BK148:BK149)</f>
        <v>0</v>
      </c>
    </row>
    <row r="148" spans="1:65" s="2" customFormat="1" ht="55.5" customHeight="1">
      <c r="A148" s="31"/>
      <c r="B148" s="165"/>
      <c r="C148" s="166" t="s">
        <v>460</v>
      </c>
      <c r="D148" s="166" t="s">
        <v>431</v>
      </c>
      <c r="E148" s="167" t="s">
        <v>833</v>
      </c>
      <c r="F148" s="168" t="s">
        <v>834</v>
      </c>
      <c r="G148" s="169" t="s">
        <v>675</v>
      </c>
      <c r="H148" s="170">
        <v>128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436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435</v>
      </c>
      <c r="BM148" s="178" t="s">
        <v>2703</v>
      </c>
    </row>
    <row r="149" spans="1:65" s="13" customFormat="1" ht="10.199999999999999">
      <c r="B149" s="184"/>
      <c r="D149" s="180" t="s">
        <v>447</v>
      </c>
      <c r="E149" s="185" t="s">
        <v>1</v>
      </c>
      <c r="F149" s="186" t="s">
        <v>2704</v>
      </c>
      <c r="H149" s="187">
        <v>128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447</v>
      </c>
      <c r="AU149" s="185" t="s">
        <v>436</v>
      </c>
      <c r="AV149" s="13" t="s">
        <v>84</v>
      </c>
      <c r="AW149" s="13" t="s">
        <v>32</v>
      </c>
      <c r="AX149" s="13" t="s">
        <v>82</v>
      </c>
      <c r="AY149" s="185" t="s">
        <v>427</v>
      </c>
    </row>
    <row r="150" spans="1:65" s="12" customFormat="1" ht="20.85" customHeight="1">
      <c r="B150" s="152"/>
      <c r="D150" s="153" t="s">
        <v>74</v>
      </c>
      <c r="E150" s="163" t="s">
        <v>533</v>
      </c>
      <c r="F150" s="163" t="s">
        <v>849</v>
      </c>
      <c r="I150" s="155"/>
      <c r="J150" s="164">
        <f>BK150</f>
        <v>0</v>
      </c>
      <c r="L150" s="152"/>
      <c r="M150" s="157"/>
      <c r="N150" s="158"/>
      <c r="O150" s="158"/>
      <c r="P150" s="159">
        <f>SUM(P151:P152)</f>
        <v>0</v>
      </c>
      <c r="Q150" s="158"/>
      <c r="R150" s="159">
        <f>SUM(R151:R152)</f>
        <v>0</v>
      </c>
      <c r="S150" s="158"/>
      <c r="T150" s="160">
        <f>SUM(T151:T152)</f>
        <v>0</v>
      </c>
      <c r="AR150" s="153" t="s">
        <v>82</v>
      </c>
      <c r="AT150" s="161" t="s">
        <v>74</v>
      </c>
      <c r="AU150" s="161" t="s">
        <v>84</v>
      </c>
      <c r="AY150" s="153" t="s">
        <v>427</v>
      </c>
      <c r="BK150" s="162">
        <f>SUM(BK151:BK152)</f>
        <v>0</v>
      </c>
    </row>
    <row r="151" spans="1:65" s="2" customFormat="1" ht="55.5" customHeight="1">
      <c r="A151" s="31"/>
      <c r="B151" s="165"/>
      <c r="C151" s="166" t="s">
        <v>471</v>
      </c>
      <c r="D151" s="166" t="s">
        <v>431</v>
      </c>
      <c r="E151" s="167" t="s">
        <v>850</v>
      </c>
      <c r="F151" s="168" t="s">
        <v>851</v>
      </c>
      <c r="G151" s="169" t="s">
        <v>675</v>
      </c>
      <c r="H151" s="170">
        <v>64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435</v>
      </c>
      <c r="AT151" s="178" t="s">
        <v>431</v>
      </c>
      <c r="AU151" s="178" t="s">
        <v>436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435</v>
      </c>
      <c r="BM151" s="178" t="s">
        <v>2705</v>
      </c>
    </row>
    <row r="152" spans="1:65" s="13" customFormat="1" ht="20.399999999999999">
      <c r="B152" s="184"/>
      <c r="D152" s="180" t="s">
        <v>447</v>
      </c>
      <c r="E152" s="185" t="s">
        <v>1</v>
      </c>
      <c r="F152" s="186" t="s">
        <v>2706</v>
      </c>
      <c r="H152" s="187">
        <v>64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447</v>
      </c>
      <c r="AU152" s="185" t="s">
        <v>436</v>
      </c>
      <c r="AV152" s="13" t="s">
        <v>84</v>
      </c>
      <c r="AW152" s="13" t="s">
        <v>32</v>
      </c>
      <c r="AX152" s="13" t="s">
        <v>82</v>
      </c>
      <c r="AY152" s="185" t="s">
        <v>427</v>
      </c>
    </row>
    <row r="153" spans="1:65" s="12" customFormat="1" ht="20.85" customHeight="1">
      <c r="B153" s="152"/>
      <c r="D153" s="153" t="s">
        <v>74</v>
      </c>
      <c r="E153" s="163" t="s">
        <v>542</v>
      </c>
      <c r="F153" s="163" t="s">
        <v>862</v>
      </c>
      <c r="I153" s="155"/>
      <c r="J153" s="164">
        <f>BK153</f>
        <v>0</v>
      </c>
      <c r="L153" s="152"/>
      <c r="M153" s="157"/>
      <c r="N153" s="158"/>
      <c r="O153" s="158"/>
      <c r="P153" s="159">
        <f>SUM(P154:P161)</f>
        <v>0</v>
      </c>
      <c r="Q153" s="158"/>
      <c r="R153" s="159">
        <f>SUM(R154:R161)</f>
        <v>1.0999999999999999E-2</v>
      </c>
      <c r="S153" s="158"/>
      <c r="T153" s="160">
        <f>SUM(T154:T161)</f>
        <v>0</v>
      </c>
      <c r="AR153" s="153" t="s">
        <v>82</v>
      </c>
      <c r="AT153" s="161" t="s">
        <v>74</v>
      </c>
      <c r="AU153" s="161" t="s">
        <v>84</v>
      </c>
      <c r="AY153" s="153" t="s">
        <v>427</v>
      </c>
      <c r="BK153" s="162">
        <f>SUM(BK154:BK161)</f>
        <v>0</v>
      </c>
    </row>
    <row r="154" spans="1:65" s="2" customFormat="1" ht="21.75" customHeight="1">
      <c r="A154" s="31"/>
      <c r="B154" s="165"/>
      <c r="C154" s="166" t="s">
        <v>479</v>
      </c>
      <c r="D154" s="166" t="s">
        <v>431</v>
      </c>
      <c r="E154" s="167" t="s">
        <v>863</v>
      </c>
      <c r="F154" s="168" t="s">
        <v>864</v>
      </c>
      <c r="G154" s="169" t="s">
        <v>490</v>
      </c>
      <c r="H154" s="170">
        <v>80</v>
      </c>
      <c r="I154" s="171"/>
      <c r="J154" s="172">
        <f>ROUND(I154*H154,2)</f>
        <v>0</v>
      </c>
      <c r="K154" s="173"/>
      <c r="L154" s="32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8" t="s">
        <v>435</v>
      </c>
      <c r="AT154" s="178" t="s">
        <v>431</v>
      </c>
      <c r="AU154" s="178" t="s">
        <v>436</v>
      </c>
      <c r="AY154" s="16" t="s">
        <v>427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82</v>
      </c>
      <c r="BK154" s="179">
        <f>ROUND(I154*H154,2)</f>
        <v>0</v>
      </c>
      <c r="BL154" s="16" t="s">
        <v>435</v>
      </c>
      <c r="BM154" s="178" t="s">
        <v>2707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2708</v>
      </c>
      <c r="H155" s="187">
        <v>80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436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33" customHeight="1">
      <c r="A156" s="31"/>
      <c r="B156" s="165"/>
      <c r="C156" s="166" t="s">
        <v>464</v>
      </c>
      <c r="D156" s="166" t="s">
        <v>431</v>
      </c>
      <c r="E156" s="167" t="s">
        <v>1856</v>
      </c>
      <c r="F156" s="168" t="s">
        <v>1857</v>
      </c>
      <c r="G156" s="169" t="s">
        <v>490</v>
      </c>
      <c r="H156" s="170">
        <v>2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435</v>
      </c>
      <c r="AT156" s="178" t="s">
        <v>431</v>
      </c>
      <c r="AU156" s="178" t="s">
        <v>436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435</v>
      </c>
      <c r="BM156" s="178" t="s">
        <v>2709</v>
      </c>
    </row>
    <row r="157" spans="1:65" s="13" customFormat="1" ht="10.199999999999999">
      <c r="B157" s="184"/>
      <c r="D157" s="180" t="s">
        <v>447</v>
      </c>
      <c r="E157" s="185" t="s">
        <v>1</v>
      </c>
      <c r="F157" s="186" t="s">
        <v>2710</v>
      </c>
      <c r="H157" s="187">
        <v>2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447</v>
      </c>
      <c r="AU157" s="185" t="s">
        <v>436</v>
      </c>
      <c r="AV157" s="13" t="s">
        <v>84</v>
      </c>
      <c r="AW157" s="13" t="s">
        <v>32</v>
      </c>
      <c r="AX157" s="13" t="s">
        <v>82</v>
      </c>
      <c r="AY157" s="185" t="s">
        <v>427</v>
      </c>
    </row>
    <row r="158" spans="1:65" s="2" customFormat="1" ht="16.5" customHeight="1">
      <c r="A158" s="31"/>
      <c r="B158" s="165"/>
      <c r="C158" s="192" t="s">
        <v>467</v>
      </c>
      <c r="D158" s="192" t="s">
        <v>461</v>
      </c>
      <c r="E158" s="193" t="s">
        <v>871</v>
      </c>
      <c r="F158" s="194" t="s">
        <v>872</v>
      </c>
      <c r="G158" s="195" t="s">
        <v>545</v>
      </c>
      <c r="H158" s="196">
        <v>11</v>
      </c>
      <c r="I158" s="197"/>
      <c r="J158" s="198">
        <f>ROUND(I158*H158,2)</f>
        <v>0</v>
      </c>
      <c r="K158" s="199"/>
      <c r="L158" s="200"/>
      <c r="M158" s="201" t="s">
        <v>1</v>
      </c>
      <c r="N158" s="202" t="s">
        <v>40</v>
      </c>
      <c r="O158" s="57"/>
      <c r="P158" s="176">
        <f>O158*H158</f>
        <v>0</v>
      </c>
      <c r="Q158" s="176">
        <v>1E-3</v>
      </c>
      <c r="R158" s="176">
        <f>Q158*H158</f>
        <v>1.0999999999999999E-2</v>
      </c>
      <c r="S158" s="176">
        <v>0</v>
      </c>
      <c r="T158" s="17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8" t="s">
        <v>464</v>
      </c>
      <c r="AT158" s="178" t="s">
        <v>461</v>
      </c>
      <c r="AU158" s="178" t="s">
        <v>436</v>
      </c>
      <c r="AY158" s="16" t="s">
        <v>427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82</v>
      </c>
      <c r="BK158" s="179">
        <f>ROUND(I158*H158,2)</f>
        <v>0</v>
      </c>
      <c r="BL158" s="16" t="s">
        <v>435</v>
      </c>
      <c r="BM158" s="178" t="s">
        <v>2711</v>
      </c>
    </row>
    <row r="159" spans="1:65" s="13" customFormat="1" ht="10.199999999999999">
      <c r="B159" s="184"/>
      <c r="D159" s="180" t="s">
        <v>447</v>
      </c>
      <c r="E159" s="185" t="s">
        <v>1</v>
      </c>
      <c r="F159" s="186" t="s">
        <v>2468</v>
      </c>
      <c r="H159" s="187">
        <v>11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447</v>
      </c>
      <c r="AU159" s="185" t="s">
        <v>436</v>
      </c>
      <c r="AV159" s="13" t="s">
        <v>84</v>
      </c>
      <c r="AW159" s="13" t="s">
        <v>32</v>
      </c>
      <c r="AX159" s="13" t="s">
        <v>82</v>
      </c>
      <c r="AY159" s="185" t="s">
        <v>427</v>
      </c>
    </row>
    <row r="160" spans="1:65" s="2" customFormat="1" ht="44.25" customHeight="1">
      <c r="A160" s="31"/>
      <c r="B160" s="165"/>
      <c r="C160" s="166" t="s">
        <v>497</v>
      </c>
      <c r="D160" s="166" t="s">
        <v>431</v>
      </c>
      <c r="E160" s="167" t="s">
        <v>880</v>
      </c>
      <c r="F160" s="168" t="s">
        <v>881</v>
      </c>
      <c r="G160" s="169" t="s">
        <v>490</v>
      </c>
      <c r="H160" s="170">
        <v>240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435</v>
      </c>
      <c r="AT160" s="178" t="s">
        <v>431</v>
      </c>
      <c r="AU160" s="178" t="s">
        <v>436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435</v>
      </c>
      <c r="BM160" s="178" t="s">
        <v>2712</v>
      </c>
    </row>
    <row r="161" spans="1:65" s="13" customFormat="1" ht="10.199999999999999">
      <c r="B161" s="184"/>
      <c r="D161" s="180" t="s">
        <v>447</v>
      </c>
      <c r="E161" s="185" t="s">
        <v>1</v>
      </c>
      <c r="F161" s="186" t="s">
        <v>2713</v>
      </c>
      <c r="H161" s="187">
        <v>240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447</v>
      </c>
      <c r="AU161" s="185" t="s">
        <v>436</v>
      </c>
      <c r="AV161" s="13" t="s">
        <v>84</v>
      </c>
      <c r="AW161" s="13" t="s">
        <v>32</v>
      </c>
      <c r="AX161" s="13" t="s">
        <v>82</v>
      </c>
      <c r="AY161" s="185" t="s">
        <v>427</v>
      </c>
    </row>
    <row r="162" spans="1:65" s="12" customFormat="1" ht="22.8" customHeight="1">
      <c r="B162" s="152"/>
      <c r="D162" s="153" t="s">
        <v>74</v>
      </c>
      <c r="E162" s="163" t="s">
        <v>435</v>
      </c>
      <c r="F162" s="163" t="s">
        <v>890</v>
      </c>
      <c r="I162" s="155"/>
      <c r="J162" s="164">
        <f>BK162</f>
        <v>0</v>
      </c>
      <c r="L162" s="152"/>
      <c r="M162" s="157"/>
      <c r="N162" s="158"/>
      <c r="O162" s="158"/>
      <c r="P162" s="159">
        <f>P163+P166</f>
        <v>0</v>
      </c>
      <c r="Q162" s="158"/>
      <c r="R162" s="159">
        <f>R163+R166</f>
        <v>166.64885099999998</v>
      </c>
      <c r="S162" s="158"/>
      <c r="T162" s="160">
        <f>T163+T166</f>
        <v>0</v>
      </c>
      <c r="AR162" s="153" t="s">
        <v>82</v>
      </c>
      <c r="AT162" s="161" t="s">
        <v>74</v>
      </c>
      <c r="AU162" s="161" t="s">
        <v>82</v>
      </c>
      <c r="AY162" s="153" t="s">
        <v>427</v>
      </c>
      <c r="BK162" s="162">
        <f>BK163+BK166</f>
        <v>0</v>
      </c>
    </row>
    <row r="163" spans="1:65" s="12" customFormat="1" ht="20.85" customHeight="1">
      <c r="B163" s="152"/>
      <c r="D163" s="153" t="s">
        <v>74</v>
      </c>
      <c r="E163" s="163" t="s">
        <v>891</v>
      </c>
      <c r="F163" s="163" t="s">
        <v>892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SUM(P164:P165)</f>
        <v>0</v>
      </c>
      <c r="Q163" s="158"/>
      <c r="R163" s="159">
        <f>SUM(R164:R165)</f>
        <v>18.731249999999999</v>
      </c>
      <c r="S163" s="158"/>
      <c r="T163" s="160">
        <f>SUM(T164:T165)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SUM(BK164:BK165)</f>
        <v>0</v>
      </c>
    </row>
    <row r="164" spans="1:65" s="2" customFormat="1" ht="33" customHeight="1">
      <c r="A164" s="31"/>
      <c r="B164" s="165"/>
      <c r="C164" s="166" t="s">
        <v>429</v>
      </c>
      <c r="D164" s="166" t="s">
        <v>431</v>
      </c>
      <c r="E164" s="167" t="s">
        <v>893</v>
      </c>
      <c r="F164" s="168" t="s">
        <v>894</v>
      </c>
      <c r="G164" s="169" t="s">
        <v>675</v>
      </c>
      <c r="H164" s="170">
        <v>8.3249999999999993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2.25</v>
      </c>
      <c r="R164" s="176">
        <f>Q164*H164</f>
        <v>18.731249999999999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2714</v>
      </c>
    </row>
    <row r="165" spans="1:65" s="13" customFormat="1" ht="10.199999999999999">
      <c r="B165" s="184"/>
      <c r="D165" s="180" t="s">
        <v>447</v>
      </c>
      <c r="E165" s="185" t="s">
        <v>1</v>
      </c>
      <c r="F165" s="186" t="s">
        <v>2715</v>
      </c>
      <c r="H165" s="187">
        <v>8.3249999999999993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12" customFormat="1" ht="20.85" customHeight="1">
      <c r="B166" s="152"/>
      <c r="D166" s="153" t="s">
        <v>74</v>
      </c>
      <c r="E166" s="163" t="s">
        <v>898</v>
      </c>
      <c r="F166" s="163" t="s">
        <v>899</v>
      </c>
      <c r="I166" s="155"/>
      <c r="J166" s="164">
        <f>BK166</f>
        <v>0</v>
      </c>
      <c r="L166" s="152"/>
      <c r="M166" s="157"/>
      <c r="N166" s="158"/>
      <c r="O166" s="158"/>
      <c r="P166" s="159">
        <f>SUM(P167:P173)</f>
        <v>0</v>
      </c>
      <c r="Q166" s="158"/>
      <c r="R166" s="159">
        <f>SUM(R167:R173)</f>
        <v>147.91760099999999</v>
      </c>
      <c r="S166" s="158"/>
      <c r="T166" s="160">
        <f>SUM(T167:T173)</f>
        <v>0</v>
      </c>
      <c r="AR166" s="153" t="s">
        <v>82</v>
      </c>
      <c r="AT166" s="161" t="s">
        <v>74</v>
      </c>
      <c r="AU166" s="161" t="s">
        <v>84</v>
      </c>
      <c r="AY166" s="153" t="s">
        <v>427</v>
      </c>
      <c r="BK166" s="162">
        <f>SUM(BK167:BK173)</f>
        <v>0</v>
      </c>
    </row>
    <row r="167" spans="1:65" s="2" customFormat="1" ht="44.25" customHeight="1">
      <c r="A167" s="31"/>
      <c r="B167" s="165"/>
      <c r="C167" s="166" t="s">
        <v>440</v>
      </c>
      <c r="D167" s="166" t="s">
        <v>431</v>
      </c>
      <c r="E167" s="167" t="s">
        <v>900</v>
      </c>
      <c r="F167" s="168" t="s">
        <v>901</v>
      </c>
      <c r="G167" s="169" t="s">
        <v>675</v>
      </c>
      <c r="H167" s="170">
        <v>24.05</v>
      </c>
      <c r="I167" s="171"/>
      <c r="J167" s="172">
        <f>ROUND(I167*H167,2)</f>
        <v>0</v>
      </c>
      <c r="K167" s="173"/>
      <c r="L167" s="32"/>
      <c r="M167" s="174" t="s">
        <v>1</v>
      </c>
      <c r="N167" s="175" t="s">
        <v>40</v>
      </c>
      <c r="O167" s="57"/>
      <c r="P167" s="176">
        <f>O167*H167</f>
        <v>0</v>
      </c>
      <c r="Q167" s="176">
        <v>2.0032199999999998</v>
      </c>
      <c r="R167" s="176">
        <f>Q167*H167</f>
        <v>48.177440999999995</v>
      </c>
      <c r="S167" s="176">
        <v>0</v>
      </c>
      <c r="T167" s="17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8" t="s">
        <v>435</v>
      </c>
      <c r="AT167" s="178" t="s">
        <v>431</v>
      </c>
      <c r="AU167" s="178" t="s">
        <v>436</v>
      </c>
      <c r="AY167" s="16" t="s">
        <v>427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82</v>
      </c>
      <c r="BK167" s="179">
        <f>ROUND(I167*H167,2)</f>
        <v>0</v>
      </c>
      <c r="BL167" s="16" t="s">
        <v>435</v>
      </c>
      <c r="BM167" s="178" t="s">
        <v>2716</v>
      </c>
    </row>
    <row r="168" spans="1:65" s="13" customFormat="1" ht="10.199999999999999">
      <c r="B168" s="184"/>
      <c r="D168" s="180" t="s">
        <v>447</v>
      </c>
      <c r="E168" s="185" t="s">
        <v>1</v>
      </c>
      <c r="F168" s="186" t="s">
        <v>2717</v>
      </c>
      <c r="H168" s="187">
        <v>24.05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447</v>
      </c>
      <c r="AU168" s="185" t="s">
        <v>436</v>
      </c>
      <c r="AV168" s="13" t="s">
        <v>84</v>
      </c>
      <c r="AW168" s="13" t="s">
        <v>32</v>
      </c>
      <c r="AX168" s="13" t="s">
        <v>82</v>
      </c>
      <c r="AY168" s="185" t="s">
        <v>427</v>
      </c>
    </row>
    <row r="169" spans="1:65" s="2" customFormat="1" ht="44.25" customHeight="1">
      <c r="A169" s="31"/>
      <c r="B169" s="165"/>
      <c r="C169" s="166" t="s">
        <v>512</v>
      </c>
      <c r="D169" s="166" t="s">
        <v>431</v>
      </c>
      <c r="E169" s="167" t="s">
        <v>905</v>
      </c>
      <c r="F169" s="168" t="s">
        <v>906</v>
      </c>
      <c r="G169" s="169" t="s">
        <v>490</v>
      </c>
      <c r="H169" s="170">
        <v>37</v>
      </c>
      <c r="I169" s="171"/>
      <c r="J169" s="172">
        <f>ROUND(I169*H169,2)</f>
        <v>0</v>
      </c>
      <c r="K169" s="173"/>
      <c r="L169" s="32"/>
      <c r="M169" s="174" t="s">
        <v>1</v>
      </c>
      <c r="N169" s="175" t="s">
        <v>40</v>
      </c>
      <c r="O169" s="57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8" t="s">
        <v>435</v>
      </c>
      <c r="AT169" s="178" t="s">
        <v>431</v>
      </c>
      <c r="AU169" s="178" t="s">
        <v>436</v>
      </c>
      <c r="AY169" s="16" t="s">
        <v>427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82</v>
      </c>
      <c r="BK169" s="179">
        <f>ROUND(I169*H169,2)</f>
        <v>0</v>
      </c>
      <c r="BL169" s="16" t="s">
        <v>435</v>
      </c>
      <c r="BM169" s="178" t="s">
        <v>2718</v>
      </c>
    </row>
    <row r="170" spans="1:65" s="13" customFormat="1" ht="10.199999999999999">
      <c r="B170" s="184"/>
      <c r="D170" s="180" t="s">
        <v>447</v>
      </c>
      <c r="E170" s="185" t="s">
        <v>1</v>
      </c>
      <c r="F170" s="186" t="s">
        <v>1346</v>
      </c>
      <c r="H170" s="187">
        <v>37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447</v>
      </c>
      <c r="AU170" s="185" t="s">
        <v>436</v>
      </c>
      <c r="AV170" s="13" t="s">
        <v>84</v>
      </c>
      <c r="AW170" s="13" t="s">
        <v>32</v>
      </c>
      <c r="AX170" s="13" t="s">
        <v>82</v>
      </c>
      <c r="AY170" s="185" t="s">
        <v>427</v>
      </c>
    </row>
    <row r="171" spans="1:65" s="2" customFormat="1" ht="33" customHeight="1">
      <c r="A171" s="31"/>
      <c r="B171" s="165"/>
      <c r="C171" s="166" t="s">
        <v>487</v>
      </c>
      <c r="D171" s="166" t="s">
        <v>431</v>
      </c>
      <c r="E171" s="167" t="s">
        <v>909</v>
      </c>
      <c r="F171" s="168" t="s">
        <v>910</v>
      </c>
      <c r="G171" s="169" t="s">
        <v>675</v>
      </c>
      <c r="H171" s="170">
        <v>49.95</v>
      </c>
      <c r="I171" s="171"/>
      <c r="J171" s="172">
        <f>ROUND(I171*H171,2)</f>
        <v>0</v>
      </c>
      <c r="K171" s="173"/>
      <c r="L171" s="32"/>
      <c r="M171" s="174" t="s">
        <v>1</v>
      </c>
      <c r="N171" s="175" t="s">
        <v>40</v>
      </c>
      <c r="O171" s="57"/>
      <c r="P171" s="176">
        <f>O171*H171</f>
        <v>0</v>
      </c>
      <c r="Q171" s="176">
        <v>1.9967999999999999</v>
      </c>
      <c r="R171" s="176">
        <f>Q171*H171</f>
        <v>99.740160000000003</v>
      </c>
      <c r="S171" s="176">
        <v>0</v>
      </c>
      <c r="T171" s="17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8" t="s">
        <v>435</v>
      </c>
      <c r="AT171" s="178" t="s">
        <v>431</v>
      </c>
      <c r="AU171" s="178" t="s">
        <v>436</v>
      </c>
      <c r="AY171" s="16" t="s">
        <v>427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82</v>
      </c>
      <c r="BK171" s="179">
        <f>ROUND(I171*H171,2)</f>
        <v>0</v>
      </c>
      <c r="BL171" s="16" t="s">
        <v>435</v>
      </c>
      <c r="BM171" s="178" t="s">
        <v>2719</v>
      </c>
    </row>
    <row r="172" spans="1:65" s="2" customFormat="1" ht="18">
      <c r="A172" s="31"/>
      <c r="B172" s="32"/>
      <c r="C172" s="31"/>
      <c r="D172" s="180" t="s">
        <v>438</v>
      </c>
      <c r="E172" s="31"/>
      <c r="F172" s="181" t="s">
        <v>912</v>
      </c>
      <c r="G172" s="31"/>
      <c r="H172" s="31"/>
      <c r="I172" s="100"/>
      <c r="J172" s="31"/>
      <c r="K172" s="31"/>
      <c r="L172" s="32"/>
      <c r="M172" s="182"/>
      <c r="N172" s="183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438</v>
      </c>
      <c r="AU172" s="16" t="s">
        <v>436</v>
      </c>
    </row>
    <row r="173" spans="1:65" s="13" customFormat="1" ht="10.199999999999999">
      <c r="B173" s="184"/>
      <c r="D173" s="180" t="s">
        <v>447</v>
      </c>
      <c r="E173" s="185" t="s">
        <v>1</v>
      </c>
      <c r="F173" s="186" t="s">
        <v>2720</v>
      </c>
      <c r="H173" s="187">
        <v>49.95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447</v>
      </c>
      <c r="AU173" s="185" t="s">
        <v>436</v>
      </c>
      <c r="AV173" s="13" t="s">
        <v>84</v>
      </c>
      <c r="AW173" s="13" t="s">
        <v>32</v>
      </c>
      <c r="AX173" s="13" t="s">
        <v>82</v>
      </c>
      <c r="AY173" s="185" t="s">
        <v>427</v>
      </c>
    </row>
    <row r="174" spans="1:65" s="12" customFormat="1" ht="22.8" customHeight="1">
      <c r="B174" s="152"/>
      <c r="D174" s="153" t="s">
        <v>74</v>
      </c>
      <c r="E174" s="163" t="s">
        <v>469</v>
      </c>
      <c r="F174" s="163" t="s">
        <v>470</v>
      </c>
      <c r="I174" s="155"/>
      <c r="J174" s="164">
        <f>BK174</f>
        <v>0</v>
      </c>
      <c r="L174" s="152"/>
      <c r="M174" s="157"/>
      <c r="N174" s="158"/>
      <c r="O174" s="158"/>
      <c r="P174" s="159">
        <f>P175</f>
        <v>0</v>
      </c>
      <c r="Q174" s="158"/>
      <c r="R174" s="159">
        <f>R175</f>
        <v>0</v>
      </c>
      <c r="S174" s="158"/>
      <c r="T174" s="160">
        <f>T175</f>
        <v>0</v>
      </c>
      <c r="AR174" s="153" t="s">
        <v>82</v>
      </c>
      <c r="AT174" s="161" t="s">
        <v>74</v>
      </c>
      <c r="AU174" s="161" t="s">
        <v>82</v>
      </c>
      <c r="AY174" s="153" t="s">
        <v>427</v>
      </c>
      <c r="BK174" s="162">
        <f>BK175</f>
        <v>0</v>
      </c>
    </row>
    <row r="175" spans="1:65" s="2" customFormat="1" ht="21.75" customHeight="1">
      <c r="A175" s="31"/>
      <c r="B175" s="165"/>
      <c r="C175" s="166" t="s">
        <v>8</v>
      </c>
      <c r="D175" s="166" t="s">
        <v>431</v>
      </c>
      <c r="E175" s="167" t="s">
        <v>589</v>
      </c>
      <c r="F175" s="168" t="s">
        <v>590</v>
      </c>
      <c r="G175" s="169" t="s">
        <v>452</v>
      </c>
      <c r="H175" s="170">
        <v>166.66</v>
      </c>
      <c r="I175" s="171"/>
      <c r="J175" s="172">
        <f>ROUND(I175*H175,2)</f>
        <v>0</v>
      </c>
      <c r="K175" s="173"/>
      <c r="L175" s="32"/>
      <c r="M175" s="218" t="s">
        <v>1</v>
      </c>
      <c r="N175" s="219" t="s">
        <v>40</v>
      </c>
      <c r="O175" s="216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8" t="s">
        <v>435</v>
      </c>
      <c r="AT175" s="178" t="s">
        <v>431</v>
      </c>
      <c r="AU175" s="178" t="s">
        <v>84</v>
      </c>
      <c r="AY175" s="16" t="s">
        <v>427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82</v>
      </c>
      <c r="BK175" s="179">
        <f>ROUND(I175*H175,2)</f>
        <v>0</v>
      </c>
      <c r="BL175" s="16" t="s">
        <v>435</v>
      </c>
      <c r="BM175" s="178" t="s">
        <v>2721</v>
      </c>
    </row>
    <row r="176" spans="1:65" s="2" customFormat="1" ht="7" customHeight="1">
      <c r="A176" s="31"/>
      <c r="B176" s="46"/>
      <c r="C176" s="47"/>
      <c r="D176" s="47"/>
      <c r="E176" s="47"/>
      <c r="F176" s="47"/>
      <c r="G176" s="47"/>
      <c r="H176" s="47"/>
      <c r="I176" s="124"/>
      <c r="J176" s="47"/>
      <c r="K176" s="47"/>
      <c r="L176" s="32"/>
      <c r="M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</sheetData>
  <autoFilter ref="C130:K175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382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2722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2671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">
        <v>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">
        <v>26</v>
      </c>
      <c r="F17" s="31"/>
      <c r="G17" s="31"/>
      <c r="H17" s="31"/>
      <c r="I17" s="101" t="s">
        <v>27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">
        <v>31</v>
      </c>
      <c r="F23" s="31"/>
      <c r="G23" s="31"/>
      <c r="H23" s="31"/>
      <c r="I23" s="101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">
        <v>31</v>
      </c>
      <c r="F26" s="31"/>
      <c r="G26" s="31"/>
      <c r="H26" s="31"/>
      <c r="I26" s="101" t="s">
        <v>27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ROUND((SUM(BE123:BE129)),  2)</f>
        <v>0</v>
      </c>
      <c r="G35" s="31"/>
      <c r="H35" s="31"/>
      <c r="I35" s="111">
        <v>0.21</v>
      </c>
      <c r="J35" s="110">
        <f>ROUND(((SUM(BE123:BE129))*I35),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ROUND((SUM(BF123:BF129)),  2)</f>
        <v>0</v>
      </c>
      <c r="G36" s="31"/>
      <c r="H36" s="31"/>
      <c r="I36" s="111">
        <v>0.15</v>
      </c>
      <c r="J36" s="110">
        <f>ROUND(((SUM(BF123:BF129))*I36),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ROUND((SUM(BG123:BG129)),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ROUND((SUM(BH123:BH129)),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ROUND((SUM(BI123:BI129)),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014-36-11-2 - PS-01 PK Spytihněv - plavební značení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Spytihněv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402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407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623</v>
      </c>
      <c r="E101" s="137"/>
      <c r="F101" s="137"/>
      <c r="G101" s="137"/>
      <c r="H101" s="137"/>
      <c r="I101" s="138"/>
      <c r="J101" s="139">
        <f>J126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2669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014-36-11-2 - PS-01 PK Spytihněv - plavební značení - dolní rejda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Spytihněv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0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426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0</v>
      </c>
      <c r="S124" s="158"/>
      <c r="T124" s="160">
        <f>T125</f>
        <v>0</v>
      </c>
      <c r="AR124" s="153" t="s">
        <v>82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467</v>
      </c>
      <c r="F125" s="163" t="s">
        <v>468</v>
      </c>
      <c r="I125" s="155"/>
      <c r="J125" s="164">
        <f>BK125</f>
        <v>0</v>
      </c>
      <c r="L125" s="152"/>
      <c r="M125" s="157"/>
      <c r="N125" s="158"/>
      <c r="O125" s="158"/>
      <c r="P125" s="159">
        <f>P126</f>
        <v>0</v>
      </c>
      <c r="Q125" s="158"/>
      <c r="R125" s="159">
        <f>R126</f>
        <v>0</v>
      </c>
      <c r="S125" s="158"/>
      <c r="T125" s="160">
        <f>T126</f>
        <v>0</v>
      </c>
      <c r="AR125" s="153" t="s">
        <v>82</v>
      </c>
      <c r="AT125" s="161" t="s">
        <v>74</v>
      </c>
      <c r="AU125" s="161" t="s">
        <v>82</v>
      </c>
      <c r="AY125" s="153" t="s">
        <v>427</v>
      </c>
      <c r="BK125" s="162">
        <f>BK126</f>
        <v>0</v>
      </c>
    </row>
    <row r="126" spans="1:65" s="12" customFormat="1" ht="20.85" customHeight="1">
      <c r="B126" s="152"/>
      <c r="D126" s="153" t="s">
        <v>74</v>
      </c>
      <c r="E126" s="163" t="s">
        <v>624</v>
      </c>
      <c r="F126" s="163" t="s">
        <v>625</v>
      </c>
      <c r="I126" s="155"/>
      <c r="J126" s="164">
        <f>BK126</f>
        <v>0</v>
      </c>
      <c r="L126" s="152"/>
      <c r="M126" s="157"/>
      <c r="N126" s="158"/>
      <c r="O126" s="158"/>
      <c r="P126" s="159">
        <f>SUM(P127:P129)</f>
        <v>0</v>
      </c>
      <c r="Q126" s="158"/>
      <c r="R126" s="159">
        <f>SUM(R127:R129)</f>
        <v>0</v>
      </c>
      <c r="S126" s="158"/>
      <c r="T126" s="160">
        <f>SUM(T127:T129)</f>
        <v>0</v>
      </c>
      <c r="AR126" s="153" t="s">
        <v>82</v>
      </c>
      <c r="AT126" s="161" t="s">
        <v>74</v>
      </c>
      <c r="AU126" s="161" t="s">
        <v>84</v>
      </c>
      <c r="AY126" s="153" t="s">
        <v>427</v>
      </c>
      <c r="BK126" s="162">
        <f>SUM(BK127:BK129)</f>
        <v>0</v>
      </c>
    </row>
    <row r="127" spans="1:65" s="2" customFormat="1" ht="16.5" customHeight="1">
      <c r="A127" s="31"/>
      <c r="B127" s="165"/>
      <c r="C127" s="166" t="s">
        <v>82</v>
      </c>
      <c r="D127" s="166" t="s">
        <v>431</v>
      </c>
      <c r="E127" s="167" t="s">
        <v>626</v>
      </c>
      <c r="F127" s="168" t="s">
        <v>627</v>
      </c>
      <c r="G127" s="169" t="s">
        <v>482</v>
      </c>
      <c r="H127" s="170">
        <v>1</v>
      </c>
      <c r="I127" s="171"/>
      <c r="J127" s="172">
        <f>ROUND(I127*H127,2)</f>
        <v>0</v>
      </c>
      <c r="K127" s="173"/>
      <c r="L127" s="32"/>
      <c r="M127" s="174" t="s">
        <v>1</v>
      </c>
      <c r="N127" s="175" t="s">
        <v>40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82</v>
      </c>
      <c r="AT127" s="178" t="s">
        <v>431</v>
      </c>
      <c r="AU127" s="178" t="s">
        <v>436</v>
      </c>
      <c r="AY127" s="16" t="s">
        <v>427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82</v>
      </c>
      <c r="BK127" s="179">
        <f>ROUND(I127*H127,2)</f>
        <v>0</v>
      </c>
      <c r="BL127" s="16" t="s">
        <v>82</v>
      </c>
      <c r="BM127" s="178" t="s">
        <v>2723</v>
      </c>
    </row>
    <row r="128" spans="1:65" s="2" customFormat="1" ht="72">
      <c r="A128" s="31"/>
      <c r="B128" s="32"/>
      <c r="C128" s="31"/>
      <c r="D128" s="180" t="s">
        <v>438</v>
      </c>
      <c r="E128" s="31"/>
      <c r="F128" s="181" t="s">
        <v>2724</v>
      </c>
      <c r="G128" s="31"/>
      <c r="H128" s="31"/>
      <c r="I128" s="100"/>
      <c r="J128" s="31"/>
      <c r="K128" s="31"/>
      <c r="L128" s="32"/>
      <c r="M128" s="182"/>
      <c r="N128" s="18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438</v>
      </c>
      <c r="AU128" s="16" t="s">
        <v>436</v>
      </c>
    </row>
    <row r="129" spans="1:51" s="13" customFormat="1" ht="10.199999999999999">
      <c r="B129" s="184"/>
      <c r="D129" s="180" t="s">
        <v>447</v>
      </c>
      <c r="E129" s="185" t="s">
        <v>1</v>
      </c>
      <c r="F129" s="186" t="s">
        <v>82</v>
      </c>
      <c r="H129" s="187">
        <v>1</v>
      </c>
      <c r="I129" s="188"/>
      <c r="L129" s="184"/>
      <c r="M129" s="211"/>
      <c r="N129" s="212"/>
      <c r="O129" s="212"/>
      <c r="P129" s="212"/>
      <c r="Q129" s="212"/>
      <c r="R129" s="212"/>
      <c r="S129" s="212"/>
      <c r="T129" s="213"/>
      <c r="AT129" s="185" t="s">
        <v>447</v>
      </c>
      <c r="AU129" s="185" t="s">
        <v>436</v>
      </c>
      <c r="AV129" s="13" t="s">
        <v>84</v>
      </c>
      <c r="AW129" s="13" t="s">
        <v>32</v>
      </c>
      <c r="AX129" s="13" t="s">
        <v>82</v>
      </c>
      <c r="AY129" s="185" t="s">
        <v>427</v>
      </c>
    </row>
    <row r="130" spans="1:51" s="2" customFormat="1" ht="7" customHeight="1">
      <c r="A130" s="31"/>
      <c r="B130" s="46"/>
      <c r="C130" s="47"/>
      <c r="D130" s="47"/>
      <c r="E130" s="47"/>
      <c r="F130" s="47"/>
      <c r="G130" s="47"/>
      <c r="H130" s="47"/>
      <c r="I130" s="124"/>
      <c r="J130" s="47"/>
      <c r="K130" s="47"/>
      <c r="L130" s="32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autoFilter ref="C122:K12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385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2725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2671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ROUND((SUM(BE120:BE148)),  2)</f>
        <v>0</v>
      </c>
      <c r="G35" s="31"/>
      <c r="H35" s="31"/>
      <c r="I35" s="111">
        <v>0.21</v>
      </c>
      <c r="J35" s="110">
        <f>ROUND(((SUM(BE120:BE148))*I35),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ROUND((SUM(BF120:BF148)),  2)</f>
        <v>0</v>
      </c>
      <c r="G36" s="31"/>
      <c r="H36" s="31"/>
      <c r="I36" s="111">
        <v>0.15</v>
      </c>
      <c r="J36" s="110">
        <f>ROUND(((SUM(BF120:BF148))*I36),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ROUND((SUM(BG120:BG148)),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ROUND((SUM(BH120:BH148)),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ROUND((SUM(BI120:BI148)),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014-36-11-3 - SO-02 PK Spytihněv - rozvody NN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Spytihněv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2669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014-36-11-3 - SO-02 PK Spytihněv - rozvody NN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>Spytihněv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SUM(P121:P148)</f>
        <v>0</v>
      </c>
      <c r="Q120" s="65"/>
      <c r="R120" s="149">
        <f>SUM(R121:R148)</f>
        <v>0</v>
      </c>
      <c r="S120" s="65"/>
      <c r="T120" s="150">
        <f>SUM(T121:T148)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SUM(BK121:BK148)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2726</v>
      </c>
      <c r="G121" s="169" t="s">
        <v>444</v>
      </c>
      <c r="H121" s="170">
        <v>320</v>
      </c>
      <c r="I121" s="171"/>
      <c r="J121" s="172">
        <f t="shared" ref="J121:J148" si="0"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 t="shared" ref="P121:P148" si="1">O121*H121</f>
        <v>0</v>
      </c>
      <c r="Q121" s="176">
        <v>0</v>
      </c>
      <c r="R121" s="176">
        <f t="shared" ref="R121:R148" si="2">Q121*H121</f>
        <v>0</v>
      </c>
      <c r="S121" s="176">
        <v>0</v>
      </c>
      <c r="T121" s="177">
        <f t="shared" ref="T121:T148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 t="shared" ref="BE121:BE148" si="4">IF(N121="základní",J121,0)</f>
        <v>0</v>
      </c>
      <c r="BF121" s="179">
        <f t="shared" ref="BF121:BF148" si="5">IF(N121="snížená",J121,0)</f>
        <v>0</v>
      </c>
      <c r="BG121" s="179">
        <f t="shared" ref="BG121:BG148" si="6">IF(N121="zákl. přenesená",J121,0)</f>
        <v>0</v>
      </c>
      <c r="BH121" s="179">
        <f t="shared" ref="BH121:BH148" si="7">IF(N121="sníž. přenesená",J121,0)</f>
        <v>0</v>
      </c>
      <c r="BI121" s="179">
        <f t="shared" ref="BI121:BI148" si="8">IF(N121="nulová",J121,0)</f>
        <v>0</v>
      </c>
      <c r="BJ121" s="16" t="s">
        <v>82</v>
      </c>
      <c r="BK121" s="179">
        <f t="shared" ref="BK121:BK148" si="9">ROUND(I121*H121,2)</f>
        <v>0</v>
      </c>
      <c r="BL121" s="16" t="s">
        <v>435</v>
      </c>
      <c r="BM121" s="178" t="s">
        <v>84</v>
      </c>
    </row>
    <row r="122" spans="1:65" s="2" customFormat="1" ht="16.5" customHeight="1">
      <c r="A122" s="31"/>
      <c r="B122" s="165"/>
      <c r="C122" s="166" t="s">
        <v>84</v>
      </c>
      <c r="D122" s="166" t="s">
        <v>431</v>
      </c>
      <c r="E122" s="167" t="s">
        <v>637</v>
      </c>
      <c r="F122" s="168" t="s">
        <v>638</v>
      </c>
      <c r="G122" s="169" t="s">
        <v>444</v>
      </c>
      <c r="H122" s="170">
        <v>580</v>
      </c>
      <c r="I122" s="171"/>
      <c r="J122" s="172">
        <f t="shared" si="0"/>
        <v>0</v>
      </c>
      <c r="K122" s="173"/>
      <c r="L122" s="32"/>
      <c r="M122" s="174" t="s">
        <v>1</v>
      </c>
      <c r="N122" s="175" t="s">
        <v>40</v>
      </c>
      <c r="O122" s="57"/>
      <c r="P122" s="176">
        <f t="shared" si="1"/>
        <v>0</v>
      </c>
      <c r="Q122" s="176">
        <v>0</v>
      </c>
      <c r="R122" s="176">
        <f t="shared" si="2"/>
        <v>0</v>
      </c>
      <c r="S122" s="176">
        <v>0</v>
      </c>
      <c r="T122" s="17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8" t="s">
        <v>435</v>
      </c>
      <c r="AT122" s="178" t="s">
        <v>431</v>
      </c>
      <c r="AU122" s="178" t="s">
        <v>75</v>
      </c>
      <c r="AY122" s="16" t="s">
        <v>427</v>
      </c>
      <c r="BE122" s="179">
        <f t="shared" si="4"/>
        <v>0</v>
      </c>
      <c r="BF122" s="179">
        <f t="shared" si="5"/>
        <v>0</v>
      </c>
      <c r="BG122" s="179">
        <f t="shared" si="6"/>
        <v>0</v>
      </c>
      <c r="BH122" s="179">
        <f t="shared" si="7"/>
        <v>0</v>
      </c>
      <c r="BI122" s="179">
        <f t="shared" si="8"/>
        <v>0</v>
      </c>
      <c r="BJ122" s="16" t="s">
        <v>82</v>
      </c>
      <c r="BK122" s="179">
        <f t="shared" si="9"/>
        <v>0</v>
      </c>
      <c r="BL122" s="16" t="s">
        <v>435</v>
      </c>
      <c r="BM122" s="178" t="s">
        <v>435</v>
      </c>
    </row>
    <row r="123" spans="1:65" s="2" customFormat="1" ht="16.5" customHeight="1">
      <c r="A123" s="31"/>
      <c r="B123" s="165"/>
      <c r="C123" s="166" t="s">
        <v>436</v>
      </c>
      <c r="D123" s="166" t="s">
        <v>431</v>
      </c>
      <c r="E123" s="167" t="s">
        <v>640</v>
      </c>
      <c r="F123" s="168" t="s">
        <v>641</v>
      </c>
      <c r="G123" s="169" t="s">
        <v>694</v>
      </c>
      <c r="H123" s="170">
        <v>8</v>
      </c>
      <c r="I123" s="171"/>
      <c r="J123" s="172">
        <f t="shared" si="0"/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si="1"/>
        <v>0</v>
      </c>
      <c r="Q123" s="176">
        <v>0</v>
      </c>
      <c r="R123" s="176">
        <f t="shared" si="2"/>
        <v>0</v>
      </c>
      <c r="S123" s="176">
        <v>0</v>
      </c>
      <c r="T123" s="17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si="4"/>
        <v>0</v>
      </c>
      <c r="BF123" s="179">
        <f t="shared" si="5"/>
        <v>0</v>
      </c>
      <c r="BG123" s="179">
        <f t="shared" si="6"/>
        <v>0</v>
      </c>
      <c r="BH123" s="179">
        <f t="shared" si="7"/>
        <v>0</v>
      </c>
      <c r="BI123" s="179">
        <f t="shared" si="8"/>
        <v>0</v>
      </c>
      <c r="BJ123" s="16" t="s">
        <v>82</v>
      </c>
      <c r="BK123" s="179">
        <f t="shared" si="9"/>
        <v>0</v>
      </c>
      <c r="BL123" s="16" t="s">
        <v>435</v>
      </c>
      <c r="BM123" s="178" t="s">
        <v>471</v>
      </c>
    </row>
    <row r="124" spans="1:65" s="2" customFormat="1" ht="16.5" customHeight="1">
      <c r="A124" s="31"/>
      <c r="B124" s="165"/>
      <c r="C124" s="166" t="s">
        <v>435</v>
      </c>
      <c r="D124" s="166" t="s">
        <v>431</v>
      </c>
      <c r="E124" s="167" t="s">
        <v>643</v>
      </c>
      <c r="F124" s="168" t="s">
        <v>647</v>
      </c>
      <c r="G124" s="169" t="s">
        <v>444</v>
      </c>
      <c r="H124" s="170">
        <v>25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464</v>
      </c>
    </row>
    <row r="125" spans="1:65" s="2" customFormat="1" ht="16.5" customHeight="1">
      <c r="A125" s="31"/>
      <c r="B125" s="165"/>
      <c r="C125" s="166" t="s">
        <v>460</v>
      </c>
      <c r="D125" s="166" t="s">
        <v>431</v>
      </c>
      <c r="E125" s="167" t="s">
        <v>646</v>
      </c>
      <c r="F125" s="168" t="s">
        <v>650</v>
      </c>
      <c r="G125" s="169" t="s">
        <v>444</v>
      </c>
      <c r="H125" s="170">
        <v>10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497</v>
      </c>
    </row>
    <row r="126" spans="1:65" s="2" customFormat="1" ht="16.5" customHeight="1">
      <c r="A126" s="31"/>
      <c r="B126" s="165"/>
      <c r="C126" s="166" t="s">
        <v>471</v>
      </c>
      <c r="D126" s="166" t="s">
        <v>431</v>
      </c>
      <c r="E126" s="167" t="s">
        <v>649</v>
      </c>
      <c r="F126" s="168" t="s">
        <v>653</v>
      </c>
      <c r="G126" s="169" t="s">
        <v>482</v>
      </c>
      <c r="H126" s="170">
        <v>4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440</v>
      </c>
    </row>
    <row r="127" spans="1:65" s="2" customFormat="1" ht="16.5" customHeight="1">
      <c r="A127" s="31"/>
      <c r="B127" s="165"/>
      <c r="C127" s="166" t="s">
        <v>479</v>
      </c>
      <c r="D127" s="166" t="s">
        <v>431</v>
      </c>
      <c r="E127" s="167" t="s">
        <v>652</v>
      </c>
      <c r="F127" s="168" t="s">
        <v>656</v>
      </c>
      <c r="G127" s="169" t="s">
        <v>482</v>
      </c>
      <c r="H127" s="170">
        <v>4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487</v>
      </c>
    </row>
    <row r="128" spans="1:65" s="2" customFormat="1" ht="16.5" customHeight="1">
      <c r="A128" s="31"/>
      <c r="B128" s="165"/>
      <c r="C128" s="166" t="s">
        <v>464</v>
      </c>
      <c r="D128" s="166" t="s">
        <v>431</v>
      </c>
      <c r="E128" s="167" t="s">
        <v>655</v>
      </c>
      <c r="F128" s="168" t="s">
        <v>659</v>
      </c>
      <c r="G128" s="169" t="s">
        <v>545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484</v>
      </c>
    </row>
    <row r="129" spans="1:65" s="2" customFormat="1" ht="16.5" customHeight="1">
      <c r="A129" s="31"/>
      <c r="B129" s="165"/>
      <c r="C129" s="166" t="s">
        <v>467</v>
      </c>
      <c r="D129" s="166" t="s">
        <v>431</v>
      </c>
      <c r="E129" s="167" t="s">
        <v>661</v>
      </c>
      <c r="F129" s="168" t="s">
        <v>662</v>
      </c>
      <c r="G129" s="169" t="s">
        <v>444</v>
      </c>
      <c r="H129" s="170">
        <v>280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542</v>
      </c>
    </row>
    <row r="130" spans="1:65" s="2" customFormat="1" ht="33" customHeight="1">
      <c r="A130" s="31"/>
      <c r="B130" s="165"/>
      <c r="C130" s="166" t="s">
        <v>497</v>
      </c>
      <c r="D130" s="166" t="s">
        <v>431</v>
      </c>
      <c r="E130" s="167" t="s">
        <v>664</v>
      </c>
      <c r="F130" s="168" t="s">
        <v>2076</v>
      </c>
      <c r="G130" s="169" t="s">
        <v>2077</v>
      </c>
      <c r="H130" s="170">
        <v>12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553</v>
      </c>
    </row>
    <row r="131" spans="1:65" s="2" customFormat="1" ht="16.5" customHeight="1">
      <c r="A131" s="31"/>
      <c r="B131" s="165"/>
      <c r="C131" s="166" t="s">
        <v>429</v>
      </c>
      <c r="D131" s="166" t="s">
        <v>431</v>
      </c>
      <c r="E131" s="167" t="s">
        <v>667</v>
      </c>
      <c r="F131" s="168" t="s">
        <v>665</v>
      </c>
      <c r="G131" s="169" t="s">
        <v>444</v>
      </c>
      <c r="H131" s="170">
        <v>268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564</v>
      </c>
    </row>
    <row r="132" spans="1:65" s="2" customFormat="1" ht="16.5" customHeight="1">
      <c r="A132" s="31"/>
      <c r="B132" s="165"/>
      <c r="C132" s="166" t="s">
        <v>440</v>
      </c>
      <c r="D132" s="166" t="s">
        <v>431</v>
      </c>
      <c r="E132" s="167" t="s">
        <v>670</v>
      </c>
      <c r="F132" s="168" t="s">
        <v>668</v>
      </c>
      <c r="G132" s="169" t="s">
        <v>444</v>
      </c>
      <c r="H132" s="170">
        <v>268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574</v>
      </c>
    </row>
    <row r="133" spans="1:65" s="2" customFormat="1" ht="16.5" customHeight="1">
      <c r="A133" s="31"/>
      <c r="B133" s="165"/>
      <c r="C133" s="166" t="s">
        <v>512</v>
      </c>
      <c r="D133" s="166" t="s">
        <v>431</v>
      </c>
      <c r="E133" s="167" t="s">
        <v>673</v>
      </c>
      <c r="F133" s="168" t="s">
        <v>671</v>
      </c>
      <c r="G133" s="169" t="s">
        <v>490</v>
      </c>
      <c r="H133" s="170">
        <v>268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713</v>
      </c>
    </row>
    <row r="134" spans="1:65" s="2" customFormat="1" ht="16.5" customHeight="1">
      <c r="A134" s="31"/>
      <c r="B134" s="165"/>
      <c r="C134" s="166" t="s">
        <v>487</v>
      </c>
      <c r="D134" s="166" t="s">
        <v>431</v>
      </c>
      <c r="E134" s="167" t="s">
        <v>677</v>
      </c>
      <c r="F134" s="168" t="s">
        <v>674</v>
      </c>
      <c r="G134" s="169" t="s">
        <v>675</v>
      </c>
      <c r="H134" s="170">
        <v>8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721</v>
      </c>
    </row>
    <row r="135" spans="1:65" s="2" customFormat="1" ht="16.5" customHeight="1">
      <c r="A135" s="31"/>
      <c r="B135" s="165"/>
      <c r="C135" s="166" t="s">
        <v>8</v>
      </c>
      <c r="D135" s="166" t="s">
        <v>431</v>
      </c>
      <c r="E135" s="167" t="s">
        <v>680</v>
      </c>
      <c r="F135" s="168" t="s">
        <v>1295</v>
      </c>
      <c r="G135" s="169" t="s">
        <v>675</v>
      </c>
      <c r="H135" s="170">
        <v>1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1146</v>
      </c>
    </row>
    <row r="136" spans="1:65" s="2" customFormat="1" ht="16.5" customHeight="1">
      <c r="A136" s="31"/>
      <c r="B136" s="165"/>
      <c r="C136" s="166" t="s">
        <v>484</v>
      </c>
      <c r="D136" s="166" t="s">
        <v>431</v>
      </c>
      <c r="E136" s="167" t="s">
        <v>683</v>
      </c>
      <c r="F136" s="168" t="s">
        <v>678</v>
      </c>
      <c r="G136" s="169" t="s">
        <v>675</v>
      </c>
      <c r="H136" s="170">
        <v>24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483</v>
      </c>
    </row>
    <row r="137" spans="1:65" s="2" customFormat="1" ht="16.5" customHeight="1">
      <c r="A137" s="31"/>
      <c r="B137" s="165"/>
      <c r="C137" s="166" t="s">
        <v>533</v>
      </c>
      <c r="D137" s="166" t="s">
        <v>431</v>
      </c>
      <c r="E137" s="167" t="s">
        <v>686</v>
      </c>
      <c r="F137" s="168" t="s">
        <v>681</v>
      </c>
      <c r="G137" s="169" t="s">
        <v>675</v>
      </c>
      <c r="H137" s="170">
        <v>24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1165</v>
      </c>
    </row>
    <row r="138" spans="1:65" s="2" customFormat="1" ht="21.75" customHeight="1">
      <c r="A138" s="31"/>
      <c r="B138" s="165"/>
      <c r="C138" s="166" t="s">
        <v>542</v>
      </c>
      <c r="D138" s="166" t="s">
        <v>431</v>
      </c>
      <c r="E138" s="167" t="s">
        <v>689</v>
      </c>
      <c r="F138" s="168" t="s">
        <v>684</v>
      </c>
      <c r="G138" s="169" t="s">
        <v>675</v>
      </c>
      <c r="H138" s="170">
        <v>24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1170</v>
      </c>
    </row>
    <row r="139" spans="1:65" s="2" customFormat="1" ht="21.75" customHeight="1">
      <c r="A139" s="31"/>
      <c r="B139" s="165"/>
      <c r="C139" s="166" t="s">
        <v>549</v>
      </c>
      <c r="D139" s="166" t="s">
        <v>431</v>
      </c>
      <c r="E139" s="167" t="s">
        <v>692</v>
      </c>
      <c r="F139" s="168" t="s">
        <v>687</v>
      </c>
      <c r="G139" s="169" t="s">
        <v>675</v>
      </c>
      <c r="H139" s="170">
        <v>71</v>
      </c>
      <c r="I139" s="171"/>
      <c r="J139" s="172">
        <f t="shared" si="0"/>
        <v>0</v>
      </c>
      <c r="K139" s="173"/>
      <c r="L139" s="32"/>
      <c r="M139" s="174" t="s">
        <v>1</v>
      </c>
      <c r="N139" s="175" t="s">
        <v>40</v>
      </c>
      <c r="O139" s="57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1180</v>
      </c>
    </row>
    <row r="140" spans="1:65" s="2" customFormat="1" ht="16.5" customHeight="1">
      <c r="A140" s="31"/>
      <c r="B140" s="165"/>
      <c r="C140" s="166" t="s">
        <v>553</v>
      </c>
      <c r="D140" s="166" t="s">
        <v>431</v>
      </c>
      <c r="E140" s="167" t="s">
        <v>696</v>
      </c>
      <c r="F140" s="168" t="s">
        <v>690</v>
      </c>
      <c r="G140" s="169" t="s">
        <v>444</v>
      </c>
      <c r="H140" s="170">
        <v>2</v>
      </c>
      <c r="I140" s="171"/>
      <c r="J140" s="172">
        <f t="shared" si="0"/>
        <v>0</v>
      </c>
      <c r="K140" s="173"/>
      <c r="L140" s="32"/>
      <c r="M140" s="174" t="s">
        <v>1</v>
      </c>
      <c r="N140" s="175" t="s">
        <v>40</v>
      </c>
      <c r="O140" s="57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8" t="s">
        <v>435</v>
      </c>
      <c r="AT140" s="178" t="s">
        <v>431</v>
      </c>
      <c r="AU140" s="178" t="s">
        <v>75</v>
      </c>
      <c r="AY140" s="16" t="s">
        <v>427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6" t="s">
        <v>82</v>
      </c>
      <c r="BK140" s="179">
        <f t="shared" si="9"/>
        <v>0</v>
      </c>
      <c r="BL140" s="16" t="s">
        <v>435</v>
      </c>
      <c r="BM140" s="178" t="s">
        <v>1060</v>
      </c>
    </row>
    <row r="141" spans="1:65" s="2" customFormat="1" ht="16.5" customHeight="1">
      <c r="A141" s="31"/>
      <c r="B141" s="165"/>
      <c r="C141" s="166" t="s">
        <v>7</v>
      </c>
      <c r="D141" s="166" t="s">
        <v>431</v>
      </c>
      <c r="E141" s="167" t="s">
        <v>699</v>
      </c>
      <c r="F141" s="168" t="s">
        <v>693</v>
      </c>
      <c r="G141" s="169" t="s">
        <v>694</v>
      </c>
      <c r="H141" s="170">
        <v>2</v>
      </c>
      <c r="I141" s="171"/>
      <c r="J141" s="172">
        <f t="shared" si="0"/>
        <v>0</v>
      </c>
      <c r="K141" s="173"/>
      <c r="L141" s="32"/>
      <c r="M141" s="174" t="s">
        <v>1</v>
      </c>
      <c r="N141" s="175" t="s">
        <v>40</v>
      </c>
      <c r="O141" s="57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435</v>
      </c>
      <c r="AT141" s="178" t="s">
        <v>431</v>
      </c>
      <c r="AU141" s="178" t="s">
        <v>75</v>
      </c>
      <c r="AY141" s="16" t="s">
        <v>427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6" t="s">
        <v>82</v>
      </c>
      <c r="BK141" s="179">
        <f t="shared" si="9"/>
        <v>0</v>
      </c>
      <c r="BL141" s="16" t="s">
        <v>435</v>
      </c>
      <c r="BM141" s="178" t="s">
        <v>1199</v>
      </c>
    </row>
    <row r="142" spans="1:65" s="2" customFormat="1" ht="16.5" customHeight="1">
      <c r="A142" s="31"/>
      <c r="B142" s="165"/>
      <c r="C142" s="166" t="s">
        <v>564</v>
      </c>
      <c r="D142" s="166" t="s">
        <v>431</v>
      </c>
      <c r="E142" s="167" t="s">
        <v>702</v>
      </c>
      <c r="F142" s="168" t="s">
        <v>697</v>
      </c>
      <c r="G142" s="169" t="s">
        <v>444</v>
      </c>
      <c r="H142" s="170">
        <v>600</v>
      </c>
      <c r="I142" s="171"/>
      <c r="J142" s="172">
        <f t="shared" si="0"/>
        <v>0</v>
      </c>
      <c r="K142" s="173"/>
      <c r="L142" s="32"/>
      <c r="M142" s="174" t="s">
        <v>1</v>
      </c>
      <c r="N142" s="175" t="s">
        <v>40</v>
      </c>
      <c r="O142" s="57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8" t="s">
        <v>435</v>
      </c>
      <c r="AT142" s="178" t="s">
        <v>431</v>
      </c>
      <c r="AU142" s="178" t="s">
        <v>75</v>
      </c>
      <c r="AY142" s="16" t="s">
        <v>427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6" t="s">
        <v>82</v>
      </c>
      <c r="BK142" s="179">
        <f t="shared" si="9"/>
        <v>0</v>
      </c>
      <c r="BL142" s="16" t="s">
        <v>435</v>
      </c>
      <c r="BM142" s="178" t="s">
        <v>1211</v>
      </c>
    </row>
    <row r="143" spans="1:65" s="2" customFormat="1" ht="16.5" customHeight="1">
      <c r="A143" s="31"/>
      <c r="B143" s="165"/>
      <c r="C143" s="166" t="s">
        <v>569</v>
      </c>
      <c r="D143" s="166" t="s">
        <v>431</v>
      </c>
      <c r="E143" s="167" t="s">
        <v>1977</v>
      </c>
      <c r="F143" s="168" t="s">
        <v>703</v>
      </c>
      <c r="G143" s="169" t="s">
        <v>444</v>
      </c>
      <c r="H143" s="170">
        <v>290</v>
      </c>
      <c r="I143" s="171"/>
      <c r="J143" s="172">
        <f t="shared" si="0"/>
        <v>0</v>
      </c>
      <c r="K143" s="173"/>
      <c r="L143" s="32"/>
      <c r="M143" s="174" t="s">
        <v>1</v>
      </c>
      <c r="N143" s="175" t="s">
        <v>40</v>
      </c>
      <c r="O143" s="57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8" t="s">
        <v>435</v>
      </c>
      <c r="AT143" s="178" t="s">
        <v>431</v>
      </c>
      <c r="AU143" s="178" t="s">
        <v>75</v>
      </c>
      <c r="AY143" s="16" t="s">
        <v>427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6" t="s">
        <v>82</v>
      </c>
      <c r="BK143" s="179">
        <f t="shared" si="9"/>
        <v>0</v>
      </c>
      <c r="BL143" s="16" t="s">
        <v>435</v>
      </c>
      <c r="BM143" s="178" t="s">
        <v>898</v>
      </c>
    </row>
    <row r="144" spans="1:65" s="2" customFormat="1" ht="16.5" customHeight="1">
      <c r="A144" s="31"/>
      <c r="B144" s="165"/>
      <c r="C144" s="166" t="s">
        <v>574</v>
      </c>
      <c r="D144" s="166" t="s">
        <v>431</v>
      </c>
      <c r="E144" s="167" t="s">
        <v>705</v>
      </c>
      <c r="F144" s="168" t="s">
        <v>706</v>
      </c>
      <c r="G144" s="169" t="s">
        <v>707</v>
      </c>
      <c r="H144" s="170">
        <v>4</v>
      </c>
      <c r="I144" s="171"/>
      <c r="J144" s="172">
        <f t="shared" si="0"/>
        <v>0</v>
      </c>
      <c r="K144" s="173"/>
      <c r="L144" s="32"/>
      <c r="M144" s="174" t="s">
        <v>1</v>
      </c>
      <c r="N144" s="175" t="s">
        <v>40</v>
      </c>
      <c r="O144" s="57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435</v>
      </c>
      <c r="AT144" s="178" t="s">
        <v>431</v>
      </c>
      <c r="AU144" s="178" t="s">
        <v>75</v>
      </c>
      <c r="AY144" s="16" t="s">
        <v>427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6" t="s">
        <v>82</v>
      </c>
      <c r="BK144" s="179">
        <f t="shared" si="9"/>
        <v>0</v>
      </c>
      <c r="BL144" s="16" t="s">
        <v>435</v>
      </c>
      <c r="BM144" s="178" t="s">
        <v>1228</v>
      </c>
    </row>
    <row r="145" spans="1:65" s="2" customFormat="1" ht="16.5" customHeight="1">
      <c r="A145" s="31"/>
      <c r="B145" s="165"/>
      <c r="C145" s="166" t="s">
        <v>709</v>
      </c>
      <c r="D145" s="166" t="s">
        <v>431</v>
      </c>
      <c r="E145" s="167" t="s">
        <v>710</v>
      </c>
      <c r="F145" s="168" t="s">
        <v>711</v>
      </c>
      <c r="G145" s="169" t="s">
        <v>707</v>
      </c>
      <c r="H145" s="170">
        <v>4</v>
      </c>
      <c r="I145" s="171"/>
      <c r="J145" s="172">
        <f t="shared" si="0"/>
        <v>0</v>
      </c>
      <c r="K145" s="173"/>
      <c r="L145" s="32"/>
      <c r="M145" s="174" t="s">
        <v>1</v>
      </c>
      <c r="N145" s="175" t="s">
        <v>40</v>
      </c>
      <c r="O145" s="57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8" t="s">
        <v>435</v>
      </c>
      <c r="AT145" s="178" t="s">
        <v>431</v>
      </c>
      <c r="AU145" s="178" t="s">
        <v>75</v>
      </c>
      <c r="AY145" s="16" t="s">
        <v>427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6" t="s">
        <v>82</v>
      </c>
      <c r="BK145" s="179">
        <f t="shared" si="9"/>
        <v>0</v>
      </c>
      <c r="BL145" s="16" t="s">
        <v>435</v>
      </c>
      <c r="BM145" s="178" t="s">
        <v>1237</v>
      </c>
    </row>
    <row r="146" spans="1:65" s="2" customFormat="1" ht="16.5" customHeight="1">
      <c r="A146" s="31"/>
      <c r="B146" s="165"/>
      <c r="C146" s="166" t="s">
        <v>713</v>
      </c>
      <c r="D146" s="166" t="s">
        <v>431</v>
      </c>
      <c r="E146" s="167" t="s">
        <v>714</v>
      </c>
      <c r="F146" s="168" t="s">
        <v>715</v>
      </c>
      <c r="G146" s="169" t="s">
        <v>434</v>
      </c>
      <c r="H146" s="170">
        <v>8</v>
      </c>
      <c r="I146" s="171"/>
      <c r="J146" s="172">
        <f t="shared" si="0"/>
        <v>0</v>
      </c>
      <c r="K146" s="173"/>
      <c r="L146" s="32"/>
      <c r="M146" s="174" t="s">
        <v>1</v>
      </c>
      <c r="N146" s="175" t="s">
        <v>40</v>
      </c>
      <c r="O146" s="57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435</v>
      </c>
      <c r="AT146" s="178" t="s">
        <v>431</v>
      </c>
      <c r="AU146" s="178" t="s">
        <v>75</v>
      </c>
      <c r="AY146" s="16" t="s">
        <v>427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6" t="s">
        <v>82</v>
      </c>
      <c r="BK146" s="179">
        <f t="shared" si="9"/>
        <v>0</v>
      </c>
      <c r="BL146" s="16" t="s">
        <v>435</v>
      </c>
      <c r="BM146" s="178" t="s">
        <v>1246</v>
      </c>
    </row>
    <row r="147" spans="1:65" s="2" customFormat="1" ht="16.5" customHeight="1">
      <c r="A147" s="31"/>
      <c r="B147" s="165"/>
      <c r="C147" s="166" t="s">
        <v>717</v>
      </c>
      <c r="D147" s="166" t="s">
        <v>431</v>
      </c>
      <c r="E147" s="167" t="s">
        <v>718</v>
      </c>
      <c r="F147" s="168" t="s">
        <v>719</v>
      </c>
      <c r="G147" s="169" t="s">
        <v>434</v>
      </c>
      <c r="H147" s="170">
        <v>1</v>
      </c>
      <c r="I147" s="171"/>
      <c r="J147" s="172">
        <f t="shared" si="0"/>
        <v>0</v>
      </c>
      <c r="K147" s="173"/>
      <c r="L147" s="32"/>
      <c r="M147" s="174" t="s">
        <v>1</v>
      </c>
      <c r="N147" s="175" t="s">
        <v>40</v>
      </c>
      <c r="O147" s="57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8" t="s">
        <v>435</v>
      </c>
      <c r="AT147" s="178" t="s">
        <v>431</v>
      </c>
      <c r="AU147" s="178" t="s">
        <v>75</v>
      </c>
      <c r="AY147" s="16" t="s">
        <v>427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6" t="s">
        <v>82</v>
      </c>
      <c r="BK147" s="179">
        <f t="shared" si="9"/>
        <v>0</v>
      </c>
      <c r="BL147" s="16" t="s">
        <v>435</v>
      </c>
      <c r="BM147" s="178" t="s">
        <v>1250</v>
      </c>
    </row>
    <row r="148" spans="1:65" s="2" customFormat="1" ht="16.5" customHeight="1">
      <c r="A148" s="31"/>
      <c r="B148" s="165"/>
      <c r="C148" s="166" t="s">
        <v>721</v>
      </c>
      <c r="D148" s="166" t="s">
        <v>431</v>
      </c>
      <c r="E148" s="167" t="s">
        <v>722</v>
      </c>
      <c r="F148" s="168" t="s">
        <v>723</v>
      </c>
      <c r="G148" s="169" t="s">
        <v>434</v>
      </c>
      <c r="H148" s="170">
        <v>1</v>
      </c>
      <c r="I148" s="171"/>
      <c r="J148" s="172">
        <f t="shared" si="0"/>
        <v>0</v>
      </c>
      <c r="K148" s="173"/>
      <c r="L148" s="32"/>
      <c r="M148" s="218" t="s">
        <v>1</v>
      </c>
      <c r="N148" s="219" t="s">
        <v>40</v>
      </c>
      <c r="O148" s="216"/>
      <c r="P148" s="220">
        <f t="shared" si="1"/>
        <v>0</v>
      </c>
      <c r="Q148" s="220">
        <v>0</v>
      </c>
      <c r="R148" s="220">
        <f t="shared" si="2"/>
        <v>0</v>
      </c>
      <c r="S148" s="220">
        <v>0</v>
      </c>
      <c r="T148" s="22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435</v>
      </c>
      <c r="AT148" s="178" t="s">
        <v>431</v>
      </c>
      <c r="AU148" s="178" t="s">
        <v>75</v>
      </c>
      <c r="AY148" s="16" t="s">
        <v>427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6" t="s">
        <v>82</v>
      </c>
      <c r="BK148" s="179">
        <f t="shared" si="9"/>
        <v>0</v>
      </c>
      <c r="BL148" s="16" t="s">
        <v>435</v>
      </c>
      <c r="BM148" s="178" t="s">
        <v>1226</v>
      </c>
    </row>
    <row r="149" spans="1:65" s="2" customFormat="1" ht="7" customHeight="1">
      <c r="A149" s="31"/>
      <c r="B149" s="46"/>
      <c r="C149" s="47"/>
      <c r="D149" s="47"/>
      <c r="E149" s="47"/>
      <c r="F149" s="47"/>
      <c r="G149" s="47"/>
      <c r="H149" s="47"/>
      <c r="I149" s="124"/>
      <c r="J149" s="47"/>
      <c r="K149" s="47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19:K148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388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2727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ROUND(J120,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ROUND((SUM(BE120:BE139)),  2)</f>
        <v>0</v>
      </c>
      <c r="G35" s="31"/>
      <c r="H35" s="31"/>
      <c r="I35" s="111">
        <v>0.21</v>
      </c>
      <c r="J35" s="110">
        <f>ROUND(((SUM(BE120:BE139))*I35),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ROUND((SUM(BF120:BF139)),  2)</f>
        <v>0</v>
      </c>
      <c r="G36" s="31"/>
      <c r="H36" s="31"/>
      <c r="I36" s="111">
        <v>0.15</v>
      </c>
      <c r="J36" s="110">
        <f>ROUND(((SUM(BF120:BF139))*I36),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ROUND((SUM(BG120:BG139)),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ROUND((SUM(BH120:BH139)),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ROUND((SUM(BI120:BI139)),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014-36-11-4 - PS-02 PK Spytihněv - elektroobjekty - dolní rejda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 xml:space="preserve"> 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J120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2" customFormat="1" ht="21.85" customHeight="1">
      <c r="A99" s="31"/>
      <c r="B99" s="32"/>
      <c r="C99" s="31"/>
      <c r="D99" s="31"/>
      <c r="E99" s="31"/>
      <c r="F99" s="31"/>
      <c r="G99" s="31"/>
      <c r="H99" s="31"/>
      <c r="I99" s="100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7" customHeight="1">
      <c r="A100" s="31"/>
      <c r="B100" s="46"/>
      <c r="C100" s="47"/>
      <c r="D100" s="47"/>
      <c r="E100" s="47"/>
      <c r="F100" s="47"/>
      <c r="G100" s="47"/>
      <c r="H100" s="47"/>
      <c r="I100" s="124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47" s="2" customFormat="1" ht="7" customHeight="1">
      <c r="A104" s="31"/>
      <c r="B104" s="48"/>
      <c r="C104" s="49"/>
      <c r="D104" s="49"/>
      <c r="E104" s="49"/>
      <c r="F104" s="49"/>
      <c r="G104" s="49"/>
      <c r="H104" s="49"/>
      <c r="I104" s="125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5" customHeight="1">
      <c r="A105" s="31"/>
      <c r="B105" s="32"/>
      <c r="C105" s="20" t="s">
        <v>412</v>
      </c>
      <c r="D105" s="31"/>
      <c r="E105" s="31"/>
      <c r="F105" s="31"/>
      <c r="G105" s="31"/>
      <c r="H105" s="31"/>
      <c r="I105" s="100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7" customHeight="1">
      <c r="A106" s="31"/>
      <c r="B106" s="32"/>
      <c r="C106" s="31"/>
      <c r="D106" s="31"/>
      <c r="E106" s="31"/>
      <c r="F106" s="31"/>
      <c r="G106" s="31"/>
      <c r="H106" s="31"/>
      <c r="I106" s="100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10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6.5" customHeight="1">
      <c r="A108" s="31"/>
      <c r="B108" s="32"/>
      <c r="C108" s="31"/>
      <c r="D108" s="31"/>
      <c r="E108" s="265" t="str">
        <f>E7</f>
        <v>Modernizace rejd Baťova kanálu</v>
      </c>
      <c r="F108" s="266"/>
      <c r="G108" s="266"/>
      <c r="H108" s="266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1" customFormat="1" ht="12" customHeight="1">
      <c r="B109" s="19"/>
      <c r="C109" s="26" t="s">
        <v>393</v>
      </c>
      <c r="I109" s="97"/>
      <c r="L109" s="19"/>
    </row>
    <row r="110" spans="1:47" s="2" customFormat="1" ht="16.5" customHeight="1">
      <c r="A110" s="31"/>
      <c r="B110" s="32"/>
      <c r="C110" s="31"/>
      <c r="D110" s="31"/>
      <c r="E110" s="265" t="s">
        <v>2669</v>
      </c>
      <c r="F110" s="267"/>
      <c r="G110" s="267"/>
      <c r="H110" s="267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6" t="s">
        <v>395</v>
      </c>
      <c r="D111" s="31"/>
      <c r="E111" s="31"/>
      <c r="F111" s="31"/>
      <c r="G111" s="31"/>
      <c r="H111" s="31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6.5" customHeight="1">
      <c r="A112" s="31"/>
      <c r="B112" s="32"/>
      <c r="C112" s="31"/>
      <c r="D112" s="31"/>
      <c r="E112" s="247" t="str">
        <f>E11</f>
        <v>014-36-11-4 - PS-02 PK Spytihněv - elektroobjekty - dolní rejda</v>
      </c>
      <c r="F112" s="267"/>
      <c r="G112" s="267"/>
      <c r="H112" s="267"/>
      <c r="I112" s="100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7" customHeight="1">
      <c r="A113" s="31"/>
      <c r="B113" s="32"/>
      <c r="C113" s="31"/>
      <c r="D113" s="31"/>
      <c r="E113" s="31"/>
      <c r="F113" s="31"/>
      <c r="G113" s="31"/>
      <c r="H113" s="31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1"/>
      <c r="E114" s="31"/>
      <c r="F114" s="24" t="str">
        <f>F14</f>
        <v xml:space="preserve"> </v>
      </c>
      <c r="G114" s="31"/>
      <c r="H114" s="31"/>
      <c r="I114" s="101" t="s">
        <v>22</v>
      </c>
      <c r="J114" s="54" t="str">
        <f>IF(J14="","",J14)</f>
        <v>1. 4. 2020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1"/>
      <c r="D115" s="31"/>
      <c r="E115" s="31"/>
      <c r="F115" s="31"/>
      <c r="G115" s="31"/>
      <c r="H115" s="31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65" customHeight="1">
      <c r="A116" s="31"/>
      <c r="B116" s="32"/>
      <c r="C116" s="26" t="s">
        <v>24</v>
      </c>
      <c r="D116" s="31"/>
      <c r="E116" s="31"/>
      <c r="F116" s="24" t="str">
        <f>E17</f>
        <v>Povodí Moravy, s.p.</v>
      </c>
      <c r="G116" s="31"/>
      <c r="H116" s="31"/>
      <c r="I116" s="101" t="s">
        <v>30</v>
      </c>
      <c r="J116" s="29" t="str">
        <f>E23</f>
        <v>VH atelier, spol. s r.o.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65" customHeight="1">
      <c r="A117" s="31"/>
      <c r="B117" s="32"/>
      <c r="C117" s="26" t="s">
        <v>28</v>
      </c>
      <c r="D117" s="31"/>
      <c r="E117" s="31"/>
      <c r="F117" s="24" t="str">
        <f>IF(E20="","",E20)</f>
        <v>Vyplň údaj</v>
      </c>
      <c r="G117" s="31"/>
      <c r="H117" s="31"/>
      <c r="I117" s="101" t="s">
        <v>33</v>
      </c>
      <c r="J117" s="29" t="str">
        <f>E26</f>
        <v>VH atelier, spol. s 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40"/>
      <c r="B119" s="141"/>
      <c r="C119" s="142" t="s">
        <v>413</v>
      </c>
      <c r="D119" s="143" t="s">
        <v>60</v>
      </c>
      <c r="E119" s="143" t="s">
        <v>56</v>
      </c>
      <c r="F119" s="143" t="s">
        <v>57</v>
      </c>
      <c r="G119" s="143" t="s">
        <v>414</v>
      </c>
      <c r="H119" s="143" t="s">
        <v>415</v>
      </c>
      <c r="I119" s="144" t="s">
        <v>416</v>
      </c>
      <c r="J119" s="145" t="s">
        <v>399</v>
      </c>
      <c r="K119" s="146" t="s">
        <v>417</v>
      </c>
      <c r="L119" s="147"/>
      <c r="M119" s="61" t="s">
        <v>1</v>
      </c>
      <c r="N119" s="62" t="s">
        <v>39</v>
      </c>
      <c r="O119" s="62" t="s">
        <v>418</v>
      </c>
      <c r="P119" s="62" t="s">
        <v>419</v>
      </c>
      <c r="Q119" s="62" t="s">
        <v>420</v>
      </c>
      <c r="R119" s="62" t="s">
        <v>421</v>
      </c>
      <c r="S119" s="62" t="s">
        <v>422</v>
      </c>
      <c r="T119" s="63" t="s">
        <v>423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65" s="2" customFormat="1" ht="22.8" customHeight="1">
      <c r="A120" s="31"/>
      <c r="B120" s="32"/>
      <c r="C120" s="68" t="s">
        <v>424</v>
      </c>
      <c r="D120" s="31"/>
      <c r="E120" s="31"/>
      <c r="F120" s="31"/>
      <c r="G120" s="31"/>
      <c r="H120" s="31"/>
      <c r="I120" s="100"/>
      <c r="J120" s="148">
        <f>BK120</f>
        <v>0</v>
      </c>
      <c r="K120" s="31"/>
      <c r="L120" s="32"/>
      <c r="M120" s="64"/>
      <c r="N120" s="55"/>
      <c r="O120" s="65"/>
      <c r="P120" s="149">
        <f>SUM(P121:P139)</f>
        <v>0</v>
      </c>
      <c r="Q120" s="65"/>
      <c r="R120" s="149">
        <f>SUM(R121:R139)</f>
        <v>0</v>
      </c>
      <c r="S120" s="65"/>
      <c r="T120" s="150">
        <f>SUM(T121:T139)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74</v>
      </c>
      <c r="AU120" s="16" t="s">
        <v>401</v>
      </c>
      <c r="BK120" s="151">
        <f>SUM(BK121:BK139)</f>
        <v>0</v>
      </c>
    </row>
    <row r="121" spans="1:65" s="2" customFormat="1" ht="16.5" customHeight="1">
      <c r="A121" s="31"/>
      <c r="B121" s="165"/>
      <c r="C121" s="166" t="s">
        <v>82</v>
      </c>
      <c r="D121" s="166" t="s">
        <v>431</v>
      </c>
      <c r="E121" s="167" t="s">
        <v>633</v>
      </c>
      <c r="F121" s="168" t="s">
        <v>634</v>
      </c>
      <c r="G121" s="169" t="s">
        <v>444</v>
      </c>
      <c r="H121" s="170">
        <v>20</v>
      </c>
      <c r="I121" s="171"/>
      <c r="J121" s="172">
        <f t="shared" ref="J121:J139" si="0">ROUND(I121*H121,2)</f>
        <v>0</v>
      </c>
      <c r="K121" s="173"/>
      <c r="L121" s="32"/>
      <c r="M121" s="174" t="s">
        <v>1</v>
      </c>
      <c r="N121" s="175" t="s">
        <v>40</v>
      </c>
      <c r="O121" s="57"/>
      <c r="P121" s="176">
        <f t="shared" ref="P121:P139" si="1">O121*H121</f>
        <v>0</v>
      </c>
      <c r="Q121" s="176">
        <v>0</v>
      </c>
      <c r="R121" s="176">
        <f t="shared" ref="R121:R139" si="2">Q121*H121</f>
        <v>0</v>
      </c>
      <c r="S121" s="176">
        <v>0</v>
      </c>
      <c r="T121" s="177">
        <f t="shared" ref="T121:T139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8" t="s">
        <v>435</v>
      </c>
      <c r="AT121" s="178" t="s">
        <v>431</v>
      </c>
      <c r="AU121" s="178" t="s">
        <v>75</v>
      </c>
      <c r="AY121" s="16" t="s">
        <v>427</v>
      </c>
      <c r="BE121" s="179">
        <f t="shared" ref="BE121:BE139" si="4">IF(N121="základní",J121,0)</f>
        <v>0</v>
      </c>
      <c r="BF121" s="179">
        <f t="shared" ref="BF121:BF139" si="5">IF(N121="snížená",J121,0)</f>
        <v>0</v>
      </c>
      <c r="BG121" s="179">
        <f t="shared" ref="BG121:BG139" si="6">IF(N121="zákl. přenesená",J121,0)</f>
        <v>0</v>
      </c>
      <c r="BH121" s="179">
        <f t="shared" ref="BH121:BH139" si="7">IF(N121="sníž. přenesená",J121,0)</f>
        <v>0</v>
      </c>
      <c r="BI121" s="179">
        <f t="shared" ref="BI121:BI139" si="8">IF(N121="nulová",J121,0)</f>
        <v>0</v>
      </c>
      <c r="BJ121" s="16" t="s">
        <v>82</v>
      </c>
      <c r="BK121" s="179">
        <f t="shared" ref="BK121:BK139" si="9">ROUND(I121*H121,2)</f>
        <v>0</v>
      </c>
      <c r="BL121" s="16" t="s">
        <v>435</v>
      </c>
      <c r="BM121" s="178" t="s">
        <v>84</v>
      </c>
    </row>
    <row r="122" spans="1:65" s="2" customFormat="1" ht="21.75" customHeight="1">
      <c r="A122" s="31"/>
      <c r="B122" s="165"/>
      <c r="C122" s="166" t="s">
        <v>84</v>
      </c>
      <c r="D122" s="166" t="s">
        <v>431</v>
      </c>
      <c r="E122" s="167" t="s">
        <v>637</v>
      </c>
      <c r="F122" s="168" t="s">
        <v>756</v>
      </c>
      <c r="G122" s="169" t="s">
        <v>444</v>
      </c>
      <c r="H122" s="170">
        <v>10</v>
      </c>
      <c r="I122" s="171"/>
      <c r="J122" s="172">
        <f t="shared" si="0"/>
        <v>0</v>
      </c>
      <c r="K122" s="173"/>
      <c r="L122" s="32"/>
      <c r="M122" s="174" t="s">
        <v>1</v>
      </c>
      <c r="N122" s="175" t="s">
        <v>40</v>
      </c>
      <c r="O122" s="57"/>
      <c r="P122" s="176">
        <f t="shared" si="1"/>
        <v>0</v>
      </c>
      <c r="Q122" s="176">
        <v>0</v>
      </c>
      <c r="R122" s="176">
        <f t="shared" si="2"/>
        <v>0</v>
      </c>
      <c r="S122" s="176">
        <v>0</v>
      </c>
      <c r="T122" s="17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8" t="s">
        <v>435</v>
      </c>
      <c r="AT122" s="178" t="s">
        <v>431</v>
      </c>
      <c r="AU122" s="178" t="s">
        <v>75</v>
      </c>
      <c r="AY122" s="16" t="s">
        <v>427</v>
      </c>
      <c r="BE122" s="179">
        <f t="shared" si="4"/>
        <v>0</v>
      </c>
      <c r="BF122" s="179">
        <f t="shared" si="5"/>
        <v>0</v>
      </c>
      <c r="BG122" s="179">
        <f t="shared" si="6"/>
        <v>0</v>
      </c>
      <c r="BH122" s="179">
        <f t="shared" si="7"/>
        <v>0</v>
      </c>
      <c r="BI122" s="179">
        <f t="shared" si="8"/>
        <v>0</v>
      </c>
      <c r="BJ122" s="16" t="s">
        <v>82</v>
      </c>
      <c r="BK122" s="179">
        <f t="shared" si="9"/>
        <v>0</v>
      </c>
      <c r="BL122" s="16" t="s">
        <v>435</v>
      </c>
      <c r="BM122" s="178" t="s">
        <v>435</v>
      </c>
    </row>
    <row r="123" spans="1:65" s="2" customFormat="1" ht="21.75" customHeight="1">
      <c r="A123" s="31"/>
      <c r="B123" s="165"/>
      <c r="C123" s="166" t="s">
        <v>436</v>
      </c>
      <c r="D123" s="166" t="s">
        <v>431</v>
      </c>
      <c r="E123" s="167" t="s">
        <v>640</v>
      </c>
      <c r="F123" s="168" t="s">
        <v>788</v>
      </c>
      <c r="G123" s="169" t="s">
        <v>694</v>
      </c>
      <c r="H123" s="170">
        <v>2</v>
      </c>
      <c r="I123" s="171"/>
      <c r="J123" s="172">
        <f t="shared" si="0"/>
        <v>0</v>
      </c>
      <c r="K123" s="173"/>
      <c r="L123" s="32"/>
      <c r="M123" s="174" t="s">
        <v>1</v>
      </c>
      <c r="N123" s="175" t="s">
        <v>40</v>
      </c>
      <c r="O123" s="57"/>
      <c r="P123" s="176">
        <f t="shared" si="1"/>
        <v>0</v>
      </c>
      <c r="Q123" s="176">
        <v>0</v>
      </c>
      <c r="R123" s="176">
        <f t="shared" si="2"/>
        <v>0</v>
      </c>
      <c r="S123" s="176">
        <v>0</v>
      </c>
      <c r="T123" s="17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8" t="s">
        <v>435</v>
      </c>
      <c r="AT123" s="178" t="s">
        <v>431</v>
      </c>
      <c r="AU123" s="178" t="s">
        <v>75</v>
      </c>
      <c r="AY123" s="16" t="s">
        <v>427</v>
      </c>
      <c r="BE123" s="179">
        <f t="shared" si="4"/>
        <v>0</v>
      </c>
      <c r="BF123" s="179">
        <f t="shared" si="5"/>
        <v>0</v>
      </c>
      <c r="BG123" s="179">
        <f t="shared" si="6"/>
        <v>0</v>
      </c>
      <c r="BH123" s="179">
        <f t="shared" si="7"/>
        <v>0</v>
      </c>
      <c r="BI123" s="179">
        <f t="shared" si="8"/>
        <v>0</v>
      </c>
      <c r="BJ123" s="16" t="s">
        <v>82</v>
      </c>
      <c r="BK123" s="179">
        <f t="shared" si="9"/>
        <v>0</v>
      </c>
      <c r="BL123" s="16" t="s">
        <v>435</v>
      </c>
      <c r="BM123" s="178" t="s">
        <v>471</v>
      </c>
    </row>
    <row r="124" spans="1:65" s="2" customFormat="1" ht="16.5" customHeight="1">
      <c r="A124" s="31"/>
      <c r="B124" s="165"/>
      <c r="C124" s="166" t="s">
        <v>435</v>
      </c>
      <c r="D124" s="166" t="s">
        <v>431</v>
      </c>
      <c r="E124" s="167" t="s">
        <v>643</v>
      </c>
      <c r="F124" s="168" t="s">
        <v>760</v>
      </c>
      <c r="G124" s="169" t="s">
        <v>694</v>
      </c>
      <c r="H124" s="170">
        <v>2</v>
      </c>
      <c r="I124" s="171"/>
      <c r="J124" s="172">
        <f t="shared" si="0"/>
        <v>0</v>
      </c>
      <c r="K124" s="173"/>
      <c r="L124" s="32"/>
      <c r="M124" s="174" t="s">
        <v>1</v>
      </c>
      <c r="N124" s="175" t="s">
        <v>40</v>
      </c>
      <c r="O124" s="57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8" t="s">
        <v>435</v>
      </c>
      <c r="AT124" s="178" t="s">
        <v>431</v>
      </c>
      <c r="AU124" s="178" t="s">
        <v>75</v>
      </c>
      <c r="AY124" s="16" t="s">
        <v>427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6" t="s">
        <v>82</v>
      </c>
      <c r="BK124" s="179">
        <f t="shared" si="9"/>
        <v>0</v>
      </c>
      <c r="BL124" s="16" t="s">
        <v>435</v>
      </c>
      <c r="BM124" s="178" t="s">
        <v>464</v>
      </c>
    </row>
    <row r="125" spans="1:65" s="2" customFormat="1" ht="16.5" customHeight="1">
      <c r="A125" s="31"/>
      <c r="B125" s="165"/>
      <c r="C125" s="166" t="s">
        <v>460</v>
      </c>
      <c r="D125" s="166" t="s">
        <v>431</v>
      </c>
      <c r="E125" s="167" t="s">
        <v>646</v>
      </c>
      <c r="F125" s="168" t="s">
        <v>762</v>
      </c>
      <c r="G125" s="169" t="s">
        <v>434</v>
      </c>
      <c r="H125" s="170">
        <v>2</v>
      </c>
      <c r="I125" s="171"/>
      <c r="J125" s="172">
        <f t="shared" si="0"/>
        <v>0</v>
      </c>
      <c r="K125" s="173"/>
      <c r="L125" s="32"/>
      <c r="M125" s="174" t="s">
        <v>1</v>
      </c>
      <c r="N125" s="175" t="s">
        <v>40</v>
      </c>
      <c r="O125" s="57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8" t="s">
        <v>435</v>
      </c>
      <c r="AT125" s="178" t="s">
        <v>431</v>
      </c>
      <c r="AU125" s="178" t="s">
        <v>75</v>
      </c>
      <c r="AY125" s="16" t="s">
        <v>427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6" t="s">
        <v>82</v>
      </c>
      <c r="BK125" s="179">
        <f t="shared" si="9"/>
        <v>0</v>
      </c>
      <c r="BL125" s="16" t="s">
        <v>435</v>
      </c>
      <c r="BM125" s="178" t="s">
        <v>497</v>
      </c>
    </row>
    <row r="126" spans="1:65" s="2" customFormat="1" ht="44.25" customHeight="1">
      <c r="A126" s="31"/>
      <c r="B126" s="165"/>
      <c r="C126" s="166" t="s">
        <v>471</v>
      </c>
      <c r="D126" s="166" t="s">
        <v>431</v>
      </c>
      <c r="E126" s="167" t="s">
        <v>649</v>
      </c>
      <c r="F126" s="168" t="s">
        <v>792</v>
      </c>
      <c r="G126" s="169" t="s">
        <v>694</v>
      </c>
      <c r="H126" s="170">
        <v>2</v>
      </c>
      <c r="I126" s="171"/>
      <c r="J126" s="172">
        <f t="shared" si="0"/>
        <v>0</v>
      </c>
      <c r="K126" s="173"/>
      <c r="L126" s="32"/>
      <c r="M126" s="174" t="s">
        <v>1</v>
      </c>
      <c r="N126" s="175" t="s">
        <v>40</v>
      </c>
      <c r="O126" s="57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435</v>
      </c>
      <c r="AT126" s="178" t="s">
        <v>431</v>
      </c>
      <c r="AU126" s="178" t="s">
        <v>75</v>
      </c>
      <c r="AY126" s="16" t="s">
        <v>427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6" t="s">
        <v>82</v>
      </c>
      <c r="BK126" s="179">
        <f t="shared" si="9"/>
        <v>0</v>
      </c>
      <c r="BL126" s="16" t="s">
        <v>435</v>
      </c>
      <c r="BM126" s="178" t="s">
        <v>440</v>
      </c>
    </row>
    <row r="127" spans="1:65" s="2" customFormat="1" ht="16.5" customHeight="1">
      <c r="A127" s="31"/>
      <c r="B127" s="165"/>
      <c r="C127" s="166" t="s">
        <v>479</v>
      </c>
      <c r="D127" s="166" t="s">
        <v>431</v>
      </c>
      <c r="E127" s="167" t="s">
        <v>652</v>
      </c>
      <c r="F127" s="168" t="s">
        <v>659</v>
      </c>
      <c r="G127" s="169" t="s">
        <v>545</v>
      </c>
      <c r="H127" s="170">
        <v>2</v>
      </c>
      <c r="I127" s="171"/>
      <c r="J127" s="172">
        <f t="shared" si="0"/>
        <v>0</v>
      </c>
      <c r="K127" s="173"/>
      <c r="L127" s="32"/>
      <c r="M127" s="174" t="s">
        <v>1</v>
      </c>
      <c r="N127" s="175" t="s">
        <v>40</v>
      </c>
      <c r="O127" s="57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8" t="s">
        <v>435</v>
      </c>
      <c r="AT127" s="178" t="s">
        <v>431</v>
      </c>
      <c r="AU127" s="178" t="s">
        <v>75</v>
      </c>
      <c r="AY127" s="16" t="s">
        <v>427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6" t="s">
        <v>82</v>
      </c>
      <c r="BK127" s="179">
        <f t="shared" si="9"/>
        <v>0</v>
      </c>
      <c r="BL127" s="16" t="s">
        <v>435</v>
      </c>
      <c r="BM127" s="178" t="s">
        <v>487</v>
      </c>
    </row>
    <row r="128" spans="1:65" s="2" customFormat="1" ht="44.25" customHeight="1">
      <c r="A128" s="31"/>
      <c r="B128" s="165"/>
      <c r="C128" s="166" t="s">
        <v>464</v>
      </c>
      <c r="D128" s="166" t="s">
        <v>431</v>
      </c>
      <c r="E128" s="167" t="s">
        <v>661</v>
      </c>
      <c r="F128" s="168" t="s">
        <v>2728</v>
      </c>
      <c r="G128" s="169" t="s">
        <v>694</v>
      </c>
      <c r="H128" s="170">
        <v>2</v>
      </c>
      <c r="I128" s="171"/>
      <c r="J128" s="172">
        <f t="shared" si="0"/>
        <v>0</v>
      </c>
      <c r="K128" s="173"/>
      <c r="L128" s="32"/>
      <c r="M128" s="174" t="s">
        <v>1</v>
      </c>
      <c r="N128" s="175" t="s">
        <v>40</v>
      </c>
      <c r="O128" s="57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8" t="s">
        <v>435</v>
      </c>
      <c r="AT128" s="178" t="s">
        <v>431</v>
      </c>
      <c r="AU128" s="178" t="s">
        <v>75</v>
      </c>
      <c r="AY128" s="16" t="s">
        <v>427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6" t="s">
        <v>82</v>
      </c>
      <c r="BK128" s="179">
        <f t="shared" si="9"/>
        <v>0</v>
      </c>
      <c r="BL128" s="16" t="s">
        <v>435</v>
      </c>
      <c r="BM128" s="178" t="s">
        <v>484</v>
      </c>
    </row>
    <row r="129" spans="1:65" s="2" customFormat="1" ht="55.5" customHeight="1">
      <c r="A129" s="31"/>
      <c r="B129" s="165"/>
      <c r="C129" s="166" t="s">
        <v>467</v>
      </c>
      <c r="D129" s="166" t="s">
        <v>431</v>
      </c>
      <c r="E129" s="167" t="s">
        <v>664</v>
      </c>
      <c r="F129" s="168" t="s">
        <v>769</v>
      </c>
      <c r="G129" s="169" t="s">
        <v>694</v>
      </c>
      <c r="H129" s="170">
        <v>1</v>
      </c>
      <c r="I129" s="171"/>
      <c r="J129" s="172">
        <f t="shared" si="0"/>
        <v>0</v>
      </c>
      <c r="K129" s="173"/>
      <c r="L129" s="32"/>
      <c r="M129" s="174" t="s">
        <v>1</v>
      </c>
      <c r="N129" s="175" t="s">
        <v>40</v>
      </c>
      <c r="O129" s="57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435</v>
      </c>
      <c r="AT129" s="178" t="s">
        <v>431</v>
      </c>
      <c r="AU129" s="178" t="s">
        <v>75</v>
      </c>
      <c r="AY129" s="16" t="s">
        <v>427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6" t="s">
        <v>82</v>
      </c>
      <c r="BK129" s="179">
        <f t="shared" si="9"/>
        <v>0</v>
      </c>
      <c r="BL129" s="16" t="s">
        <v>435</v>
      </c>
      <c r="BM129" s="178" t="s">
        <v>542</v>
      </c>
    </row>
    <row r="130" spans="1:65" s="2" customFormat="1" ht="16.5" customHeight="1">
      <c r="A130" s="31"/>
      <c r="B130" s="165"/>
      <c r="C130" s="166" t="s">
        <v>497</v>
      </c>
      <c r="D130" s="166" t="s">
        <v>431</v>
      </c>
      <c r="E130" s="167" t="s">
        <v>667</v>
      </c>
      <c r="F130" s="168" t="s">
        <v>771</v>
      </c>
      <c r="G130" s="169" t="s">
        <v>694</v>
      </c>
      <c r="H130" s="170">
        <v>1</v>
      </c>
      <c r="I130" s="171"/>
      <c r="J130" s="172">
        <f t="shared" si="0"/>
        <v>0</v>
      </c>
      <c r="K130" s="173"/>
      <c r="L130" s="32"/>
      <c r="M130" s="174" t="s">
        <v>1</v>
      </c>
      <c r="N130" s="175" t="s">
        <v>40</v>
      </c>
      <c r="O130" s="57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8" t="s">
        <v>435</v>
      </c>
      <c r="AT130" s="178" t="s">
        <v>431</v>
      </c>
      <c r="AU130" s="178" t="s">
        <v>75</v>
      </c>
      <c r="AY130" s="16" t="s">
        <v>427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6" t="s">
        <v>82</v>
      </c>
      <c r="BK130" s="179">
        <f t="shared" si="9"/>
        <v>0</v>
      </c>
      <c r="BL130" s="16" t="s">
        <v>435</v>
      </c>
      <c r="BM130" s="178" t="s">
        <v>553</v>
      </c>
    </row>
    <row r="131" spans="1:65" s="2" customFormat="1" ht="21.75" customHeight="1">
      <c r="A131" s="31"/>
      <c r="B131" s="165"/>
      <c r="C131" s="166" t="s">
        <v>429</v>
      </c>
      <c r="D131" s="166" t="s">
        <v>431</v>
      </c>
      <c r="E131" s="167" t="s">
        <v>670</v>
      </c>
      <c r="F131" s="168" t="s">
        <v>773</v>
      </c>
      <c r="G131" s="169" t="s">
        <v>694</v>
      </c>
      <c r="H131" s="170">
        <v>2</v>
      </c>
      <c r="I131" s="171"/>
      <c r="J131" s="172">
        <f t="shared" si="0"/>
        <v>0</v>
      </c>
      <c r="K131" s="173"/>
      <c r="L131" s="32"/>
      <c r="M131" s="174" t="s">
        <v>1</v>
      </c>
      <c r="N131" s="175" t="s">
        <v>40</v>
      </c>
      <c r="O131" s="57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8" t="s">
        <v>435</v>
      </c>
      <c r="AT131" s="178" t="s">
        <v>431</v>
      </c>
      <c r="AU131" s="178" t="s">
        <v>75</v>
      </c>
      <c r="AY131" s="16" t="s">
        <v>427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6" t="s">
        <v>82</v>
      </c>
      <c r="BK131" s="179">
        <f t="shared" si="9"/>
        <v>0</v>
      </c>
      <c r="BL131" s="16" t="s">
        <v>435</v>
      </c>
      <c r="BM131" s="178" t="s">
        <v>564</v>
      </c>
    </row>
    <row r="132" spans="1:65" s="2" customFormat="1" ht="33" customHeight="1">
      <c r="A132" s="31"/>
      <c r="B132" s="165"/>
      <c r="C132" s="166" t="s">
        <v>440</v>
      </c>
      <c r="D132" s="166" t="s">
        <v>431</v>
      </c>
      <c r="E132" s="167" t="s">
        <v>673</v>
      </c>
      <c r="F132" s="168" t="s">
        <v>1299</v>
      </c>
      <c r="G132" s="169" t="s">
        <v>694</v>
      </c>
      <c r="H132" s="170">
        <v>1</v>
      </c>
      <c r="I132" s="171"/>
      <c r="J132" s="172">
        <f t="shared" si="0"/>
        <v>0</v>
      </c>
      <c r="K132" s="173"/>
      <c r="L132" s="32"/>
      <c r="M132" s="174" t="s">
        <v>1</v>
      </c>
      <c r="N132" s="175" t="s">
        <v>40</v>
      </c>
      <c r="O132" s="57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435</v>
      </c>
      <c r="AT132" s="178" t="s">
        <v>431</v>
      </c>
      <c r="AU132" s="178" t="s">
        <v>75</v>
      </c>
      <c r="AY132" s="16" t="s">
        <v>427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6" t="s">
        <v>82</v>
      </c>
      <c r="BK132" s="179">
        <f t="shared" si="9"/>
        <v>0</v>
      </c>
      <c r="BL132" s="16" t="s">
        <v>435</v>
      </c>
      <c r="BM132" s="178" t="s">
        <v>574</v>
      </c>
    </row>
    <row r="133" spans="1:65" s="2" customFormat="1" ht="33" customHeight="1">
      <c r="A133" s="31"/>
      <c r="B133" s="165"/>
      <c r="C133" s="166" t="s">
        <v>512</v>
      </c>
      <c r="D133" s="166" t="s">
        <v>431</v>
      </c>
      <c r="E133" s="167" t="s">
        <v>677</v>
      </c>
      <c r="F133" s="168" t="s">
        <v>775</v>
      </c>
      <c r="G133" s="169" t="s">
        <v>434</v>
      </c>
      <c r="H133" s="170">
        <v>1</v>
      </c>
      <c r="I133" s="171"/>
      <c r="J133" s="172">
        <f t="shared" si="0"/>
        <v>0</v>
      </c>
      <c r="K133" s="173"/>
      <c r="L133" s="32"/>
      <c r="M133" s="174" t="s">
        <v>1</v>
      </c>
      <c r="N133" s="175" t="s">
        <v>40</v>
      </c>
      <c r="O133" s="57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8" t="s">
        <v>435</v>
      </c>
      <c r="AT133" s="178" t="s">
        <v>431</v>
      </c>
      <c r="AU133" s="178" t="s">
        <v>75</v>
      </c>
      <c r="AY133" s="16" t="s">
        <v>427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6" t="s">
        <v>82</v>
      </c>
      <c r="BK133" s="179">
        <f t="shared" si="9"/>
        <v>0</v>
      </c>
      <c r="BL133" s="16" t="s">
        <v>435</v>
      </c>
      <c r="BM133" s="178" t="s">
        <v>713</v>
      </c>
    </row>
    <row r="134" spans="1:65" s="2" customFormat="1" ht="16.5" customHeight="1">
      <c r="A134" s="31"/>
      <c r="B134" s="165"/>
      <c r="C134" s="166" t="s">
        <v>487</v>
      </c>
      <c r="D134" s="166" t="s">
        <v>431</v>
      </c>
      <c r="E134" s="167" t="s">
        <v>705</v>
      </c>
      <c r="F134" s="168" t="s">
        <v>706</v>
      </c>
      <c r="G134" s="169" t="s">
        <v>707</v>
      </c>
      <c r="H134" s="170">
        <v>4</v>
      </c>
      <c r="I134" s="171"/>
      <c r="J134" s="172">
        <f t="shared" si="0"/>
        <v>0</v>
      </c>
      <c r="K134" s="173"/>
      <c r="L134" s="32"/>
      <c r="M134" s="174" t="s">
        <v>1</v>
      </c>
      <c r="N134" s="175" t="s">
        <v>40</v>
      </c>
      <c r="O134" s="57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8" t="s">
        <v>435</v>
      </c>
      <c r="AT134" s="178" t="s">
        <v>431</v>
      </c>
      <c r="AU134" s="178" t="s">
        <v>75</v>
      </c>
      <c r="AY134" s="16" t="s">
        <v>427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6" t="s">
        <v>82</v>
      </c>
      <c r="BK134" s="179">
        <f t="shared" si="9"/>
        <v>0</v>
      </c>
      <c r="BL134" s="16" t="s">
        <v>435</v>
      </c>
      <c r="BM134" s="178" t="s">
        <v>721</v>
      </c>
    </row>
    <row r="135" spans="1:65" s="2" customFormat="1" ht="16.5" customHeight="1">
      <c r="A135" s="31"/>
      <c r="B135" s="165"/>
      <c r="C135" s="166" t="s">
        <v>8</v>
      </c>
      <c r="D135" s="166" t="s">
        <v>431</v>
      </c>
      <c r="E135" s="167" t="s">
        <v>710</v>
      </c>
      <c r="F135" s="168" t="s">
        <v>711</v>
      </c>
      <c r="G135" s="169" t="s">
        <v>707</v>
      </c>
      <c r="H135" s="170">
        <v>4</v>
      </c>
      <c r="I135" s="171"/>
      <c r="J135" s="172">
        <f t="shared" si="0"/>
        <v>0</v>
      </c>
      <c r="K135" s="173"/>
      <c r="L135" s="32"/>
      <c r="M135" s="174" t="s">
        <v>1</v>
      </c>
      <c r="N135" s="175" t="s">
        <v>40</v>
      </c>
      <c r="O135" s="57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435</v>
      </c>
      <c r="AT135" s="178" t="s">
        <v>431</v>
      </c>
      <c r="AU135" s="178" t="s">
        <v>75</v>
      </c>
      <c r="AY135" s="16" t="s">
        <v>427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6" t="s">
        <v>82</v>
      </c>
      <c r="BK135" s="179">
        <f t="shared" si="9"/>
        <v>0</v>
      </c>
      <c r="BL135" s="16" t="s">
        <v>435</v>
      </c>
      <c r="BM135" s="178" t="s">
        <v>1146</v>
      </c>
    </row>
    <row r="136" spans="1:65" s="2" customFormat="1" ht="21.75" customHeight="1">
      <c r="A136" s="31"/>
      <c r="B136" s="165"/>
      <c r="C136" s="166" t="s">
        <v>484</v>
      </c>
      <c r="D136" s="166" t="s">
        <v>431</v>
      </c>
      <c r="E136" s="167" t="s">
        <v>714</v>
      </c>
      <c r="F136" s="168" t="s">
        <v>779</v>
      </c>
      <c r="G136" s="169" t="s">
        <v>434</v>
      </c>
      <c r="H136" s="170">
        <v>1</v>
      </c>
      <c r="I136" s="171"/>
      <c r="J136" s="172">
        <f t="shared" si="0"/>
        <v>0</v>
      </c>
      <c r="K136" s="173"/>
      <c r="L136" s="32"/>
      <c r="M136" s="174" t="s">
        <v>1</v>
      </c>
      <c r="N136" s="175" t="s">
        <v>40</v>
      </c>
      <c r="O136" s="57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8" t="s">
        <v>435</v>
      </c>
      <c r="AT136" s="178" t="s">
        <v>431</v>
      </c>
      <c r="AU136" s="178" t="s">
        <v>75</v>
      </c>
      <c r="AY136" s="16" t="s">
        <v>427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6" t="s">
        <v>82</v>
      </c>
      <c r="BK136" s="179">
        <f t="shared" si="9"/>
        <v>0</v>
      </c>
      <c r="BL136" s="16" t="s">
        <v>435</v>
      </c>
      <c r="BM136" s="178" t="s">
        <v>483</v>
      </c>
    </row>
    <row r="137" spans="1:65" s="2" customFormat="1" ht="16.5" customHeight="1">
      <c r="A137" s="31"/>
      <c r="B137" s="165"/>
      <c r="C137" s="166" t="s">
        <v>533</v>
      </c>
      <c r="D137" s="166" t="s">
        <v>431</v>
      </c>
      <c r="E137" s="167" t="s">
        <v>718</v>
      </c>
      <c r="F137" s="168" t="s">
        <v>715</v>
      </c>
      <c r="G137" s="169" t="s">
        <v>434</v>
      </c>
      <c r="H137" s="170">
        <v>5</v>
      </c>
      <c r="I137" s="171"/>
      <c r="J137" s="172">
        <f t="shared" si="0"/>
        <v>0</v>
      </c>
      <c r="K137" s="173"/>
      <c r="L137" s="32"/>
      <c r="M137" s="174" t="s">
        <v>1</v>
      </c>
      <c r="N137" s="175" t="s">
        <v>40</v>
      </c>
      <c r="O137" s="57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8" t="s">
        <v>435</v>
      </c>
      <c r="AT137" s="178" t="s">
        <v>431</v>
      </c>
      <c r="AU137" s="178" t="s">
        <v>75</v>
      </c>
      <c r="AY137" s="16" t="s">
        <v>427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6" t="s">
        <v>82</v>
      </c>
      <c r="BK137" s="179">
        <f t="shared" si="9"/>
        <v>0</v>
      </c>
      <c r="BL137" s="16" t="s">
        <v>435</v>
      </c>
      <c r="BM137" s="178" t="s">
        <v>1165</v>
      </c>
    </row>
    <row r="138" spans="1:65" s="2" customFormat="1" ht="16.5" customHeight="1">
      <c r="A138" s="31"/>
      <c r="B138" s="165"/>
      <c r="C138" s="166" t="s">
        <v>542</v>
      </c>
      <c r="D138" s="166" t="s">
        <v>431</v>
      </c>
      <c r="E138" s="167" t="s">
        <v>722</v>
      </c>
      <c r="F138" s="168" t="s">
        <v>719</v>
      </c>
      <c r="G138" s="169" t="s">
        <v>434</v>
      </c>
      <c r="H138" s="170">
        <v>1</v>
      </c>
      <c r="I138" s="171"/>
      <c r="J138" s="172">
        <f t="shared" si="0"/>
        <v>0</v>
      </c>
      <c r="K138" s="173"/>
      <c r="L138" s="32"/>
      <c r="M138" s="174" t="s">
        <v>1</v>
      </c>
      <c r="N138" s="175" t="s">
        <v>40</v>
      </c>
      <c r="O138" s="57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435</v>
      </c>
      <c r="AT138" s="178" t="s">
        <v>431</v>
      </c>
      <c r="AU138" s="178" t="s">
        <v>75</v>
      </c>
      <c r="AY138" s="16" t="s">
        <v>427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6" t="s">
        <v>82</v>
      </c>
      <c r="BK138" s="179">
        <f t="shared" si="9"/>
        <v>0</v>
      </c>
      <c r="BL138" s="16" t="s">
        <v>435</v>
      </c>
      <c r="BM138" s="178" t="s">
        <v>1170</v>
      </c>
    </row>
    <row r="139" spans="1:65" s="2" customFormat="1" ht="16.5" customHeight="1">
      <c r="A139" s="31"/>
      <c r="B139" s="165"/>
      <c r="C139" s="166" t="s">
        <v>549</v>
      </c>
      <c r="D139" s="166" t="s">
        <v>431</v>
      </c>
      <c r="E139" s="167" t="s">
        <v>783</v>
      </c>
      <c r="F139" s="168" t="s">
        <v>723</v>
      </c>
      <c r="G139" s="169" t="s">
        <v>434</v>
      </c>
      <c r="H139" s="170">
        <v>1</v>
      </c>
      <c r="I139" s="171"/>
      <c r="J139" s="172">
        <f t="shared" si="0"/>
        <v>0</v>
      </c>
      <c r="K139" s="173"/>
      <c r="L139" s="32"/>
      <c r="M139" s="218" t="s">
        <v>1</v>
      </c>
      <c r="N139" s="219" t="s">
        <v>40</v>
      </c>
      <c r="O139" s="216"/>
      <c r="P139" s="220">
        <f t="shared" si="1"/>
        <v>0</v>
      </c>
      <c r="Q139" s="220">
        <v>0</v>
      </c>
      <c r="R139" s="220">
        <f t="shared" si="2"/>
        <v>0</v>
      </c>
      <c r="S139" s="220">
        <v>0</v>
      </c>
      <c r="T139" s="22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8" t="s">
        <v>435</v>
      </c>
      <c r="AT139" s="178" t="s">
        <v>431</v>
      </c>
      <c r="AU139" s="178" t="s">
        <v>75</v>
      </c>
      <c r="AY139" s="16" t="s">
        <v>427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6" t="s">
        <v>82</v>
      </c>
      <c r="BK139" s="179">
        <f t="shared" si="9"/>
        <v>0</v>
      </c>
      <c r="BL139" s="16" t="s">
        <v>435</v>
      </c>
      <c r="BM139" s="178" t="s">
        <v>1180</v>
      </c>
    </row>
    <row r="140" spans="1:65" s="2" customFormat="1" ht="7" customHeight="1">
      <c r="A140" s="31"/>
      <c r="B140" s="46"/>
      <c r="C140" s="47"/>
      <c r="D140" s="47"/>
      <c r="E140" s="47"/>
      <c r="F140" s="47"/>
      <c r="G140" s="47"/>
      <c r="H140" s="47"/>
      <c r="I140" s="124"/>
      <c r="J140" s="47"/>
      <c r="K140" s="47"/>
      <c r="L140" s="32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autoFilter ref="C119:K139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4.4"/>
  <cols>
    <col min="1" max="1" width="8.33203125" style="1" customWidth="1"/>
    <col min="2" max="2" width="1.6640625" style="1" customWidth="1"/>
    <col min="3" max="3" width="4.1328125" style="1" customWidth="1"/>
    <col min="4" max="4" width="4.33203125" style="1" customWidth="1"/>
    <col min="5" max="5" width="17.1328125" style="1" customWidth="1"/>
    <col min="6" max="6" width="50.796875" style="1" customWidth="1"/>
    <col min="7" max="7" width="7" style="1" customWidth="1"/>
    <col min="8" max="8" width="11.46484375" style="1" customWidth="1"/>
    <col min="9" max="9" width="20.1328125" style="97" customWidth="1"/>
    <col min="10" max="10" width="20.1328125" style="1" customWidth="1"/>
    <col min="11" max="11" width="20.1328125" style="1" hidden="1" customWidth="1"/>
    <col min="12" max="12" width="9.33203125" style="1" customWidth="1"/>
    <col min="13" max="13" width="10.796875" style="1" hidden="1" customWidth="1"/>
    <col min="14" max="14" width="9.33203125" style="1" hidden="1"/>
    <col min="15" max="20" width="14.13281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7"/>
      <c r="L2" s="241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391</v>
      </c>
    </row>
    <row r="3" spans="1:46" s="1" customFormat="1" ht="7" customHeight="1">
      <c r="B3" s="17"/>
      <c r="C3" s="18"/>
      <c r="D3" s="18"/>
      <c r="E3" s="18"/>
      <c r="F3" s="18"/>
      <c r="G3" s="18"/>
      <c r="H3" s="18"/>
      <c r="I3" s="98"/>
      <c r="J3" s="18"/>
      <c r="K3" s="18"/>
      <c r="L3" s="19"/>
      <c r="AT3" s="16" t="s">
        <v>84</v>
      </c>
    </row>
    <row r="4" spans="1:46" s="1" customFormat="1" ht="25" customHeight="1">
      <c r="B4" s="19"/>
      <c r="D4" s="20" t="s">
        <v>392</v>
      </c>
      <c r="I4" s="97"/>
      <c r="L4" s="19"/>
      <c r="M4" s="99" t="s">
        <v>10</v>
      </c>
      <c r="AT4" s="16" t="s">
        <v>3</v>
      </c>
    </row>
    <row r="5" spans="1:46" s="1" customFormat="1" ht="7" customHeight="1">
      <c r="B5" s="19"/>
      <c r="I5" s="97"/>
      <c r="L5" s="19"/>
    </row>
    <row r="6" spans="1:46" s="1" customFormat="1" ht="12" customHeight="1">
      <c r="B6" s="19"/>
      <c r="D6" s="26" t="s">
        <v>16</v>
      </c>
      <c r="I6" s="97"/>
      <c r="L6" s="19"/>
    </row>
    <row r="7" spans="1:46" s="1" customFormat="1" ht="16.5" customHeight="1">
      <c r="B7" s="19"/>
      <c r="E7" s="265" t="str">
        <f>'Rekapitulace stavby'!K6</f>
        <v>Modernizace rejd Baťova kanálu</v>
      </c>
      <c r="F7" s="266"/>
      <c r="G7" s="266"/>
      <c r="H7" s="266"/>
      <c r="I7" s="97"/>
      <c r="L7" s="19"/>
    </row>
    <row r="8" spans="1:46" s="1" customFormat="1" ht="12" customHeight="1">
      <c r="B8" s="19"/>
      <c r="D8" s="26" t="s">
        <v>393</v>
      </c>
      <c r="I8" s="97"/>
      <c r="L8" s="19"/>
    </row>
    <row r="9" spans="1:46" s="2" customFormat="1" ht="16.5" customHeight="1">
      <c r="A9" s="31"/>
      <c r="B9" s="32"/>
      <c r="C9" s="31"/>
      <c r="D9" s="31"/>
      <c r="E9" s="265" t="s">
        <v>2669</v>
      </c>
      <c r="F9" s="267"/>
      <c r="G9" s="267"/>
      <c r="H9" s="267"/>
      <c r="I9" s="100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395</v>
      </c>
      <c r="E10" s="31"/>
      <c r="F10" s="31"/>
      <c r="G10" s="31"/>
      <c r="H10" s="31"/>
      <c r="I10" s="100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2"/>
      <c r="C11" s="31"/>
      <c r="D11" s="31"/>
      <c r="E11" s="247" t="s">
        <v>2729</v>
      </c>
      <c r="F11" s="267"/>
      <c r="G11" s="267"/>
      <c r="H11" s="267"/>
      <c r="I11" s="10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2"/>
      <c r="C12" s="31"/>
      <c r="D12" s="31"/>
      <c r="E12" s="31"/>
      <c r="F12" s="31"/>
      <c r="G12" s="31"/>
      <c r="H12" s="31"/>
      <c r="I12" s="100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2"/>
      <c r="C13" s="31"/>
      <c r="D13" s="26" t="s">
        <v>18</v>
      </c>
      <c r="E13" s="31"/>
      <c r="F13" s="24" t="s">
        <v>1</v>
      </c>
      <c r="G13" s="31"/>
      <c r="H13" s="31"/>
      <c r="I13" s="101" t="s">
        <v>19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24" t="s">
        <v>2671</v>
      </c>
      <c r="G14" s="31"/>
      <c r="H14" s="31"/>
      <c r="I14" s="101" t="s">
        <v>22</v>
      </c>
      <c r="J14" s="54" t="str">
        <f>'Rekapitulace stavby'!AN8</f>
        <v>1. 4. 2020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2"/>
      <c r="C15" s="31"/>
      <c r="D15" s="31"/>
      <c r="E15" s="31"/>
      <c r="F15" s="31"/>
      <c r="G15" s="31"/>
      <c r="H15" s="31"/>
      <c r="I15" s="100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2"/>
      <c r="C16" s="31"/>
      <c r="D16" s="26" t="s">
        <v>24</v>
      </c>
      <c r="E16" s="31"/>
      <c r="F16" s="31"/>
      <c r="G16" s="31"/>
      <c r="H16" s="31"/>
      <c r="I16" s="101" t="s">
        <v>25</v>
      </c>
      <c r="J16" s="24" t="str">
        <f>IF('Rekapitulace stavby'!AN10="","",'Rekapitulace stavby'!AN10)</f>
        <v/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2"/>
      <c r="C17" s="31"/>
      <c r="D17" s="31"/>
      <c r="E17" s="24" t="str">
        <f>IF('Rekapitulace stavby'!E11="","",'Rekapitulace stavby'!E11)</f>
        <v>Povodí Moravy, s.p.</v>
      </c>
      <c r="F17" s="31"/>
      <c r="G17" s="31"/>
      <c r="H17" s="31"/>
      <c r="I17" s="101" t="s">
        <v>27</v>
      </c>
      <c r="J17" s="24" t="str">
        <f>IF('Rekapitulace stavby'!AN11="","",'Rekapitulace stavby'!AN11)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7" customHeight="1">
      <c r="A18" s="31"/>
      <c r="B18" s="32"/>
      <c r="C18" s="31"/>
      <c r="D18" s="31"/>
      <c r="E18" s="31"/>
      <c r="F18" s="31"/>
      <c r="G18" s="31"/>
      <c r="H18" s="31"/>
      <c r="I18" s="100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2"/>
      <c r="C19" s="31"/>
      <c r="D19" s="26" t="s">
        <v>28</v>
      </c>
      <c r="E19" s="31"/>
      <c r="F19" s="31"/>
      <c r="G19" s="31"/>
      <c r="H19" s="31"/>
      <c r="I19" s="101" t="s">
        <v>25</v>
      </c>
      <c r="J19" s="27" t="str">
        <f>'Rekapitulace stavby'!AN13</f>
        <v>Vyplň údaj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2"/>
      <c r="C20" s="31"/>
      <c r="D20" s="31"/>
      <c r="E20" s="268" t="str">
        <f>'Rekapitulace stavby'!E14</f>
        <v>Vyplň údaj</v>
      </c>
      <c r="F20" s="225"/>
      <c r="G20" s="225"/>
      <c r="H20" s="225"/>
      <c r="I20" s="101" t="s">
        <v>27</v>
      </c>
      <c r="J20" s="27" t="str">
        <f>'Rekapitulace stavby'!AN14</f>
        <v>Vyplň údaj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7" customHeight="1">
      <c r="A21" s="31"/>
      <c r="B21" s="32"/>
      <c r="C21" s="31"/>
      <c r="D21" s="31"/>
      <c r="E21" s="31"/>
      <c r="F21" s="31"/>
      <c r="G21" s="31"/>
      <c r="H21" s="31"/>
      <c r="I21" s="100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2"/>
      <c r="C22" s="31"/>
      <c r="D22" s="26" t="s">
        <v>30</v>
      </c>
      <c r="E22" s="31"/>
      <c r="F22" s="31"/>
      <c r="G22" s="31"/>
      <c r="H22" s="31"/>
      <c r="I22" s="101" t="s">
        <v>25</v>
      </c>
      <c r="J22" s="24" t="str">
        <f>IF('Rekapitulace stavby'!AN16="","",'Rekapitulace stavby'!AN16)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2"/>
      <c r="C23" s="31"/>
      <c r="D23" s="31"/>
      <c r="E23" s="24" t="str">
        <f>IF('Rekapitulace stavby'!E17="","",'Rekapitulace stavby'!E17)</f>
        <v>VH atelier, spol. s r.o.</v>
      </c>
      <c r="F23" s="31"/>
      <c r="G23" s="31"/>
      <c r="H23" s="31"/>
      <c r="I23" s="101" t="s">
        <v>27</v>
      </c>
      <c r="J23" s="24" t="str">
        <f>IF('Rekapitulace stavby'!AN17="","",'Rekapitulace stavby'!AN17)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7" customHeight="1">
      <c r="A24" s="31"/>
      <c r="B24" s="32"/>
      <c r="C24" s="31"/>
      <c r="D24" s="31"/>
      <c r="E24" s="31"/>
      <c r="F24" s="31"/>
      <c r="G24" s="31"/>
      <c r="H24" s="31"/>
      <c r="I24" s="10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2"/>
      <c r="C25" s="31"/>
      <c r="D25" s="26" t="s">
        <v>33</v>
      </c>
      <c r="E25" s="31"/>
      <c r="F25" s="31"/>
      <c r="G25" s="31"/>
      <c r="H25" s="31"/>
      <c r="I25" s="101" t="s">
        <v>25</v>
      </c>
      <c r="J25" s="24" t="str">
        <f>IF('Rekapitulace stavby'!AN19="","",'Rekapitulace stavby'!AN19)</f>
        <v/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2"/>
      <c r="C26" s="31"/>
      <c r="D26" s="31"/>
      <c r="E26" s="24" t="str">
        <f>IF('Rekapitulace stavby'!E20="","",'Rekapitulace stavby'!E20)</f>
        <v>VH atelier, spol. s r.o.</v>
      </c>
      <c r="F26" s="31"/>
      <c r="G26" s="31"/>
      <c r="H26" s="31"/>
      <c r="I26" s="101" t="s">
        <v>27</v>
      </c>
      <c r="J26" s="24" t="str">
        <f>IF('Rekapitulace stavby'!AN20="","",'Rekapitulace stavby'!AN20)</f>
        <v/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7" customHeight="1">
      <c r="A27" s="31"/>
      <c r="B27" s="32"/>
      <c r="C27" s="31"/>
      <c r="D27" s="31"/>
      <c r="E27" s="31"/>
      <c r="F27" s="31"/>
      <c r="G27" s="31"/>
      <c r="H27" s="31"/>
      <c r="I27" s="100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2"/>
      <c r="C28" s="31"/>
      <c r="D28" s="26" t="s">
        <v>34</v>
      </c>
      <c r="E28" s="31"/>
      <c r="F28" s="31"/>
      <c r="G28" s="31"/>
      <c r="H28" s="31"/>
      <c r="I28" s="100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02"/>
      <c r="B29" s="103"/>
      <c r="C29" s="102"/>
      <c r="D29" s="102"/>
      <c r="E29" s="230" t="s">
        <v>1</v>
      </c>
      <c r="F29" s="230"/>
      <c r="G29" s="230"/>
      <c r="H29" s="230"/>
      <c r="I29" s="104"/>
      <c r="J29" s="102"/>
      <c r="K29" s="102"/>
      <c r="L29" s="105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7" customHeight="1">
      <c r="A30" s="31"/>
      <c r="B30" s="32"/>
      <c r="C30" s="31"/>
      <c r="D30" s="31"/>
      <c r="E30" s="31"/>
      <c r="F30" s="31"/>
      <c r="G30" s="31"/>
      <c r="H30" s="31"/>
      <c r="I30" s="100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2"/>
      <c r="C31" s="31"/>
      <c r="D31" s="65"/>
      <c r="E31" s="65"/>
      <c r="F31" s="65"/>
      <c r="G31" s="65"/>
      <c r="H31" s="65"/>
      <c r="I31" s="106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45" customHeight="1">
      <c r="A32" s="31"/>
      <c r="B32" s="32"/>
      <c r="C32" s="31"/>
      <c r="D32" s="107" t="s">
        <v>35</v>
      </c>
      <c r="E32" s="31"/>
      <c r="F32" s="31"/>
      <c r="G32" s="31"/>
      <c r="H32" s="31"/>
      <c r="I32" s="100"/>
      <c r="J32" s="70">
        <f>ROUND(J123,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7" customHeight="1">
      <c r="A33" s="31"/>
      <c r="B33" s="32"/>
      <c r="C33" s="31"/>
      <c r="D33" s="65"/>
      <c r="E33" s="65"/>
      <c r="F33" s="65"/>
      <c r="G33" s="65"/>
      <c r="H33" s="65"/>
      <c r="I33" s="106"/>
      <c r="J33" s="65"/>
      <c r="K33" s="65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108" t="s">
        <v>36</v>
      </c>
      <c r="J34" s="35" t="s">
        <v>38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2"/>
      <c r="C35" s="31"/>
      <c r="D35" s="109" t="s">
        <v>39</v>
      </c>
      <c r="E35" s="26" t="s">
        <v>40</v>
      </c>
      <c r="F35" s="110">
        <f>ROUND((SUM(BE123:BE171)),  2)</f>
        <v>0</v>
      </c>
      <c r="G35" s="31"/>
      <c r="H35" s="31"/>
      <c r="I35" s="111">
        <v>0.21</v>
      </c>
      <c r="J35" s="110">
        <f>ROUND(((SUM(BE123:BE171))*I35),  2)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2"/>
      <c r="C36" s="31"/>
      <c r="D36" s="31"/>
      <c r="E36" s="26" t="s">
        <v>41</v>
      </c>
      <c r="F36" s="110">
        <f>ROUND((SUM(BF123:BF171)),  2)</f>
        <v>0</v>
      </c>
      <c r="G36" s="31"/>
      <c r="H36" s="31"/>
      <c r="I36" s="111">
        <v>0.15</v>
      </c>
      <c r="J36" s="110">
        <f>ROUND(((SUM(BF123:BF171))*I36),  2)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110">
        <f>ROUND((SUM(BG123:BG171)),  2)</f>
        <v>0</v>
      </c>
      <c r="G37" s="31"/>
      <c r="H37" s="31"/>
      <c r="I37" s="111">
        <v>0.21</v>
      </c>
      <c r="J37" s="110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2"/>
      <c r="C38" s="31"/>
      <c r="D38" s="31"/>
      <c r="E38" s="26" t="s">
        <v>43</v>
      </c>
      <c r="F38" s="110">
        <f>ROUND((SUM(BH123:BH171)),  2)</f>
        <v>0</v>
      </c>
      <c r="G38" s="31"/>
      <c r="H38" s="31"/>
      <c r="I38" s="111">
        <v>0.15</v>
      </c>
      <c r="J38" s="110">
        <f>0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2"/>
      <c r="C39" s="31"/>
      <c r="D39" s="31"/>
      <c r="E39" s="26" t="s">
        <v>44</v>
      </c>
      <c r="F39" s="110">
        <f>ROUND((SUM(BI123:BI171)),  2)</f>
        <v>0</v>
      </c>
      <c r="G39" s="31"/>
      <c r="H39" s="31"/>
      <c r="I39" s="111">
        <v>0</v>
      </c>
      <c r="J39" s="110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7" customHeight="1">
      <c r="A40" s="31"/>
      <c r="B40" s="32"/>
      <c r="C40" s="31"/>
      <c r="D40" s="31"/>
      <c r="E40" s="31"/>
      <c r="F40" s="31"/>
      <c r="G40" s="31"/>
      <c r="H40" s="31"/>
      <c r="I40" s="100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45" customHeight="1">
      <c r="A41" s="31"/>
      <c r="B41" s="32"/>
      <c r="C41" s="112"/>
      <c r="D41" s="113" t="s">
        <v>45</v>
      </c>
      <c r="E41" s="59"/>
      <c r="F41" s="59"/>
      <c r="G41" s="114" t="s">
        <v>46</v>
      </c>
      <c r="H41" s="115" t="s">
        <v>47</v>
      </c>
      <c r="I41" s="116"/>
      <c r="J41" s="117">
        <f>SUM(J32:J39)</f>
        <v>0</v>
      </c>
      <c r="K41" s="118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2"/>
      <c r="C42" s="31"/>
      <c r="D42" s="31"/>
      <c r="E42" s="31"/>
      <c r="F42" s="31"/>
      <c r="G42" s="31"/>
      <c r="H42" s="31"/>
      <c r="I42" s="100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9"/>
      <c r="I43" s="97"/>
      <c r="L43" s="19"/>
    </row>
    <row r="44" spans="1:31" s="1" customFormat="1" ht="14.4" customHeight="1">
      <c r="B44" s="19"/>
      <c r="I44" s="97"/>
      <c r="L44" s="19"/>
    </row>
    <row r="45" spans="1:31" s="1" customFormat="1" ht="14.4" customHeight="1">
      <c r="B45" s="19"/>
      <c r="I45" s="97"/>
      <c r="L45" s="19"/>
    </row>
    <row r="46" spans="1:31" s="1" customFormat="1" ht="14.4" customHeight="1">
      <c r="B46" s="19"/>
      <c r="I46" s="97"/>
      <c r="L46" s="19"/>
    </row>
    <row r="47" spans="1:31" s="1" customFormat="1" ht="14.4" customHeight="1">
      <c r="B47" s="19"/>
      <c r="I47" s="97"/>
      <c r="L47" s="19"/>
    </row>
    <row r="48" spans="1:31" s="1" customFormat="1" ht="14.4" customHeight="1">
      <c r="B48" s="19"/>
      <c r="I48" s="97"/>
      <c r="L48" s="19"/>
    </row>
    <row r="49" spans="1:31" s="1" customFormat="1" ht="14.4" customHeight="1">
      <c r="B49" s="19"/>
      <c r="I49" s="97"/>
      <c r="L49" s="19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119"/>
      <c r="J50" s="43"/>
      <c r="K50" s="43"/>
      <c r="L50" s="4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2.3">
      <c r="A61" s="31"/>
      <c r="B61" s="32"/>
      <c r="C61" s="31"/>
      <c r="D61" s="44" t="s">
        <v>50</v>
      </c>
      <c r="E61" s="34"/>
      <c r="F61" s="120" t="s">
        <v>51</v>
      </c>
      <c r="G61" s="44" t="s">
        <v>50</v>
      </c>
      <c r="H61" s="34"/>
      <c r="I61" s="121"/>
      <c r="J61" s="122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2.3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2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2.3">
      <c r="A76" s="31"/>
      <c r="B76" s="32"/>
      <c r="C76" s="31"/>
      <c r="D76" s="44" t="s">
        <v>50</v>
      </c>
      <c r="E76" s="34"/>
      <c r="F76" s="120" t="s">
        <v>51</v>
      </c>
      <c r="G76" s="44" t="s">
        <v>50</v>
      </c>
      <c r="H76" s="34"/>
      <c r="I76" s="121"/>
      <c r="J76" s="122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6"/>
      <c r="C77" s="47"/>
      <c r="D77" s="47"/>
      <c r="E77" s="47"/>
      <c r="F77" s="47"/>
      <c r="G77" s="47"/>
      <c r="H77" s="47"/>
      <c r="I77" s="12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7" customHeight="1">
      <c r="A81" s="31"/>
      <c r="B81" s="48"/>
      <c r="C81" s="49"/>
      <c r="D81" s="49"/>
      <c r="E81" s="49"/>
      <c r="F81" s="49"/>
      <c r="G81" s="49"/>
      <c r="H81" s="49"/>
      <c r="I81" s="12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5" customHeight="1">
      <c r="A82" s="31"/>
      <c r="B82" s="32"/>
      <c r="C82" s="20" t="s">
        <v>397</v>
      </c>
      <c r="D82" s="31"/>
      <c r="E82" s="31"/>
      <c r="F82" s="31"/>
      <c r="G82" s="31"/>
      <c r="H82" s="31"/>
      <c r="I82" s="10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7" customHeight="1">
      <c r="A83" s="31"/>
      <c r="B83" s="32"/>
      <c r="C83" s="31"/>
      <c r="D83" s="31"/>
      <c r="E83" s="31"/>
      <c r="F83" s="31"/>
      <c r="G83" s="31"/>
      <c r="H83" s="31"/>
      <c r="I83" s="10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10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>
      <c r="A85" s="31"/>
      <c r="B85" s="32"/>
      <c r="C85" s="31"/>
      <c r="D85" s="31"/>
      <c r="E85" s="265" t="str">
        <f>E7</f>
        <v>Modernizace rejd Baťova kanálu</v>
      </c>
      <c r="F85" s="266"/>
      <c r="G85" s="266"/>
      <c r="H85" s="266"/>
      <c r="I85" s="10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9"/>
      <c r="C86" s="26" t="s">
        <v>393</v>
      </c>
      <c r="I86" s="97"/>
      <c r="L86" s="19"/>
    </row>
    <row r="87" spans="1:31" s="2" customFormat="1" ht="16.5" customHeight="1">
      <c r="A87" s="31"/>
      <c r="B87" s="32"/>
      <c r="C87" s="31"/>
      <c r="D87" s="31"/>
      <c r="E87" s="265" t="s">
        <v>2669</v>
      </c>
      <c r="F87" s="267"/>
      <c r="G87" s="267"/>
      <c r="H87" s="267"/>
      <c r="I87" s="100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395</v>
      </c>
      <c r="D88" s="31"/>
      <c r="E88" s="31"/>
      <c r="F88" s="31"/>
      <c r="G88" s="31"/>
      <c r="H88" s="31"/>
      <c r="I88" s="10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1"/>
      <c r="D89" s="31"/>
      <c r="E89" s="247" t="str">
        <f>E11</f>
        <v>014-36-11-00 - PK Spytihněv - vedlejší a ostatní náklady</v>
      </c>
      <c r="F89" s="267"/>
      <c r="G89" s="267"/>
      <c r="H89" s="267"/>
      <c r="I89" s="100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7" customHeight="1">
      <c r="A90" s="31"/>
      <c r="B90" s="32"/>
      <c r="C90" s="31"/>
      <c r="D90" s="31"/>
      <c r="E90" s="31"/>
      <c r="F90" s="31"/>
      <c r="G90" s="31"/>
      <c r="H90" s="31"/>
      <c r="I90" s="100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1"/>
      <c r="E91" s="31"/>
      <c r="F91" s="24" t="str">
        <f>F14</f>
        <v>Spytihněv</v>
      </c>
      <c r="G91" s="31"/>
      <c r="H91" s="31"/>
      <c r="I91" s="101" t="s">
        <v>22</v>
      </c>
      <c r="J91" s="54" t="str">
        <f>IF(J14="","",J14)</f>
        <v>1. 4. 2020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7" customHeight="1">
      <c r="A92" s="31"/>
      <c r="B92" s="32"/>
      <c r="C92" s="31"/>
      <c r="D92" s="31"/>
      <c r="E92" s="31"/>
      <c r="F92" s="31"/>
      <c r="G92" s="31"/>
      <c r="H92" s="31"/>
      <c r="I92" s="100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65" customHeight="1">
      <c r="A93" s="31"/>
      <c r="B93" s="32"/>
      <c r="C93" s="26" t="s">
        <v>24</v>
      </c>
      <c r="D93" s="31"/>
      <c r="E93" s="31"/>
      <c r="F93" s="24" t="str">
        <f>E17</f>
        <v>Povodí Moravy, s.p.</v>
      </c>
      <c r="G93" s="31"/>
      <c r="H93" s="31"/>
      <c r="I93" s="101" t="s">
        <v>30</v>
      </c>
      <c r="J93" s="29" t="str">
        <f>E23</f>
        <v>VH atelier, spol. s r.o.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65" customHeight="1">
      <c r="A94" s="31"/>
      <c r="B94" s="32"/>
      <c r="C94" s="26" t="s">
        <v>28</v>
      </c>
      <c r="D94" s="31"/>
      <c r="E94" s="31"/>
      <c r="F94" s="24" t="str">
        <f>IF(E20="","",E20)</f>
        <v>Vyplň údaj</v>
      </c>
      <c r="G94" s="31"/>
      <c r="H94" s="31"/>
      <c r="I94" s="101" t="s">
        <v>33</v>
      </c>
      <c r="J94" s="29" t="str">
        <f>E26</f>
        <v>VH atelier, spol. s r.o.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" customHeight="1">
      <c r="A95" s="31"/>
      <c r="B95" s="32"/>
      <c r="C95" s="31"/>
      <c r="D95" s="31"/>
      <c r="E95" s="31"/>
      <c r="F95" s="31"/>
      <c r="G95" s="31"/>
      <c r="H95" s="31"/>
      <c r="I95" s="100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26" t="s">
        <v>398</v>
      </c>
      <c r="D96" s="112"/>
      <c r="E96" s="112"/>
      <c r="F96" s="112"/>
      <c r="G96" s="112"/>
      <c r="H96" s="112"/>
      <c r="I96" s="127"/>
      <c r="J96" s="128" t="s">
        <v>399</v>
      </c>
      <c r="K96" s="112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" customHeight="1">
      <c r="A97" s="31"/>
      <c r="B97" s="32"/>
      <c r="C97" s="31"/>
      <c r="D97" s="31"/>
      <c r="E97" s="31"/>
      <c r="F97" s="31"/>
      <c r="G97" s="31"/>
      <c r="H97" s="31"/>
      <c r="I97" s="100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29" t="s">
        <v>400</v>
      </c>
      <c r="D98" s="31"/>
      <c r="E98" s="31"/>
      <c r="F98" s="31"/>
      <c r="G98" s="31"/>
      <c r="H98" s="31"/>
      <c r="I98" s="100"/>
      <c r="J98" s="70">
        <f>J123</f>
        <v>0</v>
      </c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6" t="s">
        <v>401</v>
      </c>
    </row>
    <row r="99" spans="1:47" s="9" customFormat="1" ht="25" customHeight="1">
      <c r="B99" s="130"/>
      <c r="D99" s="131" t="s">
        <v>917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47" s="10" customFormat="1" ht="19.899999999999999" customHeight="1">
      <c r="B100" s="135"/>
      <c r="D100" s="136" t="s">
        <v>918</v>
      </c>
      <c r="E100" s="137"/>
      <c r="F100" s="137"/>
      <c r="G100" s="137"/>
      <c r="H100" s="137"/>
      <c r="I100" s="138"/>
      <c r="J100" s="139">
        <f>J125</f>
        <v>0</v>
      </c>
      <c r="L100" s="135"/>
    </row>
    <row r="101" spans="1:47" s="10" customFormat="1" ht="14.85" customHeight="1">
      <c r="B101" s="135"/>
      <c r="D101" s="136" t="s">
        <v>920</v>
      </c>
      <c r="E101" s="137"/>
      <c r="F101" s="137"/>
      <c r="G101" s="137"/>
      <c r="H101" s="137"/>
      <c r="I101" s="138"/>
      <c r="J101" s="139">
        <f>J163</f>
        <v>0</v>
      </c>
      <c r="L101" s="135"/>
    </row>
    <row r="102" spans="1:47" s="2" customFormat="1" ht="21.85" customHeight="1">
      <c r="A102" s="31"/>
      <c r="B102" s="32"/>
      <c r="C102" s="31"/>
      <c r="D102" s="31"/>
      <c r="E102" s="31"/>
      <c r="F102" s="31"/>
      <c r="G102" s="31"/>
      <c r="H102" s="31"/>
      <c r="I102" s="100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7" customHeight="1">
      <c r="A103" s="31"/>
      <c r="B103" s="46"/>
      <c r="C103" s="47"/>
      <c r="D103" s="47"/>
      <c r="E103" s="47"/>
      <c r="F103" s="47"/>
      <c r="G103" s="47"/>
      <c r="H103" s="47"/>
      <c r="I103" s="124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7" customHeight="1">
      <c r="A107" s="31"/>
      <c r="B107" s="48"/>
      <c r="C107" s="49"/>
      <c r="D107" s="49"/>
      <c r="E107" s="49"/>
      <c r="F107" s="49"/>
      <c r="G107" s="49"/>
      <c r="H107" s="49"/>
      <c r="I107" s="125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5" customHeight="1">
      <c r="A108" s="31"/>
      <c r="B108" s="32"/>
      <c r="C108" s="20" t="s">
        <v>412</v>
      </c>
      <c r="D108" s="31"/>
      <c r="E108" s="31"/>
      <c r="F108" s="31"/>
      <c r="G108" s="31"/>
      <c r="H108" s="31"/>
      <c r="I108" s="100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7" customHeight="1">
      <c r="A109" s="31"/>
      <c r="B109" s="32"/>
      <c r="C109" s="31"/>
      <c r="D109" s="31"/>
      <c r="E109" s="31"/>
      <c r="F109" s="31"/>
      <c r="G109" s="31"/>
      <c r="H109" s="31"/>
      <c r="I109" s="100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100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6.5" customHeight="1">
      <c r="A111" s="31"/>
      <c r="B111" s="32"/>
      <c r="C111" s="31"/>
      <c r="D111" s="31"/>
      <c r="E111" s="265" t="str">
        <f>E7</f>
        <v>Modernizace rejd Baťova kanálu</v>
      </c>
      <c r="F111" s="266"/>
      <c r="G111" s="266"/>
      <c r="H111" s="266"/>
      <c r="I111" s="100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9"/>
      <c r="C112" s="26" t="s">
        <v>393</v>
      </c>
      <c r="I112" s="97"/>
      <c r="L112" s="19"/>
    </row>
    <row r="113" spans="1:65" s="2" customFormat="1" ht="16.5" customHeight="1">
      <c r="A113" s="31"/>
      <c r="B113" s="32"/>
      <c r="C113" s="31"/>
      <c r="D113" s="31"/>
      <c r="E113" s="265" t="s">
        <v>2669</v>
      </c>
      <c r="F113" s="267"/>
      <c r="G113" s="267"/>
      <c r="H113" s="267"/>
      <c r="I113" s="10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395</v>
      </c>
      <c r="D114" s="31"/>
      <c r="E114" s="31"/>
      <c r="F114" s="31"/>
      <c r="G114" s="31"/>
      <c r="H114" s="31"/>
      <c r="I114" s="10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E11</f>
        <v>014-36-11-00 - PK Spytihněv - vedlejší a ostatní náklady</v>
      </c>
      <c r="F115" s="267"/>
      <c r="G115" s="267"/>
      <c r="H115" s="267"/>
      <c r="I115" s="10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1"/>
      <c r="D116" s="31"/>
      <c r="E116" s="31"/>
      <c r="F116" s="31"/>
      <c r="G116" s="31"/>
      <c r="H116" s="31"/>
      <c r="I116" s="10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F14</f>
        <v>Spytihněv</v>
      </c>
      <c r="G117" s="31"/>
      <c r="H117" s="31"/>
      <c r="I117" s="101" t="s">
        <v>22</v>
      </c>
      <c r="J117" s="54" t="str">
        <f>IF(J14="","",J14)</f>
        <v>1. 4. 2020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1"/>
      <c r="D118" s="31"/>
      <c r="E118" s="31"/>
      <c r="F118" s="31"/>
      <c r="G118" s="31"/>
      <c r="H118" s="31"/>
      <c r="I118" s="100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24</v>
      </c>
      <c r="D119" s="31"/>
      <c r="E119" s="31"/>
      <c r="F119" s="24" t="str">
        <f>E17</f>
        <v>Povodí Moravy, s.p.</v>
      </c>
      <c r="G119" s="31"/>
      <c r="H119" s="31"/>
      <c r="I119" s="101" t="s">
        <v>30</v>
      </c>
      <c r="J119" s="29" t="str">
        <f>E23</f>
        <v>VH atelier, spol. s r.o.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65" customHeight="1">
      <c r="A120" s="31"/>
      <c r="B120" s="32"/>
      <c r="C120" s="26" t="s">
        <v>28</v>
      </c>
      <c r="D120" s="31"/>
      <c r="E120" s="31"/>
      <c r="F120" s="24" t="str">
        <f>IF(E20="","",E20)</f>
        <v>Vyplň údaj</v>
      </c>
      <c r="G120" s="31"/>
      <c r="H120" s="31"/>
      <c r="I120" s="101" t="s">
        <v>33</v>
      </c>
      <c r="J120" s="29" t="str">
        <f>E26</f>
        <v>VH atelier, spol. s 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" customHeight="1">
      <c r="A121" s="31"/>
      <c r="B121" s="32"/>
      <c r="C121" s="31"/>
      <c r="D121" s="31"/>
      <c r="E121" s="31"/>
      <c r="F121" s="31"/>
      <c r="G121" s="31"/>
      <c r="H121" s="31"/>
      <c r="I121" s="100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40"/>
      <c r="B122" s="141"/>
      <c r="C122" s="142" t="s">
        <v>413</v>
      </c>
      <c r="D122" s="143" t="s">
        <v>60</v>
      </c>
      <c r="E122" s="143" t="s">
        <v>56</v>
      </c>
      <c r="F122" s="143" t="s">
        <v>57</v>
      </c>
      <c r="G122" s="143" t="s">
        <v>414</v>
      </c>
      <c r="H122" s="143" t="s">
        <v>415</v>
      </c>
      <c r="I122" s="144" t="s">
        <v>416</v>
      </c>
      <c r="J122" s="145" t="s">
        <v>399</v>
      </c>
      <c r="K122" s="146" t="s">
        <v>417</v>
      </c>
      <c r="L122" s="147"/>
      <c r="M122" s="61" t="s">
        <v>1</v>
      </c>
      <c r="N122" s="62" t="s">
        <v>39</v>
      </c>
      <c r="O122" s="62" t="s">
        <v>418</v>
      </c>
      <c r="P122" s="62" t="s">
        <v>419</v>
      </c>
      <c r="Q122" s="62" t="s">
        <v>420</v>
      </c>
      <c r="R122" s="62" t="s">
        <v>421</v>
      </c>
      <c r="S122" s="62" t="s">
        <v>422</v>
      </c>
      <c r="T122" s="63" t="s">
        <v>423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65" s="2" customFormat="1" ht="22.8" customHeight="1">
      <c r="A123" s="31"/>
      <c r="B123" s="32"/>
      <c r="C123" s="68" t="s">
        <v>424</v>
      </c>
      <c r="D123" s="31"/>
      <c r="E123" s="31"/>
      <c r="F123" s="31"/>
      <c r="G123" s="31"/>
      <c r="H123" s="31"/>
      <c r="I123" s="100"/>
      <c r="J123" s="148">
        <f>BK123</f>
        <v>0</v>
      </c>
      <c r="K123" s="31"/>
      <c r="L123" s="32"/>
      <c r="M123" s="64"/>
      <c r="N123" s="55"/>
      <c r="O123" s="65"/>
      <c r="P123" s="149">
        <f>P124</f>
        <v>0</v>
      </c>
      <c r="Q123" s="65"/>
      <c r="R123" s="149">
        <f>R124</f>
        <v>274.25853000000006</v>
      </c>
      <c r="S123" s="65"/>
      <c r="T123" s="150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74</v>
      </c>
      <c r="AU123" s="16" t="s">
        <v>401</v>
      </c>
      <c r="BK123" s="151">
        <f>BK124</f>
        <v>0</v>
      </c>
    </row>
    <row r="124" spans="1:65" s="12" customFormat="1" ht="25.9" customHeight="1">
      <c r="B124" s="152"/>
      <c r="D124" s="153" t="s">
        <v>74</v>
      </c>
      <c r="E124" s="154" t="s">
        <v>425</v>
      </c>
      <c r="F124" s="154" t="s">
        <v>425</v>
      </c>
      <c r="I124" s="155"/>
      <c r="J124" s="156">
        <f>BK124</f>
        <v>0</v>
      </c>
      <c r="L124" s="152"/>
      <c r="M124" s="157"/>
      <c r="N124" s="158"/>
      <c r="O124" s="158"/>
      <c r="P124" s="159">
        <f>P125</f>
        <v>0</v>
      </c>
      <c r="Q124" s="158"/>
      <c r="R124" s="159">
        <f>R125</f>
        <v>274.25853000000006</v>
      </c>
      <c r="S124" s="158"/>
      <c r="T124" s="160">
        <f>T125</f>
        <v>0</v>
      </c>
      <c r="AR124" s="153" t="s">
        <v>460</v>
      </c>
      <c r="AT124" s="161" t="s">
        <v>74</v>
      </c>
      <c r="AU124" s="161" t="s">
        <v>75</v>
      </c>
      <c r="AY124" s="153" t="s">
        <v>427</v>
      </c>
      <c r="BK124" s="162">
        <f>BK125</f>
        <v>0</v>
      </c>
    </row>
    <row r="125" spans="1:65" s="12" customFormat="1" ht="22.8" customHeight="1">
      <c r="B125" s="152"/>
      <c r="D125" s="153" t="s">
        <v>74</v>
      </c>
      <c r="E125" s="163" t="s">
        <v>429</v>
      </c>
      <c r="F125" s="163" t="s">
        <v>921</v>
      </c>
      <c r="I125" s="155"/>
      <c r="J125" s="164">
        <f>BK125</f>
        <v>0</v>
      </c>
      <c r="L125" s="152"/>
      <c r="M125" s="157"/>
      <c r="N125" s="158"/>
      <c r="O125" s="158"/>
      <c r="P125" s="159">
        <f>P126+SUM(P127:P163)</f>
        <v>0</v>
      </c>
      <c r="Q125" s="158"/>
      <c r="R125" s="159">
        <f>R126+SUM(R127:R163)</f>
        <v>274.25853000000006</v>
      </c>
      <c r="S125" s="158"/>
      <c r="T125" s="160">
        <f>T126+SUM(T127:T163)</f>
        <v>0</v>
      </c>
      <c r="AR125" s="153" t="s">
        <v>460</v>
      </c>
      <c r="AT125" s="161" t="s">
        <v>74</v>
      </c>
      <c r="AU125" s="161" t="s">
        <v>82</v>
      </c>
      <c r="AY125" s="153" t="s">
        <v>427</v>
      </c>
      <c r="BK125" s="162">
        <f>BK126+SUM(BK127:BK163)</f>
        <v>0</v>
      </c>
    </row>
    <row r="126" spans="1:65" s="2" customFormat="1" ht="16.5" customHeight="1">
      <c r="A126" s="31"/>
      <c r="B126" s="165"/>
      <c r="C126" s="166" t="s">
        <v>82</v>
      </c>
      <c r="D126" s="166" t="s">
        <v>431</v>
      </c>
      <c r="E126" s="167" t="s">
        <v>432</v>
      </c>
      <c r="F126" s="168" t="s">
        <v>922</v>
      </c>
      <c r="G126" s="169" t="s">
        <v>923</v>
      </c>
      <c r="H126" s="170">
        <v>1</v>
      </c>
      <c r="I126" s="171"/>
      <c r="J126" s="172">
        <f>ROUND(I126*H126,2)</f>
        <v>0</v>
      </c>
      <c r="K126" s="173"/>
      <c r="L126" s="32"/>
      <c r="M126" s="174" t="s">
        <v>1</v>
      </c>
      <c r="N126" s="175" t="s">
        <v>40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8" t="s">
        <v>924</v>
      </c>
      <c r="AT126" s="178" t="s">
        <v>431</v>
      </c>
      <c r="AU126" s="178" t="s">
        <v>84</v>
      </c>
      <c r="AY126" s="16" t="s">
        <v>427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82</v>
      </c>
      <c r="BK126" s="179">
        <f>ROUND(I126*H126,2)</f>
        <v>0</v>
      </c>
      <c r="BL126" s="16" t="s">
        <v>924</v>
      </c>
      <c r="BM126" s="178" t="s">
        <v>2730</v>
      </c>
    </row>
    <row r="127" spans="1:65" s="2" customFormat="1" ht="36">
      <c r="A127" s="31"/>
      <c r="B127" s="32"/>
      <c r="C127" s="31"/>
      <c r="D127" s="180" t="s">
        <v>438</v>
      </c>
      <c r="E127" s="31"/>
      <c r="F127" s="181" t="s">
        <v>926</v>
      </c>
      <c r="G127" s="31"/>
      <c r="H127" s="31"/>
      <c r="I127" s="100"/>
      <c r="J127" s="31"/>
      <c r="K127" s="31"/>
      <c r="L127" s="32"/>
      <c r="M127" s="182"/>
      <c r="N127" s="183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438</v>
      </c>
      <c r="AU127" s="16" t="s">
        <v>84</v>
      </c>
    </row>
    <row r="128" spans="1:65" s="13" customFormat="1" ht="10.199999999999999">
      <c r="B128" s="184"/>
      <c r="D128" s="180" t="s">
        <v>447</v>
      </c>
      <c r="E128" s="185" t="s">
        <v>1</v>
      </c>
      <c r="F128" s="186" t="s">
        <v>82</v>
      </c>
      <c r="H128" s="187">
        <v>1</v>
      </c>
      <c r="I128" s="188"/>
      <c r="L128" s="184"/>
      <c r="M128" s="189"/>
      <c r="N128" s="190"/>
      <c r="O128" s="190"/>
      <c r="P128" s="190"/>
      <c r="Q128" s="190"/>
      <c r="R128" s="190"/>
      <c r="S128" s="190"/>
      <c r="T128" s="191"/>
      <c r="AT128" s="185" t="s">
        <v>447</v>
      </c>
      <c r="AU128" s="185" t="s">
        <v>84</v>
      </c>
      <c r="AV128" s="13" t="s">
        <v>84</v>
      </c>
      <c r="AW128" s="13" t="s">
        <v>32</v>
      </c>
      <c r="AX128" s="13" t="s">
        <v>82</v>
      </c>
      <c r="AY128" s="185" t="s">
        <v>427</v>
      </c>
    </row>
    <row r="129" spans="1:65" s="2" customFormat="1" ht="16.5" customHeight="1">
      <c r="A129" s="31"/>
      <c r="B129" s="165"/>
      <c r="C129" s="166" t="s">
        <v>84</v>
      </c>
      <c r="D129" s="166" t="s">
        <v>431</v>
      </c>
      <c r="E129" s="167" t="s">
        <v>927</v>
      </c>
      <c r="F129" s="168" t="s">
        <v>928</v>
      </c>
      <c r="G129" s="169" t="s">
        <v>923</v>
      </c>
      <c r="H129" s="170">
        <v>2</v>
      </c>
      <c r="I129" s="171"/>
      <c r="J129" s="172">
        <f>ROUND(I129*H129,2)</f>
        <v>0</v>
      </c>
      <c r="K129" s="173"/>
      <c r="L129" s="32"/>
      <c r="M129" s="174" t="s">
        <v>1</v>
      </c>
      <c r="N129" s="175" t="s">
        <v>40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8" t="s">
        <v>924</v>
      </c>
      <c r="AT129" s="178" t="s">
        <v>431</v>
      </c>
      <c r="AU129" s="178" t="s">
        <v>84</v>
      </c>
      <c r="AY129" s="16" t="s">
        <v>427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82</v>
      </c>
      <c r="BK129" s="179">
        <f>ROUND(I129*H129,2)</f>
        <v>0</v>
      </c>
      <c r="BL129" s="16" t="s">
        <v>924</v>
      </c>
      <c r="BM129" s="178" t="s">
        <v>2731</v>
      </c>
    </row>
    <row r="130" spans="1:65" s="2" customFormat="1" ht="99">
      <c r="A130" s="31"/>
      <c r="B130" s="32"/>
      <c r="C130" s="31"/>
      <c r="D130" s="180" t="s">
        <v>438</v>
      </c>
      <c r="E130" s="31"/>
      <c r="F130" s="181" t="s">
        <v>930</v>
      </c>
      <c r="G130" s="31"/>
      <c r="H130" s="31"/>
      <c r="I130" s="100"/>
      <c r="J130" s="31"/>
      <c r="K130" s="31"/>
      <c r="L130" s="32"/>
      <c r="M130" s="182"/>
      <c r="N130" s="183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438</v>
      </c>
      <c r="AU130" s="16" t="s">
        <v>84</v>
      </c>
    </row>
    <row r="131" spans="1:65" s="13" customFormat="1" ht="10.199999999999999">
      <c r="B131" s="184"/>
      <c r="D131" s="180" t="s">
        <v>447</v>
      </c>
      <c r="E131" s="185" t="s">
        <v>1</v>
      </c>
      <c r="F131" s="186" t="s">
        <v>84</v>
      </c>
      <c r="H131" s="187">
        <v>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447</v>
      </c>
      <c r="AU131" s="185" t="s">
        <v>84</v>
      </c>
      <c r="AV131" s="13" t="s">
        <v>84</v>
      </c>
      <c r="AW131" s="13" t="s">
        <v>32</v>
      </c>
      <c r="AX131" s="13" t="s">
        <v>82</v>
      </c>
      <c r="AY131" s="185" t="s">
        <v>427</v>
      </c>
    </row>
    <row r="132" spans="1:65" s="2" customFormat="1" ht="16.5" customHeight="1">
      <c r="A132" s="31"/>
      <c r="B132" s="165"/>
      <c r="C132" s="166" t="s">
        <v>436</v>
      </c>
      <c r="D132" s="166" t="s">
        <v>431</v>
      </c>
      <c r="E132" s="167" t="s">
        <v>931</v>
      </c>
      <c r="F132" s="168" t="s">
        <v>932</v>
      </c>
      <c r="G132" s="169" t="s">
        <v>434</v>
      </c>
      <c r="H132" s="170">
        <v>1</v>
      </c>
      <c r="I132" s="171"/>
      <c r="J132" s="172">
        <f>ROUND(I132*H132,2)</f>
        <v>0</v>
      </c>
      <c r="K132" s="173"/>
      <c r="L132" s="32"/>
      <c r="M132" s="174" t="s">
        <v>1</v>
      </c>
      <c r="N132" s="175" t="s">
        <v>40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8" t="s">
        <v>924</v>
      </c>
      <c r="AT132" s="178" t="s">
        <v>431</v>
      </c>
      <c r="AU132" s="178" t="s">
        <v>84</v>
      </c>
      <c r="AY132" s="16" t="s">
        <v>427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82</v>
      </c>
      <c r="BK132" s="179">
        <f>ROUND(I132*H132,2)</f>
        <v>0</v>
      </c>
      <c r="BL132" s="16" t="s">
        <v>924</v>
      </c>
      <c r="BM132" s="178" t="s">
        <v>2732</v>
      </c>
    </row>
    <row r="133" spans="1:65" s="2" customFormat="1" ht="36">
      <c r="A133" s="31"/>
      <c r="B133" s="32"/>
      <c r="C133" s="31"/>
      <c r="D133" s="180" t="s">
        <v>438</v>
      </c>
      <c r="E133" s="31"/>
      <c r="F133" s="181" t="s">
        <v>934</v>
      </c>
      <c r="G133" s="31"/>
      <c r="H133" s="31"/>
      <c r="I133" s="100"/>
      <c r="J133" s="31"/>
      <c r="K133" s="31"/>
      <c r="L133" s="32"/>
      <c r="M133" s="182"/>
      <c r="N133" s="183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438</v>
      </c>
      <c r="AU133" s="16" t="s">
        <v>84</v>
      </c>
    </row>
    <row r="134" spans="1:65" s="13" customFormat="1" ht="10.199999999999999">
      <c r="B134" s="184"/>
      <c r="D134" s="180" t="s">
        <v>447</v>
      </c>
      <c r="E134" s="185" t="s">
        <v>1</v>
      </c>
      <c r="F134" s="186" t="s">
        <v>82</v>
      </c>
      <c r="H134" s="187">
        <v>1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447</v>
      </c>
      <c r="AU134" s="185" t="s">
        <v>84</v>
      </c>
      <c r="AV134" s="13" t="s">
        <v>84</v>
      </c>
      <c r="AW134" s="13" t="s">
        <v>32</v>
      </c>
      <c r="AX134" s="13" t="s">
        <v>82</v>
      </c>
      <c r="AY134" s="185" t="s">
        <v>427</v>
      </c>
    </row>
    <row r="135" spans="1:65" s="2" customFormat="1" ht="16.5" customHeight="1">
      <c r="A135" s="31"/>
      <c r="B135" s="165"/>
      <c r="C135" s="166" t="s">
        <v>435</v>
      </c>
      <c r="D135" s="166" t="s">
        <v>431</v>
      </c>
      <c r="E135" s="167" t="s">
        <v>935</v>
      </c>
      <c r="F135" s="168" t="s">
        <v>936</v>
      </c>
      <c r="G135" s="169" t="s">
        <v>923</v>
      </c>
      <c r="H135" s="170">
        <v>1</v>
      </c>
      <c r="I135" s="171"/>
      <c r="J135" s="172">
        <f>ROUND(I135*H135,2)</f>
        <v>0</v>
      </c>
      <c r="K135" s="173"/>
      <c r="L135" s="32"/>
      <c r="M135" s="174" t="s">
        <v>1</v>
      </c>
      <c r="N135" s="175" t="s">
        <v>40</v>
      </c>
      <c r="O135" s="57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8" t="s">
        <v>924</v>
      </c>
      <c r="AT135" s="178" t="s">
        <v>431</v>
      </c>
      <c r="AU135" s="178" t="s">
        <v>84</v>
      </c>
      <c r="AY135" s="16" t="s">
        <v>427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82</v>
      </c>
      <c r="BK135" s="179">
        <f>ROUND(I135*H135,2)</f>
        <v>0</v>
      </c>
      <c r="BL135" s="16" t="s">
        <v>924</v>
      </c>
      <c r="BM135" s="178" t="s">
        <v>2733</v>
      </c>
    </row>
    <row r="136" spans="1:65" s="2" customFormat="1" ht="36">
      <c r="A136" s="31"/>
      <c r="B136" s="32"/>
      <c r="C136" s="31"/>
      <c r="D136" s="180" t="s">
        <v>438</v>
      </c>
      <c r="E136" s="31"/>
      <c r="F136" s="181" t="s">
        <v>938</v>
      </c>
      <c r="G136" s="31"/>
      <c r="H136" s="31"/>
      <c r="I136" s="100"/>
      <c r="J136" s="31"/>
      <c r="K136" s="31"/>
      <c r="L136" s="32"/>
      <c r="M136" s="182"/>
      <c r="N136" s="18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438</v>
      </c>
      <c r="AU136" s="16" t="s">
        <v>84</v>
      </c>
    </row>
    <row r="137" spans="1:65" s="13" customFormat="1" ht="10.199999999999999">
      <c r="B137" s="184"/>
      <c r="D137" s="180" t="s">
        <v>447</v>
      </c>
      <c r="E137" s="185" t="s">
        <v>1</v>
      </c>
      <c r="F137" s="186" t="s">
        <v>82</v>
      </c>
      <c r="H137" s="187">
        <v>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447</v>
      </c>
      <c r="AU137" s="185" t="s">
        <v>84</v>
      </c>
      <c r="AV137" s="13" t="s">
        <v>84</v>
      </c>
      <c r="AW137" s="13" t="s">
        <v>32</v>
      </c>
      <c r="AX137" s="13" t="s">
        <v>82</v>
      </c>
      <c r="AY137" s="185" t="s">
        <v>427</v>
      </c>
    </row>
    <row r="138" spans="1:65" s="2" customFormat="1" ht="16.5" customHeight="1">
      <c r="A138" s="31"/>
      <c r="B138" s="165"/>
      <c r="C138" s="166" t="s">
        <v>460</v>
      </c>
      <c r="D138" s="166" t="s">
        <v>431</v>
      </c>
      <c r="E138" s="167" t="s">
        <v>939</v>
      </c>
      <c r="F138" s="168" t="s">
        <v>940</v>
      </c>
      <c r="G138" s="169" t="s">
        <v>923</v>
      </c>
      <c r="H138" s="170">
        <v>1</v>
      </c>
      <c r="I138" s="171"/>
      <c r="J138" s="172">
        <f>ROUND(I138*H138,2)</f>
        <v>0</v>
      </c>
      <c r="K138" s="173"/>
      <c r="L138" s="32"/>
      <c r="M138" s="174" t="s">
        <v>1</v>
      </c>
      <c r="N138" s="175" t="s">
        <v>40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8" t="s">
        <v>941</v>
      </c>
      <c r="AT138" s="178" t="s">
        <v>431</v>
      </c>
      <c r="AU138" s="178" t="s">
        <v>84</v>
      </c>
      <c r="AY138" s="16" t="s">
        <v>427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82</v>
      </c>
      <c r="BK138" s="179">
        <f>ROUND(I138*H138,2)</f>
        <v>0</v>
      </c>
      <c r="BL138" s="16" t="s">
        <v>941</v>
      </c>
      <c r="BM138" s="178" t="s">
        <v>2734</v>
      </c>
    </row>
    <row r="139" spans="1:65" s="2" customFormat="1" ht="27">
      <c r="A139" s="31"/>
      <c r="B139" s="32"/>
      <c r="C139" s="31"/>
      <c r="D139" s="180" t="s">
        <v>438</v>
      </c>
      <c r="E139" s="31"/>
      <c r="F139" s="181" t="s">
        <v>943</v>
      </c>
      <c r="G139" s="31"/>
      <c r="H139" s="31"/>
      <c r="I139" s="100"/>
      <c r="J139" s="31"/>
      <c r="K139" s="31"/>
      <c r="L139" s="32"/>
      <c r="M139" s="182"/>
      <c r="N139" s="18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438</v>
      </c>
      <c r="AU139" s="16" t="s">
        <v>84</v>
      </c>
    </row>
    <row r="140" spans="1:65" s="13" customFormat="1" ht="10.199999999999999">
      <c r="B140" s="184"/>
      <c r="D140" s="180" t="s">
        <v>447</v>
      </c>
      <c r="E140" s="185" t="s">
        <v>1</v>
      </c>
      <c r="F140" s="186" t="s">
        <v>82</v>
      </c>
      <c r="H140" s="187">
        <v>1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447</v>
      </c>
      <c r="AU140" s="185" t="s">
        <v>84</v>
      </c>
      <c r="AV140" s="13" t="s">
        <v>84</v>
      </c>
      <c r="AW140" s="13" t="s">
        <v>32</v>
      </c>
      <c r="AX140" s="13" t="s">
        <v>82</v>
      </c>
      <c r="AY140" s="185" t="s">
        <v>427</v>
      </c>
    </row>
    <row r="141" spans="1:65" s="2" customFormat="1" ht="21.75" customHeight="1">
      <c r="A141" s="31"/>
      <c r="B141" s="165"/>
      <c r="C141" s="166" t="s">
        <v>471</v>
      </c>
      <c r="D141" s="166" t="s">
        <v>431</v>
      </c>
      <c r="E141" s="167" t="s">
        <v>944</v>
      </c>
      <c r="F141" s="168" t="s">
        <v>945</v>
      </c>
      <c r="G141" s="169" t="s">
        <v>923</v>
      </c>
      <c r="H141" s="170">
        <v>1</v>
      </c>
      <c r="I141" s="171"/>
      <c r="J141" s="172">
        <f>ROUND(I141*H141,2)</f>
        <v>0</v>
      </c>
      <c r="K141" s="173"/>
      <c r="L141" s="32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8" t="s">
        <v>941</v>
      </c>
      <c r="AT141" s="178" t="s">
        <v>431</v>
      </c>
      <c r="AU141" s="178" t="s">
        <v>84</v>
      </c>
      <c r="AY141" s="16" t="s">
        <v>427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6" t="s">
        <v>82</v>
      </c>
      <c r="BK141" s="179">
        <f>ROUND(I141*H141,2)</f>
        <v>0</v>
      </c>
      <c r="BL141" s="16" t="s">
        <v>941</v>
      </c>
      <c r="BM141" s="178" t="s">
        <v>2735</v>
      </c>
    </row>
    <row r="142" spans="1:65" s="2" customFormat="1" ht="45">
      <c r="A142" s="31"/>
      <c r="B142" s="32"/>
      <c r="C142" s="31"/>
      <c r="D142" s="180" t="s">
        <v>438</v>
      </c>
      <c r="E142" s="31"/>
      <c r="F142" s="181" t="s">
        <v>947</v>
      </c>
      <c r="G142" s="31"/>
      <c r="H142" s="31"/>
      <c r="I142" s="100"/>
      <c r="J142" s="31"/>
      <c r="K142" s="31"/>
      <c r="L142" s="32"/>
      <c r="M142" s="182"/>
      <c r="N142" s="183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438</v>
      </c>
      <c r="AU142" s="16" t="s">
        <v>84</v>
      </c>
    </row>
    <row r="143" spans="1:65" s="13" customFormat="1" ht="10.199999999999999">
      <c r="B143" s="184"/>
      <c r="D143" s="180" t="s">
        <v>447</v>
      </c>
      <c r="E143" s="185" t="s">
        <v>1</v>
      </c>
      <c r="F143" s="186" t="s">
        <v>82</v>
      </c>
      <c r="H143" s="187">
        <v>1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447</v>
      </c>
      <c r="AU143" s="185" t="s">
        <v>84</v>
      </c>
      <c r="AV143" s="13" t="s">
        <v>84</v>
      </c>
      <c r="AW143" s="13" t="s">
        <v>32</v>
      </c>
      <c r="AX143" s="13" t="s">
        <v>82</v>
      </c>
      <c r="AY143" s="185" t="s">
        <v>427</v>
      </c>
    </row>
    <row r="144" spans="1:65" s="2" customFormat="1" ht="16.5" customHeight="1">
      <c r="A144" s="31"/>
      <c r="B144" s="165"/>
      <c r="C144" s="166" t="s">
        <v>479</v>
      </c>
      <c r="D144" s="166" t="s">
        <v>431</v>
      </c>
      <c r="E144" s="167" t="s">
        <v>948</v>
      </c>
      <c r="F144" s="168" t="s">
        <v>949</v>
      </c>
      <c r="G144" s="169" t="s">
        <v>923</v>
      </c>
      <c r="H144" s="170">
        <v>1</v>
      </c>
      <c r="I144" s="171"/>
      <c r="J144" s="172">
        <f>ROUND(I144*H144,2)</f>
        <v>0</v>
      </c>
      <c r="K144" s="173"/>
      <c r="L144" s="32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8" t="s">
        <v>924</v>
      </c>
      <c r="AT144" s="178" t="s">
        <v>431</v>
      </c>
      <c r="AU144" s="178" t="s">
        <v>84</v>
      </c>
      <c r="AY144" s="16" t="s">
        <v>427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82</v>
      </c>
      <c r="BK144" s="179">
        <f>ROUND(I144*H144,2)</f>
        <v>0</v>
      </c>
      <c r="BL144" s="16" t="s">
        <v>924</v>
      </c>
      <c r="BM144" s="178" t="s">
        <v>2736</v>
      </c>
    </row>
    <row r="145" spans="1:65" s="2" customFormat="1" ht="45">
      <c r="A145" s="31"/>
      <c r="B145" s="32"/>
      <c r="C145" s="31"/>
      <c r="D145" s="180" t="s">
        <v>438</v>
      </c>
      <c r="E145" s="31"/>
      <c r="F145" s="181" t="s">
        <v>951</v>
      </c>
      <c r="G145" s="31"/>
      <c r="H145" s="31"/>
      <c r="I145" s="100"/>
      <c r="J145" s="31"/>
      <c r="K145" s="31"/>
      <c r="L145" s="32"/>
      <c r="M145" s="182"/>
      <c r="N145" s="183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438</v>
      </c>
      <c r="AU145" s="16" t="s">
        <v>84</v>
      </c>
    </row>
    <row r="146" spans="1:65" s="2" customFormat="1" ht="16.5" customHeight="1">
      <c r="A146" s="31"/>
      <c r="B146" s="165"/>
      <c r="C146" s="166" t="s">
        <v>464</v>
      </c>
      <c r="D146" s="166" t="s">
        <v>431</v>
      </c>
      <c r="E146" s="167" t="s">
        <v>952</v>
      </c>
      <c r="F146" s="168" t="s">
        <v>953</v>
      </c>
      <c r="G146" s="169" t="s">
        <v>482</v>
      </c>
      <c r="H146" s="170">
        <v>1</v>
      </c>
      <c r="I146" s="171"/>
      <c r="J146" s="172">
        <f>ROUND(I146*H146,2)</f>
        <v>0</v>
      </c>
      <c r="K146" s="173"/>
      <c r="L146" s="32"/>
      <c r="M146" s="174" t="s">
        <v>1</v>
      </c>
      <c r="N146" s="175" t="s">
        <v>40</v>
      </c>
      <c r="O146" s="57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8" t="s">
        <v>924</v>
      </c>
      <c r="AT146" s="178" t="s">
        <v>431</v>
      </c>
      <c r="AU146" s="178" t="s">
        <v>84</v>
      </c>
      <c r="AY146" s="16" t="s">
        <v>427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82</v>
      </c>
      <c r="BK146" s="179">
        <f>ROUND(I146*H146,2)</f>
        <v>0</v>
      </c>
      <c r="BL146" s="16" t="s">
        <v>924</v>
      </c>
      <c r="BM146" s="178" t="s">
        <v>2737</v>
      </c>
    </row>
    <row r="147" spans="1:65" s="2" customFormat="1" ht="54">
      <c r="A147" s="31"/>
      <c r="B147" s="32"/>
      <c r="C147" s="31"/>
      <c r="D147" s="180" t="s">
        <v>438</v>
      </c>
      <c r="E147" s="31"/>
      <c r="F147" s="181" t="s">
        <v>955</v>
      </c>
      <c r="G147" s="31"/>
      <c r="H147" s="31"/>
      <c r="I147" s="100"/>
      <c r="J147" s="31"/>
      <c r="K147" s="31"/>
      <c r="L147" s="32"/>
      <c r="M147" s="182"/>
      <c r="N147" s="183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438</v>
      </c>
      <c r="AU147" s="16" t="s">
        <v>84</v>
      </c>
    </row>
    <row r="148" spans="1:65" s="2" customFormat="1" ht="16.5" customHeight="1">
      <c r="A148" s="31"/>
      <c r="B148" s="165"/>
      <c r="C148" s="166" t="s">
        <v>467</v>
      </c>
      <c r="D148" s="166" t="s">
        <v>431</v>
      </c>
      <c r="E148" s="167" t="s">
        <v>956</v>
      </c>
      <c r="F148" s="168" t="s">
        <v>957</v>
      </c>
      <c r="G148" s="169" t="s">
        <v>482</v>
      </c>
      <c r="H148" s="170">
        <v>1</v>
      </c>
      <c r="I148" s="171"/>
      <c r="J148" s="172">
        <f>ROUND(I148*H148,2)</f>
        <v>0</v>
      </c>
      <c r="K148" s="173"/>
      <c r="L148" s="32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8" t="s">
        <v>924</v>
      </c>
      <c r="AT148" s="178" t="s">
        <v>431</v>
      </c>
      <c r="AU148" s="178" t="s">
        <v>84</v>
      </c>
      <c r="AY148" s="16" t="s">
        <v>427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82</v>
      </c>
      <c r="BK148" s="179">
        <f>ROUND(I148*H148,2)</f>
        <v>0</v>
      </c>
      <c r="BL148" s="16" t="s">
        <v>924</v>
      </c>
      <c r="BM148" s="178" t="s">
        <v>2738</v>
      </c>
    </row>
    <row r="149" spans="1:65" s="2" customFormat="1" ht="27">
      <c r="A149" s="31"/>
      <c r="B149" s="32"/>
      <c r="C149" s="31"/>
      <c r="D149" s="180" t="s">
        <v>438</v>
      </c>
      <c r="E149" s="31"/>
      <c r="F149" s="181" t="s">
        <v>959</v>
      </c>
      <c r="G149" s="31"/>
      <c r="H149" s="31"/>
      <c r="I149" s="100"/>
      <c r="J149" s="31"/>
      <c r="K149" s="31"/>
      <c r="L149" s="32"/>
      <c r="M149" s="182"/>
      <c r="N149" s="18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438</v>
      </c>
      <c r="AU149" s="16" t="s">
        <v>84</v>
      </c>
    </row>
    <row r="150" spans="1:65" s="13" customFormat="1" ht="10.199999999999999">
      <c r="B150" s="184"/>
      <c r="D150" s="180" t="s">
        <v>447</v>
      </c>
      <c r="E150" s="185" t="s">
        <v>1</v>
      </c>
      <c r="F150" s="186" t="s">
        <v>82</v>
      </c>
      <c r="H150" s="187">
        <v>1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447</v>
      </c>
      <c r="AU150" s="185" t="s">
        <v>84</v>
      </c>
      <c r="AV150" s="13" t="s">
        <v>84</v>
      </c>
      <c r="AW150" s="13" t="s">
        <v>32</v>
      </c>
      <c r="AX150" s="13" t="s">
        <v>82</v>
      </c>
      <c r="AY150" s="185" t="s">
        <v>427</v>
      </c>
    </row>
    <row r="151" spans="1:65" s="2" customFormat="1" ht="16.5" customHeight="1">
      <c r="A151" s="31"/>
      <c r="B151" s="165"/>
      <c r="C151" s="166" t="s">
        <v>497</v>
      </c>
      <c r="D151" s="166" t="s">
        <v>431</v>
      </c>
      <c r="E151" s="167" t="s">
        <v>960</v>
      </c>
      <c r="F151" s="168" t="s">
        <v>961</v>
      </c>
      <c r="G151" s="169" t="s">
        <v>923</v>
      </c>
      <c r="H151" s="170">
        <v>1</v>
      </c>
      <c r="I151" s="171"/>
      <c r="J151" s="172">
        <f>ROUND(I151*H151,2)</f>
        <v>0</v>
      </c>
      <c r="K151" s="173"/>
      <c r="L151" s="32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8" t="s">
        <v>924</v>
      </c>
      <c r="AT151" s="178" t="s">
        <v>431</v>
      </c>
      <c r="AU151" s="178" t="s">
        <v>84</v>
      </c>
      <c r="AY151" s="16" t="s">
        <v>427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6" t="s">
        <v>82</v>
      </c>
      <c r="BK151" s="179">
        <f>ROUND(I151*H151,2)</f>
        <v>0</v>
      </c>
      <c r="BL151" s="16" t="s">
        <v>924</v>
      </c>
      <c r="BM151" s="178" t="s">
        <v>2739</v>
      </c>
    </row>
    <row r="152" spans="1:65" s="2" customFormat="1" ht="45">
      <c r="A152" s="31"/>
      <c r="B152" s="32"/>
      <c r="C152" s="31"/>
      <c r="D152" s="180" t="s">
        <v>438</v>
      </c>
      <c r="E152" s="31"/>
      <c r="F152" s="181" t="s">
        <v>963</v>
      </c>
      <c r="G152" s="31"/>
      <c r="H152" s="31"/>
      <c r="I152" s="100"/>
      <c r="J152" s="31"/>
      <c r="K152" s="31"/>
      <c r="L152" s="32"/>
      <c r="M152" s="182"/>
      <c r="N152" s="183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438</v>
      </c>
      <c r="AU152" s="16" t="s">
        <v>84</v>
      </c>
    </row>
    <row r="153" spans="1:65" s="2" customFormat="1" ht="21.75" customHeight="1">
      <c r="A153" s="31"/>
      <c r="B153" s="165"/>
      <c r="C153" s="166" t="s">
        <v>429</v>
      </c>
      <c r="D153" s="166" t="s">
        <v>431</v>
      </c>
      <c r="E153" s="167" t="s">
        <v>964</v>
      </c>
      <c r="F153" s="168" t="s">
        <v>965</v>
      </c>
      <c r="G153" s="169" t="s">
        <v>923</v>
      </c>
      <c r="H153" s="170">
        <v>2</v>
      </c>
      <c r="I153" s="171"/>
      <c r="J153" s="172">
        <f>ROUND(I153*H153,2)</f>
        <v>0</v>
      </c>
      <c r="K153" s="173"/>
      <c r="L153" s="32"/>
      <c r="M153" s="174" t="s">
        <v>1</v>
      </c>
      <c r="N153" s="175" t="s">
        <v>40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8" t="s">
        <v>924</v>
      </c>
      <c r="AT153" s="178" t="s">
        <v>431</v>
      </c>
      <c r="AU153" s="178" t="s">
        <v>84</v>
      </c>
      <c r="AY153" s="16" t="s">
        <v>427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82</v>
      </c>
      <c r="BK153" s="179">
        <f>ROUND(I153*H153,2)</f>
        <v>0</v>
      </c>
      <c r="BL153" s="16" t="s">
        <v>924</v>
      </c>
      <c r="BM153" s="178" t="s">
        <v>2740</v>
      </c>
    </row>
    <row r="154" spans="1:65" s="2" customFormat="1" ht="162">
      <c r="A154" s="31"/>
      <c r="B154" s="32"/>
      <c r="C154" s="31"/>
      <c r="D154" s="180" t="s">
        <v>438</v>
      </c>
      <c r="E154" s="31"/>
      <c r="F154" s="181" t="s">
        <v>1893</v>
      </c>
      <c r="G154" s="31"/>
      <c r="H154" s="31"/>
      <c r="I154" s="100"/>
      <c r="J154" s="31"/>
      <c r="K154" s="31"/>
      <c r="L154" s="32"/>
      <c r="M154" s="182"/>
      <c r="N154" s="18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438</v>
      </c>
      <c r="AU154" s="16" t="s">
        <v>84</v>
      </c>
    </row>
    <row r="155" spans="1:65" s="13" customFormat="1" ht="10.199999999999999">
      <c r="B155" s="184"/>
      <c r="D155" s="180" t="s">
        <v>447</v>
      </c>
      <c r="E155" s="185" t="s">
        <v>1</v>
      </c>
      <c r="F155" s="186" t="s">
        <v>968</v>
      </c>
      <c r="H155" s="187">
        <v>2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447</v>
      </c>
      <c r="AU155" s="185" t="s">
        <v>84</v>
      </c>
      <c r="AV155" s="13" t="s">
        <v>84</v>
      </c>
      <c r="AW155" s="13" t="s">
        <v>32</v>
      </c>
      <c r="AX155" s="13" t="s">
        <v>82</v>
      </c>
      <c r="AY155" s="185" t="s">
        <v>427</v>
      </c>
    </row>
    <row r="156" spans="1:65" s="2" customFormat="1" ht="21.75" customHeight="1">
      <c r="A156" s="31"/>
      <c r="B156" s="165"/>
      <c r="C156" s="166" t="s">
        <v>440</v>
      </c>
      <c r="D156" s="166" t="s">
        <v>431</v>
      </c>
      <c r="E156" s="167" t="s">
        <v>969</v>
      </c>
      <c r="F156" s="168" t="s">
        <v>970</v>
      </c>
      <c r="G156" s="169" t="s">
        <v>923</v>
      </c>
      <c r="H156" s="170">
        <v>1</v>
      </c>
      <c r="I156" s="171"/>
      <c r="J156" s="172">
        <f>ROUND(I156*H156,2)</f>
        <v>0</v>
      </c>
      <c r="K156" s="173"/>
      <c r="L156" s="32"/>
      <c r="M156" s="174" t="s">
        <v>1</v>
      </c>
      <c r="N156" s="175" t="s">
        <v>40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8" t="s">
        <v>924</v>
      </c>
      <c r="AT156" s="178" t="s">
        <v>431</v>
      </c>
      <c r="AU156" s="178" t="s">
        <v>84</v>
      </c>
      <c r="AY156" s="16" t="s">
        <v>427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82</v>
      </c>
      <c r="BK156" s="179">
        <f>ROUND(I156*H156,2)</f>
        <v>0</v>
      </c>
      <c r="BL156" s="16" t="s">
        <v>924</v>
      </c>
      <c r="BM156" s="178" t="s">
        <v>2741</v>
      </c>
    </row>
    <row r="157" spans="1:65" s="2" customFormat="1" ht="18">
      <c r="A157" s="31"/>
      <c r="B157" s="32"/>
      <c r="C157" s="31"/>
      <c r="D157" s="180" t="s">
        <v>438</v>
      </c>
      <c r="E157" s="31"/>
      <c r="F157" s="181" t="s">
        <v>972</v>
      </c>
      <c r="G157" s="31"/>
      <c r="H157" s="31"/>
      <c r="I157" s="100"/>
      <c r="J157" s="31"/>
      <c r="K157" s="31"/>
      <c r="L157" s="32"/>
      <c r="M157" s="182"/>
      <c r="N157" s="18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438</v>
      </c>
      <c r="AU157" s="16" t="s">
        <v>84</v>
      </c>
    </row>
    <row r="158" spans="1:65" s="13" customFormat="1" ht="10.199999999999999">
      <c r="B158" s="184"/>
      <c r="D158" s="180" t="s">
        <v>447</v>
      </c>
      <c r="E158" s="185" t="s">
        <v>1</v>
      </c>
      <c r="F158" s="186" t="s">
        <v>82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447</v>
      </c>
      <c r="AU158" s="185" t="s">
        <v>84</v>
      </c>
      <c r="AV158" s="13" t="s">
        <v>84</v>
      </c>
      <c r="AW158" s="13" t="s">
        <v>32</v>
      </c>
      <c r="AX158" s="13" t="s">
        <v>82</v>
      </c>
      <c r="AY158" s="185" t="s">
        <v>427</v>
      </c>
    </row>
    <row r="159" spans="1:65" s="2" customFormat="1" ht="16.5" customHeight="1">
      <c r="A159" s="31"/>
      <c r="B159" s="165"/>
      <c r="C159" s="166" t="s">
        <v>512</v>
      </c>
      <c r="D159" s="166" t="s">
        <v>431</v>
      </c>
      <c r="E159" s="167" t="s">
        <v>973</v>
      </c>
      <c r="F159" s="168" t="s">
        <v>974</v>
      </c>
      <c r="G159" s="169" t="s">
        <v>482</v>
      </c>
      <c r="H159" s="170">
        <v>1</v>
      </c>
      <c r="I159" s="171"/>
      <c r="J159" s="172">
        <f>ROUND(I159*H159,2)</f>
        <v>0</v>
      </c>
      <c r="K159" s="173"/>
      <c r="L159" s="32"/>
      <c r="M159" s="174" t="s">
        <v>1</v>
      </c>
      <c r="N159" s="175" t="s">
        <v>40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8" t="s">
        <v>924</v>
      </c>
      <c r="AT159" s="178" t="s">
        <v>431</v>
      </c>
      <c r="AU159" s="178" t="s">
        <v>84</v>
      </c>
      <c r="AY159" s="16" t="s">
        <v>427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6" t="s">
        <v>82</v>
      </c>
      <c r="BK159" s="179">
        <f>ROUND(I159*H159,2)</f>
        <v>0</v>
      </c>
      <c r="BL159" s="16" t="s">
        <v>924</v>
      </c>
      <c r="BM159" s="178" t="s">
        <v>2742</v>
      </c>
    </row>
    <row r="160" spans="1:65" s="2" customFormat="1" ht="16.5" customHeight="1">
      <c r="A160" s="31"/>
      <c r="B160" s="165"/>
      <c r="C160" s="166" t="s">
        <v>487</v>
      </c>
      <c r="D160" s="166" t="s">
        <v>431</v>
      </c>
      <c r="E160" s="167" t="s">
        <v>976</v>
      </c>
      <c r="F160" s="168" t="s">
        <v>977</v>
      </c>
      <c r="G160" s="169" t="s">
        <v>923</v>
      </c>
      <c r="H160" s="170">
        <v>1</v>
      </c>
      <c r="I160" s="171"/>
      <c r="J160" s="172">
        <f>ROUND(I160*H160,2)</f>
        <v>0</v>
      </c>
      <c r="K160" s="173"/>
      <c r="L160" s="32"/>
      <c r="M160" s="174" t="s">
        <v>1</v>
      </c>
      <c r="N160" s="175" t="s">
        <v>40</v>
      </c>
      <c r="O160" s="57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8" t="s">
        <v>924</v>
      </c>
      <c r="AT160" s="178" t="s">
        <v>431</v>
      </c>
      <c r="AU160" s="178" t="s">
        <v>84</v>
      </c>
      <c r="AY160" s="16" t="s">
        <v>427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82</v>
      </c>
      <c r="BK160" s="179">
        <f>ROUND(I160*H160,2)</f>
        <v>0</v>
      </c>
      <c r="BL160" s="16" t="s">
        <v>924</v>
      </c>
      <c r="BM160" s="178" t="s">
        <v>2743</v>
      </c>
    </row>
    <row r="161" spans="1:65" s="2" customFormat="1" ht="54">
      <c r="A161" s="31"/>
      <c r="B161" s="32"/>
      <c r="C161" s="31"/>
      <c r="D161" s="180" t="s">
        <v>438</v>
      </c>
      <c r="E161" s="31"/>
      <c r="F161" s="181" t="s">
        <v>979</v>
      </c>
      <c r="G161" s="31"/>
      <c r="H161" s="31"/>
      <c r="I161" s="100"/>
      <c r="J161" s="31"/>
      <c r="K161" s="31"/>
      <c r="L161" s="32"/>
      <c r="M161" s="182"/>
      <c r="N161" s="183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438</v>
      </c>
      <c r="AU161" s="16" t="s">
        <v>84</v>
      </c>
    </row>
    <row r="162" spans="1:65" s="2" customFormat="1" ht="21.75" customHeight="1">
      <c r="A162" s="31"/>
      <c r="B162" s="165"/>
      <c r="C162" s="166" t="s">
        <v>549</v>
      </c>
      <c r="D162" s="166" t="s">
        <v>431</v>
      </c>
      <c r="E162" s="167" t="s">
        <v>2744</v>
      </c>
      <c r="F162" s="168" t="s">
        <v>981</v>
      </c>
      <c r="G162" s="169" t="s">
        <v>923</v>
      </c>
      <c r="H162" s="170">
        <v>1</v>
      </c>
      <c r="I162" s="171"/>
      <c r="J162" s="172">
        <f>ROUND(I162*H162,2)</f>
        <v>0</v>
      </c>
      <c r="K162" s="173"/>
      <c r="L162" s="32"/>
      <c r="M162" s="174" t="s">
        <v>1</v>
      </c>
      <c r="N162" s="175" t="s">
        <v>40</v>
      </c>
      <c r="O162" s="57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8" t="s">
        <v>924</v>
      </c>
      <c r="AT162" s="178" t="s">
        <v>431</v>
      </c>
      <c r="AU162" s="178" t="s">
        <v>84</v>
      </c>
      <c r="AY162" s="16" t="s">
        <v>427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82</v>
      </c>
      <c r="BK162" s="179">
        <f>ROUND(I162*H162,2)</f>
        <v>0</v>
      </c>
      <c r="BL162" s="16" t="s">
        <v>924</v>
      </c>
      <c r="BM162" s="178" t="s">
        <v>2745</v>
      </c>
    </row>
    <row r="163" spans="1:65" s="12" customFormat="1" ht="20.85" customHeight="1">
      <c r="B163" s="152"/>
      <c r="D163" s="153" t="s">
        <v>74</v>
      </c>
      <c r="E163" s="163" t="s">
        <v>984</v>
      </c>
      <c r="F163" s="163" t="s">
        <v>985</v>
      </c>
      <c r="I163" s="155"/>
      <c r="J163" s="164">
        <f>BK163</f>
        <v>0</v>
      </c>
      <c r="L163" s="152"/>
      <c r="M163" s="157"/>
      <c r="N163" s="158"/>
      <c r="O163" s="158"/>
      <c r="P163" s="159">
        <f>SUM(P164:P171)</f>
        <v>0</v>
      </c>
      <c r="Q163" s="158"/>
      <c r="R163" s="159">
        <f>SUM(R164:R171)</f>
        <v>274.25853000000006</v>
      </c>
      <c r="S163" s="158"/>
      <c r="T163" s="160">
        <f>SUM(T164:T171)</f>
        <v>0</v>
      </c>
      <c r="AR163" s="153" t="s">
        <v>82</v>
      </c>
      <c r="AT163" s="161" t="s">
        <v>74</v>
      </c>
      <c r="AU163" s="161" t="s">
        <v>84</v>
      </c>
      <c r="AY163" s="153" t="s">
        <v>427</v>
      </c>
      <c r="BK163" s="162">
        <f>SUM(BK164:BK171)</f>
        <v>0</v>
      </c>
    </row>
    <row r="164" spans="1:65" s="2" customFormat="1" ht="33" customHeight="1">
      <c r="A164" s="31"/>
      <c r="B164" s="165"/>
      <c r="C164" s="166" t="s">
        <v>8</v>
      </c>
      <c r="D164" s="166" t="s">
        <v>431</v>
      </c>
      <c r="E164" s="167" t="s">
        <v>986</v>
      </c>
      <c r="F164" s="168" t="s">
        <v>987</v>
      </c>
      <c r="G164" s="169" t="s">
        <v>675</v>
      </c>
      <c r="H164" s="170">
        <v>60</v>
      </c>
      <c r="I164" s="171"/>
      <c r="J164" s="172">
        <f>ROUND(I164*H164,2)</f>
        <v>0</v>
      </c>
      <c r="K164" s="173"/>
      <c r="L164" s="32"/>
      <c r="M164" s="174" t="s">
        <v>1</v>
      </c>
      <c r="N164" s="175" t="s">
        <v>40</v>
      </c>
      <c r="O164" s="57"/>
      <c r="P164" s="176">
        <f>O164*H164</f>
        <v>0</v>
      </c>
      <c r="Q164" s="176">
        <v>3.4860000000000002</v>
      </c>
      <c r="R164" s="176">
        <f>Q164*H164</f>
        <v>209.16000000000003</v>
      </c>
      <c r="S164" s="176">
        <v>0</v>
      </c>
      <c r="T164" s="17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8" t="s">
        <v>435</v>
      </c>
      <c r="AT164" s="178" t="s">
        <v>431</v>
      </c>
      <c r="AU164" s="178" t="s">
        <v>436</v>
      </c>
      <c r="AY164" s="16" t="s">
        <v>427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6" t="s">
        <v>82</v>
      </c>
      <c r="BK164" s="179">
        <f>ROUND(I164*H164,2)</f>
        <v>0</v>
      </c>
      <c r="BL164" s="16" t="s">
        <v>435</v>
      </c>
      <c r="BM164" s="178" t="s">
        <v>2746</v>
      </c>
    </row>
    <row r="165" spans="1:65" s="13" customFormat="1" ht="20.399999999999999">
      <c r="B165" s="184"/>
      <c r="D165" s="180" t="s">
        <v>447</v>
      </c>
      <c r="E165" s="185" t="s">
        <v>1</v>
      </c>
      <c r="F165" s="186" t="s">
        <v>1636</v>
      </c>
      <c r="H165" s="187">
        <v>60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447</v>
      </c>
      <c r="AU165" s="185" t="s">
        <v>436</v>
      </c>
      <c r="AV165" s="13" t="s">
        <v>84</v>
      </c>
      <c r="AW165" s="13" t="s">
        <v>32</v>
      </c>
      <c r="AX165" s="13" t="s">
        <v>82</v>
      </c>
      <c r="AY165" s="185" t="s">
        <v>427</v>
      </c>
    </row>
    <row r="166" spans="1:65" s="2" customFormat="1" ht="21.75" customHeight="1">
      <c r="A166" s="31"/>
      <c r="B166" s="165"/>
      <c r="C166" s="166" t="s">
        <v>484</v>
      </c>
      <c r="D166" s="166" t="s">
        <v>431</v>
      </c>
      <c r="E166" s="167" t="s">
        <v>990</v>
      </c>
      <c r="F166" s="168" t="s">
        <v>991</v>
      </c>
      <c r="G166" s="169" t="s">
        <v>490</v>
      </c>
      <c r="H166" s="170">
        <v>600</v>
      </c>
      <c r="I166" s="171"/>
      <c r="J166" s="172">
        <f>ROUND(I166*H166,2)</f>
        <v>0</v>
      </c>
      <c r="K166" s="173"/>
      <c r="L166" s="32"/>
      <c r="M166" s="174" t="s">
        <v>1</v>
      </c>
      <c r="N166" s="175" t="s">
        <v>40</v>
      </c>
      <c r="O166" s="57"/>
      <c r="P166" s="176">
        <f>O166*H166</f>
        <v>0</v>
      </c>
      <c r="Q166" s="176">
        <v>0.108</v>
      </c>
      <c r="R166" s="176">
        <f>Q166*H166</f>
        <v>64.8</v>
      </c>
      <c r="S166" s="176">
        <v>0</v>
      </c>
      <c r="T166" s="17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8" t="s">
        <v>435</v>
      </c>
      <c r="AT166" s="178" t="s">
        <v>431</v>
      </c>
      <c r="AU166" s="178" t="s">
        <v>436</v>
      </c>
      <c r="AY166" s="16" t="s">
        <v>427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6" t="s">
        <v>82</v>
      </c>
      <c r="BK166" s="179">
        <f>ROUND(I166*H166,2)</f>
        <v>0</v>
      </c>
      <c r="BL166" s="16" t="s">
        <v>435</v>
      </c>
      <c r="BM166" s="178" t="s">
        <v>2747</v>
      </c>
    </row>
    <row r="167" spans="1:65" s="13" customFormat="1" ht="10.199999999999999">
      <c r="B167" s="184"/>
      <c r="D167" s="180" t="s">
        <v>447</v>
      </c>
      <c r="E167" s="185" t="s">
        <v>1</v>
      </c>
      <c r="F167" s="186" t="s">
        <v>2748</v>
      </c>
      <c r="H167" s="187">
        <v>600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447</v>
      </c>
      <c r="AU167" s="185" t="s">
        <v>436</v>
      </c>
      <c r="AV167" s="13" t="s">
        <v>84</v>
      </c>
      <c r="AW167" s="13" t="s">
        <v>32</v>
      </c>
      <c r="AX167" s="13" t="s">
        <v>82</v>
      </c>
      <c r="AY167" s="185" t="s">
        <v>427</v>
      </c>
    </row>
    <row r="168" spans="1:65" s="2" customFormat="1" ht="21.75" customHeight="1">
      <c r="A168" s="31"/>
      <c r="B168" s="165"/>
      <c r="C168" s="166" t="s">
        <v>533</v>
      </c>
      <c r="D168" s="166" t="s">
        <v>431</v>
      </c>
      <c r="E168" s="167" t="s">
        <v>994</v>
      </c>
      <c r="F168" s="168" t="s">
        <v>995</v>
      </c>
      <c r="G168" s="169" t="s">
        <v>452</v>
      </c>
      <c r="H168" s="170">
        <v>3</v>
      </c>
      <c r="I168" s="171"/>
      <c r="J168" s="172">
        <f>ROUND(I168*H168,2)</f>
        <v>0</v>
      </c>
      <c r="K168" s="173"/>
      <c r="L168" s="32"/>
      <c r="M168" s="174" t="s">
        <v>1</v>
      </c>
      <c r="N168" s="175" t="s">
        <v>40</v>
      </c>
      <c r="O168" s="57"/>
      <c r="P168" s="176">
        <f>O168*H168</f>
        <v>0</v>
      </c>
      <c r="Q168" s="176">
        <v>9.9510000000000001E-2</v>
      </c>
      <c r="R168" s="176">
        <f>Q168*H168</f>
        <v>0.29853000000000002</v>
      </c>
      <c r="S168" s="176">
        <v>0</v>
      </c>
      <c r="T168" s="17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8" t="s">
        <v>435</v>
      </c>
      <c r="AT168" s="178" t="s">
        <v>431</v>
      </c>
      <c r="AU168" s="178" t="s">
        <v>436</v>
      </c>
      <c r="AY168" s="16" t="s">
        <v>427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6" t="s">
        <v>82</v>
      </c>
      <c r="BK168" s="179">
        <f>ROUND(I168*H168,2)</f>
        <v>0</v>
      </c>
      <c r="BL168" s="16" t="s">
        <v>435</v>
      </c>
      <c r="BM168" s="178" t="s">
        <v>2749</v>
      </c>
    </row>
    <row r="169" spans="1:65" s="13" customFormat="1" ht="10.199999999999999">
      <c r="B169" s="184"/>
      <c r="D169" s="180" t="s">
        <v>447</v>
      </c>
      <c r="E169" s="185" t="s">
        <v>1</v>
      </c>
      <c r="F169" s="186" t="s">
        <v>1639</v>
      </c>
      <c r="H169" s="187">
        <v>3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447</v>
      </c>
      <c r="AU169" s="185" t="s">
        <v>436</v>
      </c>
      <c r="AV169" s="13" t="s">
        <v>84</v>
      </c>
      <c r="AW169" s="13" t="s">
        <v>32</v>
      </c>
      <c r="AX169" s="13" t="s">
        <v>82</v>
      </c>
      <c r="AY169" s="185" t="s">
        <v>427</v>
      </c>
    </row>
    <row r="170" spans="1:65" s="2" customFormat="1" ht="21.75" customHeight="1">
      <c r="A170" s="31"/>
      <c r="B170" s="165"/>
      <c r="C170" s="166" t="s">
        <v>542</v>
      </c>
      <c r="D170" s="166" t="s">
        <v>431</v>
      </c>
      <c r="E170" s="167" t="s">
        <v>998</v>
      </c>
      <c r="F170" s="168" t="s">
        <v>999</v>
      </c>
      <c r="G170" s="169" t="s">
        <v>452</v>
      </c>
      <c r="H170" s="170">
        <v>3</v>
      </c>
      <c r="I170" s="171"/>
      <c r="J170" s="172">
        <f>ROUND(I170*H170,2)</f>
        <v>0</v>
      </c>
      <c r="K170" s="173"/>
      <c r="L170" s="32"/>
      <c r="M170" s="174" t="s">
        <v>1</v>
      </c>
      <c r="N170" s="175" t="s">
        <v>40</v>
      </c>
      <c r="O170" s="57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8" t="s">
        <v>435</v>
      </c>
      <c r="AT170" s="178" t="s">
        <v>431</v>
      </c>
      <c r="AU170" s="178" t="s">
        <v>436</v>
      </c>
      <c r="AY170" s="16" t="s">
        <v>427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6" t="s">
        <v>82</v>
      </c>
      <c r="BK170" s="179">
        <f>ROUND(I170*H170,2)</f>
        <v>0</v>
      </c>
      <c r="BL170" s="16" t="s">
        <v>435</v>
      </c>
      <c r="BM170" s="178" t="s">
        <v>2750</v>
      </c>
    </row>
    <row r="171" spans="1:65" s="13" customFormat="1" ht="10.199999999999999">
      <c r="B171" s="184"/>
      <c r="D171" s="180" t="s">
        <v>447</v>
      </c>
      <c r="E171" s="185" t="s">
        <v>1</v>
      </c>
      <c r="F171" s="186" t="s">
        <v>436</v>
      </c>
      <c r="H171" s="187">
        <v>3</v>
      </c>
      <c r="I171" s="188"/>
      <c r="L171" s="184"/>
      <c r="M171" s="211"/>
      <c r="N171" s="212"/>
      <c r="O171" s="212"/>
      <c r="P171" s="212"/>
      <c r="Q171" s="212"/>
      <c r="R171" s="212"/>
      <c r="S171" s="212"/>
      <c r="T171" s="213"/>
      <c r="AT171" s="185" t="s">
        <v>447</v>
      </c>
      <c r="AU171" s="185" t="s">
        <v>436</v>
      </c>
      <c r="AV171" s="13" t="s">
        <v>84</v>
      </c>
      <c r="AW171" s="13" t="s">
        <v>32</v>
      </c>
      <c r="AX171" s="13" t="s">
        <v>82</v>
      </c>
      <c r="AY171" s="185" t="s">
        <v>427</v>
      </c>
    </row>
    <row r="172" spans="1:65" s="2" customFormat="1" ht="7" customHeight="1">
      <c r="A172" s="31"/>
      <c r="B172" s="46"/>
      <c r="C172" s="47"/>
      <c r="D172" s="47"/>
      <c r="E172" s="47"/>
      <c r="F172" s="47"/>
      <c r="G172" s="47"/>
      <c r="H172" s="47"/>
      <c r="I172" s="124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2:K17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94</vt:i4>
      </vt:variant>
      <vt:variant>
        <vt:lpstr>Pojmenované oblasti</vt:lpstr>
      </vt:variant>
      <vt:variant>
        <vt:i4>188</vt:i4>
      </vt:variant>
    </vt:vector>
  </HeadingPairs>
  <TitlesOfParts>
    <vt:vector size="282" baseType="lpstr">
      <vt:lpstr>Rekapitulace stavby</vt:lpstr>
      <vt:lpstr>014-36-01-1 - SO-01 PK Pe...</vt:lpstr>
      <vt:lpstr>014-36-01-2 - SO-02 PK Pe...</vt:lpstr>
      <vt:lpstr>014-36-01-3 - PS-01 PK Pe...</vt:lpstr>
      <vt:lpstr>014-36-01-4 - PS-02 PK Pe...</vt:lpstr>
      <vt:lpstr>014-36-01-5 - SO-03 Rozvo...</vt:lpstr>
      <vt:lpstr>014-36-01-6 - SO-04 Rozvo...</vt:lpstr>
      <vt:lpstr>014-36-01-7 - PS-03 Elekt...</vt:lpstr>
      <vt:lpstr>014-36-01-8 - PS-04 Elekt...</vt:lpstr>
      <vt:lpstr>014-36-01-9 - SO-05 Úprav...</vt:lpstr>
      <vt:lpstr>014-36-01-00 - Vedlejší a...</vt:lpstr>
      <vt:lpstr>014-36-02-1 - SO-01 PK Vn...</vt:lpstr>
      <vt:lpstr>014-36-02-2 - SO-02 PK Vn...</vt:lpstr>
      <vt:lpstr>014-36-02-3 - PS-01 PK Vn...</vt:lpstr>
      <vt:lpstr>014-36-02-4 - PS-02 PK Vn...</vt:lpstr>
      <vt:lpstr>014-36-02-5 - SO-03 PK Vn...</vt:lpstr>
      <vt:lpstr>014-36-02-6 - SO-04 PK Vn...</vt:lpstr>
      <vt:lpstr>014-36-02-7 - PS-03 PK Vn...</vt:lpstr>
      <vt:lpstr>014-36-02-8 - PS-04 PK Vn...</vt:lpstr>
      <vt:lpstr>014-36-02-9 - SO-05 PK Vn...</vt:lpstr>
      <vt:lpstr>014-36-02-00 - PK Vnorovy...</vt:lpstr>
      <vt:lpstr>014-36-03-1 - SO-01 PK Vn...</vt:lpstr>
      <vt:lpstr>014-36-03-2 - SO-02 PK Vn...</vt:lpstr>
      <vt:lpstr>014-36-03-3 - PS-01 PK Vn...</vt:lpstr>
      <vt:lpstr>014-36-03-4 - PS-02 PK Vn...</vt:lpstr>
      <vt:lpstr>014-36-03-5 - SO-03 PK Vn...</vt:lpstr>
      <vt:lpstr>014-36-03-6 - SO-04 PK Vn...</vt:lpstr>
      <vt:lpstr>014-36-03-7 - PS-03 PK Vn...</vt:lpstr>
      <vt:lpstr>014-36-03-8 - PS-04 PK Vn...</vt:lpstr>
      <vt:lpstr>014-36-03-9 - SO-05 PK Vn...</vt:lpstr>
      <vt:lpstr>014-36-03-00 - PK Vnorovy...</vt:lpstr>
      <vt:lpstr>014-36-04-1 - SO-01 PK Ve...</vt:lpstr>
      <vt:lpstr>014-36-04-2 - SO-02 PK Ve...</vt:lpstr>
      <vt:lpstr>014-36-04-3 - PS-01 PK Ve...</vt:lpstr>
      <vt:lpstr>014-36-04-4 - PS-02 PK Ve...</vt:lpstr>
      <vt:lpstr>014-36-04-5 - SO-03 PK Ve...</vt:lpstr>
      <vt:lpstr>014-36-04-6 - SO-04 PK Ve...</vt:lpstr>
      <vt:lpstr>014-36-04-7 - PS-03 PK Ve...</vt:lpstr>
      <vt:lpstr>014-36-04-8 - PS-04 PK Ve...</vt:lpstr>
      <vt:lpstr>014-36-04-9 - SO-05 PK Ve...</vt:lpstr>
      <vt:lpstr>014-36-04-00 - Vedlejší a...</vt:lpstr>
      <vt:lpstr>014-36-05-1 - SO-01 PK Uh...</vt:lpstr>
      <vt:lpstr>014-36-05-1-1 - SO-01-1 P...</vt:lpstr>
      <vt:lpstr>014-36-05-2 - PS-01 PK Uh...</vt:lpstr>
      <vt:lpstr>014-36-05-3 - SO-02 PK Uh...</vt:lpstr>
      <vt:lpstr>014-36-05-4 - PS 02 PK Uh...</vt:lpstr>
      <vt:lpstr>014-36-05-00 - PK Uherský...</vt:lpstr>
      <vt:lpstr>014-36-06-1 - SO-01 PK Ne...</vt:lpstr>
      <vt:lpstr>014-36-06-2 - SO-02 PK Ne...</vt:lpstr>
      <vt:lpstr>014-36-06-3 - PS-01 PK Ne...</vt:lpstr>
      <vt:lpstr>014-36-06-4 - PS-02 PK Ne...</vt:lpstr>
      <vt:lpstr>014-36-06-5 - SO-03 PK Ne...</vt:lpstr>
      <vt:lpstr>014-36-06-6 - SO-04 PK Ne...</vt:lpstr>
      <vt:lpstr>014-36-06-7 - PS-03 PK Ne...</vt:lpstr>
      <vt:lpstr>014-36-06-8 - PS-04 PK Ne...</vt:lpstr>
      <vt:lpstr>014-36-06-9 - SO-05 PK Ne...</vt:lpstr>
      <vt:lpstr>014-36-06-00 - Vedlejší a...</vt:lpstr>
      <vt:lpstr>014-36-07-1 - SO-01 PK Ku...</vt:lpstr>
      <vt:lpstr>014-36-07-2 - PS-01 PK Ku...</vt:lpstr>
      <vt:lpstr>014-36-07-3 - SO-02 PK Ku...</vt:lpstr>
      <vt:lpstr>014-36-07-4 - PS-02 PK Ku...</vt:lpstr>
      <vt:lpstr>014-36-07-00 - Vedlejší a...</vt:lpstr>
      <vt:lpstr>014-36-08-1 - SO-01 PK St...</vt:lpstr>
      <vt:lpstr>014-36-08-1-1 - SO-01-1 P...</vt:lpstr>
      <vt:lpstr>014-36-08-2 - PS-01 PK St...</vt:lpstr>
      <vt:lpstr>014-36-08-3 - SO-02 PK St...</vt:lpstr>
      <vt:lpstr>014-36-08-4 - PS-02 PK St...</vt:lpstr>
      <vt:lpstr>014-36-08-00 - Vedlejší a...</vt:lpstr>
      <vt:lpstr>014-36-09-1 - SO-01 PK Hu...</vt:lpstr>
      <vt:lpstr>014-36-09-2 - SO-02 PK Hu...</vt:lpstr>
      <vt:lpstr>014-36-09-3 - PS-01 PK Hu...</vt:lpstr>
      <vt:lpstr>014-36-09-4 - PS-02 PK Hu...</vt:lpstr>
      <vt:lpstr>014-36-09-5 - SO-03 PK Hu...</vt:lpstr>
      <vt:lpstr>014-36-09-6 - SO-04 PK Hu...</vt:lpstr>
      <vt:lpstr>014-36-09-7 - PS-03 PK Hu...</vt:lpstr>
      <vt:lpstr>014-36-09-8 - PS-04 PK Hu...</vt:lpstr>
      <vt:lpstr>014-36-09-9 - SO-05 PK Hu...</vt:lpstr>
      <vt:lpstr>014-36-09-00 - PK Huštěno...</vt:lpstr>
      <vt:lpstr>014-36-10-1 - SO-01 PK Ba...</vt:lpstr>
      <vt:lpstr>014-36-10-2 - SO-02 PK Ba...</vt:lpstr>
      <vt:lpstr>014-36-10-3 - PS-01 PK Ba...</vt:lpstr>
      <vt:lpstr>014-36-10-4 - PS-02 PK Ba...</vt:lpstr>
      <vt:lpstr>014-36-10-5 - SO-03 PK Ba...</vt:lpstr>
      <vt:lpstr>014-36-10-6 - SO-04 PK Ba...</vt:lpstr>
      <vt:lpstr>014-36-10-7 - PS-03 PK Ba...</vt:lpstr>
      <vt:lpstr>014-36-10-8 - PS-04 PK Ba...</vt:lpstr>
      <vt:lpstr>014-36-10-9 - SO-05 PK Ba...</vt:lpstr>
      <vt:lpstr>014-36-10-00 - PK Babice ...</vt:lpstr>
      <vt:lpstr>014-36-11-1 - SO-01 PK Sp...</vt:lpstr>
      <vt:lpstr>014-36-11-1-1 - SO-01-1 P...</vt:lpstr>
      <vt:lpstr>014-36-11-2 - PS-01 PK Sp...</vt:lpstr>
      <vt:lpstr>014-36-11-3 - SO-02 PK Sp...</vt:lpstr>
      <vt:lpstr>014-36-11-4 - PS-02 PK Sp...</vt:lpstr>
      <vt:lpstr>014-36-11-00 - PK Spytihn...</vt:lpstr>
      <vt:lpstr>'014-36-01-00 - Vedlejší a...'!Názvy_tisku</vt:lpstr>
      <vt:lpstr>'014-36-01-1 - SO-01 PK Pe...'!Názvy_tisku</vt:lpstr>
      <vt:lpstr>'014-36-01-2 - SO-02 PK Pe...'!Názvy_tisku</vt:lpstr>
      <vt:lpstr>'014-36-01-3 - PS-01 PK Pe...'!Názvy_tisku</vt:lpstr>
      <vt:lpstr>'014-36-01-4 - PS-02 PK Pe...'!Názvy_tisku</vt:lpstr>
      <vt:lpstr>'014-36-01-5 - SO-03 Rozvo...'!Názvy_tisku</vt:lpstr>
      <vt:lpstr>'014-36-01-6 - SO-04 Rozvo...'!Názvy_tisku</vt:lpstr>
      <vt:lpstr>'014-36-01-7 - PS-03 Elekt...'!Názvy_tisku</vt:lpstr>
      <vt:lpstr>'014-36-01-8 - PS-04 Elekt...'!Názvy_tisku</vt:lpstr>
      <vt:lpstr>'014-36-01-9 - SO-05 Úprav...'!Názvy_tisku</vt:lpstr>
      <vt:lpstr>'014-36-02-00 - PK Vnorovy...'!Názvy_tisku</vt:lpstr>
      <vt:lpstr>'014-36-02-1 - SO-01 PK Vn...'!Názvy_tisku</vt:lpstr>
      <vt:lpstr>'014-36-02-2 - SO-02 PK Vn...'!Názvy_tisku</vt:lpstr>
      <vt:lpstr>'014-36-02-3 - PS-01 PK Vn...'!Názvy_tisku</vt:lpstr>
      <vt:lpstr>'014-36-02-4 - PS-02 PK Vn...'!Názvy_tisku</vt:lpstr>
      <vt:lpstr>'014-36-02-5 - SO-03 PK Vn...'!Názvy_tisku</vt:lpstr>
      <vt:lpstr>'014-36-02-6 - SO-04 PK Vn...'!Názvy_tisku</vt:lpstr>
      <vt:lpstr>'014-36-02-7 - PS-03 PK Vn...'!Názvy_tisku</vt:lpstr>
      <vt:lpstr>'014-36-02-8 - PS-04 PK Vn...'!Názvy_tisku</vt:lpstr>
      <vt:lpstr>'014-36-02-9 - SO-05 PK Vn...'!Názvy_tisku</vt:lpstr>
      <vt:lpstr>'014-36-03-00 - PK Vnorovy...'!Názvy_tisku</vt:lpstr>
      <vt:lpstr>'014-36-03-1 - SO-01 PK Vn...'!Názvy_tisku</vt:lpstr>
      <vt:lpstr>'014-36-03-2 - SO-02 PK Vn...'!Názvy_tisku</vt:lpstr>
      <vt:lpstr>'014-36-03-3 - PS-01 PK Vn...'!Názvy_tisku</vt:lpstr>
      <vt:lpstr>'014-36-03-4 - PS-02 PK Vn...'!Názvy_tisku</vt:lpstr>
      <vt:lpstr>'014-36-03-5 - SO-03 PK Vn...'!Názvy_tisku</vt:lpstr>
      <vt:lpstr>'014-36-03-6 - SO-04 PK Vn...'!Názvy_tisku</vt:lpstr>
      <vt:lpstr>'014-36-03-7 - PS-03 PK Vn...'!Názvy_tisku</vt:lpstr>
      <vt:lpstr>'014-36-03-8 - PS-04 PK Vn...'!Názvy_tisku</vt:lpstr>
      <vt:lpstr>'014-36-03-9 - SO-05 PK Vn...'!Názvy_tisku</vt:lpstr>
      <vt:lpstr>'014-36-04-00 - Vedlejší a...'!Názvy_tisku</vt:lpstr>
      <vt:lpstr>'014-36-04-1 - SO-01 PK Ve...'!Názvy_tisku</vt:lpstr>
      <vt:lpstr>'014-36-04-2 - SO-02 PK Ve...'!Názvy_tisku</vt:lpstr>
      <vt:lpstr>'014-36-04-3 - PS-01 PK Ve...'!Názvy_tisku</vt:lpstr>
      <vt:lpstr>'014-36-04-4 - PS-02 PK Ve...'!Názvy_tisku</vt:lpstr>
      <vt:lpstr>'014-36-04-5 - SO-03 PK Ve...'!Názvy_tisku</vt:lpstr>
      <vt:lpstr>'014-36-04-6 - SO-04 PK Ve...'!Názvy_tisku</vt:lpstr>
      <vt:lpstr>'014-36-04-7 - PS-03 PK Ve...'!Názvy_tisku</vt:lpstr>
      <vt:lpstr>'014-36-04-8 - PS-04 PK Ve...'!Názvy_tisku</vt:lpstr>
      <vt:lpstr>'014-36-04-9 - SO-05 PK Ve...'!Názvy_tisku</vt:lpstr>
      <vt:lpstr>'014-36-05-00 - PK Uherský...'!Názvy_tisku</vt:lpstr>
      <vt:lpstr>'014-36-05-1 - SO-01 PK Uh...'!Názvy_tisku</vt:lpstr>
      <vt:lpstr>'014-36-05-1-1 - SO-01-1 P...'!Názvy_tisku</vt:lpstr>
      <vt:lpstr>'014-36-05-2 - PS-01 PK Uh...'!Názvy_tisku</vt:lpstr>
      <vt:lpstr>'014-36-05-3 - SO-02 PK Uh...'!Názvy_tisku</vt:lpstr>
      <vt:lpstr>'014-36-05-4 - PS 02 PK Uh...'!Názvy_tisku</vt:lpstr>
      <vt:lpstr>'014-36-06-00 - Vedlejší a...'!Názvy_tisku</vt:lpstr>
      <vt:lpstr>'014-36-06-1 - SO-01 PK Ne...'!Názvy_tisku</vt:lpstr>
      <vt:lpstr>'014-36-06-2 - SO-02 PK Ne...'!Názvy_tisku</vt:lpstr>
      <vt:lpstr>'014-36-06-3 - PS-01 PK Ne...'!Názvy_tisku</vt:lpstr>
      <vt:lpstr>'014-36-06-4 - PS-02 PK Ne...'!Názvy_tisku</vt:lpstr>
      <vt:lpstr>'014-36-06-5 - SO-03 PK Ne...'!Názvy_tisku</vt:lpstr>
      <vt:lpstr>'014-36-06-6 - SO-04 PK Ne...'!Názvy_tisku</vt:lpstr>
      <vt:lpstr>'014-36-06-7 - PS-03 PK Ne...'!Názvy_tisku</vt:lpstr>
      <vt:lpstr>'014-36-06-8 - PS-04 PK Ne...'!Názvy_tisku</vt:lpstr>
      <vt:lpstr>'014-36-06-9 - SO-05 PK Ne...'!Názvy_tisku</vt:lpstr>
      <vt:lpstr>'014-36-07-00 - Vedlejší a...'!Názvy_tisku</vt:lpstr>
      <vt:lpstr>'014-36-07-1 - SO-01 PK Ku...'!Názvy_tisku</vt:lpstr>
      <vt:lpstr>'014-36-07-2 - PS-01 PK Ku...'!Názvy_tisku</vt:lpstr>
      <vt:lpstr>'014-36-07-3 - SO-02 PK Ku...'!Názvy_tisku</vt:lpstr>
      <vt:lpstr>'014-36-07-4 - PS-02 PK Ku...'!Názvy_tisku</vt:lpstr>
      <vt:lpstr>'014-36-08-00 - Vedlejší a...'!Názvy_tisku</vt:lpstr>
      <vt:lpstr>'014-36-08-1 - SO-01 PK St...'!Názvy_tisku</vt:lpstr>
      <vt:lpstr>'014-36-08-1-1 - SO-01-1 P...'!Názvy_tisku</vt:lpstr>
      <vt:lpstr>'014-36-08-2 - PS-01 PK St...'!Názvy_tisku</vt:lpstr>
      <vt:lpstr>'014-36-08-3 - SO-02 PK St...'!Názvy_tisku</vt:lpstr>
      <vt:lpstr>'014-36-08-4 - PS-02 PK St...'!Názvy_tisku</vt:lpstr>
      <vt:lpstr>'014-36-09-00 - PK Huštěno...'!Názvy_tisku</vt:lpstr>
      <vt:lpstr>'014-36-09-1 - SO-01 PK Hu...'!Názvy_tisku</vt:lpstr>
      <vt:lpstr>'014-36-09-2 - SO-02 PK Hu...'!Názvy_tisku</vt:lpstr>
      <vt:lpstr>'014-36-09-3 - PS-01 PK Hu...'!Názvy_tisku</vt:lpstr>
      <vt:lpstr>'014-36-09-4 - PS-02 PK Hu...'!Názvy_tisku</vt:lpstr>
      <vt:lpstr>'014-36-09-5 - SO-03 PK Hu...'!Názvy_tisku</vt:lpstr>
      <vt:lpstr>'014-36-09-6 - SO-04 PK Hu...'!Názvy_tisku</vt:lpstr>
      <vt:lpstr>'014-36-09-7 - PS-03 PK Hu...'!Názvy_tisku</vt:lpstr>
      <vt:lpstr>'014-36-09-8 - PS-04 PK Hu...'!Názvy_tisku</vt:lpstr>
      <vt:lpstr>'014-36-09-9 - SO-05 PK Hu...'!Názvy_tisku</vt:lpstr>
      <vt:lpstr>'014-36-10-00 - PK Babice ...'!Názvy_tisku</vt:lpstr>
      <vt:lpstr>'014-36-10-1 - SO-01 PK Ba...'!Názvy_tisku</vt:lpstr>
      <vt:lpstr>'014-36-10-2 - SO-02 PK Ba...'!Názvy_tisku</vt:lpstr>
      <vt:lpstr>'014-36-10-3 - PS-01 PK Ba...'!Názvy_tisku</vt:lpstr>
      <vt:lpstr>'014-36-10-4 - PS-02 PK Ba...'!Názvy_tisku</vt:lpstr>
      <vt:lpstr>'014-36-10-5 - SO-03 PK Ba...'!Názvy_tisku</vt:lpstr>
      <vt:lpstr>'014-36-10-6 - SO-04 PK Ba...'!Názvy_tisku</vt:lpstr>
      <vt:lpstr>'014-36-10-7 - PS-03 PK Ba...'!Názvy_tisku</vt:lpstr>
      <vt:lpstr>'014-36-10-8 - PS-04 PK Ba...'!Názvy_tisku</vt:lpstr>
      <vt:lpstr>'014-36-10-9 - SO-05 PK Ba...'!Názvy_tisku</vt:lpstr>
      <vt:lpstr>'014-36-11-00 - PK Spytihn...'!Názvy_tisku</vt:lpstr>
      <vt:lpstr>'014-36-11-1 - SO-01 PK Sp...'!Názvy_tisku</vt:lpstr>
      <vt:lpstr>'014-36-11-1-1 - SO-01-1 P...'!Názvy_tisku</vt:lpstr>
      <vt:lpstr>'014-36-11-2 - PS-01 PK Sp...'!Názvy_tisku</vt:lpstr>
      <vt:lpstr>'014-36-11-3 - SO-02 PK Sp...'!Názvy_tisku</vt:lpstr>
      <vt:lpstr>'014-36-11-4 - PS-02 PK Sp...'!Názvy_tisku</vt:lpstr>
      <vt:lpstr>'Rekapitulace stavby'!Názvy_tisku</vt:lpstr>
      <vt:lpstr>'014-36-01-00 - Vedlejší a...'!Oblast_tisku</vt:lpstr>
      <vt:lpstr>'014-36-01-1 - SO-01 PK Pe...'!Oblast_tisku</vt:lpstr>
      <vt:lpstr>'014-36-01-2 - SO-02 PK Pe...'!Oblast_tisku</vt:lpstr>
      <vt:lpstr>'014-36-01-3 - PS-01 PK Pe...'!Oblast_tisku</vt:lpstr>
      <vt:lpstr>'014-36-01-4 - PS-02 PK Pe...'!Oblast_tisku</vt:lpstr>
      <vt:lpstr>'014-36-01-5 - SO-03 Rozvo...'!Oblast_tisku</vt:lpstr>
      <vt:lpstr>'014-36-01-6 - SO-04 Rozvo...'!Oblast_tisku</vt:lpstr>
      <vt:lpstr>'014-36-01-7 - PS-03 Elekt...'!Oblast_tisku</vt:lpstr>
      <vt:lpstr>'014-36-01-8 - PS-04 Elekt...'!Oblast_tisku</vt:lpstr>
      <vt:lpstr>'014-36-01-9 - SO-05 Úprav...'!Oblast_tisku</vt:lpstr>
      <vt:lpstr>'014-36-02-00 - PK Vnorovy...'!Oblast_tisku</vt:lpstr>
      <vt:lpstr>'014-36-02-1 - SO-01 PK Vn...'!Oblast_tisku</vt:lpstr>
      <vt:lpstr>'014-36-02-2 - SO-02 PK Vn...'!Oblast_tisku</vt:lpstr>
      <vt:lpstr>'014-36-02-3 - PS-01 PK Vn...'!Oblast_tisku</vt:lpstr>
      <vt:lpstr>'014-36-02-4 - PS-02 PK Vn...'!Oblast_tisku</vt:lpstr>
      <vt:lpstr>'014-36-02-5 - SO-03 PK Vn...'!Oblast_tisku</vt:lpstr>
      <vt:lpstr>'014-36-02-6 - SO-04 PK Vn...'!Oblast_tisku</vt:lpstr>
      <vt:lpstr>'014-36-02-7 - PS-03 PK Vn...'!Oblast_tisku</vt:lpstr>
      <vt:lpstr>'014-36-02-8 - PS-04 PK Vn...'!Oblast_tisku</vt:lpstr>
      <vt:lpstr>'014-36-02-9 - SO-05 PK Vn...'!Oblast_tisku</vt:lpstr>
      <vt:lpstr>'014-36-03-00 - PK Vnorovy...'!Oblast_tisku</vt:lpstr>
      <vt:lpstr>'014-36-03-1 - SO-01 PK Vn...'!Oblast_tisku</vt:lpstr>
      <vt:lpstr>'014-36-03-2 - SO-02 PK Vn...'!Oblast_tisku</vt:lpstr>
      <vt:lpstr>'014-36-03-3 - PS-01 PK Vn...'!Oblast_tisku</vt:lpstr>
      <vt:lpstr>'014-36-03-4 - PS-02 PK Vn...'!Oblast_tisku</vt:lpstr>
      <vt:lpstr>'014-36-03-5 - SO-03 PK Vn...'!Oblast_tisku</vt:lpstr>
      <vt:lpstr>'014-36-03-6 - SO-04 PK Vn...'!Oblast_tisku</vt:lpstr>
      <vt:lpstr>'014-36-03-7 - PS-03 PK Vn...'!Oblast_tisku</vt:lpstr>
      <vt:lpstr>'014-36-03-8 - PS-04 PK Vn...'!Oblast_tisku</vt:lpstr>
      <vt:lpstr>'014-36-03-9 - SO-05 PK Vn...'!Oblast_tisku</vt:lpstr>
      <vt:lpstr>'014-36-04-00 - Vedlejší a...'!Oblast_tisku</vt:lpstr>
      <vt:lpstr>'014-36-04-1 - SO-01 PK Ve...'!Oblast_tisku</vt:lpstr>
      <vt:lpstr>'014-36-04-2 - SO-02 PK Ve...'!Oblast_tisku</vt:lpstr>
      <vt:lpstr>'014-36-04-3 - PS-01 PK Ve...'!Oblast_tisku</vt:lpstr>
      <vt:lpstr>'014-36-04-4 - PS-02 PK Ve...'!Oblast_tisku</vt:lpstr>
      <vt:lpstr>'014-36-04-5 - SO-03 PK Ve...'!Oblast_tisku</vt:lpstr>
      <vt:lpstr>'014-36-04-6 - SO-04 PK Ve...'!Oblast_tisku</vt:lpstr>
      <vt:lpstr>'014-36-04-7 - PS-03 PK Ve...'!Oblast_tisku</vt:lpstr>
      <vt:lpstr>'014-36-04-8 - PS-04 PK Ve...'!Oblast_tisku</vt:lpstr>
      <vt:lpstr>'014-36-04-9 - SO-05 PK Ve...'!Oblast_tisku</vt:lpstr>
      <vt:lpstr>'014-36-05-00 - PK Uherský...'!Oblast_tisku</vt:lpstr>
      <vt:lpstr>'014-36-05-1 - SO-01 PK Uh...'!Oblast_tisku</vt:lpstr>
      <vt:lpstr>'014-36-05-1-1 - SO-01-1 P...'!Oblast_tisku</vt:lpstr>
      <vt:lpstr>'014-36-05-2 - PS-01 PK Uh...'!Oblast_tisku</vt:lpstr>
      <vt:lpstr>'014-36-05-3 - SO-02 PK Uh...'!Oblast_tisku</vt:lpstr>
      <vt:lpstr>'014-36-05-4 - PS 02 PK Uh...'!Oblast_tisku</vt:lpstr>
      <vt:lpstr>'014-36-06-00 - Vedlejší a...'!Oblast_tisku</vt:lpstr>
      <vt:lpstr>'014-36-06-1 - SO-01 PK Ne...'!Oblast_tisku</vt:lpstr>
      <vt:lpstr>'014-36-06-2 - SO-02 PK Ne...'!Oblast_tisku</vt:lpstr>
      <vt:lpstr>'014-36-06-3 - PS-01 PK Ne...'!Oblast_tisku</vt:lpstr>
      <vt:lpstr>'014-36-06-4 - PS-02 PK Ne...'!Oblast_tisku</vt:lpstr>
      <vt:lpstr>'014-36-06-5 - SO-03 PK Ne...'!Oblast_tisku</vt:lpstr>
      <vt:lpstr>'014-36-06-6 - SO-04 PK Ne...'!Oblast_tisku</vt:lpstr>
      <vt:lpstr>'014-36-06-7 - PS-03 PK Ne...'!Oblast_tisku</vt:lpstr>
      <vt:lpstr>'014-36-06-8 - PS-04 PK Ne...'!Oblast_tisku</vt:lpstr>
      <vt:lpstr>'014-36-06-9 - SO-05 PK Ne...'!Oblast_tisku</vt:lpstr>
      <vt:lpstr>'014-36-07-00 - Vedlejší a...'!Oblast_tisku</vt:lpstr>
      <vt:lpstr>'014-36-07-1 - SO-01 PK Ku...'!Oblast_tisku</vt:lpstr>
      <vt:lpstr>'014-36-07-2 - PS-01 PK Ku...'!Oblast_tisku</vt:lpstr>
      <vt:lpstr>'014-36-07-3 - SO-02 PK Ku...'!Oblast_tisku</vt:lpstr>
      <vt:lpstr>'014-36-07-4 - PS-02 PK Ku...'!Oblast_tisku</vt:lpstr>
      <vt:lpstr>'014-36-08-00 - Vedlejší a...'!Oblast_tisku</vt:lpstr>
      <vt:lpstr>'014-36-08-1 - SO-01 PK St...'!Oblast_tisku</vt:lpstr>
      <vt:lpstr>'014-36-08-1-1 - SO-01-1 P...'!Oblast_tisku</vt:lpstr>
      <vt:lpstr>'014-36-08-2 - PS-01 PK St...'!Oblast_tisku</vt:lpstr>
      <vt:lpstr>'014-36-08-3 - SO-02 PK St...'!Oblast_tisku</vt:lpstr>
      <vt:lpstr>'014-36-08-4 - PS-02 PK St...'!Oblast_tisku</vt:lpstr>
      <vt:lpstr>'014-36-09-00 - PK Huštěno...'!Oblast_tisku</vt:lpstr>
      <vt:lpstr>'014-36-09-1 - SO-01 PK Hu...'!Oblast_tisku</vt:lpstr>
      <vt:lpstr>'014-36-09-2 - SO-02 PK Hu...'!Oblast_tisku</vt:lpstr>
      <vt:lpstr>'014-36-09-3 - PS-01 PK Hu...'!Oblast_tisku</vt:lpstr>
      <vt:lpstr>'014-36-09-4 - PS-02 PK Hu...'!Oblast_tisku</vt:lpstr>
      <vt:lpstr>'014-36-09-5 - SO-03 PK Hu...'!Oblast_tisku</vt:lpstr>
      <vt:lpstr>'014-36-09-6 - SO-04 PK Hu...'!Oblast_tisku</vt:lpstr>
      <vt:lpstr>'014-36-09-7 - PS-03 PK Hu...'!Oblast_tisku</vt:lpstr>
      <vt:lpstr>'014-36-09-8 - PS-04 PK Hu...'!Oblast_tisku</vt:lpstr>
      <vt:lpstr>'014-36-09-9 - SO-05 PK Hu...'!Oblast_tisku</vt:lpstr>
      <vt:lpstr>'014-36-10-00 - PK Babice ...'!Oblast_tisku</vt:lpstr>
      <vt:lpstr>'014-36-10-1 - SO-01 PK Ba...'!Oblast_tisku</vt:lpstr>
      <vt:lpstr>'014-36-10-2 - SO-02 PK Ba...'!Oblast_tisku</vt:lpstr>
      <vt:lpstr>'014-36-10-3 - PS-01 PK Ba...'!Oblast_tisku</vt:lpstr>
      <vt:lpstr>'014-36-10-4 - PS-02 PK Ba...'!Oblast_tisku</vt:lpstr>
      <vt:lpstr>'014-36-10-5 - SO-03 PK Ba...'!Oblast_tisku</vt:lpstr>
      <vt:lpstr>'014-36-10-6 - SO-04 PK Ba...'!Oblast_tisku</vt:lpstr>
      <vt:lpstr>'014-36-10-7 - PS-03 PK Ba...'!Oblast_tisku</vt:lpstr>
      <vt:lpstr>'014-36-10-8 - PS-04 PK Ba...'!Oblast_tisku</vt:lpstr>
      <vt:lpstr>'014-36-10-9 - SO-05 PK Ba...'!Oblast_tisku</vt:lpstr>
      <vt:lpstr>'014-36-11-00 - PK Spytihn...'!Oblast_tisku</vt:lpstr>
      <vt:lpstr>'014-36-11-1 - SO-01 PK Sp...'!Oblast_tisku</vt:lpstr>
      <vt:lpstr>'014-36-11-1-1 - SO-01-1 P...'!Oblast_tisku</vt:lpstr>
      <vt:lpstr>'014-36-11-2 - PS-01 PK Sp...'!Oblast_tisku</vt:lpstr>
      <vt:lpstr>'014-36-11-3 - SO-02 PK Sp...'!Oblast_tisku</vt:lpstr>
      <vt:lpstr>'014-36-11-4 - PS-02 PK Sp...'!Oblast_tisku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MAREK\Marek Krčma</dc:creator>
  <cp:lastModifiedBy>Marek Krčma</cp:lastModifiedBy>
  <cp:lastPrinted>2020-06-25T09:09:42Z</cp:lastPrinted>
  <dcterms:created xsi:type="dcterms:W3CDTF">2020-06-25T09:07:54Z</dcterms:created>
  <dcterms:modified xsi:type="dcterms:W3CDTF">2020-06-25T09:10:14Z</dcterms:modified>
</cp:coreProperties>
</file>