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65431" yWindow="65431" windowWidth="20730" windowHeight="11760" tabRatio="944" activeTab="0"/>
  </bookViews>
  <sheets>
    <sheet name="Rekapitulace stavby" sheetId="1" r:id="rId1"/>
    <sheet name="SO 01_PL - D.1.4.PL PLYNO..." sheetId="2" r:id="rId2"/>
    <sheet name="SO 01_UT - D.1.4.UT VYTÁPĚNÍ" sheetId="3" r:id="rId3"/>
    <sheet name="SO 02_GAR - OCHRANA VODOV..." sheetId="4" r:id="rId4"/>
    <sheet name="SO 02_PL - D.1.4.PL PLYNO..." sheetId="5" r:id="rId5"/>
    <sheet name="SO 02_UT - D.1.4.UT VYTÁPĚNÍ" sheetId="6" r:id="rId6"/>
    <sheet name="SO 03_PL - D.1.4.PL PLYNO..." sheetId="7" r:id="rId7"/>
    <sheet name="SO 03_UT - D.1.4.UT VYTÁPĚNÍ" sheetId="8" r:id="rId8"/>
    <sheet name="SO 04_PL - D.1.4.PL PLYNO..." sheetId="9" r:id="rId9"/>
    <sheet name="SO 04_UT - D.1.4.UT VYTÁPĚNÍ" sheetId="10" r:id="rId10"/>
    <sheet name="VRN - VEDLEJŠÍ ROZPOČTOVÉ..." sheetId="11" r:id="rId11"/>
    <sheet name="ZEMNÍ PRÁCE - ZEMNÍ A TER..." sheetId="12" r:id="rId12"/>
  </sheets>
  <definedNames>
    <definedName name="_xlnm._FilterDatabase" localSheetId="1" hidden="1">'SO 01_PL - D.1.4.PL PLYNO...'!$C$120:$K$162</definedName>
    <definedName name="_xlnm._FilterDatabase" localSheetId="2" hidden="1">'SO 01_UT - D.1.4.UT VYTÁPĚNÍ'!$C$131:$K$268</definedName>
    <definedName name="_xlnm._FilterDatabase" localSheetId="3" hidden="1">'SO 02_GAR - OCHRANA VODOV...'!$C$118:$K$128</definedName>
    <definedName name="_xlnm._FilterDatabase" localSheetId="4" hidden="1">'SO 02_PL - D.1.4.PL PLYNO...'!$C$120:$K$161</definedName>
    <definedName name="_xlnm._FilterDatabase" localSheetId="5" hidden="1">'SO 02_UT - D.1.4.UT VYTÁPĚNÍ'!$C$130:$K$221</definedName>
    <definedName name="_xlnm._FilterDatabase" localSheetId="6" hidden="1">'SO 03_PL - D.1.4.PL PLYNO...'!$C$120:$K$161</definedName>
    <definedName name="_xlnm._FilterDatabase" localSheetId="7" hidden="1">'SO 03_UT - D.1.4.UT VYTÁPĚNÍ'!$C$130:$K$251</definedName>
    <definedName name="_xlnm._FilterDatabase" localSheetId="8" hidden="1">'SO 04_PL - D.1.4.PL PLYNO...'!$C$120:$K$162</definedName>
    <definedName name="_xlnm._FilterDatabase" localSheetId="9" hidden="1">'SO 04_UT - D.1.4.UT VYTÁPĚNÍ'!$C$130:$K$249</definedName>
    <definedName name="_xlnm._FilterDatabase" localSheetId="10" hidden="1">'VRN - VEDLEJŠÍ ROZPOČTOVÉ...'!$C$116:$K$123</definedName>
    <definedName name="_xlnm._FilterDatabase" localSheetId="11" hidden="1">'ZEMNÍ PRÁCE - ZEMNÍ A TER...'!$C$123:$K$174</definedName>
    <definedName name="_xlnm.Print_Area" localSheetId="0">'Rekapitulace stavby'!$D$4:$AO$76,'Rekapitulace stavby'!$C$82:$AQ$106</definedName>
    <definedName name="_xlnm.Print_Area" localSheetId="1">'SO 01_PL - D.1.4.PL PLYNO...'!$C$4:$J$76,'SO 01_PL - D.1.4.PL PLYNO...'!$C$82:$J$102,'SO 01_PL - D.1.4.PL PLYNO...'!$C$108:$K$162</definedName>
    <definedName name="_xlnm.Print_Area" localSheetId="2">'SO 01_UT - D.1.4.UT VYTÁPĚNÍ'!$C$4:$J$76,'SO 01_UT - D.1.4.UT VYTÁPĚNÍ'!$C$82:$J$113,'SO 01_UT - D.1.4.UT VYTÁPĚNÍ'!$C$119:$K$268</definedName>
    <definedName name="_xlnm.Print_Area" localSheetId="3">'SO 02_GAR - OCHRANA VODOV...'!$C$4:$J$76,'SO 02_GAR - OCHRANA VODOV...'!$C$82:$J$100,'SO 02_GAR - OCHRANA VODOV...'!$C$106:$K$128</definedName>
    <definedName name="_xlnm.Print_Area" localSheetId="4">'SO 02_PL - D.1.4.PL PLYNO...'!$C$4:$J$76,'SO 02_PL - D.1.4.PL PLYNO...'!$C$82:$J$102,'SO 02_PL - D.1.4.PL PLYNO...'!$C$108:$K$161</definedName>
    <definedName name="_xlnm.Print_Area" localSheetId="5">'SO 02_UT - D.1.4.UT VYTÁPĚNÍ'!$C$4:$J$76,'SO 02_UT - D.1.4.UT VYTÁPĚNÍ'!$C$82:$J$112,'SO 02_UT - D.1.4.UT VYTÁPĚNÍ'!$C$118:$K$221</definedName>
    <definedName name="_xlnm.Print_Area" localSheetId="6">'SO 03_PL - D.1.4.PL PLYNO...'!$C$4:$J$76,'SO 03_PL - D.1.4.PL PLYNO...'!$C$82:$J$102,'SO 03_PL - D.1.4.PL PLYNO...'!$C$108:$K$161</definedName>
    <definedName name="_xlnm.Print_Area" localSheetId="7">'SO 03_UT - D.1.4.UT VYTÁPĚNÍ'!$C$4:$J$76,'SO 03_UT - D.1.4.UT VYTÁPĚNÍ'!$C$82:$J$112,'SO 03_UT - D.1.4.UT VYTÁPĚNÍ'!$C$118:$K$251</definedName>
    <definedName name="_xlnm.Print_Area" localSheetId="8">'SO 04_PL - D.1.4.PL PLYNO...'!$C$4:$J$76,'SO 04_PL - D.1.4.PL PLYNO...'!$C$82:$J$102,'SO 04_PL - D.1.4.PL PLYNO...'!$C$108:$K$162</definedName>
    <definedName name="_xlnm.Print_Area" localSheetId="9">'SO 04_UT - D.1.4.UT VYTÁPĚNÍ'!$C$4:$J$76,'SO 04_UT - D.1.4.UT VYTÁPĚNÍ'!$C$82:$J$112,'SO 04_UT - D.1.4.UT VYTÁPĚNÍ'!$C$118:$K$249</definedName>
    <definedName name="_xlnm.Print_Area" localSheetId="10">'VRN - VEDLEJŠÍ ROZPOČTOVÉ...'!$C$4:$J$76,'VRN - VEDLEJŠÍ ROZPOČTOVÉ...'!$C$82:$J$98,'VRN - VEDLEJŠÍ ROZPOČTOVÉ...'!$C$104:$K$123</definedName>
    <definedName name="_xlnm.Print_Area" localSheetId="11">'ZEMNÍ PRÁCE - ZEMNÍ A TER...'!$C$4:$J$76,'ZEMNÍ PRÁCE - ZEMNÍ A TER...'!$C$82:$J$105,'ZEMNÍ PRÁCE - ZEMNÍ A TER...'!$C$111:$K$174</definedName>
    <definedName name="_xlnm.Print_Titles" localSheetId="0">'Rekapitulace stavby'!$92:$92</definedName>
    <definedName name="_xlnm.Print_Titles" localSheetId="1">'SO 01_PL - D.1.4.PL PLYNO...'!$120:$120</definedName>
    <definedName name="_xlnm.Print_Titles" localSheetId="2">'SO 01_UT - D.1.4.UT VYTÁPĚNÍ'!$131:$131</definedName>
    <definedName name="_xlnm.Print_Titles" localSheetId="3">'SO 02_GAR - OCHRANA VODOV...'!$118:$118</definedName>
    <definedName name="_xlnm.Print_Titles" localSheetId="4">'SO 02_PL - D.1.4.PL PLYNO...'!$120:$120</definedName>
    <definedName name="_xlnm.Print_Titles" localSheetId="5">'SO 02_UT - D.1.4.UT VYTÁPĚNÍ'!$130:$130</definedName>
    <definedName name="_xlnm.Print_Titles" localSheetId="6">'SO 03_PL - D.1.4.PL PLYNO...'!$120:$120</definedName>
    <definedName name="_xlnm.Print_Titles" localSheetId="7">'SO 03_UT - D.1.4.UT VYTÁPĚNÍ'!$130:$130</definedName>
    <definedName name="_xlnm.Print_Titles" localSheetId="8">'SO 04_PL - D.1.4.PL PLYNO...'!$120:$120</definedName>
    <definedName name="_xlnm.Print_Titles" localSheetId="9">'SO 04_UT - D.1.4.UT VYTÁPĚNÍ'!$130:$130</definedName>
    <definedName name="_xlnm.Print_Titles" localSheetId="10">'VRN - VEDLEJŠÍ ROZPOČTOVÉ...'!$116:$116</definedName>
    <definedName name="_xlnm.Print_Titles" localSheetId="11">'ZEMNÍ PRÁCE - ZEMNÍ A TER...'!$123:$123</definedName>
  </definedNames>
  <calcPr calcId="124519"/>
  <extLst/>
</workbook>
</file>

<file path=xl/sharedStrings.xml><?xml version="1.0" encoding="utf-8"?>
<sst xmlns="http://schemas.openxmlformats.org/spreadsheetml/2006/main" count="10906" uniqueCount="1478">
  <si>
    <t>Export Komplet</t>
  </si>
  <si>
    <t/>
  </si>
  <si>
    <t>2.0</t>
  </si>
  <si>
    <t>False</t>
  </si>
  <si>
    <t>{4ebd33a2-72e6-4931-ba22-703d7e643b97}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</si>
  <si>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</si>
  <si>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</si>
  <si>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</si>
  <si>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</si>
  <si>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</si>
  <si>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</si>
  <si>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</si>
  <si>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</si>
  <si>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</si>
  <si>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033-2020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</si>
  <si>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</si>
  <si>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</si>
  <si>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DECENTRALIZACE KOTELNY A MODERNIZACE TOPNÉHO SYSTÉMU NA ZKUŠEBNÍ STANICI ÚKZÚZ</t>
  </si>
  <si>
    <t>KSO:</t>
  </si>
  <si>
    <t>CC-CZ:</t>
  </si>
  <si>
    <t>Místo:</t>
  </si>
  <si>
    <t>HRADEC NAD SVITAVOU 483</t>
  </si>
  <si>
    <t>Datum:</t>
  </si>
  <si>
    <t>29. 2. 2020</t>
  </si>
  <si>
    <t>Zadavatel:</t>
  </si>
  <si>
    <t>IČ:</t>
  </si>
  <si>
    <t xml:space="preserve"> </t>
  </si>
  <si>
    <t>DIČ:</t>
  </si>
  <si>
    <t>Uchazeč:</t>
  </si>
  <si>
    <t>Projektant:</t>
  </si>
  <si>
    <t>iprojekt.info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</si>
  <si>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</si>
  <si>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</si>
  <si>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</si>
  <si>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</si>
  <si>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</si>
  <si>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</si>
  <si>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</si>
  <si>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</si>
  <si>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</si>
  <si>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</si>
  <si>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</si>
  <si>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</si>
  <si>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</si>
  <si>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</si>
  <si>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</si>
  <si>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</si>
  <si>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</si>
  <si>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</si>
  <si>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</si>
  <si>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</si>
  <si>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</si>
  <si>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</si>
  <si>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</si>
  <si>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</si>
  <si>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</si>
  <si>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</si>
  <si>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</si>
  <si>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</si>
  <si>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</si>
  <si>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</si>
  <si>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</si>
  <si>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</si>
  <si>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</si>
  <si>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</si>
  <si>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</si>
  <si>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</si>
  <si>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</si>
  <si>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</si>
  <si>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</si>
  <si>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</si>
  <si>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</si>
  <si>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</si>
  <si>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</si>
  <si>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</si>
  <si>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</si>
  <si>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</si>
  <si>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</si>
  <si>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</si>
  <si>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01_PL</t>
  </si>
  <si>
    <t>D.1.4.PL PLYNOVÁ INSTALACE</t>
  </si>
  <si>
    <t>STA</t>
  </si>
  <si>
    <t>1</t>
  </si>
  <si>
    <t>{71dff203-8c80-45ca-b144-7b4b85ee30e7}</t>
  </si>
  <si>
    <t>2</t>
  </si>
  <si>
    <t>SO 01_UT</t>
  </si>
  <si>
    <t>D.1.4.UT VYTÁPĚNÍ</t>
  </si>
  <si>
    <t>{97887726-1376-4ed5-b6ef-c8d2f01c2f07}</t>
  </si>
  <si>
    <t>SO 02_GAR</t>
  </si>
  <si>
    <t>OCHRANA VODOVODNÍHO POTRUBÍ</t>
  </si>
  <si>
    <t>{01e83b8b-72f9-4571-a11a-ac5d416cb223}</t>
  </si>
  <si>
    <t>SO 02_PL</t>
  </si>
  <si>
    <t>{5385c551-8be7-47f2-a889-0d832ec558aa}</t>
  </si>
  <si>
    <t>SO 02_UT</t>
  </si>
  <si>
    <t>{04d8f7d8-6ad8-4c46-b24c-7d42981e2b9a}</t>
  </si>
  <si>
    <t>SO 03_PL</t>
  </si>
  <si>
    <t>{9adaa9b8-9a1c-49e9-ae13-20a14e401edd}</t>
  </si>
  <si>
    <t>SO 03_UT</t>
  </si>
  <si>
    <t>{f85a771b-9f9f-4968-9c4c-4b1c80f8e86e}</t>
  </si>
  <si>
    <t>SO 04_PL</t>
  </si>
  <si>
    <t>{b7e50b97-7605-445c-b0ed-12a9df747476}</t>
  </si>
  <si>
    <t>SO 04_UT</t>
  </si>
  <si>
    <t>{afe77f87-54e6-477a-a0a7-791bf8815c62}</t>
  </si>
  <si>
    <t>VRN</t>
  </si>
  <si>
    <t>VEDLEJŠÍ ROZPOČTOVÉ NÁKLADY</t>
  </si>
  <si>
    <t>{f19b5672-45a1-4692-a8dd-620bac3ffab1}</t>
  </si>
  <si>
    <t>ZEMNÍ PRÁCE</t>
  </si>
  <si>
    <t>ZEMNÍ A TERÉNNÍ PRÁCE</t>
  </si>
  <si>
    <t>{e4042831-5e49-4454-9e7d-967af4e9a923}</t>
  </si>
  <si>
    <t>KRYCÍ LIST SOUPISU PRACÍ</t>
  </si>
  <si>
    <t>Objekt:</t>
  </si>
  <si>
    <t>SO 01_PL - D.1.4.PL PLYNOVÁ INSTALACE</t>
  </si>
  <si>
    <t>REKAPITULACE ČLENĚNÍ SOUPISU PRACÍ</t>
  </si>
  <si>
    <t>Kód dílu - Popis</t>
  </si>
  <si>
    <t>Cena celkem [CZK]</t>
  </si>
  <si>
    <t>Náklady ze soupisu prací</t>
  </si>
  <si>
    <t>-1</t>
  </si>
  <si>
    <t>PSV - PSV</t>
  </si>
  <si>
    <t xml:space="preserve">    723 - Zdravotechnika - vnitřní plynovod</t>
  </si>
  <si>
    <t xml:space="preserve">    727 - Zdravotechnika - požární ochrana</t>
  </si>
  <si>
    <t xml:space="preserve">    783 - Dokončovací práce - nátěry</t>
  </si>
  <si>
    <t>Ostatní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</si>
  <si>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</si>
  <si>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</si>
  <si>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</si>
  <si>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</si>
  <si>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</si>
  <si>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</si>
  <si>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</si>
  <si>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</si>
  <si>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</si>
  <si>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</si>
  <si>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</si>
  <si>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</si>
  <si>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</si>
  <si>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</si>
  <si>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ROZPOCET</t>
  </si>
  <si>
    <t>723</t>
  </si>
  <si>
    <t>Zdravotechnika - vnitřní plynovod</t>
  </si>
  <si>
    <t>K</t>
  </si>
  <si>
    <t>722220864</t>
  </si>
  <si>
    <t>Demontáž armatur závitových se dvěma závity do G 2</t>
  </si>
  <si>
    <t>kus</t>
  </si>
  <si>
    <t>16</t>
  </si>
  <si>
    <t>-1636070125</t>
  </si>
  <si>
    <t>723160804</t>
  </si>
  <si>
    <t>Demontáž přípojka k plynoměru na závit bez ochozu G 1</t>
  </si>
  <si>
    <t>1305694889</t>
  </si>
  <si>
    <t>3</t>
  </si>
  <si>
    <t>723120809</t>
  </si>
  <si>
    <t>Demontáž potrubí ocelové závitové svařované do DN 80</t>
  </si>
  <si>
    <t>m</t>
  </si>
  <si>
    <t>-817307145</t>
  </si>
  <si>
    <t>4</t>
  </si>
  <si>
    <t>723160831</t>
  </si>
  <si>
    <t>Demontáž rozpěrky k plynoměru G 1</t>
  </si>
  <si>
    <t>1923719133</t>
  </si>
  <si>
    <t>5</t>
  </si>
  <si>
    <t>723230801</t>
  </si>
  <si>
    <t>Demontáž regulátoru plynu středotlakého řada jednoduchá</t>
  </si>
  <si>
    <t>-1609266949</t>
  </si>
  <si>
    <t>6</t>
  </si>
  <si>
    <t>723111202</t>
  </si>
  <si>
    <t>Potrubí ocelové závitové černé bezešvé svařované běžné DN 15</t>
  </si>
  <si>
    <t>-1948470224</t>
  </si>
  <si>
    <t>7</t>
  </si>
  <si>
    <t>723111206</t>
  </si>
  <si>
    <t>Potrubí ocelové závitové černé bezešvé svařované běžné DN 40</t>
  </si>
  <si>
    <t>-1592379466</t>
  </si>
  <si>
    <t>8</t>
  </si>
  <si>
    <t>723111206.1</t>
  </si>
  <si>
    <t>Potrubí ocelové závitové černé bezešvé svařované běžné DN 50</t>
  </si>
  <si>
    <t>-1776051368</t>
  </si>
  <si>
    <t>9</t>
  </si>
  <si>
    <t>723150369</t>
  </si>
  <si>
    <t>Chránička D 89x3,6 mm</t>
  </si>
  <si>
    <t>-220706078</t>
  </si>
  <si>
    <t>10</t>
  </si>
  <si>
    <t>723190251</t>
  </si>
  <si>
    <t>Výpustky plynovodní vedení a upevnění DN 15</t>
  </si>
  <si>
    <t>1134120481</t>
  </si>
  <si>
    <t>11</t>
  </si>
  <si>
    <t>723190254</t>
  </si>
  <si>
    <t>Výpustky plynovodní vedení a upevnění do DN 50</t>
  </si>
  <si>
    <t>-2028281681</t>
  </si>
  <si>
    <t>12</t>
  </si>
  <si>
    <t>723190901</t>
  </si>
  <si>
    <t>Uzavření,otevření plynovodního potrubí při opravě</t>
  </si>
  <si>
    <t>713369610</t>
  </si>
  <si>
    <t>13</t>
  </si>
  <si>
    <t>723190907</t>
  </si>
  <si>
    <t>Odvzdušnění nebo napuštění plynovodního potrubí</t>
  </si>
  <si>
    <t>319843908</t>
  </si>
  <si>
    <t>14</t>
  </si>
  <si>
    <t>723190912</t>
  </si>
  <si>
    <t>Navaření odbočky na potrubí plynovodní DN 15</t>
  </si>
  <si>
    <t>-592009322</t>
  </si>
  <si>
    <t>723190917</t>
  </si>
  <si>
    <t>Navaření odbočky na potrubí plynovodní DN 50</t>
  </si>
  <si>
    <t>671762250</t>
  </si>
  <si>
    <t>723221304</t>
  </si>
  <si>
    <t>Ventil vzorkovací přímý G 1/2 PN 4 s vnitřním závitem, vč. mtž</t>
  </si>
  <si>
    <t>-1660625002</t>
  </si>
  <si>
    <t>17</t>
  </si>
  <si>
    <t>723231162</t>
  </si>
  <si>
    <t>220652192</t>
  </si>
  <si>
    <t>18</t>
  </si>
  <si>
    <t>723231166</t>
  </si>
  <si>
    <t>425745952</t>
  </si>
  <si>
    <t>19</t>
  </si>
  <si>
    <t>723231167</t>
  </si>
  <si>
    <t>1618486259</t>
  </si>
  <si>
    <t>20</t>
  </si>
  <si>
    <t>723234312</t>
  </si>
  <si>
    <t>Regulátor tlaku plynu středotlaký jednostupňový výkon do 12 m3/hod pro zemní plyn, Pvstup = 100kPa / Pvýstup = 2kPa, vč. mtž</t>
  </si>
  <si>
    <t>-1684568121</t>
  </si>
  <si>
    <t>723XPL101</t>
  </si>
  <si>
    <t>Příprava pro osazení fakturačního plynoměru ( typ bude upřesněn podle smlouvy o připojení k distribuční soustavě ), mezikus DN40, příruový spoj DN40, šíkmý návarek pro teplotní čidlo, přívod el. energie 230V</t>
  </si>
  <si>
    <t>-63902182</t>
  </si>
  <si>
    <t>22</t>
  </si>
  <si>
    <t>723XPL102</t>
  </si>
  <si>
    <t>Filtr plynový DN40 PN6 Rp 1 1/2 vložka 5µm, vč. mtž</t>
  </si>
  <si>
    <t>836885331</t>
  </si>
  <si>
    <t>23</t>
  </si>
  <si>
    <t>723XPL103</t>
  </si>
  <si>
    <t>Propojení na stávající potrubí</t>
  </si>
  <si>
    <t>-620391189</t>
  </si>
  <si>
    <t>24</t>
  </si>
  <si>
    <t>733193918</t>
  </si>
  <si>
    <t>Zaslepení potrubí ocelového hladkého dýnkem do DN 50</t>
  </si>
  <si>
    <t>-2010173277</t>
  </si>
  <si>
    <t>25</t>
  </si>
  <si>
    <t>734421102</t>
  </si>
  <si>
    <t>Tlakoměr s pevným stonkem a uzávěrem - tlak 0-4 kpa - průměr 100 mm spodní připojení, vč. mtž</t>
  </si>
  <si>
    <t>586180572</t>
  </si>
  <si>
    <t>26</t>
  </si>
  <si>
    <t>734421102.1</t>
  </si>
  <si>
    <t>Tlakoměr s pevným stonkem a uzávěrem - tlak 0-400 kpa - průměr 100 mm spodní připojení, vč. mtž</t>
  </si>
  <si>
    <t>1695655484</t>
  </si>
  <si>
    <t>727</t>
  </si>
  <si>
    <t>Zdravotechnika - požární ochrana</t>
  </si>
  <si>
    <t>27</t>
  </si>
  <si>
    <t>727111314</t>
  </si>
  <si>
    <t>Prostup požární kovového potrubí do DN 50 mm stěnou - požární tmel</t>
  </si>
  <si>
    <t>1966380992</t>
  </si>
  <si>
    <t>783</t>
  </si>
  <si>
    <t>Dokončovací práce - nátěry</t>
  </si>
  <si>
    <t>28</t>
  </si>
  <si>
    <t>783425422</t>
  </si>
  <si>
    <t>Nátěry syntetické potrubí do DN 50 barva dražší matný povrch 1x antikorozní, 1x základní, 2x email</t>
  </si>
  <si>
    <t>728071634</t>
  </si>
  <si>
    <t>VV</t>
  </si>
  <si>
    <t>3+3+6+12</t>
  </si>
  <si>
    <t>Ostatní</t>
  </si>
  <si>
    <t>Ostatní náklady</t>
  </si>
  <si>
    <t>29</t>
  </si>
  <si>
    <t>0007510001</t>
  </si>
  <si>
    <t>Zkoužky a revize</t>
  </si>
  <si>
    <t>512</t>
  </si>
  <si>
    <t>-1044403950</t>
  </si>
  <si>
    <t>30</t>
  </si>
  <si>
    <t>0007510002</t>
  </si>
  <si>
    <t>31</t>
  </si>
  <si>
    <t>0007510003</t>
  </si>
  <si>
    <t>32</t>
  </si>
  <si>
    <t>0007510004</t>
  </si>
  <si>
    <t>Uložení demontovaného materiálu na skládku</t>
  </si>
  <si>
    <t>1494904944</t>
  </si>
  <si>
    <t>33</t>
  </si>
  <si>
    <t>0007510005</t>
  </si>
  <si>
    <t>Kompletační činnost</t>
  </si>
  <si>
    <t>-1872363151</t>
  </si>
  <si>
    <t>34</t>
  </si>
  <si>
    <t>0007510006</t>
  </si>
  <si>
    <t>Napuštění plynovodu a uvedení do provozu</t>
  </si>
  <si>
    <t>1819060656</t>
  </si>
  <si>
    <t>35</t>
  </si>
  <si>
    <t>0007510007</t>
  </si>
  <si>
    <t>Lešení (montážní kostky)</t>
  </si>
  <si>
    <t>den</t>
  </si>
  <si>
    <t>1930058649</t>
  </si>
  <si>
    <t>36</t>
  </si>
  <si>
    <t>0007510008</t>
  </si>
  <si>
    <t>Autorský dozor a projektová dokumentace skutečného provedení stavby</t>
  </si>
  <si>
    <t>-49651984</t>
  </si>
  <si>
    <t>37</t>
  </si>
  <si>
    <t>0007510009</t>
  </si>
  <si>
    <t>Dokumentace pro provedení stavby</t>
  </si>
  <si>
    <t>1960807663</t>
  </si>
  <si>
    <t>SO 01_UT - D.1.4.UT VYTÁPĚNÍ</t>
  </si>
  <si>
    <t xml:space="preserve">    KO - Odtah spalin</t>
  </si>
  <si>
    <t xml:space="preserve">    REG - Regulace topného výkonu</t>
  </si>
  <si>
    <t xml:space="preserve">    Ostatní - Ostatní náklady</t>
  </si>
  <si>
    <t xml:space="preserve">    Stavba - Stavební přípomoce</t>
  </si>
  <si>
    <t xml:space="preserve">    EL - Elektroinstalace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</si>
  <si>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</si>
  <si>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</si>
  <si>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</si>
  <si>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</si>
  <si>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</si>
  <si>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</si>
  <si>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</si>
  <si>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</si>
  <si>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</si>
  <si>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>KO</t>
  </si>
  <si>
    <t>Odtah spalin</t>
  </si>
  <si>
    <t>M</t>
  </si>
  <si>
    <t>KO00101</t>
  </si>
  <si>
    <t>Trubka s hrdlem DN 80 250mm</t>
  </si>
  <si>
    <t>626181512</t>
  </si>
  <si>
    <t>KO00102</t>
  </si>
  <si>
    <t>Revizní T-kus redukovaný 80/125</t>
  </si>
  <si>
    <t>-230765122</t>
  </si>
  <si>
    <t>KO00103</t>
  </si>
  <si>
    <t>Trubkový díl s odbočkou 80/125</t>
  </si>
  <si>
    <t>-1531938212</t>
  </si>
  <si>
    <t>KO00104</t>
  </si>
  <si>
    <t>Revizní T-kus s odtokem DN125</t>
  </si>
  <si>
    <t>2140286562</t>
  </si>
  <si>
    <t>KO00105</t>
  </si>
  <si>
    <t>Sifon odvodu kondenzátu</t>
  </si>
  <si>
    <t>-905417747</t>
  </si>
  <si>
    <t>KO00106</t>
  </si>
  <si>
    <t>Trubka s hrdlem DN125  1000mm</t>
  </si>
  <si>
    <t>1616805426</t>
  </si>
  <si>
    <t>KO00107</t>
  </si>
  <si>
    <t>Koleno 45°  DN125</t>
  </si>
  <si>
    <t>1250563855</t>
  </si>
  <si>
    <t>KO00108</t>
  </si>
  <si>
    <t>Patní koleno DN125</t>
  </si>
  <si>
    <t>-1078552850</t>
  </si>
  <si>
    <t>KO00109</t>
  </si>
  <si>
    <t>Trubka s hrdlem DN125  2000mm</t>
  </si>
  <si>
    <t>-1816117087</t>
  </si>
  <si>
    <t>KO00110</t>
  </si>
  <si>
    <t>Komínová hlavice DN125</t>
  </si>
  <si>
    <t>-1017873085</t>
  </si>
  <si>
    <t>KO00111</t>
  </si>
  <si>
    <t xml:space="preserve">Distanční objímka </t>
  </si>
  <si>
    <t>-542133802</t>
  </si>
  <si>
    <t>KO00112</t>
  </si>
  <si>
    <t>-502089852</t>
  </si>
  <si>
    <t>REG</t>
  </si>
  <si>
    <t>Regulace topného výkonu</t>
  </si>
  <si>
    <t>REG101</t>
  </si>
  <si>
    <t>22667595</t>
  </si>
  <si>
    <t>REG102</t>
  </si>
  <si>
    <t>Obslužná jednotka s komunikací BSB pro RVS</t>
  </si>
  <si>
    <t>-432815389</t>
  </si>
  <si>
    <t>REG103</t>
  </si>
  <si>
    <t>Venkovní čidlo</t>
  </si>
  <si>
    <t>-937816342</t>
  </si>
  <si>
    <t>REG104</t>
  </si>
  <si>
    <t>Příložné čidlo teploty 30°C - 125°C, 6s ( sm. okruhy)</t>
  </si>
  <si>
    <t>2073501552</t>
  </si>
  <si>
    <t>REG105</t>
  </si>
  <si>
    <t>Jímkové čidlo ( ohřívač TV )</t>
  </si>
  <si>
    <t>-1188013927</t>
  </si>
  <si>
    <t>REG106</t>
  </si>
  <si>
    <t>Sada svorek</t>
  </si>
  <si>
    <t>-1080790026</t>
  </si>
  <si>
    <t>REG107</t>
  </si>
  <si>
    <t>Plochý kabel pro ovládací panel</t>
  </si>
  <si>
    <t>38526457</t>
  </si>
  <si>
    <t>REG108</t>
  </si>
  <si>
    <t>Krytka obslužné jednotky</t>
  </si>
  <si>
    <t>1796506358</t>
  </si>
  <si>
    <t>REG109</t>
  </si>
  <si>
    <t>Kompletní montáž regulačního systému</t>
  </si>
  <si>
    <t>1775100205</t>
  </si>
  <si>
    <t xml:space="preserve">Spojovací, těsnící, závěsový a montážní materiál </t>
  </si>
  <si>
    <t>-2070554232</t>
  </si>
  <si>
    <t>Pomocné zařízení při montáži zařízení výšky do 3 m ( lešení, přenosná mobilní plošina atd.) vč. jeho montáže a demontáže</t>
  </si>
  <si>
    <t>51751142</t>
  </si>
  <si>
    <t>Projektová dokumentace skutečného provedení stavby a autorský dohled</t>
  </si>
  <si>
    <t>551899995</t>
  </si>
  <si>
    <t>-144177080</t>
  </si>
  <si>
    <t>Koordinace a organizace stavby</t>
  </si>
  <si>
    <t>-658811457</t>
  </si>
  <si>
    <t>985771467</t>
  </si>
  <si>
    <t>Topná, provozní a dilatační zkoužka</t>
  </si>
  <si>
    <t>h</t>
  </si>
  <si>
    <t>1663881064</t>
  </si>
  <si>
    <t>0007510010</t>
  </si>
  <si>
    <t>Základní úklid staveniště</t>
  </si>
  <si>
    <t>-619301183</t>
  </si>
  <si>
    <t>Stavba</t>
  </si>
  <si>
    <t>Stavební přípomoce</t>
  </si>
  <si>
    <t>STAV001</t>
  </si>
  <si>
    <t>Stavební bourací práce - vybourání montážního otvoru do stávajícího komínového průduchu</t>
  </si>
  <si>
    <t>63642386</t>
  </si>
  <si>
    <t>STAV002</t>
  </si>
  <si>
    <t>Stavební bourací práce - odstranění stávající komínové vložky z hliníku</t>
  </si>
  <si>
    <t>1284118634</t>
  </si>
  <si>
    <t>STAV003</t>
  </si>
  <si>
    <t>Stavební přípomoci - zapravení montážního otvoru do komínového průduchu - uvedení do původního stavu</t>
  </si>
  <si>
    <t>904884743</t>
  </si>
  <si>
    <t>STAV004</t>
  </si>
  <si>
    <t>Istalace ocelového pzinkovaného poloroštu na stávající odvodňovací kanál v prostoru u rozdělovače topných okruhů</t>
  </si>
  <si>
    <t>-1228789569</t>
  </si>
  <si>
    <t>EL</t>
  </si>
  <si>
    <t>Elektroinstalace</t>
  </si>
  <si>
    <t>EL001</t>
  </si>
  <si>
    <t>Připojení ke stávajícmu rozvaděči NN v prostoru technické místnosti</t>
  </si>
  <si>
    <t>-1907168821</t>
  </si>
  <si>
    <t>EL002</t>
  </si>
  <si>
    <t>Plastová rozvodná skříň - elektrický rozvaděč plně vybavený pro tři jištiče 16A / 230V a proudovým chráničem - dodávka a montáž</t>
  </si>
  <si>
    <t>66899472</t>
  </si>
  <si>
    <t>38</t>
  </si>
  <si>
    <t>EL003</t>
  </si>
  <si>
    <t>Kabelové lišty bílé - dodávka a montáž</t>
  </si>
  <si>
    <t>1380036526</t>
  </si>
  <si>
    <t>39</t>
  </si>
  <si>
    <t>EL004</t>
  </si>
  <si>
    <t>Kabelové rozvody CYKY 3x1,5mm2 a 3x2,5mm2 - dodávka a montáž</t>
  </si>
  <si>
    <t>35175160</t>
  </si>
  <si>
    <t>40</t>
  </si>
  <si>
    <t>EL005</t>
  </si>
  <si>
    <t>Nástěnná zásuvka s karbicí a víčkem pro venkovní použití 230V - dodávka a montáž</t>
  </si>
  <si>
    <t>-2060713515</t>
  </si>
  <si>
    <t>713</t>
  </si>
  <si>
    <t>Izolace tepelné</t>
  </si>
  <si>
    <t>41</t>
  </si>
  <si>
    <t>713411121</t>
  </si>
  <si>
    <t>Montáž izolace tepelné potrubí pásy nebo rohožemi s Al fólií staženými drátem 1x</t>
  </si>
  <si>
    <t>-249251306</t>
  </si>
  <si>
    <t>24+36+9</t>
  </si>
  <si>
    <t>42</t>
  </si>
  <si>
    <t>63154512</t>
  </si>
  <si>
    <t>pouzdro izolační potrubní s jednostrannou Al fólií max. 250/100 °C 35/25 mm</t>
  </si>
  <si>
    <t>334753634</t>
  </si>
  <si>
    <t>43</t>
  </si>
  <si>
    <t>63154574</t>
  </si>
  <si>
    <t>pouzdro izolační potrubní s jednostrannou Al fólií max. 250/100 °C 48/40 mm</t>
  </si>
  <si>
    <t>-839807920</t>
  </si>
  <si>
    <t>44</t>
  </si>
  <si>
    <t>63154575</t>
  </si>
  <si>
    <t>pouzdro izolační potrubní s jednostrannou Al fólií max. 250/100 °C 60/40 mm</t>
  </si>
  <si>
    <t>-598616515</t>
  </si>
  <si>
    <t>45</t>
  </si>
  <si>
    <t>700700191</t>
  </si>
  <si>
    <t>Al páska šířky 50mm</t>
  </si>
  <si>
    <t>bm</t>
  </si>
  <si>
    <t>1018403942</t>
  </si>
  <si>
    <t>721</t>
  </si>
  <si>
    <t>Zdravotechnika - vnitřní kanalizace</t>
  </si>
  <si>
    <t>46</t>
  </si>
  <si>
    <t>721173722</t>
  </si>
  <si>
    <t>Potrubí kanalizační z PE připojovací DN 40</t>
  </si>
  <si>
    <t>197616704</t>
  </si>
  <si>
    <t>47</t>
  </si>
  <si>
    <t>721194104</t>
  </si>
  <si>
    <t>Vyvedení a upevnění odpadních výpustek DN 40</t>
  </si>
  <si>
    <t>-1858175552</t>
  </si>
  <si>
    <t>722</t>
  </si>
  <si>
    <t>Zdravotechnika - vnitřní vodovod</t>
  </si>
  <si>
    <t>48</t>
  </si>
  <si>
    <t>722174002</t>
  </si>
  <si>
    <t>Potrubí vodovodní plastové PPR svar polyfuze PN 16 D 20 x 2,8 mm</t>
  </si>
  <si>
    <t>-1805119880</t>
  </si>
  <si>
    <t>49</t>
  </si>
  <si>
    <t>722174003</t>
  </si>
  <si>
    <t>Potrubí vodovodní plastové PPR svar polyfuze PN 16 D 25 x 3,5 mm</t>
  </si>
  <si>
    <t>381209945</t>
  </si>
  <si>
    <t>50</t>
  </si>
  <si>
    <t>722174004</t>
  </si>
  <si>
    <t>Potrubí vodovodní plastové PPR svar polyfuze PN 16 D 32 x 4,4 mm</t>
  </si>
  <si>
    <t>1892227725</t>
  </si>
  <si>
    <t>51</t>
  </si>
  <si>
    <t>722181242</t>
  </si>
  <si>
    <t>Ochrana vodovodního potrubí přilepenými termoizolačními trubicemi z PE tl do 20 mm DN do 45 mm</t>
  </si>
  <si>
    <t>1507979241</t>
  </si>
  <si>
    <t>52</t>
  </si>
  <si>
    <t>722190401</t>
  </si>
  <si>
    <t>Vyvedení a upevnění výpustku do DN 25</t>
  </si>
  <si>
    <t>1549847941</t>
  </si>
  <si>
    <t>53</t>
  </si>
  <si>
    <t>722220231</t>
  </si>
  <si>
    <t>Přechodka dGK PPR PN 20 D 20 x G 1/2 s kovovým vnitřním závitem</t>
  </si>
  <si>
    <t>-1261170482</t>
  </si>
  <si>
    <t>54</t>
  </si>
  <si>
    <t>722220232</t>
  </si>
  <si>
    <t>Přechodka dGK PPR PN 20 D 25 x G 3/4 s kovovým vnitřním závitem</t>
  </si>
  <si>
    <t>1756986109</t>
  </si>
  <si>
    <t>55</t>
  </si>
  <si>
    <t>722220233</t>
  </si>
  <si>
    <t>Přechodka dGK PPR PN 20 D 32 x G 1 s kovovým vnitřním závitem</t>
  </si>
  <si>
    <t>-1288439108</t>
  </si>
  <si>
    <t>56</t>
  </si>
  <si>
    <t>722231073</t>
  </si>
  <si>
    <t>Ventil zpětný mosazný G 3/4 PN 10 do 110°C se dvěma závity - dodávka a montáž</t>
  </si>
  <si>
    <t>380942883</t>
  </si>
  <si>
    <t>57</t>
  </si>
  <si>
    <t>722231074</t>
  </si>
  <si>
    <t>Ventil zpětný mosazný G 1 PN 10 do 110°C se dvěma závity - dodávka a montáž</t>
  </si>
  <si>
    <t>816804594</t>
  </si>
  <si>
    <t>58</t>
  </si>
  <si>
    <t>722231141</t>
  </si>
  <si>
    <t>Ventil závitový pojistný rohový G 1 / 6 bar vč. zpětného ventilu - dodávka a montáž</t>
  </si>
  <si>
    <t>-147898578</t>
  </si>
  <si>
    <t>59</t>
  </si>
  <si>
    <t>722232122</t>
  </si>
  <si>
    <t>Kohout kulový přímý G 1/2 PN 42 do 185°C plnoprůtokový vnitřní závit - dodávka a montáž</t>
  </si>
  <si>
    <t>-1363676101</t>
  </si>
  <si>
    <t>60</t>
  </si>
  <si>
    <t>722232123</t>
  </si>
  <si>
    <t>Kohout kulový přímý G 3/4 PN 42 do 185°C plnoprůtokový vnitřní závit - dodávka a montáž</t>
  </si>
  <si>
    <t>-960319213</t>
  </si>
  <si>
    <t>61</t>
  </si>
  <si>
    <t>722232124</t>
  </si>
  <si>
    <t>Kohout kulový přímý G 1 PN 42 do 185°C plnoprůtokový vnitřní závit - dodávka a montáž</t>
  </si>
  <si>
    <t>1454302229</t>
  </si>
  <si>
    <t>62</t>
  </si>
  <si>
    <t>722234264</t>
  </si>
  <si>
    <t>Filtr mosazný G 3/4 PN 16 do 120°C s 2x vnitřním závitem - dodávka a montáž</t>
  </si>
  <si>
    <t>-587463539</t>
  </si>
  <si>
    <t>63</t>
  </si>
  <si>
    <t>722262211</t>
  </si>
  <si>
    <t>Vodoměr závitový jednovtokový suchoběžný do 40°C G 1/2 x 80 mm Qn 1,5 m3/h horizontální</t>
  </si>
  <si>
    <t>887810897</t>
  </si>
  <si>
    <t>731</t>
  </si>
  <si>
    <t>Ústřední vytápění - kotelny</t>
  </si>
  <si>
    <t>64</t>
  </si>
  <si>
    <t>731200825</t>
  </si>
  <si>
    <t>Demontáž kotle ocelového na plynná nebo kapalná paliva výkon do 40 kW</t>
  </si>
  <si>
    <t>2144009868</t>
  </si>
  <si>
    <t>65</t>
  </si>
  <si>
    <t>731244494</t>
  </si>
  <si>
    <t>Montáž kotle ocelového závěsného na plyn kondenzačního o výkonu do 50 kW</t>
  </si>
  <si>
    <t>-943048501</t>
  </si>
  <si>
    <t>66</t>
  </si>
  <si>
    <t>731341140</t>
  </si>
  <si>
    <t>Hadice napouštěcí pryžové D 20/28</t>
  </si>
  <si>
    <t>448910919</t>
  </si>
  <si>
    <t>67</t>
  </si>
  <si>
    <t>731KOX01</t>
  </si>
  <si>
    <t>Závěsný kondenzační dvojkotel o společném nominálním výkonu 99,9kW. Kotel je konstrukčně tvořen dvěma absolutně autonomními kotlovými jednotkami v kaskádě - každá o výkonu 5 - 49,9 kW ( např. Enbra CD 100H )</t>
  </si>
  <si>
    <t>-880233400</t>
  </si>
  <si>
    <t>68</t>
  </si>
  <si>
    <t>69</t>
  </si>
  <si>
    <t>731KOX03</t>
  </si>
  <si>
    <t>Kabel pro připojení ovládacího signálu 0-10V</t>
  </si>
  <si>
    <t>276485527</t>
  </si>
  <si>
    <t>70</t>
  </si>
  <si>
    <t>731KOX04</t>
  </si>
  <si>
    <t>Hlavice pro dělený odtah spalin 2x80</t>
  </si>
  <si>
    <t>-1168280921</t>
  </si>
  <si>
    <t>71</t>
  </si>
  <si>
    <t>731KOX05</t>
  </si>
  <si>
    <t>Ocelová nosná konstrukce pro zavěšení kotlů včetně povrchového nátěru</t>
  </si>
  <si>
    <t>kg</t>
  </si>
  <si>
    <t>-1685441294</t>
  </si>
  <si>
    <t>72</t>
  </si>
  <si>
    <t>731391812</t>
  </si>
  <si>
    <t>Vypuštění vody z kotle samospádem plocha kotle do 10 m2</t>
  </si>
  <si>
    <t>-1002787135</t>
  </si>
  <si>
    <t>73</t>
  </si>
  <si>
    <t>731KOX06</t>
  </si>
  <si>
    <t>Uvedení do provozu plynového kotle vč. vstupní revize</t>
  </si>
  <si>
    <t>-1052635545</t>
  </si>
  <si>
    <t>732</t>
  </si>
  <si>
    <t>Ústřední vytápění - strojovny</t>
  </si>
  <si>
    <t>74</t>
  </si>
  <si>
    <t>732199100</t>
  </si>
  <si>
    <t>Montáž a dodávka orientačních štítků</t>
  </si>
  <si>
    <t>1037350608</t>
  </si>
  <si>
    <t>75</t>
  </si>
  <si>
    <t>732320814</t>
  </si>
  <si>
    <t>Demontáž nádrže beztlaké nebo tlakové odpojení od rozvodů potrubí obsah do 500 litrů</t>
  </si>
  <si>
    <t>-1614609798</t>
  </si>
  <si>
    <t>76</t>
  </si>
  <si>
    <t>732324814</t>
  </si>
  <si>
    <t>Demontáž nádrže beztlaké nebo tlakové vypuštění vody z nádrže obsah do 500 litrů</t>
  </si>
  <si>
    <t>8042402</t>
  </si>
  <si>
    <t>77</t>
  </si>
  <si>
    <t>732331619</t>
  </si>
  <si>
    <t>Nádoba tlaková expanzní s membránou závitové připojení 1", PN 0,6 o objemu 140 l - dodávka a montáž ( např. Reflex NG )</t>
  </si>
  <si>
    <t>-1953955916</t>
  </si>
  <si>
    <t>78</t>
  </si>
  <si>
    <t>732420813</t>
  </si>
  <si>
    <t>Demontáž čerpadla oběhového spirálního DN 50</t>
  </si>
  <si>
    <t>-1416094561</t>
  </si>
  <si>
    <t>79</t>
  </si>
  <si>
    <t>732211123</t>
  </si>
  <si>
    <t>-91135447</t>
  </si>
  <si>
    <t>80</t>
  </si>
  <si>
    <t>81</t>
  </si>
  <si>
    <t>82</t>
  </si>
  <si>
    <t>732ST01</t>
  </si>
  <si>
    <t>Nádoba tlaková expanzní membránová pro soustavy pitné vody 18l / 10bar vč. připojovacího členu 3/4" se zpětnou klapkou ( např. Refix DD )</t>
  </si>
  <si>
    <t>1774282651</t>
  </si>
  <si>
    <t>83</t>
  </si>
  <si>
    <t>732ST02</t>
  </si>
  <si>
    <t>Cirkulační čerpadlo rozvodů teplé vody DN 25, Qn=0,5m3/hod nerezové vč. uvedení do provozu a spínacích hodin - dodávka a montáž ( např. GRUNDFOS ALPHA2 25-40 N )</t>
  </si>
  <si>
    <t>-843083680</t>
  </si>
  <si>
    <t>84</t>
  </si>
  <si>
    <t>732XS01</t>
  </si>
  <si>
    <t>Kombinovaný rozdělovač se sběračem modul 100mm pro 3 topné okruhy vč. konzol a tepelné izolace - připojení 2", vývody 2" ( např. ETL )</t>
  </si>
  <si>
    <t>813770242</t>
  </si>
  <si>
    <t>85</t>
  </si>
  <si>
    <t>732RO01</t>
  </si>
  <si>
    <t>Hydraulický vyrovnávač dynamických tlaků pro průtok topné vody 8m3/h vč. tepelné izolace, připojovací hrdla na straně topné a primární vody DN65 - dodávka a montáž ( např. ETL )</t>
  </si>
  <si>
    <t>2007007430</t>
  </si>
  <si>
    <t>86</t>
  </si>
  <si>
    <t>732RO02</t>
  </si>
  <si>
    <t>Oběhové čerpadlo DN25 - 60kPa s elektronickou regulací otáček - Qel = 10-85W / 230V - PN 10 / 110 °C - dodávka a montáž ( např. GRUNDFOS MAGNA3 25-60 )</t>
  </si>
  <si>
    <t>476711706</t>
  </si>
  <si>
    <t>87</t>
  </si>
  <si>
    <t>732RO03</t>
  </si>
  <si>
    <t>Oběhové čerpadlo DN25 - 60kPa s elektronickou regulací otáček - Qel = 5-45W / 230V - PN 10 / 110 °C - dodávka a montáž ( např. GRUNDFOS ALPHA2 25-60 )</t>
  </si>
  <si>
    <t>638201468</t>
  </si>
  <si>
    <t>733</t>
  </si>
  <si>
    <t>Ústřední vytápění - rozvodné potrubí</t>
  </si>
  <si>
    <t>88</t>
  </si>
  <si>
    <t>733110808</t>
  </si>
  <si>
    <t>Demontáž potrubí ocelového závitového do DN 50</t>
  </si>
  <si>
    <t>-1581223165</t>
  </si>
  <si>
    <t>89</t>
  </si>
  <si>
    <t>733111115</t>
  </si>
  <si>
    <t>Potrubí ocelové závitové bezešvé běžné v kotelnách nebo strojovnách DN 25</t>
  </si>
  <si>
    <t>245336598</t>
  </si>
  <si>
    <t>90</t>
  </si>
  <si>
    <t>733111117</t>
  </si>
  <si>
    <t>Potrubí ocelové závitové bezešvé běžné v kotelnách nebo strojovnách DN 40</t>
  </si>
  <si>
    <t>-2031404428</t>
  </si>
  <si>
    <t>91</t>
  </si>
  <si>
    <t>733111118</t>
  </si>
  <si>
    <t>Potrubí ocelové závitové bezešvé běžné v kotelnách nebo strojovnách DN 50</t>
  </si>
  <si>
    <t>-1562734951</t>
  </si>
  <si>
    <t>92</t>
  </si>
  <si>
    <t>93</t>
  </si>
  <si>
    <t>94</t>
  </si>
  <si>
    <t>95</t>
  </si>
  <si>
    <t>96</t>
  </si>
  <si>
    <t>97</t>
  </si>
  <si>
    <t>98</t>
  </si>
  <si>
    <t>733131106</t>
  </si>
  <si>
    <t>Kompenzátor pro ocelové potrubí pryžový G 6/4 PN 16 do 100°C závitový</t>
  </si>
  <si>
    <t>-1173314530</t>
  </si>
  <si>
    <t>99</t>
  </si>
  <si>
    <t>733190108</t>
  </si>
  <si>
    <t>Proplach a zkouška těsnosti potrubí ocelové závitové do DN 50</t>
  </si>
  <si>
    <t>-1208461060</t>
  </si>
  <si>
    <t>100</t>
  </si>
  <si>
    <t>733XPO01</t>
  </si>
  <si>
    <t>Propojení navrženéo ocelového potrubí s dosavadním ocelovým potrubím</t>
  </si>
  <si>
    <t>472328746</t>
  </si>
  <si>
    <t>734</t>
  </si>
  <si>
    <t>Ústřední vytápění - armatury</t>
  </si>
  <si>
    <t>101</t>
  </si>
  <si>
    <t>734100811</t>
  </si>
  <si>
    <t>Demontáž armatury přírubové se dvěma přírubami do DN 50</t>
  </si>
  <si>
    <t>-1460641533</t>
  </si>
  <si>
    <t>102</t>
  </si>
  <si>
    <t>734200812</t>
  </si>
  <si>
    <t>Demontáž armatury závitové s jedním závitem do G 1</t>
  </si>
  <si>
    <t>-420758765</t>
  </si>
  <si>
    <t>103</t>
  </si>
  <si>
    <t>734173416</t>
  </si>
  <si>
    <t>Spoj přírubový PN 16/I do 200°C DN 65</t>
  </si>
  <si>
    <t>-1883557917</t>
  </si>
  <si>
    <t>104</t>
  </si>
  <si>
    <t>734211120</t>
  </si>
  <si>
    <t>Ventil závitový odvzdušňovací G 1/2 PN 14 do 120°C automatický - dodávka a montáž</t>
  </si>
  <si>
    <t>1254238503</t>
  </si>
  <si>
    <t>105</t>
  </si>
  <si>
    <t>734220102</t>
  </si>
  <si>
    <t>Ventil závitový regulační přímý G 1 PN 20 do 100°C vyvažovací s měřícími vsuvkami - dodávka a montáž</t>
  </si>
  <si>
    <t>387688553</t>
  </si>
  <si>
    <t>106</t>
  </si>
  <si>
    <t>734220103</t>
  </si>
  <si>
    <t>Ventil závitový regulační přímý G 5/4 PN 20 do 100°C vyvažovací s měřícími vsuvkami - dodávka a montáž</t>
  </si>
  <si>
    <t>1022027071</t>
  </si>
  <si>
    <t>107</t>
  </si>
  <si>
    <t>734220105</t>
  </si>
  <si>
    <t>Ventil závitový regulační přímý 2" PN 16 do 120°C vyvažovací s měřícími vsuvkami - dodávka a montáž</t>
  </si>
  <si>
    <t>-142304690</t>
  </si>
  <si>
    <t>108</t>
  </si>
  <si>
    <t>734295022</t>
  </si>
  <si>
    <t>Směšovací armatura závitová trojcestná DN 25, kv=6,3, se servomotorem 230V - dodávka a montáž</t>
  </si>
  <si>
    <t>-1288016857</t>
  </si>
  <si>
    <t>109</t>
  </si>
  <si>
    <t>734295022.1</t>
  </si>
  <si>
    <t>Dvoucestný kulový kohout DN 25 k zásobníkovému ohřívači TV, se servomotorem 230V - dodávka a montáž</t>
  </si>
  <si>
    <t>-673504316</t>
  </si>
  <si>
    <t>110</t>
  </si>
  <si>
    <t>734242414</t>
  </si>
  <si>
    <t>Klapka závitová zpětná přímá G 1 PN 16 do 110°C - dodávka a montáž</t>
  </si>
  <si>
    <t>-165970053</t>
  </si>
  <si>
    <t>111</t>
  </si>
  <si>
    <t>734242416</t>
  </si>
  <si>
    <t>Klapka závitová zpětná přímá G 6/4 PN 16 do 110°C - dodávka a montáž</t>
  </si>
  <si>
    <t>-377497769</t>
  </si>
  <si>
    <t>112</t>
  </si>
  <si>
    <t>734242417</t>
  </si>
  <si>
    <t>Klapka závitová zpětná přímá G 2 PN 16 do 110°C - dodávka a montáž</t>
  </si>
  <si>
    <t>673272865</t>
  </si>
  <si>
    <t>113</t>
  </si>
  <si>
    <t>734291123</t>
  </si>
  <si>
    <t>Kohout plnící a vypouštěcí G 1/2 PN 10 do 110°C závitový - dodávka a montáž</t>
  </si>
  <si>
    <t>1219942661</t>
  </si>
  <si>
    <t>114</t>
  </si>
  <si>
    <t>734291244</t>
  </si>
  <si>
    <t>Filtr závitový přímý G 1 PN 16 do 130°C s vnitřními závity - dodávka a montáž</t>
  </si>
  <si>
    <t>1288859143</t>
  </si>
  <si>
    <t>115</t>
  </si>
  <si>
    <t>734291246</t>
  </si>
  <si>
    <t>Filtr závitový přímý G 1 1/2 PN 16 do 130°C s vnitřními závity - dodávka a montáž</t>
  </si>
  <si>
    <t>2024096301</t>
  </si>
  <si>
    <t>116</t>
  </si>
  <si>
    <t>734291247</t>
  </si>
  <si>
    <t>Filtr závitový přímý G 2 PN 16 do 130°C s vnitřními závity - dodávka a montáž</t>
  </si>
  <si>
    <t>-898827260</t>
  </si>
  <si>
    <t>117</t>
  </si>
  <si>
    <t>734292772</t>
  </si>
  <si>
    <t>Kohout kulový přímý G 1/2 PN42 plnoprůtokový s koulí vnitřní závit - dodávka a montáž</t>
  </si>
  <si>
    <t>309383306</t>
  </si>
  <si>
    <t>118</t>
  </si>
  <si>
    <t>734292774</t>
  </si>
  <si>
    <t>Kohout kulový přímý G 1 PN42 plnoprůtokový s koulí vnitřní závit - dodávka a montáž</t>
  </si>
  <si>
    <t>1138290103</t>
  </si>
  <si>
    <t>119</t>
  </si>
  <si>
    <t>734292776</t>
  </si>
  <si>
    <t>Kohout kulový přímý G 6/4 PN42 plnoprůtokový s koulí vnitřní závit - dodávka a montáž</t>
  </si>
  <si>
    <t>77219081</t>
  </si>
  <si>
    <t>120</t>
  </si>
  <si>
    <t>734292777</t>
  </si>
  <si>
    <t>Kohout kulový přímý G 2 PN 42 do 185°C plnoprůtokový s koulí vnitřní závit - dodávka a montáž</t>
  </si>
  <si>
    <t>-409537155</t>
  </si>
  <si>
    <t>121</t>
  </si>
  <si>
    <t>734411101</t>
  </si>
  <si>
    <t>Teploměr technický s pevným stonkem a jímkou zadní připojení průměr 63 mm délky 50 mm - dodávka a montáž</t>
  </si>
  <si>
    <t>-328777168</t>
  </si>
  <si>
    <t>122</t>
  </si>
  <si>
    <t>734421101</t>
  </si>
  <si>
    <t>Tlakoměr s pevným stonkem a zpětnou klapkou tlak 0-16 bar průměr 50 mm spodní připojení - dodávka a montáž</t>
  </si>
  <si>
    <t>1060162147</t>
  </si>
  <si>
    <t>123</t>
  </si>
  <si>
    <t>734421111</t>
  </si>
  <si>
    <t>Tlakoměr s pevným stonkem a zpětnou klapkou tlak 0-16 bar průměr 50 mm zadní připojení - dodávka a montáž</t>
  </si>
  <si>
    <t>93398108</t>
  </si>
  <si>
    <t>124</t>
  </si>
  <si>
    <t>734XEN01</t>
  </si>
  <si>
    <t>Kulový kohout se zajištěním a vypouštěním pro expanzní nádoby 1" - dodávka a montáž</t>
  </si>
  <si>
    <t>-2130452162</t>
  </si>
  <si>
    <t>735</t>
  </si>
  <si>
    <t>Ústřední vytápění - otopná tělesa</t>
  </si>
  <si>
    <t>125</t>
  </si>
  <si>
    <t>735191905</t>
  </si>
  <si>
    <t>Odvzdušnění otopných těles</t>
  </si>
  <si>
    <t>-477544964</t>
  </si>
  <si>
    <t>126</t>
  </si>
  <si>
    <t>735191910</t>
  </si>
  <si>
    <t>Napuštění vody do otopných těles</t>
  </si>
  <si>
    <t>l</t>
  </si>
  <si>
    <t>164890816</t>
  </si>
  <si>
    <t>127</t>
  </si>
  <si>
    <t>735494811</t>
  </si>
  <si>
    <t>Vypuštění vody z otopných těles</t>
  </si>
  <si>
    <t>-45221825</t>
  </si>
  <si>
    <t>751</t>
  </si>
  <si>
    <t>Vzduchotechnika</t>
  </si>
  <si>
    <t>128</t>
  </si>
  <si>
    <t>751X0101</t>
  </si>
  <si>
    <t>Ventilační mřížka - síťka pro instalaci na stávající komínový průduch</t>
  </si>
  <si>
    <t>2090055145</t>
  </si>
  <si>
    <t>129</t>
  </si>
  <si>
    <t>Nátěry syntetické potrubí do DN 50 barva dražší matný povrch 1x antikorozní, 1x základní</t>
  </si>
  <si>
    <t>1742886590</t>
  </si>
  <si>
    <t>SO 02_GAR - OCHRANA VODOVODNÍHO POTRUBÍ</t>
  </si>
  <si>
    <t xml:space="preserve">      EL - Elektroinstalace</t>
  </si>
  <si>
    <t>Připojení ke stávajícmu rozvaděči NN v prostoru technického prostoru</t>
  </si>
  <si>
    <t>855266800</t>
  </si>
  <si>
    <t>1915380181</t>
  </si>
  <si>
    <t>-1379896739</t>
  </si>
  <si>
    <t>1248176054</t>
  </si>
  <si>
    <t>528776820</t>
  </si>
  <si>
    <t>EL006</t>
  </si>
  <si>
    <t>2060398535</t>
  </si>
  <si>
    <t>SO 02_PL - D.1.4.PL PLYNOVÁ INSTALACE</t>
  </si>
  <si>
    <t>PSV - Práce a dodávky PSV</t>
  </si>
  <si>
    <t>Práce a dodávky PSV</t>
  </si>
  <si>
    <t>723XP104</t>
  </si>
  <si>
    <t>Pilíř provozního uzávěru plynu u ocelového pozinkovaného plechu uchycený ke stěně, pozinkovaná děrovaná, uzavíratelná dvířka - čístý vnitřní rozměr pilíře 900mm*600mm*350mm, sokl 500mm - dodávka a montáž</t>
  </si>
  <si>
    <t>481823755</t>
  </si>
  <si>
    <t>-994212811</t>
  </si>
  <si>
    <t>723120805</t>
  </si>
  <si>
    <t>Demontáž potrubí ocelové závitové svařované do DN 50</t>
  </si>
  <si>
    <t>1676589346</t>
  </si>
  <si>
    <t>995904587</t>
  </si>
  <si>
    <t>211433411</t>
  </si>
  <si>
    <t>-1707999600</t>
  </si>
  <si>
    <t>723111205</t>
  </si>
  <si>
    <t>Potrubí ocelové závitové černé bezešvé svařované běžné DN 32</t>
  </si>
  <si>
    <t>-1183024491</t>
  </si>
  <si>
    <t>-421728597</t>
  </si>
  <si>
    <t>723150368</t>
  </si>
  <si>
    <t>Chránička D 76x3,2 mm</t>
  </si>
  <si>
    <t>-1731008547</t>
  </si>
  <si>
    <t>-150982433</t>
  </si>
  <si>
    <t>412751242</t>
  </si>
  <si>
    <t>981547876</t>
  </si>
  <si>
    <t>723190916</t>
  </si>
  <si>
    <t>Navaření odbočky na potrubí plynovodní DN 40</t>
  </si>
  <si>
    <t>-1268231860</t>
  </si>
  <si>
    <t>-2000321592</t>
  </si>
  <si>
    <t>723231165</t>
  </si>
  <si>
    <t>-1212114496</t>
  </si>
  <si>
    <t>1063092364</t>
  </si>
  <si>
    <t>723160205</t>
  </si>
  <si>
    <t>Přípojka k plynoměru spojované na závit bez ochozu G 5/4</t>
  </si>
  <si>
    <t>33303882</t>
  </si>
  <si>
    <t>723160335</t>
  </si>
  <si>
    <t>Rozpěrka přípojek plynoměru G 5/4</t>
  </si>
  <si>
    <t>565815085</t>
  </si>
  <si>
    <t>-1111580123</t>
  </si>
  <si>
    <t>Demontáž a zpětná montáž podružného membránového plynoměru G4</t>
  </si>
  <si>
    <t>-378233125</t>
  </si>
  <si>
    <t>Pozinkovaný plech pod venkovním fasádním vedením vč. instalace a uchycení</t>
  </si>
  <si>
    <t>m2</t>
  </si>
  <si>
    <t>-718100935</t>
  </si>
  <si>
    <t>597580731</t>
  </si>
  <si>
    <t>2137301160</t>
  </si>
  <si>
    <t>-2058844103</t>
  </si>
  <si>
    <t>-477685974</t>
  </si>
  <si>
    <t>436200150</t>
  </si>
  <si>
    <t>-1786112161</t>
  </si>
  <si>
    <t>3+3+48</t>
  </si>
  <si>
    <t>-169210284</t>
  </si>
  <si>
    <t>1421423464</t>
  </si>
  <si>
    <t>1330175553</t>
  </si>
  <si>
    <t>1180378791</t>
  </si>
  <si>
    <t>821993175</t>
  </si>
  <si>
    <t>1101697336</t>
  </si>
  <si>
    <t>-70849136</t>
  </si>
  <si>
    <t>SO 02_UT - D.1.4.UT VYTÁPĚNÍ</t>
  </si>
  <si>
    <t>Trubka s hrdlem DN 80 1000mm</t>
  </si>
  <si>
    <t>791083199</t>
  </si>
  <si>
    <t>Koleno 90° DN80</t>
  </si>
  <si>
    <t>-1512618297</t>
  </si>
  <si>
    <t>Ochranný košík nerez</t>
  </si>
  <si>
    <t>-1929048027</t>
  </si>
  <si>
    <t>Trubka s hrdlem DN80 2000mm</t>
  </si>
  <si>
    <t>1986650181</t>
  </si>
  <si>
    <t>Trubka s hrdlem DN80 1000mm - nadstřešení</t>
  </si>
  <si>
    <t>1426872848</t>
  </si>
  <si>
    <t>Komínová hlavice DN80</t>
  </si>
  <si>
    <t>-555493167</t>
  </si>
  <si>
    <t>Distanční objímka</t>
  </si>
  <si>
    <t>662800424</t>
  </si>
  <si>
    <t>-1116750798</t>
  </si>
  <si>
    <t>1958966250</t>
  </si>
  <si>
    <t>-363229931</t>
  </si>
  <si>
    <t>-1257959945</t>
  </si>
  <si>
    <t>1413372185</t>
  </si>
  <si>
    <t>1734467197</t>
  </si>
  <si>
    <t>1713914259</t>
  </si>
  <si>
    <t>647991142</t>
  </si>
  <si>
    <t>-1748348186</t>
  </si>
  <si>
    <t>Stavební bourací práce - vybourání montážního otvoru pro trubku přívodu splaovacího vzduchu</t>
  </si>
  <si>
    <t>-1777434603</t>
  </si>
  <si>
    <t>Stavební bourací práce - vytvoření prostupu střechou</t>
  </si>
  <si>
    <t>352858852</t>
  </si>
  <si>
    <t>Stavební přípomoci - zapravení montážního otvoru v obvodové stěně - uvedení do původního stavu</t>
  </si>
  <si>
    <t>1543115624</t>
  </si>
  <si>
    <t>Oplechování prostupu střechou po instalaci odtahu spalin z vnitřní i vnější strany - materiálové provedení přizpůsobit stávajícímu stavu</t>
  </si>
  <si>
    <t>-2096441405</t>
  </si>
  <si>
    <t>-2072731032</t>
  </si>
  <si>
    <t>-439712631</t>
  </si>
  <si>
    <t>1482262623</t>
  </si>
  <si>
    <t>1127389628</t>
  </si>
  <si>
    <t>817314728</t>
  </si>
  <si>
    <t>-1044924835</t>
  </si>
  <si>
    <t>-2033756277</t>
  </si>
  <si>
    <t>-95025932</t>
  </si>
  <si>
    <t>-75981671</t>
  </si>
  <si>
    <t>-1552038175</t>
  </si>
  <si>
    <t>2136655442</t>
  </si>
  <si>
    <t>721X101</t>
  </si>
  <si>
    <t xml:space="preserve">Topný kabel délky 1m s ochranným termostatem a ochranou proti zamrznutí - Qel = 40W / 230V na odpadním potrubí odvodu kondenzátu včetně připojení k elektrické síti </t>
  </si>
  <si>
    <t>1974466548</t>
  </si>
  <si>
    <t>721X102</t>
  </si>
  <si>
    <t>Napojení do stávajícího dešťového svodu</t>
  </si>
  <si>
    <t>-2087483208</t>
  </si>
  <si>
    <t>722130991</t>
  </si>
  <si>
    <t>Potrubí pozinkované závitové vsazení odbočky do potrubí oboustranná svěrná spojka DN 20 / G 1/2</t>
  </si>
  <si>
    <t>-23983296</t>
  </si>
  <si>
    <t>489463780</t>
  </si>
  <si>
    <t>-1868717170</t>
  </si>
  <si>
    <t>722182011</t>
  </si>
  <si>
    <t>Podpůrný žlab pro potrubí D 20</t>
  </si>
  <si>
    <t>-1649370904</t>
  </si>
  <si>
    <t>-620826078</t>
  </si>
  <si>
    <t>-890416268</t>
  </si>
  <si>
    <t>-1106512701</t>
  </si>
  <si>
    <t>1973265735</t>
  </si>
  <si>
    <t>793721897</t>
  </si>
  <si>
    <t>676825620</t>
  </si>
  <si>
    <t>Závěsný kondenzační kotel o nominálním výkonu 5,0kW - 49,9kW ( např. Enbra CD 50H )</t>
  </si>
  <si>
    <t>120874930</t>
  </si>
  <si>
    <t>Čidlo venkovní teploty</t>
  </si>
  <si>
    <t>-778210439</t>
  </si>
  <si>
    <t>-253596509</t>
  </si>
  <si>
    <t>-996306911</t>
  </si>
  <si>
    <t>775506675</t>
  </si>
  <si>
    <t>732331617</t>
  </si>
  <si>
    <t>Nádoba tlaková expanzní s membránou závitové připojení 1" PN 0,6 o objemu 80 l - dodávka a montáž ( např. Reflex NG )</t>
  </si>
  <si>
    <t>429157479</t>
  </si>
  <si>
    <t>161362677</t>
  </si>
  <si>
    <t>733120826</t>
  </si>
  <si>
    <t>Demontáž potrubí ocelového hladkého do D 89</t>
  </si>
  <si>
    <t>-2070384256</t>
  </si>
  <si>
    <t>-700794389</t>
  </si>
  <si>
    <t>2069207203</t>
  </si>
  <si>
    <t>255285164</t>
  </si>
  <si>
    <t>1495060147</t>
  </si>
  <si>
    <t>851740092</t>
  </si>
  <si>
    <t>734100812</t>
  </si>
  <si>
    <t>Demontáž armatury přírubové se dvěma přírubami do DN 100</t>
  </si>
  <si>
    <t>-1052875675</t>
  </si>
  <si>
    <t>745794403</t>
  </si>
  <si>
    <t>-1877770060</t>
  </si>
  <si>
    <t>-1261822704</t>
  </si>
  <si>
    <t>-33180725</t>
  </si>
  <si>
    <t>1735238712</t>
  </si>
  <si>
    <t>1382363598</t>
  </si>
  <si>
    <t>1661620895</t>
  </si>
  <si>
    <t>1249334307</t>
  </si>
  <si>
    <t>-1991575734</t>
  </si>
  <si>
    <t>1307429621</t>
  </si>
  <si>
    <t>1838394823</t>
  </si>
  <si>
    <t>607663028</t>
  </si>
  <si>
    <t>1247594084</t>
  </si>
  <si>
    <t>1668662630</t>
  </si>
  <si>
    <t>39686359</t>
  </si>
  <si>
    <t>2144239976</t>
  </si>
  <si>
    <t>SO 03_PL - D.1.4.PL PLYNOVÁ INSTALACE</t>
  </si>
  <si>
    <t>722211814</t>
  </si>
  <si>
    <t>Demontáž armatur přírubových se dvěma přírubami DN 100</t>
  </si>
  <si>
    <t>-1789374327</t>
  </si>
  <si>
    <t>1086303333</t>
  </si>
  <si>
    <t>-628274091</t>
  </si>
  <si>
    <t>1143188484</t>
  </si>
  <si>
    <t>734420811</t>
  </si>
  <si>
    <t>Demontáž tlakoměru se spodním připojením</t>
  </si>
  <si>
    <t>-1566090622</t>
  </si>
  <si>
    <t>1398554950</t>
  </si>
  <si>
    <t>723111204</t>
  </si>
  <si>
    <t>Potrubí ocelové závitové černé bezešvé svařované běžné DN 25</t>
  </si>
  <si>
    <t>-771460870</t>
  </si>
  <si>
    <t>934152469</t>
  </si>
  <si>
    <t>723150366</t>
  </si>
  <si>
    <t>Chránička D 44,5x2,6 mm</t>
  </si>
  <si>
    <t>-2109199101</t>
  </si>
  <si>
    <t>1607688299</t>
  </si>
  <si>
    <t>723190914</t>
  </si>
  <si>
    <t>Navaření odbočky na potrubí plynovodní DN 25</t>
  </si>
  <si>
    <t>1250858535</t>
  </si>
  <si>
    <t>696070660</t>
  </si>
  <si>
    <t>2033949594</t>
  </si>
  <si>
    <t>-1058038252</t>
  </si>
  <si>
    <t>723231164</t>
  </si>
  <si>
    <t>1308545965</t>
  </si>
  <si>
    <t>1548964190</t>
  </si>
  <si>
    <t>-1576466329</t>
  </si>
  <si>
    <t>733124123</t>
  </si>
  <si>
    <t>Příplatek k potrubí ocelovému hladkému za zhotovení přechodů z trubek hladkých kováním DN 80/40</t>
  </si>
  <si>
    <t>1282788804</t>
  </si>
  <si>
    <t>1426909353</t>
  </si>
  <si>
    <t>597064136</t>
  </si>
  <si>
    <t>773472474</t>
  </si>
  <si>
    <t>723XPL104</t>
  </si>
  <si>
    <t>-2056483313</t>
  </si>
  <si>
    <t>108763845</t>
  </si>
  <si>
    <t>-1426093158</t>
  </si>
  <si>
    <t>Tlakoměr s pevným stonkem a uzávěrem - tlak 0-600 kpa - průměr 100 mm spodní připojení, vč. mtž</t>
  </si>
  <si>
    <t>714240846</t>
  </si>
  <si>
    <t>-670102271</t>
  </si>
  <si>
    <t>1533492333</t>
  </si>
  <si>
    <t>15+60+6</t>
  </si>
  <si>
    <t>2044362020</t>
  </si>
  <si>
    <t>691628767</t>
  </si>
  <si>
    <t>342324087</t>
  </si>
  <si>
    <t>-369821041</t>
  </si>
  <si>
    <t>237094122</t>
  </si>
  <si>
    <t>1354777941</t>
  </si>
  <si>
    <t>430758578</t>
  </si>
  <si>
    <t>SO 03_UT - D.1.4.UT VYTÁPĚNÍ</t>
  </si>
  <si>
    <t>-1181526147</t>
  </si>
  <si>
    <t>1479316123</t>
  </si>
  <si>
    <t>-1964246913</t>
  </si>
  <si>
    <t>1375539916</t>
  </si>
  <si>
    <t>1839058497</t>
  </si>
  <si>
    <t>-1704296708</t>
  </si>
  <si>
    <t>-618716871</t>
  </si>
  <si>
    <t>1517585622</t>
  </si>
  <si>
    <t>-1717371806</t>
  </si>
  <si>
    <t>1462782647</t>
  </si>
  <si>
    <t>Potrubní objímka bez gumového těsnění</t>
  </si>
  <si>
    <t>30936732</t>
  </si>
  <si>
    <t>-1796787921</t>
  </si>
  <si>
    <t>-253105835</t>
  </si>
  <si>
    <t>1781939117</t>
  </si>
  <si>
    <t>-457939393</t>
  </si>
  <si>
    <t>1801841268</t>
  </si>
  <si>
    <t>-1893666289</t>
  </si>
  <si>
    <t>-284523844</t>
  </si>
  <si>
    <t>408649798</t>
  </si>
  <si>
    <t>239320397</t>
  </si>
  <si>
    <t>-1193658223</t>
  </si>
  <si>
    <t>414428759</t>
  </si>
  <si>
    <t>-1712954102</t>
  </si>
  <si>
    <t>108390687</t>
  </si>
  <si>
    <t>1489738599</t>
  </si>
  <si>
    <t>-460812402</t>
  </si>
  <si>
    <t>-403775672</t>
  </si>
  <si>
    <t>-396678810</t>
  </si>
  <si>
    <t>-246108755</t>
  </si>
  <si>
    <t>Stavební přípomoci - zazdění otvoru pro přívod spalovacího vzduchu v obvodové stěně včentě úpravy povrchů z vnitřní i vnější strany dle stávajícího stavu</t>
  </si>
  <si>
    <t>2084500768</t>
  </si>
  <si>
    <t>1252922490</t>
  </si>
  <si>
    <t>-272376263</t>
  </si>
  <si>
    <t>384713133</t>
  </si>
  <si>
    <t>-1942918905</t>
  </si>
  <si>
    <t>331514470</t>
  </si>
  <si>
    <t>-1329322994</t>
  </si>
  <si>
    <t>2050302823</t>
  </si>
  <si>
    <t>15+6+105+9</t>
  </si>
  <si>
    <t>63154005</t>
  </si>
  <si>
    <t>pouzdro izolační potrubní s jednostrannou Al fólií max. 250/100 °C 28/20 mm</t>
  </si>
  <si>
    <t>474865502</t>
  </si>
  <si>
    <t>265389043</t>
  </si>
  <si>
    <t>2142210983</t>
  </si>
  <si>
    <t>1611591562</t>
  </si>
  <si>
    <t>-1853489115</t>
  </si>
  <si>
    <t>-1542877900</t>
  </si>
  <si>
    <t>-94301606</t>
  </si>
  <si>
    <t>-1248216123</t>
  </si>
  <si>
    <t>-1352790292</t>
  </si>
  <si>
    <t>480897498</t>
  </si>
  <si>
    <t>-253331792</t>
  </si>
  <si>
    <t>-1710723369</t>
  </si>
  <si>
    <t>1835616836</t>
  </si>
  <si>
    <t>1719422777</t>
  </si>
  <si>
    <t>-2007619373</t>
  </si>
  <si>
    <t>-828827408</t>
  </si>
  <si>
    <t>-1335245947</t>
  </si>
  <si>
    <t>-742066684</t>
  </si>
  <si>
    <t>1788320684</t>
  </si>
  <si>
    <t>1717775342</t>
  </si>
  <si>
    <t>1534796970</t>
  </si>
  <si>
    <t>-1415314668</t>
  </si>
  <si>
    <t>732320816</t>
  </si>
  <si>
    <t>Demontáž nádrže beztlaké nebo tlakové odpojení od rozvodů potrubí obsah do 2000 litrů</t>
  </si>
  <si>
    <t>571092356</t>
  </si>
  <si>
    <t>732324816</t>
  </si>
  <si>
    <t>Demontáž nádrže beztlaké nebo tlakové vypuštění vody z nádrže obsah do 2000 litrů</t>
  </si>
  <si>
    <t>-913233922</t>
  </si>
  <si>
    <t>-1932294690</t>
  </si>
  <si>
    <t>1454399338</t>
  </si>
  <si>
    <t>1454772531</t>
  </si>
  <si>
    <t>Oběhové čerpadlo DN25 - 40kPa s elektronickou regulací otáček - Qel = 5-22W / 230V - PN 10 / 110 °C - dodávka a montáž ( např. GRUNDFOS ALPHA2 25-40 )</t>
  </si>
  <si>
    <t>1667443709</t>
  </si>
  <si>
    <t>1911708275</t>
  </si>
  <si>
    <t>-507819746</t>
  </si>
  <si>
    <t>733111114</t>
  </si>
  <si>
    <t>Potrubí ocelové závitové bezešvé běžné v kotelnách nebo strojovnách DN 20</t>
  </si>
  <si>
    <t>1595815535</t>
  </si>
  <si>
    <t>1957391644</t>
  </si>
  <si>
    <t>1779571378</t>
  </si>
  <si>
    <t>-1167158707</t>
  </si>
  <si>
    <t>-454486556</t>
  </si>
  <si>
    <t>-588222327</t>
  </si>
  <si>
    <t>1654784616</t>
  </si>
  <si>
    <t>733XPO02</t>
  </si>
  <si>
    <t>Zaslepení volných konců stávajících potrubí.</t>
  </si>
  <si>
    <t>1382454976</t>
  </si>
  <si>
    <t>-2061524425</t>
  </si>
  <si>
    <t>777386821</t>
  </si>
  <si>
    <t>-664160882</t>
  </si>
  <si>
    <t>1487797644</t>
  </si>
  <si>
    <t>734220101</t>
  </si>
  <si>
    <t>Ventil závitový regulační přímý G 3/4 PN 20 do 100°C vyvažovací s měřícími vsuvkami - dodávka a montáž</t>
  </si>
  <si>
    <t>1279306702</t>
  </si>
  <si>
    <t>1894897261</t>
  </si>
  <si>
    <t>Ventil závitový regulační přímý 2 PN 16 do 120°C vyvažovací s měřícími vsuvkami - dodávka a montáž</t>
  </si>
  <si>
    <t>-1534954465</t>
  </si>
  <si>
    <t>734242413</t>
  </si>
  <si>
    <t>Ventil závitový zpětný přímý G 3/4 PN 16 do 110°C - dodávka a montáž</t>
  </si>
  <si>
    <t>1837730721</t>
  </si>
  <si>
    <t>-1729634004</t>
  </si>
  <si>
    <t>-1298768787</t>
  </si>
  <si>
    <t>1478372793</t>
  </si>
  <si>
    <t>734291243</t>
  </si>
  <si>
    <t>Filtr závitový přímý G 3/4 PN 16 do 130°C s vnitřními závity - dodávka a montáž</t>
  </si>
  <si>
    <t>-363270463</t>
  </si>
  <si>
    <t>360010685</t>
  </si>
  <si>
    <t>1060144263</t>
  </si>
  <si>
    <t>719942408</t>
  </si>
  <si>
    <t>734292773</t>
  </si>
  <si>
    <t>354612882</t>
  </si>
  <si>
    <t>-1704410015</t>
  </si>
  <si>
    <t>789672838</t>
  </si>
  <si>
    <t>1102223210</t>
  </si>
  <si>
    <t>734295021</t>
  </si>
  <si>
    <t>Dvoucestný kulový kohout DN 20 k teplovzdušné jednotce, se servomotorem 230V - dodávka a montáž</t>
  </si>
  <si>
    <t>-1231725286</t>
  </si>
  <si>
    <t>-965526964</t>
  </si>
  <si>
    <t>-175013881</t>
  </si>
  <si>
    <t>1995569128</t>
  </si>
  <si>
    <t>28297924</t>
  </si>
  <si>
    <t>-1318585517</t>
  </si>
  <si>
    <t>512495575</t>
  </si>
  <si>
    <t>1651849775</t>
  </si>
  <si>
    <t>-361168118</t>
  </si>
  <si>
    <t>SO 04_PL - D.1.4.PL PLYNOVÁ INSTALACE</t>
  </si>
  <si>
    <t>722176117</t>
  </si>
  <si>
    <t>Montáž potrubí plastové spojované svary polyfuzně do D 63 mm vč. tvarovek</t>
  </si>
  <si>
    <t>918900221</t>
  </si>
  <si>
    <t>723170114</t>
  </si>
  <si>
    <t>Potrubí plynové plastové opláštěné Pe 100 RC, PN 0,4 MPa, D 32 x 3,0 mm spojované elektrotvarovkami vč. tvarovek</t>
  </si>
  <si>
    <t>67457347</t>
  </si>
  <si>
    <t>723170117</t>
  </si>
  <si>
    <t>-45194695</t>
  </si>
  <si>
    <t>723XP101</t>
  </si>
  <si>
    <t>Tvarovka přechodová závitová PE 100 32*3,0 / DN25</t>
  </si>
  <si>
    <t>-715021954</t>
  </si>
  <si>
    <t>723XP102</t>
  </si>
  <si>
    <t>Vodič signalizační CYY 2,5</t>
  </si>
  <si>
    <t>1859391015</t>
  </si>
  <si>
    <t>723XP103</t>
  </si>
  <si>
    <t>Fólie výstražná oranžová šířky 400mm</t>
  </si>
  <si>
    <t>-1726852834</t>
  </si>
  <si>
    <t>-1755037750</t>
  </si>
  <si>
    <t>723XP105</t>
  </si>
  <si>
    <t>Geodetické zaměření skutečného provedení</t>
  </si>
  <si>
    <t>-1492933122</t>
  </si>
  <si>
    <t>-2061464281</t>
  </si>
  <si>
    <t>1362937214</t>
  </si>
  <si>
    <t>-969589243</t>
  </si>
  <si>
    <t>473001158</t>
  </si>
  <si>
    <t>492275295</t>
  </si>
  <si>
    <t>-1384977515</t>
  </si>
  <si>
    <t>-1372270246</t>
  </si>
  <si>
    <t>929421229</t>
  </si>
  <si>
    <t>-1540358972</t>
  </si>
  <si>
    <t>-470308441</t>
  </si>
  <si>
    <t>214086269</t>
  </si>
  <si>
    <t>1424569416</t>
  </si>
  <si>
    <t>321768873</t>
  </si>
  <si>
    <t>-475231789</t>
  </si>
  <si>
    <t>Regulátor tlaku plynu středotlaký jednostupňový výkon do 12 m3/hod pro zemní plyn, Pvstup = 300kPa / Pvýstup = 2kPa, vč. mtž</t>
  </si>
  <si>
    <t>1995342717</t>
  </si>
  <si>
    <t>-181519730</t>
  </si>
  <si>
    <t>-1631929604</t>
  </si>
  <si>
    <t>775352270</t>
  </si>
  <si>
    <t>-989717838</t>
  </si>
  <si>
    <t>-257473570</t>
  </si>
  <si>
    <t>3+6+6</t>
  </si>
  <si>
    <t>1728244131</t>
  </si>
  <si>
    <t>-1175722109</t>
  </si>
  <si>
    <t>1201892145</t>
  </si>
  <si>
    <t>1655028305</t>
  </si>
  <si>
    <t>697057376</t>
  </si>
  <si>
    <t>560250664</t>
  </si>
  <si>
    <t>846599159</t>
  </si>
  <si>
    <t>SO 04_UT - D.1.4.UT VYTÁPĚNÍ</t>
  </si>
  <si>
    <t>-1955297606</t>
  </si>
  <si>
    <t>-878886749</t>
  </si>
  <si>
    <t>-1609933002</t>
  </si>
  <si>
    <t>758794505</t>
  </si>
  <si>
    <t>690491501</t>
  </si>
  <si>
    <t>-495931798</t>
  </si>
  <si>
    <t>-123813440</t>
  </si>
  <si>
    <t>167823805</t>
  </si>
  <si>
    <t>-182551175</t>
  </si>
  <si>
    <t>Patní koleno 125/180 vnější nerezové</t>
  </si>
  <si>
    <t>-286326853</t>
  </si>
  <si>
    <t>Trubka s hrdlem 125/180 1m nerezová</t>
  </si>
  <si>
    <t>-1302510131</t>
  </si>
  <si>
    <t>Vyústění s přisáváním 125/180 nerezové</t>
  </si>
  <si>
    <t>-938496904</t>
  </si>
  <si>
    <t>KO00113</t>
  </si>
  <si>
    <t>Stěnová objímka 125/180</t>
  </si>
  <si>
    <t>-1767601817</t>
  </si>
  <si>
    <t>KO00114</t>
  </si>
  <si>
    <t>-79508743</t>
  </si>
  <si>
    <t>KO00115</t>
  </si>
  <si>
    <t>Zaslepení potrubí pro odvod spalin a přívod spalovacího vzduchu pro budoucí instalaci kotle</t>
  </si>
  <si>
    <t>465119311</t>
  </si>
  <si>
    <t>-1823158530</t>
  </si>
  <si>
    <t>2016762215</t>
  </si>
  <si>
    <t>266171880</t>
  </si>
  <si>
    <t>-451822945</t>
  </si>
  <si>
    <t>1364903419</t>
  </si>
  <si>
    <t>38925127</t>
  </si>
  <si>
    <t>467866575</t>
  </si>
  <si>
    <t>-2110622751</t>
  </si>
  <si>
    <t>-1175399113</t>
  </si>
  <si>
    <t>-334399794</t>
  </si>
  <si>
    <t>0007510003.1</t>
  </si>
  <si>
    <t>464267215</t>
  </si>
  <si>
    <t>-49841017</t>
  </si>
  <si>
    <t>-372155245</t>
  </si>
  <si>
    <t>-373085038</t>
  </si>
  <si>
    <t>1278532593</t>
  </si>
  <si>
    <t>-2009751054</t>
  </si>
  <si>
    <t>-1343167570</t>
  </si>
  <si>
    <t>Stavební bourací práce - vybourání montážního otvoru pro trubky přívodu splaovacího vzduchu a odtahu spalin</t>
  </si>
  <si>
    <t>471379058</t>
  </si>
  <si>
    <t>117515502</t>
  </si>
  <si>
    <t>-952040759</t>
  </si>
  <si>
    <t>2098085672</t>
  </si>
  <si>
    <t>1132578284</t>
  </si>
  <si>
    <t>1215952817</t>
  </si>
  <si>
    <t>176628945</t>
  </si>
  <si>
    <t>-1537904478</t>
  </si>
  <si>
    <t>6+12+24</t>
  </si>
  <si>
    <t>1965869886</t>
  </si>
  <si>
    <t>63154533</t>
  </si>
  <si>
    <t>pouzdro izolační potrubní s jednostrannou Al fólií max. 250/100 °C 42/30 mm</t>
  </si>
  <si>
    <t>-394616067</t>
  </si>
  <si>
    <t>1526274841</t>
  </si>
  <si>
    <t>1771000032</t>
  </si>
  <si>
    <t>-1981682463</t>
  </si>
  <si>
    <t>-522525120</t>
  </si>
  <si>
    <t>-264268877</t>
  </si>
  <si>
    <t>-1557606713</t>
  </si>
  <si>
    <t>-947484859</t>
  </si>
  <si>
    <t>-1737644410</t>
  </si>
  <si>
    <t>-256150834</t>
  </si>
  <si>
    <t>-534557754</t>
  </si>
  <si>
    <t>-2025866723</t>
  </si>
  <si>
    <t>996858366</t>
  </si>
  <si>
    <t>-520580</t>
  </si>
  <si>
    <t>175833469</t>
  </si>
  <si>
    <t>77853860</t>
  </si>
  <si>
    <t>925442580</t>
  </si>
  <si>
    <t>203448844</t>
  </si>
  <si>
    <t>850615443</t>
  </si>
  <si>
    <t>-467773330</t>
  </si>
  <si>
    <t>1519227096</t>
  </si>
  <si>
    <t>-919679497</t>
  </si>
  <si>
    <t>257020792</t>
  </si>
  <si>
    <t>-409050991</t>
  </si>
  <si>
    <t>444142584</t>
  </si>
  <si>
    <t>-185142192</t>
  </si>
  <si>
    <t>292700456</t>
  </si>
  <si>
    <t>750016395</t>
  </si>
  <si>
    <t>1534181180</t>
  </si>
  <si>
    <t>733111116</t>
  </si>
  <si>
    <t>Potrubí ocelové závitové bezešvé běžné v kotelnách nebo strojovnách DN 32</t>
  </si>
  <si>
    <t>1765517146</t>
  </si>
  <si>
    <t>-508701550</t>
  </si>
  <si>
    <t>811257307</t>
  </si>
  <si>
    <t>-237254452</t>
  </si>
  <si>
    <t>733XPO03</t>
  </si>
  <si>
    <t>Zaslepení přívodního potrubí pro budoucí instalaci kotle</t>
  </si>
  <si>
    <t>-686714940</t>
  </si>
  <si>
    <t>-235666094</t>
  </si>
  <si>
    <t>-591636667</t>
  </si>
  <si>
    <t>-261961645</t>
  </si>
  <si>
    <t>1154701951</t>
  </si>
  <si>
    <t>-1787097082</t>
  </si>
  <si>
    <t>734220104</t>
  </si>
  <si>
    <t>Ventil závitový regulační přímý G 6/4 PN 20 do 100°C vyvažovací s měřícími vsuvkami - dodávka a montáž</t>
  </si>
  <si>
    <t>76690202</t>
  </si>
  <si>
    <t>-860957836</t>
  </si>
  <si>
    <t>734242415</t>
  </si>
  <si>
    <t>Klapka závitová zpětná přímá G 5/4 PN 16 do 110°C - dodávka a montáž</t>
  </si>
  <si>
    <t>1426432370</t>
  </si>
  <si>
    <t>-596621323</t>
  </si>
  <si>
    <t>921079572</t>
  </si>
  <si>
    <t>734291245</t>
  </si>
  <si>
    <t>Filtr závitový přímý G 1 1/4 PN 16 do 130°C s vnitřními závity - dodávka a montáž</t>
  </si>
  <si>
    <t>-1103535346</t>
  </si>
  <si>
    <t>-806818893</t>
  </si>
  <si>
    <t>-1669510228</t>
  </si>
  <si>
    <t>1852166378</t>
  </si>
  <si>
    <t>734292775</t>
  </si>
  <si>
    <t>Kohout kulový přímý G 5/4 PN42 plnoprůtokový s koulí vnitřní závit - dodávka a montáž</t>
  </si>
  <si>
    <t>-157818162</t>
  </si>
  <si>
    <t>-1016570742</t>
  </si>
  <si>
    <t>Směšovací armatura závitová trojcestná DN 20, kv=4, se servomotorem 230V - dodávka a montáž</t>
  </si>
  <si>
    <t>-2006575120</t>
  </si>
  <si>
    <t>734295023</t>
  </si>
  <si>
    <t>Směšovací armatura závitová trojcestná DN 32, kv=10, se servomotorem 230V - dodávka a montáž</t>
  </si>
  <si>
    <t>1781522983</t>
  </si>
  <si>
    <t>1373822267</t>
  </si>
  <si>
    <t>1543106449</t>
  </si>
  <si>
    <t>-1560393899</t>
  </si>
  <si>
    <t>214927783</t>
  </si>
  <si>
    <t>-2002911544</t>
  </si>
  <si>
    <t>-1861576621</t>
  </si>
  <si>
    <t>-1737109889</t>
  </si>
  <si>
    <t>1414364105</t>
  </si>
  <si>
    <t>VRN - VEDLEJŠÍ ROZPOČTOVÉ NÁKLADY</t>
  </si>
  <si>
    <t>VRN - Vedlejší rozpočtové náklady</t>
  </si>
  <si>
    <t>Vedlejší rozpočtové náklady</t>
  </si>
  <si>
    <t>Kč</t>
  </si>
  <si>
    <t>1024</t>
  </si>
  <si>
    <t>010001000</t>
  </si>
  <si>
    <t>Průzkumné, geodetické a projektové práce</t>
  </si>
  <si>
    <t>-65921642</t>
  </si>
  <si>
    <t>033002000</t>
  </si>
  <si>
    <t>Připojení staveniště na inženýrské sítě</t>
  </si>
  <si>
    <t>-395231485</t>
  </si>
  <si>
    <t>034103000</t>
  </si>
  <si>
    <t>Oplocení staveniště</t>
  </si>
  <si>
    <t>1550428695</t>
  </si>
  <si>
    <t>034303000</t>
  </si>
  <si>
    <t>Dopravní značení na staveništi</t>
  </si>
  <si>
    <t>285606951</t>
  </si>
  <si>
    <t>039002000</t>
  </si>
  <si>
    <t>Zrušení zařízení staveniště</t>
  </si>
  <si>
    <t>1990320419</t>
  </si>
  <si>
    <t>ZEMNÍ PRÁCE - ZEMNÍ A TERÉNNÍ PRÁCE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</si>
  <si>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</si>
  <si>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</si>
  <si>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</si>
  <si>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</si>
  <si>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</si>
  <si>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</si>
  <si>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</si>
  <si>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</si>
  <si>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</si>
  <si>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</si>
  <si>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</si>
  <si>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113107042</t>
  </si>
  <si>
    <t>Odstranění podkladu živičných tl 100 mm při překopech ručně</t>
  </si>
  <si>
    <t>221543621</t>
  </si>
  <si>
    <t>Součet</t>
  </si>
  <si>
    <t>113107122</t>
  </si>
  <si>
    <t>Odstranění podkladu z kameniva drceného tl 200 mm ručně</t>
  </si>
  <si>
    <t>90664851</t>
  </si>
  <si>
    <t>113202111</t>
  </si>
  <si>
    <t>Vytrhání obrub krajníků obrubníků stojatých</t>
  </si>
  <si>
    <t>-1651156644</t>
  </si>
  <si>
    <t>119001423</t>
  </si>
  <si>
    <t>Dočasné zajištění kabelů a kabelových tratí z více než 6 volně ložených kabelů</t>
  </si>
  <si>
    <t>1491007161</t>
  </si>
  <si>
    <t>119002121</t>
  </si>
  <si>
    <t>-1163757100</t>
  </si>
  <si>
    <t>119003131</t>
  </si>
  <si>
    <t>Výstražná páska pro zabezpečení výkopu zřízení</t>
  </si>
  <si>
    <t>1633567143</t>
  </si>
  <si>
    <t>m3</t>
  </si>
  <si>
    <t>121151103</t>
  </si>
  <si>
    <t>Sejmutí ornice plochy do 100 m2 tl vrstvy do 200 mm strojně</t>
  </si>
  <si>
    <t>1825418539</t>
  </si>
  <si>
    <t>132254104</t>
  </si>
  <si>
    <t>Hloubení rýh zapažených š do 800 mm v hornině třídy těžitelnosti I, skupiny 3 objem přes 100 m3 strojně</t>
  </si>
  <si>
    <t>-337330726</t>
  </si>
  <si>
    <t>162201102</t>
  </si>
  <si>
    <t>Vodorovné přemístění do 50 m výkopku/sypaniny z horniny tř. 1 až 4</t>
  </si>
  <si>
    <t>-963129565</t>
  </si>
  <si>
    <t>162701105</t>
  </si>
  <si>
    <t>Vodorovné přemístění do 10000 m výkopku/sypaniny z horniny tř. 1 až 4</t>
  </si>
  <si>
    <t>407178386</t>
  </si>
  <si>
    <t>167101102</t>
  </si>
  <si>
    <t>Nakládání výkopku z hornin tř. 1 až 4 přes 100 m3</t>
  </si>
  <si>
    <t>1542778529</t>
  </si>
  <si>
    <t>171101105</t>
  </si>
  <si>
    <t>Uložení sypaniny z hornin soudržných do násypů zhutněných do 103 % PS</t>
  </si>
  <si>
    <t>-1419388648</t>
  </si>
  <si>
    <t>171201201</t>
  </si>
  <si>
    <t>Uložení sypaniny na skládky</t>
  </si>
  <si>
    <t>-1698132875</t>
  </si>
  <si>
    <t>171201211</t>
  </si>
  <si>
    <t>Poplatek za uložení odpadu ze sypaniny na skládce (skládkovné)</t>
  </si>
  <si>
    <t>t</t>
  </si>
  <si>
    <t>-730899518</t>
  </si>
  <si>
    <t>174151101</t>
  </si>
  <si>
    <t>Zásyp jam, šachet rýh nebo kolem objektů sypaninou se zhutněním</t>
  </si>
  <si>
    <t>-1290542547</t>
  </si>
  <si>
    <t>180404111.1</t>
  </si>
  <si>
    <t>Založení trávníku výsevem na vrstvě ornice</t>
  </si>
  <si>
    <t>-957596133</t>
  </si>
  <si>
    <t>005724100</t>
  </si>
  <si>
    <t>osivo směs travní parková</t>
  </si>
  <si>
    <t>-727609193</t>
  </si>
  <si>
    <t>181111122</t>
  </si>
  <si>
    <t>Plošná úprava terénu do 500 m2 zemina tř 1 až 4 nerovnosti do 150 mm ve svahu do 1:2</t>
  </si>
  <si>
    <t>-1930926046</t>
  </si>
  <si>
    <t>Zakládání</t>
  </si>
  <si>
    <t>215901101</t>
  </si>
  <si>
    <t>Zhutnění podloží z hornin soudržných do 92% PS nebo nesoudržných sypkých I(d) do 0,8</t>
  </si>
  <si>
    <t>748404657</t>
  </si>
  <si>
    <t>Vodorovné konstrukce</t>
  </si>
  <si>
    <t>451572111</t>
  </si>
  <si>
    <t>Lože pod potrubí otevřený výkop z kameniva drobného těženého</t>
  </si>
  <si>
    <t>529857663</t>
  </si>
  <si>
    <t xml:space="preserve">"lože pod potrubí - písek dle řezu </t>
  </si>
  <si>
    <t>40*1,0*0,1" podklad</t>
  </si>
  <si>
    <t>40*1,0*0,4" obsyp</t>
  </si>
  <si>
    <t>Komunikace pozemní</t>
  </si>
  <si>
    <t>572531121</t>
  </si>
  <si>
    <t>Ošetření spár asfaltovou sanační hmotou š do 20 mm</t>
  </si>
  <si>
    <t>-1558085717</t>
  </si>
  <si>
    <t>"v místě řezu komunikace</t>
  </si>
  <si>
    <t>591-R0500</t>
  </si>
  <si>
    <t>Uvedení komunikace do původního stavu - betonové obrubníky – montáž nových obrubníků včetně podkladního lože do betonu</t>
  </si>
  <si>
    <t>667836479</t>
  </si>
  <si>
    <t>591-R0510</t>
  </si>
  <si>
    <t>Uvedení komunikace do původního stavu - asfaltová plocha vč. podkladních vrstev</t>
  </si>
  <si>
    <t>1477705475</t>
  </si>
  <si>
    <t>6*2,5</t>
  </si>
  <si>
    <t>Ostatní konstrukce a práce, bourání</t>
  </si>
  <si>
    <t>919122132</t>
  </si>
  <si>
    <t xml:space="preserve">Těsnění spár zálivkou za tepla pro komůrky š 20 mm hl 40 mm </t>
  </si>
  <si>
    <t>1594662811</t>
  </si>
  <si>
    <t>919735112</t>
  </si>
  <si>
    <t>Řezání stávajícího živičného krytu hl do 100 mm</t>
  </si>
  <si>
    <t>885536120</t>
  </si>
  <si>
    <t>997</t>
  </si>
  <si>
    <t>Přesun sutě</t>
  </si>
  <si>
    <t>997221571</t>
  </si>
  <si>
    <t>Vodorovná doprava vybouraných hmot do 1 km</t>
  </si>
  <si>
    <t>-562321701</t>
  </si>
  <si>
    <t>997221845</t>
  </si>
  <si>
    <t>Poplatek za uložení na skládce (skládkovné) odpadu asfaltového bez dehtu kód odpadu 170 302</t>
  </si>
  <si>
    <t>-1000629718</t>
  </si>
  <si>
    <t>9,29*0,2 'Přepočtené koeficientem množství</t>
  </si>
  <si>
    <t>997221855</t>
  </si>
  <si>
    <t>Poplatek za uložení na skládce (skládkovné) zeminy a kameniva kód odpadu 170 504</t>
  </si>
  <si>
    <t>-1821829730</t>
  </si>
  <si>
    <t>9,29*0,8 'Přepočtené koeficientem množství</t>
  </si>
  <si>
    <t>998</t>
  </si>
  <si>
    <t>Přesun hmot</t>
  </si>
  <si>
    <t>998223011</t>
  </si>
  <si>
    <t>Přesun hmot pro pozemní komunikace s krytem dlážděným</t>
  </si>
  <si>
    <t>-2046965100</t>
  </si>
  <si>
    <t>998223094</t>
  </si>
  <si>
    <t>Příplatek k přesunu hmot pro pozemní komunikace s krytem dlážděným za zvětšený přesun do 5000 m</t>
  </si>
  <si>
    <t>-1288938751</t>
  </si>
  <si>
    <t>998223095</t>
  </si>
  <si>
    <t>Příplatek k přesunu hmot pro pozemní komunikace s krytem dlážděným za zvětšený přesun ZKD 5000 m</t>
  </si>
  <si>
    <t>533425967</t>
  </si>
  <si>
    <t>Jištič 16A / 230V a proudovým chráničem - dodávka a montáž</t>
  </si>
  <si>
    <t xml:space="preserve">Topný kabel délky 4m s ochranným termostatem a ochranou proti zamrznutí - Qel = 40W / 230V na odpadním potrubí odvodu kondenzátu včetně připojení k elektrické síti </t>
  </si>
  <si>
    <t>Montáž a revize splinové cesty</t>
  </si>
  <si>
    <t>Ekvitermní regulátor, 2° kotel, 2 směšované topné okruhy, 3 multifunkční výstupy, komunikace LPB</t>
  </si>
  <si>
    <t>Pomocné zařízení při montáži zařízení ( lešení, přenosná mobilní plošina atd.) vč. jeho montáže a demontáže</t>
  </si>
  <si>
    <t>ks</t>
  </si>
  <si>
    <t xml:space="preserve">Kombinovaný rozdělovač se sběračem modul 100mm pro 2 topné okruhy vč. konzol a tepelné izolace - připojení 2", vývody 2" </t>
  </si>
  <si>
    <t>Hydraulický vyrovnávač dynamických tlaků pro průtok topné vody 8m3/h vč. tepelné izolace, připojovací hrdla na straně topné a primární vody DN50 - dodávka a montáž</t>
  </si>
  <si>
    <t>Kohout kulový přímý G 2 PN 42  plnoprůtokový s koulí vnitřní závit - dodávka a montáž</t>
  </si>
  <si>
    <t>Potrubí plynové plastové opláštěné Pe 100 RC, PN 0,4 MPa, D 63 x 5,8 mm spojované elektrotvarovkami vč. tvarovek - Chránička</t>
  </si>
  <si>
    <t>Pilíř provozního uzávěru plynu u ocelového pozinkovaného plechu uchycený ke stěně, pozinkovaná děrovaná, uzavíratelná dvířka - čístý vnitřní rozměr pilíře 400mm*400mm*250mm - dodávka a montáž</t>
  </si>
  <si>
    <t>Kohout kulový přímý G 1/2  plnoprůtokový s koulí vnitřní závit - plyn, vč. mtž</t>
  </si>
  <si>
    <t>Kohout kulový přímý G 1  plnoprůtokový s koulí vnitřní závitplyn, vč. mtž</t>
  </si>
  <si>
    <t>Kohout kulový přímý G 1 1/2  plnoprůtokový s koulí vnitřní závit plyn, vč. mtž</t>
  </si>
  <si>
    <t>Kohout kulový přímý G 2 plnoprůtokový s koulí vnitřní závit - plyn, vč. mtž</t>
  </si>
  <si>
    <t>Kohout kulový přímý G 1/2 plnoprůtokový s koulí vnitřní závit -plyn, vč. mtž</t>
  </si>
  <si>
    <t>Kohout kulový přímý G 1 1/2 plnoprůtokový s koulí vnitřní závit -plyn, vč. mtž</t>
  </si>
  <si>
    <t>Kohout kulový přímý G 2 - plyn plnoprůtokový s koulí vnitřní závit těžká řada, vč. mtž</t>
  </si>
  <si>
    <t>Kohout kulový přímý G 1/2 plnoprůtokový s koulí vnitřní závit - plyn, vč. mtž</t>
  </si>
  <si>
    <t>Kohout kulový přímý G 1 1/4 plnoprůtokový vnitřní závit - plyn, vč. mtž</t>
  </si>
  <si>
    <t>Kohout kulový přímý G 1 1/2 plnoprůtokový s koulí vnitřní závit - plyn, vč. mtž</t>
  </si>
  <si>
    <t>Pozinkovaný plech nad okny pod venkovním fasádním vedením vč. instalace a uchycení</t>
  </si>
  <si>
    <t>Kohout kulový přímý G 1/2  plnoprůtokový s koulí vnitřní závit -plyn, vč. mtž</t>
  </si>
  <si>
    <t>Kohout kulový přímý G 1 plnoprůtokový s koulí vnitřní závit - plyn, vč. mtž</t>
  </si>
  <si>
    <t>Montáž a revize spalinové cesty</t>
  </si>
  <si>
    <t>Ekvitermní regulátor, 2° kotel, 2 směšované topné okruhy, ohřev TV, 3 multifunkční výstupy, komunikace LPB</t>
  </si>
  <si>
    <t>Ohřívač TV stacionární zásobníkový s jedním výměníkem PN 1,0/1,6 o objemu 500 l v.pl. 1,90 m2 v nerezovém provedení s orginální tepelnou izolací - dodváka a montáž</t>
  </si>
  <si>
    <t xml:space="preserve">Kombinovaný rozdělovač se sběračem modul 100mm pro 3 topné okruhy vč. konzol a tepelné izolace - připojení 2", vývody 2" </t>
  </si>
  <si>
    <t xml:space="preserve">Hydraulický vyrovnávač dynamických tlaků pro průtok topné vody 8m3/h vč. tepelné izolace, připojovací hrdla na straně topné a primární vody DN65 - dodávka a montáž </t>
  </si>
  <si>
    <t>Termostat s týdenním programem</t>
  </si>
  <si>
    <t>Kohout kulový přímý G 1/2  plnoprůtokový vnitřní závit, voda - dodávka a montáž</t>
  </si>
  <si>
    <t>Kohout kulový přímý G 3/4 plnoprůtokový s koulí vnitřní závit - dodávka a montáž</t>
  </si>
  <si>
    <t>Kohout kulový přímý G 1 plnoprůtokový s koulí vnitřní závit - dodávka a montáž</t>
  </si>
  <si>
    <t>Kohout kulový přímý G 6/4 plnoprůtokový s koulí vnitřní závit - dodávka a montáž</t>
  </si>
  <si>
    <t>Kohout kulový přímý G 2 plnoprůtokový s koulí vnitřní závit - dodávka a montáž</t>
  </si>
  <si>
    <t>soub</t>
  </si>
  <si>
    <t>Přechodová lávka délky do 2 m včetně zábradlí pro zabezpečení výkopu</t>
  </si>
  <si>
    <t>INSTALATÉR Svitavy, s.r.o.</t>
  </si>
  <si>
    <t>25925474</t>
  </si>
  <si>
    <t>CZ25925474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</si>
</sst>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7" fillId="0" borderId="3" xfId="0" applyFont="1" applyBorder="1" applyAlignment="1">
      <alignment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" fontId="25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4" borderId="21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tabSelected="1" workbookViewId="0" topLeftCell="C7">
      <selection activeCell="O20" sqref="O2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225" t="s">
        <v>5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36" t="s">
        <v>14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19"/>
      <c r="BE5" s="243" t="s">
        <v>15</v>
      </c>
      <c r="BS5" s="16" t="s">
        <v>6</v>
      </c>
    </row>
    <row r="6" spans="2:71" ht="36.95" customHeight="1">
      <c r="B6" s="19"/>
      <c r="D6" s="25" t="s">
        <v>16</v>
      </c>
      <c r="K6" s="237" t="s">
        <v>17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19"/>
      <c r="BE6" s="244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44"/>
      <c r="BS7" s="16" t="s">
        <v>6</v>
      </c>
    </row>
    <row r="8" spans="2:71" ht="12" customHeight="1">
      <c r="B8" s="19"/>
      <c r="D8" s="26" t="s">
        <v>20</v>
      </c>
      <c r="K8" s="205" t="s">
        <v>21</v>
      </c>
      <c r="AK8" s="26" t="s">
        <v>22</v>
      </c>
      <c r="AN8" s="27" t="s">
        <v>23</v>
      </c>
      <c r="AR8" s="19"/>
      <c r="BE8" s="244"/>
      <c r="BS8" s="16" t="s">
        <v>6</v>
      </c>
    </row>
    <row r="9" spans="2:71" ht="14.45" customHeight="1">
      <c r="B9" s="19"/>
      <c r="AR9" s="19"/>
      <c r="BE9" s="244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44"/>
      <c r="BS10" s="16" t="s">
        <v>6</v>
      </c>
    </row>
    <row r="11" spans="2:7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244"/>
      <c r="BS11" s="16" t="s">
        <v>6</v>
      </c>
    </row>
    <row r="12" spans="2:71" ht="6.95" customHeight="1">
      <c r="B12" s="19"/>
      <c r="AR12" s="19"/>
      <c r="BE12" s="244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08" t="s">
        <v>1476</v>
      </c>
      <c r="AR13" s="19"/>
      <c r="BE13" s="244"/>
      <c r="BS13" s="16" t="s">
        <v>6</v>
      </c>
    </row>
    <row r="14" spans="2:71" ht="12.75">
      <c r="B14" s="19"/>
      <c r="E14" s="238" t="s">
        <v>1475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6" t="s">
        <v>27</v>
      </c>
      <c r="AN14" s="208" t="s">
        <v>1477</v>
      </c>
      <c r="AR14" s="19"/>
      <c r="BE14" s="244"/>
      <c r="BS14" s="16" t="s">
        <v>6</v>
      </c>
    </row>
    <row r="15" spans="2:71" ht="6.95" customHeight="1">
      <c r="B15" s="19"/>
      <c r="AR15" s="19"/>
      <c r="BE15" s="244"/>
      <c r="BS15" s="16" t="s">
        <v>3</v>
      </c>
    </row>
    <row r="16" spans="2:71" ht="12" customHeight="1">
      <c r="B16" s="19"/>
      <c r="D16" s="26" t="s">
        <v>29</v>
      </c>
      <c r="AK16" s="26" t="s">
        <v>25</v>
      </c>
      <c r="AN16" s="24" t="s">
        <v>1</v>
      </c>
      <c r="AR16" s="19"/>
      <c r="BE16" s="244"/>
      <c r="BS16" s="16" t="s">
        <v>3</v>
      </c>
    </row>
    <row r="17" spans="2:71" ht="18.4" customHeight="1">
      <c r="B17" s="19"/>
      <c r="E17" s="24" t="s">
        <v>30</v>
      </c>
      <c r="AK17" s="26" t="s">
        <v>27</v>
      </c>
      <c r="AN17" s="24" t="s">
        <v>1</v>
      </c>
      <c r="AR17" s="19"/>
      <c r="BE17" s="244"/>
      <c r="BS17" s="16" t="s">
        <v>31</v>
      </c>
    </row>
    <row r="18" spans="2:71" ht="6.95" customHeight="1">
      <c r="B18" s="19"/>
      <c r="AR18" s="19"/>
      <c r="BE18" s="244"/>
      <c r="BS18" s="16" t="s">
        <v>6</v>
      </c>
    </row>
    <row r="19" spans="2:71" ht="12" customHeight="1">
      <c r="B19" s="19"/>
      <c r="D19" s="26" t="s">
        <v>32</v>
      </c>
      <c r="AK19" s="26" t="s">
        <v>25</v>
      </c>
      <c r="AN19" s="24" t="s">
        <v>1</v>
      </c>
      <c r="AR19" s="19"/>
      <c r="BE19" s="244"/>
      <c r="BS19" s="16" t="s">
        <v>6</v>
      </c>
    </row>
    <row r="20" spans="2:71" ht="18.4" customHeight="1">
      <c r="B20" s="19"/>
      <c r="E20" s="24" t="s">
        <v>26</v>
      </c>
      <c r="AK20" s="26" t="s">
        <v>27</v>
      </c>
      <c r="AN20" s="24" t="s">
        <v>1</v>
      </c>
      <c r="AR20" s="19"/>
      <c r="BE20" s="244"/>
      <c r="BS20" s="16" t="s">
        <v>31</v>
      </c>
    </row>
    <row r="21" spans="2:57" ht="6.95" customHeight="1">
      <c r="B21" s="19"/>
      <c r="AR21" s="19"/>
      <c r="BE21" s="244"/>
    </row>
    <row r="22" spans="2:57" ht="12" customHeight="1">
      <c r="B22" s="19"/>
      <c r="D22" s="26" t="s">
        <v>33</v>
      </c>
      <c r="AR22" s="19"/>
      <c r="BE22" s="244"/>
    </row>
    <row r="23" spans="2:57" ht="16.5" customHeight="1">
      <c r="B23" s="19"/>
      <c r="E23" s="240" t="s">
        <v>1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R23" s="19"/>
      <c r="BE23" s="244"/>
    </row>
    <row r="24" spans="2:57" ht="6.95" customHeight="1">
      <c r="B24" s="19"/>
      <c r="AR24" s="19"/>
      <c r="BE24" s="244"/>
    </row>
    <row r="25" spans="2:57" ht="6.95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244"/>
    </row>
    <row r="26" spans="2:57" s="1" customFormat="1" ht="25.9" customHeight="1">
      <c r="B26" s="30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46">
        <f>ROUND(AG94,2)</f>
        <v>1547578.84</v>
      </c>
      <c r="AL26" s="247"/>
      <c r="AM26" s="247"/>
      <c r="AN26" s="247"/>
      <c r="AO26" s="247"/>
      <c r="AR26" s="30"/>
      <c r="BE26" s="244"/>
    </row>
    <row r="27" spans="2:57" s="1" customFormat="1" ht="6.95" customHeight="1">
      <c r="B27" s="30"/>
      <c r="AR27" s="30"/>
      <c r="BE27" s="244"/>
    </row>
    <row r="28" spans="2:57" s="1" customFormat="1" ht="12.75">
      <c r="B28" s="30"/>
      <c r="L28" s="241" t="s">
        <v>35</v>
      </c>
      <c r="M28" s="241"/>
      <c r="N28" s="241"/>
      <c r="O28" s="241"/>
      <c r="P28" s="241"/>
      <c r="W28" s="241" t="s">
        <v>36</v>
      </c>
      <c r="X28" s="241"/>
      <c r="Y28" s="241"/>
      <c r="Z28" s="241"/>
      <c r="AA28" s="241"/>
      <c r="AB28" s="241"/>
      <c r="AC28" s="241"/>
      <c r="AD28" s="241"/>
      <c r="AE28" s="241"/>
      <c r="AK28" s="241" t="s">
        <v>37</v>
      </c>
      <c r="AL28" s="241"/>
      <c r="AM28" s="241"/>
      <c r="AN28" s="241"/>
      <c r="AO28" s="241"/>
      <c r="AR28" s="30"/>
      <c r="BE28" s="244"/>
    </row>
    <row r="29" spans="2:57" s="2" customFormat="1" ht="14.45" customHeight="1">
      <c r="B29" s="34"/>
      <c r="D29" s="26" t="s">
        <v>38</v>
      </c>
      <c r="F29" s="26" t="s">
        <v>39</v>
      </c>
      <c r="L29" s="217">
        <v>0.21</v>
      </c>
      <c r="M29" s="218"/>
      <c r="N29" s="218"/>
      <c r="O29" s="218"/>
      <c r="P29" s="218"/>
      <c r="W29" s="242">
        <f>ROUND(AZ94,2)</f>
        <v>1547578.84</v>
      </c>
      <c r="X29" s="218"/>
      <c r="Y29" s="218"/>
      <c r="Z29" s="218"/>
      <c r="AA29" s="218"/>
      <c r="AB29" s="218"/>
      <c r="AC29" s="218"/>
      <c r="AD29" s="218"/>
      <c r="AE29" s="218"/>
      <c r="AK29" s="242">
        <f>ROUND(AV94,2)</f>
        <v>324991.56</v>
      </c>
      <c r="AL29" s="218"/>
      <c r="AM29" s="218"/>
      <c r="AN29" s="218"/>
      <c r="AO29" s="218"/>
      <c r="AR29" s="34"/>
      <c r="BE29" s="245"/>
    </row>
    <row r="30" spans="2:57" s="2" customFormat="1" ht="14.45" customHeight="1">
      <c r="B30" s="34"/>
      <c r="F30" s="26" t="s">
        <v>40</v>
      </c>
      <c r="L30" s="217">
        <v>0.15</v>
      </c>
      <c r="M30" s="218"/>
      <c r="N30" s="218"/>
      <c r="O30" s="218"/>
      <c r="P30" s="218"/>
      <c r="W30" s="242">
        <f>ROUND(BA94,2)</f>
        <v>0</v>
      </c>
      <c r="X30" s="218"/>
      <c r="Y30" s="218"/>
      <c r="Z30" s="218"/>
      <c r="AA30" s="218"/>
      <c r="AB30" s="218"/>
      <c r="AC30" s="218"/>
      <c r="AD30" s="218"/>
      <c r="AE30" s="218"/>
      <c r="AK30" s="242">
        <f>ROUND(AW94,2)</f>
        <v>0</v>
      </c>
      <c r="AL30" s="218"/>
      <c r="AM30" s="218"/>
      <c r="AN30" s="218"/>
      <c r="AO30" s="218"/>
      <c r="AR30" s="34"/>
      <c r="BE30" s="245"/>
    </row>
    <row r="31" spans="2:57" s="2" customFormat="1" ht="14.45" customHeight="1" hidden="1">
      <c r="B31" s="34"/>
      <c r="F31" s="26" t="s">
        <v>41</v>
      </c>
      <c r="L31" s="217">
        <v>0.21</v>
      </c>
      <c r="M31" s="218"/>
      <c r="N31" s="218"/>
      <c r="O31" s="218"/>
      <c r="P31" s="218"/>
      <c r="W31" s="242">
        <f>ROUND(BB94,2)</f>
        <v>0</v>
      </c>
      <c r="X31" s="218"/>
      <c r="Y31" s="218"/>
      <c r="Z31" s="218"/>
      <c r="AA31" s="218"/>
      <c r="AB31" s="218"/>
      <c r="AC31" s="218"/>
      <c r="AD31" s="218"/>
      <c r="AE31" s="218"/>
      <c r="AK31" s="242">
        <v>0</v>
      </c>
      <c r="AL31" s="218"/>
      <c r="AM31" s="218"/>
      <c r="AN31" s="218"/>
      <c r="AO31" s="218"/>
      <c r="AR31" s="34"/>
      <c r="BE31" s="245"/>
    </row>
    <row r="32" spans="2:57" s="2" customFormat="1" ht="14.45" customHeight="1" hidden="1">
      <c r="B32" s="34"/>
      <c r="F32" s="26" t="s">
        <v>42</v>
      </c>
      <c r="L32" s="217">
        <v>0.15</v>
      </c>
      <c r="M32" s="218"/>
      <c r="N32" s="218"/>
      <c r="O32" s="218"/>
      <c r="P32" s="218"/>
      <c r="W32" s="242">
        <f>ROUND(BC94,2)</f>
        <v>0</v>
      </c>
      <c r="X32" s="218"/>
      <c r="Y32" s="218"/>
      <c r="Z32" s="218"/>
      <c r="AA32" s="218"/>
      <c r="AB32" s="218"/>
      <c r="AC32" s="218"/>
      <c r="AD32" s="218"/>
      <c r="AE32" s="218"/>
      <c r="AK32" s="242">
        <v>0</v>
      </c>
      <c r="AL32" s="218"/>
      <c r="AM32" s="218"/>
      <c r="AN32" s="218"/>
      <c r="AO32" s="218"/>
      <c r="AR32" s="34"/>
      <c r="BE32" s="245"/>
    </row>
    <row r="33" spans="2:57" s="2" customFormat="1" ht="14.45" customHeight="1" hidden="1">
      <c r="B33" s="34"/>
      <c r="F33" s="26" t="s">
        <v>43</v>
      </c>
      <c r="L33" s="217">
        <v>0</v>
      </c>
      <c r="M33" s="218"/>
      <c r="N33" s="218"/>
      <c r="O33" s="218"/>
      <c r="P33" s="218"/>
      <c r="W33" s="242">
        <f>ROUND(BD94,2)</f>
        <v>0</v>
      </c>
      <c r="X33" s="218"/>
      <c r="Y33" s="218"/>
      <c r="Z33" s="218"/>
      <c r="AA33" s="218"/>
      <c r="AB33" s="218"/>
      <c r="AC33" s="218"/>
      <c r="AD33" s="218"/>
      <c r="AE33" s="218"/>
      <c r="AK33" s="242">
        <v>0</v>
      </c>
      <c r="AL33" s="218"/>
      <c r="AM33" s="218"/>
      <c r="AN33" s="218"/>
      <c r="AO33" s="218"/>
      <c r="AR33" s="34"/>
      <c r="BE33" s="245"/>
    </row>
    <row r="34" spans="2:57" s="1" customFormat="1" ht="6.95" customHeight="1">
      <c r="B34" s="30"/>
      <c r="AR34" s="30"/>
      <c r="BE34" s="244"/>
    </row>
    <row r="35" spans="2:44" s="1" customFormat="1" ht="25.9" customHeight="1"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221" t="s">
        <v>46</v>
      </c>
      <c r="Y35" s="222"/>
      <c r="Z35" s="222"/>
      <c r="AA35" s="222"/>
      <c r="AB35" s="222"/>
      <c r="AC35" s="37"/>
      <c r="AD35" s="37"/>
      <c r="AE35" s="37"/>
      <c r="AF35" s="37"/>
      <c r="AG35" s="37"/>
      <c r="AH35" s="37"/>
      <c r="AI35" s="37"/>
      <c r="AJ35" s="37"/>
      <c r="AK35" s="223">
        <f>SUM(AK26:AK33)</f>
        <v>1872570.4000000001</v>
      </c>
      <c r="AL35" s="222"/>
      <c r="AM35" s="222"/>
      <c r="AN35" s="222"/>
      <c r="AO35" s="224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4.9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0"/>
      <c r="D49" s="39" t="s">
        <v>47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48</v>
      </c>
      <c r="AI49" s="40"/>
      <c r="AJ49" s="40"/>
      <c r="AK49" s="40"/>
      <c r="AL49" s="40"/>
      <c r="AM49" s="40"/>
      <c r="AN49" s="40"/>
      <c r="AO49" s="40"/>
      <c r="AR49" s="30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3.6" customHeight="1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30"/>
      <c r="D60" s="41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49</v>
      </c>
      <c r="AI60" s="32"/>
      <c r="AJ60" s="32"/>
      <c r="AK60" s="32"/>
      <c r="AL60" s="32"/>
      <c r="AM60" s="41" t="s">
        <v>50</v>
      </c>
      <c r="AN60" s="32"/>
      <c r="AO60" s="32"/>
      <c r="AR60" s="30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30"/>
      <c r="D64" s="39" t="s">
        <v>51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52</v>
      </c>
      <c r="AI64" s="40"/>
      <c r="AJ64" s="40"/>
      <c r="AK64" s="40"/>
      <c r="AL64" s="40"/>
      <c r="AM64" s="40"/>
      <c r="AN64" s="40"/>
      <c r="AO64" s="40"/>
      <c r="AR64" s="30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.9" customHeight="1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30"/>
      <c r="D75" s="41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49</v>
      </c>
      <c r="AI75" s="32"/>
      <c r="AJ75" s="32"/>
      <c r="AK75" s="32"/>
      <c r="AL75" s="32"/>
      <c r="AM75" s="41" t="s">
        <v>50</v>
      </c>
      <c r="AN75" s="32"/>
      <c r="AO75" s="32"/>
      <c r="AR75" s="30"/>
    </row>
    <row r="76" spans="2:44" s="1" customFormat="1" ht="12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20" t="s">
        <v>53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6" t="s">
        <v>13</v>
      </c>
      <c r="L84" s="3" t="str">
        <f>K5</f>
        <v>033-2020</v>
      </c>
      <c r="AR84" s="46"/>
    </row>
    <row r="85" spans="2:44" s="4" customFormat="1" ht="36.95" customHeight="1">
      <c r="B85" s="47"/>
      <c r="C85" s="48" t="s">
        <v>16</v>
      </c>
      <c r="L85" s="233" t="str">
        <f>K6</f>
        <v>DECENTRALIZACE KOTELNY A MODERNIZACE TOPNÉHO SYSTÉMU NA ZKUŠEBNÍ STANICI ÚKZÚZ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6" t="s">
        <v>20</v>
      </c>
      <c r="L87" s="49" t="str">
        <f>IF(K8="","",K8)</f>
        <v>HRADEC NAD SVITAVOU 483</v>
      </c>
      <c r="AI87" s="26" t="s">
        <v>22</v>
      </c>
      <c r="AM87" s="235" t="str">
        <f>IF(AN8="","",AN8)</f>
        <v>29. 2. 2020</v>
      </c>
      <c r="AN87" s="235"/>
      <c r="AR87" s="30"/>
    </row>
    <row r="88" spans="2:44" s="1" customFormat="1" ht="6.95" customHeight="1">
      <c r="B88" s="30"/>
      <c r="AR88" s="30"/>
    </row>
    <row r="89" spans="2:56" s="1" customFormat="1" ht="15.2" customHeight="1">
      <c r="B89" s="30"/>
      <c r="C89" s="26" t="s">
        <v>24</v>
      </c>
      <c r="L89" s="3" t="str">
        <f>IF(E11="","",E11)</f>
        <v/>
      </c>
      <c r="AI89" s="26" t="s">
        <v>29</v>
      </c>
      <c r="AM89" s="231" t="str">
        <f>IF(E17="","",E17)</f>
        <v>iprojekt.info s.r.o.</v>
      </c>
      <c r="AN89" s="232"/>
      <c r="AO89" s="232"/>
      <c r="AP89" s="232"/>
      <c r="AR89" s="30"/>
      <c r="AS89" s="227" t="s">
        <v>54</v>
      </c>
      <c r="AT89" s="228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6" t="s">
        <v>28</v>
      </c>
      <c r="L90" s="3" t="str">
        <f>IF(E14="Vyplň údaj","",E14)</f>
        <v>INSTALATÉR Svitavy, s.r.o.</v>
      </c>
      <c r="AI90" s="26" t="s">
        <v>32</v>
      </c>
      <c r="AM90" s="231" t="str">
        <f>IF(E20="","",E20)</f>
        <v/>
      </c>
      <c r="AN90" s="232"/>
      <c r="AO90" s="232"/>
      <c r="AP90" s="232"/>
      <c r="AR90" s="30"/>
      <c r="AS90" s="229"/>
      <c r="AT90" s="230"/>
      <c r="AU90" s="53"/>
      <c r="AV90" s="53"/>
      <c r="AW90" s="53"/>
      <c r="AX90" s="53"/>
      <c r="AY90" s="53"/>
      <c r="AZ90" s="53"/>
      <c r="BA90" s="53"/>
      <c r="BB90" s="53"/>
      <c r="BC90" s="53"/>
      <c r="BD90" s="54"/>
    </row>
    <row r="91" spans="2:56" s="1" customFormat="1" ht="10.9" customHeight="1">
      <c r="B91" s="30"/>
      <c r="AR91" s="30"/>
      <c r="AS91" s="229"/>
      <c r="AT91" s="230"/>
      <c r="AU91" s="53"/>
      <c r="AV91" s="53"/>
      <c r="AW91" s="53"/>
      <c r="AX91" s="53"/>
      <c r="AY91" s="53"/>
      <c r="AZ91" s="53"/>
      <c r="BA91" s="53"/>
      <c r="BB91" s="53"/>
      <c r="BC91" s="53"/>
      <c r="BD91" s="54"/>
    </row>
    <row r="92" spans="2:56" s="1" customFormat="1" ht="29.25" customHeight="1">
      <c r="B92" s="30"/>
      <c r="C92" s="213" t="s">
        <v>55</v>
      </c>
      <c r="D92" s="214"/>
      <c r="E92" s="214"/>
      <c r="F92" s="214"/>
      <c r="G92" s="214"/>
      <c r="H92" s="55"/>
      <c r="I92" s="215" t="s">
        <v>56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20" t="s">
        <v>57</v>
      </c>
      <c r="AH92" s="214"/>
      <c r="AI92" s="214"/>
      <c r="AJ92" s="214"/>
      <c r="AK92" s="214"/>
      <c r="AL92" s="214"/>
      <c r="AM92" s="214"/>
      <c r="AN92" s="215" t="s">
        <v>58</v>
      </c>
      <c r="AO92" s="214"/>
      <c r="AP92" s="219"/>
      <c r="AQ92" s="56" t="s">
        <v>59</v>
      </c>
      <c r="AR92" s="30"/>
      <c r="AS92" s="57" t="s">
        <v>60</v>
      </c>
      <c r="AT92" s="58" t="s">
        <v>61</v>
      </c>
      <c r="AU92" s="58" t="s">
        <v>62</v>
      </c>
      <c r="AV92" s="58" t="s">
        <v>63</v>
      </c>
      <c r="AW92" s="58" t="s">
        <v>64</v>
      </c>
      <c r="AX92" s="58" t="s">
        <v>65</v>
      </c>
      <c r="AY92" s="58" t="s">
        <v>66</v>
      </c>
      <c r="AZ92" s="58" t="s">
        <v>67</v>
      </c>
      <c r="BA92" s="58" t="s">
        <v>68</v>
      </c>
      <c r="BB92" s="58" t="s">
        <v>69</v>
      </c>
      <c r="BC92" s="58" t="s">
        <v>70</v>
      </c>
      <c r="BD92" s="59" t="s">
        <v>71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72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12">
        <f>ROUND(SUM(AG95:AG105),2)</f>
        <v>1547578.84</v>
      </c>
      <c r="AH94" s="212"/>
      <c r="AI94" s="212"/>
      <c r="AJ94" s="212"/>
      <c r="AK94" s="212"/>
      <c r="AL94" s="212"/>
      <c r="AM94" s="212"/>
      <c r="AN94" s="209">
        <f aca="true" t="shared" si="0" ref="AN94:AN105">SUM(AG94,AT94)</f>
        <v>1872570.4000000001</v>
      </c>
      <c r="AO94" s="209"/>
      <c r="AP94" s="209"/>
      <c r="AQ94" s="65" t="s">
        <v>1</v>
      </c>
      <c r="AR94" s="61"/>
      <c r="AS94" s="66">
        <f>ROUND(SUM(AS95:AS105),2)</f>
        <v>0</v>
      </c>
      <c r="AT94" s="67">
        <f aca="true" t="shared" si="1" ref="AT94:AT105">ROUND(SUM(AV94:AW94),2)</f>
        <v>324991.56</v>
      </c>
      <c r="AU94" s="68">
        <f>ROUND(SUM(AU95:AU105),5)</f>
        <v>0</v>
      </c>
      <c r="AV94" s="67">
        <f>ROUND(AZ94*L29,2)</f>
        <v>324991.56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ROUND(SUM(AZ95:AZ105),2)</f>
        <v>1547578.84</v>
      </c>
      <c r="BA94" s="67">
        <f>ROUND(SUM(BA95:BA105),2)</f>
        <v>0</v>
      </c>
      <c r="BB94" s="67">
        <f>ROUND(SUM(BB95:BB105),2)</f>
        <v>0</v>
      </c>
      <c r="BC94" s="67">
        <f>ROUND(SUM(BC95:BC105),2)</f>
        <v>0</v>
      </c>
      <c r="BD94" s="69">
        <f>ROUND(SUM(BD95:BD105),2)</f>
        <v>0</v>
      </c>
      <c r="BS94" s="70" t="s">
        <v>73</v>
      </c>
      <c r="BT94" s="70" t="s">
        <v>74</v>
      </c>
      <c r="BU94" s="71" t="s">
        <v>75</v>
      </c>
      <c r="BV94" s="70" t="s">
        <v>76</v>
      </c>
      <c r="BW94" s="70" t="s">
        <v>4</v>
      </c>
      <c r="BX94" s="70" t="s">
        <v>77</v>
      </c>
      <c r="CL94" s="70" t="s">
        <v>1</v>
      </c>
    </row>
    <row r="95" spans="1:91" s="6" customFormat="1" ht="27" customHeight="1">
      <c r="A95" s="72" t="s">
        <v>78</v>
      </c>
      <c r="B95" s="73"/>
      <c r="C95" s="74"/>
      <c r="D95" s="216" t="s">
        <v>79</v>
      </c>
      <c r="E95" s="216"/>
      <c r="F95" s="216"/>
      <c r="G95" s="216"/>
      <c r="H95" s="216"/>
      <c r="I95" s="75"/>
      <c r="J95" s="216" t="s">
        <v>80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0">
        <f>'SO 01_PL - D.1.4.PL PLYNO...'!J30</f>
        <v>38909</v>
      </c>
      <c r="AH95" s="211"/>
      <c r="AI95" s="211"/>
      <c r="AJ95" s="211"/>
      <c r="AK95" s="211"/>
      <c r="AL95" s="211"/>
      <c r="AM95" s="211"/>
      <c r="AN95" s="210">
        <f t="shared" si="0"/>
        <v>47079.89</v>
      </c>
      <c r="AO95" s="211"/>
      <c r="AP95" s="211"/>
      <c r="AQ95" s="76" t="s">
        <v>81</v>
      </c>
      <c r="AR95" s="73"/>
      <c r="AS95" s="77">
        <v>0</v>
      </c>
      <c r="AT95" s="78">
        <f t="shared" si="1"/>
        <v>8170.89</v>
      </c>
      <c r="AU95" s="79">
        <f>'SO 01_PL - D.1.4.PL PLYNO...'!P121</f>
        <v>0</v>
      </c>
      <c r="AV95" s="78">
        <f>'SO 01_PL - D.1.4.PL PLYNO...'!J33</f>
        <v>8170.89</v>
      </c>
      <c r="AW95" s="78">
        <f>'SO 01_PL - D.1.4.PL PLYNO...'!J34</f>
        <v>0</v>
      </c>
      <c r="AX95" s="78">
        <f>'SO 01_PL - D.1.4.PL PLYNO...'!J35</f>
        <v>0</v>
      </c>
      <c r="AY95" s="78">
        <f>'SO 01_PL - D.1.4.PL PLYNO...'!J36</f>
        <v>0</v>
      </c>
      <c r="AZ95" s="78">
        <f>'SO 01_PL - D.1.4.PL PLYNO...'!F33</f>
        <v>38909</v>
      </c>
      <c r="BA95" s="78">
        <f>'SO 01_PL - D.1.4.PL PLYNO...'!F34</f>
        <v>0</v>
      </c>
      <c r="BB95" s="78">
        <f>'SO 01_PL - D.1.4.PL PLYNO...'!F35</f>
        <v>0</v>
      </c>
      <c r="BC95" s="78">
        <f>'SO 01_PL - D.1.4.PL PLYNO...'!F36</f>
        <v>0</v>
      </c>
      <c r="BD95" s="80">
        <f>'SO 01_PL - D.1.4.PL PLYNO...'!F37</f>
        <v>0</v>
      </c>
      <c r="BT95" s="81" t="s">
        <v>82</v>
      </c>
      <c r="BV95" s="81" t="s">
        <v>76</v>
      </c>
      <c r="BW95" s="81" t="s">
        <v>83</v>
      </c>
      <c r="BX95" s="81" t="s">
        <v>4</v>
      </c>
      <c r="CL95" s="81" t="s">
        <v>1</v>
      </c>
      <c r="CM95" s="81" t="s">
        <v>84</v>
      </c>
    </row>
    <row r="96" spans="1:91" s="6" customFormat="1" ht="27" customHeight="1">
      <c r="A96" s="72" t="s">
        <v>78</v>
      </c>
      <c r="B96" s="73"/>
      <c r="C96" s="74"/>
      <c r="D96" s="216" t="s">
        <v>85</v>
      </c>
      <c r="E96" s="216"/>
      <c r="F96" s="216"/>
      <c r="G96" s="216"/>
      <c r="H96" s="216"/>
      <c r="I96" s="75"/>
      <c r="J96" s="216" t="s">
        <v>86</v>
      </c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0">
        <f>'SO 01_UT - D.1.4.UT VYTÁPĚNÍ'!J30</f>
        <v>412139.5</v>
      </c>
      <c r="AH96" s="211"/>
      <c r="AI96" s="211"/>
      <c r="AJ96" s="211"/>
      <c r="AK96" s="211"/>
      <c r="AL96" s="211"/>
      <c r="AM96" s="211"/>
      <c r="AN96" s="210">
        <f t="shared" si="0"/>
        <v>498688.8</v>
      </c>
      <c r="AO96" s="211"/>
      <c r="AP96" s="211"/>
      <c r="AQ96" s="76" t="s">
        <v>81</v>
      </c>
      <c r="AR96" s="73"/>
      <c r="AS96" s="77">
        <v>0</v>
      </c>
      <c r="AT96" s="78">
        <f t="shared" si="1"/>
        <v>86549.3</v>
      </c>
      <c r="AU96" s="79">
        <f>'SO 01_UT - D.1.4.UT VYTÁPĚNÍ'!P132</f>
        <v>0</v>
      </c>
      <c r="AV96" s="78">
        <f>'SO 01_UT - D.1.4.UT VYTÁPĚNÍ'!J33</f>
        <v>86549.3</v>
      </c>
      <c r="AW96" s="78">
        <f>'SO 01_UT - D.1.4.UT VYTÁPĚNÍ'!J34</f>
        <v>0</v>
      </c>
      <c r="AX96" s="78">
        <f>'SO 01_UT - D.1.4.UT VYTÁPĚNÍ'!J35</f>
        <v>0</v>
      </c>
      <c r="AY96" s="78">
        <f>'SO 01_UT - D.1.4.UT VYTÁPĚNÍ'!J36</f>
        <v>0</v>
      </c>
      <c r="AZ96" s="78">
        <f>'SO 01_UT - D.1.4.UT VYTÁPĚNÍ'!F33</f>
        <v>412139.5</v>
      </c>
      <c r="BA96" s="78">
        <f>'SO 01_UT - D.1.4.UT VYTÁPĚNÍ'!F34</f>
        <v>0</v>
      </c>
      <c r="BB96" s="78">
        <f>'SO 01_UT - D.1.4.UT VYTÁPĚNÍ'!F35</f>
        <v>0</v>
      </c>
      <c r="BC96" s="78">
        <f>'SO 01_UT - D.1.4.UT VYTÁPĚNÍ'!F36</f>
        <v>0</v>
      </c>
      <c r="BD96" s="80">
        <f>'SO 01_UT - D.1.4.UT VYTÁPĚNÍ'!F37</f>
        <v>0</v>
      </c>
      <c r="BT96" s="81" t="s">
        <v>82</v>
      </c>
      <c r="BV96" s="81" t="s">
        <v>76</v>
      </c>
      <c r="BW96" s="81" t="s">
        <v>87</v>
      </c>
      <c r="BX96" s="81" t="s">
        <v>4</v>
      </c>
      <c r="CL96" s="81" t="s">
        <v>1</v>
      </c>
      <c r="CM96" s="81" t="s">
        <v>84</v>
      </c>
    </row>
    <row r="97" spans="1:91" s="6" customFormat="1" ht="27" customHeight="1">
      <c r="A97" s="72" t="s">
        <v>78</v>
      </c>
      <c r="B97" s="73"/>
      <c r="C97" s="74"/>
      <c r="D97" s="216" t="s">
        <v>88</v>
      </c>
      <c r="E97" s="216"/>
      <c r="F97" s="216"/>
      <c r="G97" s="216"/>
      <c r="H97" s="216"/>
      <c r="I97" s="75"/>
      <c r="J97" s="216" t="s">
        <v>89</v>
      </c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0">
        <f>'SO 02_GAR - OCHRANA VODOV...'!J30</f>
        <v>5748</v>
      </c>
      <c r="AH97" s="211"/>
      <c r="AI97" s="211"/>
      <c r="AJ97" s="211"/>
      <c r="AK97" s="211"/>
      <c r="AL97" s="211"/>
      <c r="AM97" s="211"/>
      <c r="AN97" s="210">
        <f t="shared" si="0"/>
        <v>6955.08</v>
      </c>
      <c r="AO97" s="211"/>
      <c r="AP97" s="211"/>
      <c r="AQ97" s="76" t="s">
        <v>81</v>
      </c>
      <c r="AR97" s="73"/>
      <c r="AS97" s="77">
        <v>0</v>
      </c>
      <c r="AT97" s="78">
        <f t="shared" si="1"/>
        <v>1207.08</v>
      </c>
      <c r="AU97" s="79">
        <f>'SO 02_GAR - OCHRANA VODOV...'!P119</f>
        <v>0</v>
      </c>
      <c r="AV97" s="78">
        <f>'SO 02_GAR - OCHRANA VODOV...'!J33</f>
        <v>1207.08</v>
      </c>
      <c r="AW97" s="78">
        <f>'SO 02_GAR - OCHRANA VODOV...'!J34</f>
        <v>0</v>
      </c>
      <c r="AX97" s="78">
        <f>'SO 02_GAR - OCHRANA VODOV...'!J35</f>
        <v>0</v>
      </c>
      <c r="AY97" s="78">
        <f>'SO 02_GAR - OCHRANA VODOV...'!J36</f>
        <v>0</v>
      </c>
      <c r="AZ97" s="78">
        <f>'SO 02_GAR - OCHRANA VODOV...'!F33</f>
        <v>5748</v>
      </c>
      <c r="BA97" s="78">
        <f>'SO 02_GAR - OCHRANA VODOV...'!F34</f>
        <v>0</v>
      </c>
      <c r="BB97" s="78">
        <f>'SO 02_GAR - OCHRANA VODOV...'!F35</f>
        <v>0</v>
      </c>
      <c r="BC97" s="78">
        <f>'SO 02_GAR - OCHRANA VODOV...'!F36</f>
        <v>0</v>
      </c>
      <c r="BD97" s="80">
        <f>'SO 02_GAR - OCHRANA VODOV...'!F37</f>
        <v>0</v>
      </c>
      <c r="BT97" s="81" t="s">
        <v>82</v>
      </c>
      <c r="BV97" s="81" t="s">
        <v>76</v>
      </c>
      <c r="BW97" s="81" t="s">
        <v>90</v>
      </c>
      <c r="BX97" s="81" t="s">
        <v>4</v>
      </c>
      <c r="CL97" s="81" t="s">
        <v>1</v>
      </c>
      <c r="CM97" s="81" t="s">
        <v>84</v>
      </c>
    </row>
    <row r="98" spans="1:91" s="6" customFormat="1" ht="27" customHeight="1">
      <c r="A98" s="72" t="s">
        <v>78</v>
      </c>
      <c r="B98" s="73"/>
      <c r="C98" s="74"/>
      <c r="D98" s="216" t="s">
        <v>91</v>
      </c>
      <c r="E98" s="216"/>
      <c r="F98" s="216"/>
      <c r="G98" s="216"/>
      <c r="H98" s="216"/>
      <c r="I98" s="75"/>
      <c r="J98" s="216" t="s">
        <v>80</v>
      </c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0">
        <f>'SO 02_PL - D.1.4.PL PLYNO...'!J30</f>
        <v>59597</v>
      </c>
      <c r="AH98" s="211"/>
      <c r="AI98" s="211"/>
      <c r="AJ98" s="211"/>
      <c r="AK98" s="211"/>
      <c r="AL98" s="211"/>
      <c r="AM98" s="211"/>
      <c r="AN98" s="210">
        <f t="shared" si="0"/>
        <v>72112.37</v>
      </c>
      <c r="AO98" s="211"/>
      <c r="AP98" s="211"/>
      <c r="AQ98" s="76" t="s">
        <v>81</v>
      </c>
      <c r="AR98" s="73"/>
      <c r="AS98" s="77">
        <v>0</v>
      </c>
      <c r="AT98" s="78">
        <f t="shared" si="1"/>
        <v>12515.37</v>
      </c>
      <c r="AU98" s="79">
        <f>'SO 02_PL - D.1.4.PL PLYNO...'!P121</f>
        <v>0</v>
      </c>
      <c r="AV98" s="78">
        <f>'SO 02_PL - D.1.4.PL PLYNO...'!J33</f>
        <v>12515.37</v>
      </c>
      <c r="AW98" s="78">
        <f>'SO 02_PL - D.1.4.PL PLYNO...'!J34</f>
        <v>0</v>
      </c>
      <c r="AX98" s="78">
        <f>'SO 02_PL - D.1.4.PL PLYNO...'!J35</f>
        <v>0</v>
      </c>
      <c r="AY98" s="78">
        <f>'SO 02_PL - D.1.4.PL PLYNO...'!J36</f>
        <v>0</v>
      </c>
      <c r="AZ98" s="78">
        <f>'SO 02_PL - D.1.4.PL PLYNO...'!F33</f>
        <v>59597</v>
      </c>
      <c r="BA98" s="78">
        <f>'SO 02_PL - D.1.4.PL PLYNO...'!F34</f>
        <v>0</v>
      </c>
      <c r="BB98" s="78">
        <f>'SO 02_PL - D.1.4.PL PLYNO...'!F35</f>
        <v>0</v>
      </c>
      <c r="BC98" s="78">
        <f>'SO 02_PL - D.1.4.PL PLYNO...'!F36</f>
        <v>0</v>
      </c>
      <c r="BD98" s="80">
        <f>'SO 02_PL - D.1.4.PL PLYNO...'!F37</f>
        <v>0</v>
      </c>
      <c r="BT98" s="81" t="s">
        <v>82</v>
      </c>
      <c r="BV98" s="81" t="s">
        <v>76</v>
      </c>
      <c r="BW98" s="81" t="s">
        <v>92</v>
      </c>
      <c r="BX98" s="81" t="s">
        <v>4</v>
      </c>
      <c r="CL98" s="81" t="s">
        <v>1</v>
      </c>
      <c r="CM98" s="81" t="s">
        <v>84</v>
      </c>
    </row>
    <row r="99" spans="1:91" s="6" customFormat="1" ht="27" customHeight="1">
      <c r="A99" s="72" t="s">
        <v>78</v>
      </c>
      <c r="B99" s="73"/>
      <c r="C99" s="74"/>
      <c r="D99" s="216" t="s">
        <v>93</v>
      </c>
      <c r="E99" s="216"/>
      <c r="F99" s="216"/>
      <c r="G99" s="216"/>
      <c r="H99" s="216"/>
      <c r="I99" s="75"/>
      <c r="J99" s="216" t="s">
        <v>86</v>
      </c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0">
        <f>'SO 02_UT - D.1.4.UT VYTÁPĚNÍ'!J30</f>
        <v>133370.8</v>
      </c>
      <c r="AH99" s="211"/>
      <c r="AI99" s="211"/>
      <c r="AJ99" s="211"/>
      <c r="AK99" s="211"/>
      <c r="AL99" s="211"/>
      <c r="AM99" s="211"/>
      <c r="AN99" s="210">
        <f t="shared" si="0"/>
        <v>161378.66999999998</v>
      </c>
      <c r="AO99" s="211"/>
      <c r="AP99" s="211"/>
      <c r="AQ99" s="76" t="s">
        <v>81</v>
      </c>
      <c r="AR99" s="73"/>
      <c r="AS99" s="77">
        <v>0</v>
      </c>
      <c r="AT99" s="78">
        <f t="shared" si="1"/>
        <v>28007.87</v>
      </c>
      <c r="AU99" s="79">
        <f>'SO 02_UT - D.1.4.UT VYTÁPĚNÍ'!P131</f>
        <v>0</v>
      </c>
      <c r="AV99" s="78">
        <f>'SO 02_UT - D.1.4.UT VYTÁPĚNÍ'!J33</f>
        <v>28007.87</v>
      </c>
      <c r="AW99" s="78">
        <f>'SO 02_UT - D.1.4.UT VYTÁPĚNÍ'!J34</f>
        <v>0</v>
      </c>
      <c r="AX99" s="78">
        <f>'SO 02_UT - D.1.4.UT VYTÁPĚNÍ'!J35</f>
        <v>0</v>
      </c>
      <c r="AY99" s="78">
        <f>'SO 02_UT - D.1.4.UT VYTÁPĚNÍ'!J36</f>
        <v>0</v>
      </c>
      <c r="AZ99" s="78">
        <f>'SO 02_UT - D.1.4.UT VYTÁPĚNÍ'!F33</f>
        <v>133370.8</v>
      </c>
      <c r="BA99" s="78">
        <f>'SO 02_UT - D.1.4.UT VYTÁPĚNÍ'!F34</f>
        <v>0</v>
      </c>
      <c r="BB99" s="78">
        <f>'SO 02_UT - D.1.4.UT VYTÁPĚNÍ'!F35</f>
        <v>0</v>
      </c>
      <c r="BC99" s="78">
        <f>'SO 02_UT - D.1.4.UT VYTÁPĚNÍ'!F36</f>
        <v>0</v>
      </c>
      <c r="BD99" s="80">
        <f>'SO 02_UT - D.1.4.UT VYTÁPĚNÍ'!F37</f>
        <v>0</v>
      </c>
      <c r="BT99" s="81" t="s">
        <v>82</v>
      </c>
      <c r="BV99" s="81" t="s">
        <v>76</v>
      </c>
      <c r="BW99" s="81" t="s">
        <v>94</v>
      </c>
      <c r="BX99" s="81" t="s">
        <v>4</v>
      </c>
      <c r="CL99" s="81" t="s">
        <v>1</v>
      </c>
      <c r="CM99" s="81" t="s">
        <v>84</v>
      </c>
    </row>
    <row r="100" spans="1:91" s="6" customFormat="1" ht="27" customHeight="1">
      <c r="A100" s="72" t="s">
        <v>78</v>
      </c>
      <c r="B100" s="73"/>
      <c r="C100" s="74"/>
      <c r="D100" s="216" t="s">
        <v>95</v>
      </c>
      <c r="E100" s="216"/>
      <c r="F100" s="216"/>
      <c r="G100" s="216"/>
      <c r="H100" s="216"/>
      <c r="I100" s="75"/>
      <c r="J100" s="216" t="s">
        <v>80</v>
      </c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0">
        <f>'SO 03_PL - D.1.4.PL PLYNO...'!J30</f>
        <v>68496.5</v>
      </c>
      <c r="AH100" s="211"/>
      <c r="AI100" s="211"/>
      <c r="AJ100" s="211"/>
      <c r="AK100" s="211"/>
      <c r="AL100" s="211"/>
      <c r="AM100" s="211"/>
      <c r="AN100" s="210">
        <f t="shared" si="0"/>
        <v>82880.77</v>
      </c>
      <c r="AO100" s="211"/>
      <c r="AP100" s="211"/>
      <c r="AQ100" s="76" t="s">
        <v>81</v>
      </c>
      <c r="AR100" s="73"/>
      <c r="AS100" s="77">
        <v>0</v>
      </c>
      <c r="AT100" s="78">
        <f t="shared" si="1"/>
        <v>14384.27</v>
      </c>
      <c r="AU100" s="79">
        <f>'SO 03_PL - D.1.4.PL PLYNO...'!P121</f>
        <v>0</v>
      </c>
      <c r="AV100" s="78">
        <f>'SO 03_PL - D.1.4.PL PLYNO...'!J33</f>
        <v>14384.27</v>
      </c>
      <c r="AW100" s="78">
        <f>'SO 03_PL - D.1.4.PL PLYNO...'!J34</f>
        <v>0</v>
      </c>
      <c r="AX100" s="78">
        <f>'SO 03_PL - D.1.4.PL PLYNO...'!J35</f>
        <v>0</v>
      </c>
      <c r="AY100" s="78">
        <f>'SO 03_PL - D.1.4.PL PLYNO...'!J36</f>
        <v>0</v>
      </c>
      <c r="AZ100" s="78">
        <f>'SO 03_PL - D.1.4.PL PLYNO...'!F33</f>
        <v>68496.5</v>
      </c>
      <c r="BA100" s="78">
        <f>'SO 03_PL - D.1.4.PL PLYNO...'!F34</f>
        <v>0</v>
      </c>
      <c r="BB100" s="78">
        <f>'SO 03_PL - D.1.4.PL PLYNO...'!F35</f>
        <v>0</v>
      </c>
      <c r="BC100" s="78">
        <f>'SO 03_PL - D.1.4.PL PLYNO...'!F36</f>
        <v>0</v>
      </c>
      <c r="BD100" s="80">
        <f>'SO 03_PL - D.1.4.PL PLYNO...'!F37</f>
        <v>0</v>
      </c>
      <c r="BT100" s="81" t="s">
        <v>82</v>
      </c>
      <c r="BV100" s="81" t="s">
        <v>76</v>
      </c>
      <c r="BW100" s="81" t="s">
        <v>96</v>
      </c>
      <c r="BX100" s="81" t="s">
        <v>4</v>
      </c>
      <c r="CL100" s="81" t="s">
        <v>1</v>
      </c>
      <c r="CM100" s="81" t="s">
        <v>84</v>
      </c>
    </row>
    <row r="101" spans="1:91" s="6" customFormat="1" ht="27" customHeight="1">
      <c r="A101" s="72" t="s">
        <v>78</v>
      </c>
      <c r="B101" s="73"/>
      <c r="C101" s="74"/>
      <c r="D101" s="216" t="s">
        <v>97</v>
      </c>
      <c r="E101" s="216"/>
      <c r="F101" s="216"/>
      <c r="G101" s="216"/>
      <c r="H101" s="216"/>
      <c r="I101" s="75"/>
      <c r="J101" s="216" t="s">
        <v>86</v>
      </c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0">
        <f>'SO 03_UT - D.1.4.UT VYTÁPĚNÍ'!J30</f>
        <v>357650.1</v>
      </c>
      <c r="AH101" s="211"/>
      <c r="AI101" s="211"/>
      <c r="AJ101" s="211"/>
      <c r="AK101" s="211"/>
      <c r="AL101" s="211"/>
      <c r="AM101" s="211"/>
      <c r="AN101" s="210">
        <f t="shared" si="0"/>
        <v>432756.62</v>
      </c>
      <c r="AO101" s="211"/>
      <c r="AP101" s="211"/>
      <c r="AQ101" s="76" t="s">
        <v>81</v>
      </c>
      <c r="AR101" s="73"/>
      <c r="AS101" s="77">
        <v>0</v>
      </c>
      <c r="AT101" s="78">
        <f t="shared" si="1"/>
        <v>75106.52</v>
      </c>
      <c r="AU101" s="79">
        <f>'SO 03_UT - D.1.4.UT VYTÁPĚNÍ'!P131</f>
        <v>0</v>
      </c>
      <c r="AV101" s="78">
        <f>'SO 03_UT - D.1.4.UT VYTÁPĚNÍ'!J33</f>
        <v>75106.52</v>
      </c>
      <c r="AW101" s="78">
        <f>'SO 03_UT - D.1.4.UT VYTÁPĚNÍ'!J34</f>
        <v>0</v>
      </c>
      <c r="AX101" s="78">
        <f>'SO 03_UT - D.1.4.UT VYTÁPĚNÍ'!J35</f>
        <v>0</v>
      </c>
      <c r="AY101" s="78">
        <f>'SO 03_UT - D.1.4.UT VYTÁPĚNÍ'!J36</f>
        <v>0</v>
      </c>
      <c r="AZ101" s="78">
        <f>'SO 03_UT - D.1.4.UT VYTÁPĚNÍ'!F33</f>
        <v>357650.1</v>
      </c>
      <c r="BA101" s="78">
        <f>'SO 03_UT - D.1.4.UT VYTÁPĚNÍ'!F34</f>
        <v>0</v>
      </c>
      <c r="BB101" s="78">
        <f>'SO 03_UT - D.1.4.UT VYTÁPĚNÍ'!F35</f>
        <v>0</v>
      </c>
      <c r="BC101" s="78">
        <f>'SO 03_UT - D.1.4.UT VYTÁPĚNÍ'!F36</f>
        <v>0</v>
      </c>
      <c r="BD101" s="80">
        <f>'SO 03_UT - D.1.4.UT VYTÁPĚNÍ'!F37</f>
        <v>0</v>
      </c>
      <c r="BT101" s="81" t="s">
        <v>82</v>
      </c>
      <c r="BV101" s="81" t="s">
        <v>76</v>
      </c>
      <c r="BW101" s="81" t="s">
        <v>98</v>
      </c>
      <c r="BX101" s="81" t="s">
        <v>4</v>
      </c>
      <c r="CL101" s="81" t="s">
        <v>1</v>
      </c>
      <c r="CM101" s="81" t="s">
        <v>84</v>
      </c>
    </row>
    <row r="102" spans="1:91" s="6" customFormat="1" ht="27" customHeight="1">
      <c r="A102" s="72" t="s">
        <v>78</v>
      </c>
      <c r="B102" s="73"/>
      <c r="C102" s="74"/>
      <c r="D102" s="216" t="s">
        <v>99</v>
      </c>
      <c r="E102" s="216"/>
      <c r="F102" s="216"/>
      <c r="G102" s="216"/>
      <c r="H102" s="216"/>
      <c r="I102" s="75"/>
      <c r="J102" s="216" t="s">
        <v>80</v>
      </c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0">
        <f>'SO 04_PL - D.1.4.PL PLYNO...'!J30</f>
        <v>74943.5</v>
      </c>
      <c r="AH102" s="211"/>
      <c r="AI102" s="211"/>
      <c r="AJ102" s="211"/>
      <c r="AK102" s="211"/>
      <c r="AL102" s="211"/>
      <c r="AM102" s="211"/>
      <c r="AN102" s="210">
        <f t="shared" si="0"/>
        <v>90681.64</v>
      </c>
      <c r="AO102" s="211"/>
      <c r="AP102" s="211"/>
      <c r="AQ102" s="76" t="s">
        <v>81</v>
      </c>
      <c r="AR102" s="73"/>
      <c r="AS102" s="77">
        <v>0</v>
      </c>
      <c r="AT102" s="78">
        <f t="shared" si="1"/>
        <v>15738.14</v>
      </c>
      <c r="AU102" s="79">
        <f>'SO 04_PL - D.1.4.PL PLYNO...'!P121</f>
        <v>0</v>
      </c>
      <c r="AV102" s="78">
        <f>'SO 04_PL - D.1.4.PL PLYNO...'!J33</f>
        <v>15738.14</v>
      </c>
      <c r="AW102" s="78">
        <f>'SO 04_PL - D.1.4.PL PLYNO...'!J34</f>
        <v>0</v>
      </c>
      <c r="AX102" s="78">
        <f>'SO 04_PL - D.1.4.PL PLYNO...'!J35</f>
        <v>0</v>
      </c>
      <c r="AY102" s="78">
        <f>'SO 04_PL - D.1.4.PL PLYNO...'!J36</f>
        <v>0</v>
      </c>
      <c r="AZ102" s="78">
        <f>'SO 04_PL - D.1.4.PL PLYNO...'!F33</f>
        <v>74943.5</v>
      </c>
      <c r="BA102" s="78">
        <f>'SO 04_PL - D.1.4.PL PLYNO...'!F34</f>
        <v>0</v>
      </c>
      <c r="BB102" s="78">
        <f>'SO 04_PL - D.1.4.PL PLYNO...'!F35</f>
        <v>0</v>
      </c>
      <c r="BC102" s="78">
        <f>'SO 04_PL - D.1.4.PL PLYNO...'!F36</f>
        <v>0</v>
      </c>
      <c r="BD102" s="80">
        <f>'SO 04_PL - D.1.4.PL PLYNO...'!F37</f>
        <v>0</v>
      </c>
      <c r="BT102" s="81" t="s">
        <v>82</v>
      </c>
      <c r="BV102" s="81" t="s">
        <v>76</v>
      </c>
      <c r="BW102" s="81" t="s">
        <v>100</v>
      </c>
      <c r="BX102" s="81" t="s">
        <v>4</v>
      </c>
      <c r="CL102" s="81" t="s">
        <v>1</v>
      </c>
      <c r="CM102" s="81" t="s">
        <v>84</v>
      </c>
    </row>
    <row r="103" spans="1:91" s="6" customFormat="1" ht="27" customHeight="1">
      <c r="A103" s="72" t="s">
        <v>78</v>
      </c>
      <c r="B103" s="73"/>
      <c r="C103" s="74"/>
      <c r="D103" s="216" t="s">
        <v>101</v>
      </c>
      <c r="E103" s="216"/>
      <c r="F103" s="216"/>
      <c r="G103" s="216"/>
      <c r="H103" s="216"/>
      <c r="I103" s="75"/>
      <c r="J103" s="216" t="s">
        <v>86</v>
      </c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0">
        <f>'SO 04_UT - D.1.4.UT VYTÁPĚNÍ'!J30</f>
        <v>255361.3</v>
      </c>
      <c r="AH103" s="211"/>
      <c r="AI103" s="211"/>
      <c r="AJ103" s="211"/>
      <c r="AK103" s="211"/>
      <c r="AL103" s="211"/>
      <c r="AM103" s="211"/>
      <c r="AN103" s="210">
        <f t="shared" si="0"/>
        <v>308987.17</v>
      </c>
      <c r="AO103" s="211"/>
      <c r="AP103" s="211"/>
      <c r="AQ103" s="76" t="s">
        <v>81</v>
      </c>
      <c r="AR103" s="73"/>
      <c r="AS103" s="77">
        <v>0</v>
      </c>
      <c r="AT103" s="78">
        <f t="shared" si="1"/>
        <v>53625.87</v>
      </c>
      <c r="AU103" s="79">
        <f>'SO 04_UT - D.1.4.UT VYTÁPĚNÍ'!P131</f>
        <v>0</v>
      </c>
      <c r="AV103" s="78">
        <f>'SO 04_UT - D.1.4.UT VYTÁPĚNÍ'!J33</f>
        <v>53625.87</v>
      </c>
      <c r="AW103" s="78">
        <f>'SO 04_UT - D.1.4.UT VYTÁPĚNÍ'!J34</f>
        <v>0</v>
      </c>
      <c r="AX103" s="78">
        <f>'SO 04_UT - D.1.4.UT VYTÁPĚNÍ'!J35</f>
        <v>0</v>
      </c>
      <c r="AY103" s="78">
        <f>'SO 04_UT - D.1.4.UT VYTÁPĚNÍ'!J36</f>
        <v>0</v>
      </c>
      <c r="AZ103" s="78">
        <f>'SO 04_UT - D.1.4.UT VYTÁPĚNÍ'!F33</f>
        <v>255361.3</v>
      </c>
      <c r="BA103" s="78">
        <f>'SO 04_UT - D.1.4.UT VYTÁPĚNÍ'!F34</f>
        <v>0</v>
      </c>
      <c r="BB103" s="78">
        <f>'SO 04_UT - D.1.4.UT VYTÁPĚNÍ'!F35</f>
        <v>0</v>
      </c>
      <c r="BC103" s="78">
        <f>'SO 04_UT - D.1.4.UT VYTÁPĚNÍ'!F36</f>
        <v>0</v>
      </c>
      <c r="BD103" s="80">
        <f>'SO 04_UT - D.1.4.UT VYTÁPĚNÍ'!F37</f>
        <v>0</v>
      </c>
      <c r="BT103" s="81" t="s">
        <v>82</v>
      </c>
      <c r="BV103" s="81" t="s">
        <v>76</v>
      </c>
      <c r="BW103" s="81" t="s">
        <v>102</v>
      </c>
      <c r="BX103" s="81" t="s">
        <v>4</v>
      </c>
      <c r="CL103" s="81" t="s">
        <v>1</v>
      </c>
      <c r="CM103" s="81" t="s">
        <v>84</v>
      </c>
    </row>
    <row r="104" spans="1:91" s="6" customFormat="1" ht="16.5" customHeight="1">
      <c r="A104" s="72" t="s">
        <v>78</v>
      </c>
      <c r="B104" s="73"/>
      <c r="C104" s="74"/>
      <c r="D104" s="216" t="s">
        <v>103</v>
      </c>
      <c r="E104" s="216"/>
      <c r="F104" s="216"/>
      <c r="G104" s="216"/>
      <c r="H104" s="216"/>
      <c r="I104" s="75"/>
      <c r="J104" s="216" t="s">
        <v>104</v>
      </c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0">
        <f>'VRN - VEDLEJŠÍ ROZPOČTOVÉ...'!J30</f>
        <v>5000</v>
      </c>
      <c r="AH104" s="211"/>
      <c r="AI104" s="211"/>
      <c r="AJ104" s="211"/>
      <c r="AK104" s="211"/>
      <c r="AL104" s="211"/>
      <c r="AM104" s="211"/>
      <c r="AN104" s="210">
        <f t="shared" si="0"/>
        <v>6050</v>
      </c>
      <c r="AO104" s="211"/>
      <c r="AP104" s="211"/>
      <c r="AQ104" s="76" t="s">
        <v>81</v>
      </c>
      <c r="AR104" s="73"/>
      <c r="AS104" s="77">
        <v>0</v>
      </c>
      <c r="AT104" s="78">
        <f t="shared" si="1"/>
        <v>1050</v>
      </c>
      <c r="AU104" s="79">
        <f>'VRN - VEDLEJŠÍ ROZPOČTOVÉ...'!P117</f>
        <v>0</v>
      </c>
      <c r="AV104" s="78">
        <f>'VRN - VEDLEJŠÍ ROZPOČTOVÉ...'!J33</f>
        <v>1050</v>
      </c>
      <c r="AW104" s="78">
        <f>'VRN - VEDLEJŠÍ ROZPOČTOVÉ...'!J34</f>
        <v>0</v>
      </c>
      <c r="AX104" s="78">
        <f>'VRN - VEDLEJŠÍ ROZPOČTOVÉ...'!J35</f>
        <v>0</v>
      </c>
      <c r="AY104" s="78">
        <f>'VRN - VEDLEJŠÍ ROZPOČTOVÉ...'!J36</f>
        <v>0</v>
      </c>
      <c r="AZ104" s="78">
        <f>'VRN - VEDLEJŠÍ ROZPOČTOVÉ...'!F33</f>
        <v>5000</v>
      </c>
      <c r="BA104" s="78">
        <f>'VRN - VEDLEJŠÍ ROZPOČTOVÉ...'!F34</f>
        <v>0</v>
      </c>
      <c r="BB104" s="78">
        <f>'VRN - VEDLEJŠÍ ROZPOČTOVÉ...'!F35</f>
        <v>0</v>
      </c>
      <c r="BC104" s="78">
        <f>'VRN - VEDLEJŠÍ ROZPOČTOVÉ...'!F36</f>
        <v>0</v>
      </c>
      <c r="BD104" s="80">
        <f>'VRN - VEDLEJŠÍ ROZPOČTOVÉ...'!F37</f>
        <v>0</v>
      </c>
      <c r="BT104" s="81" t="s">
        <v>82</v>
      </c>
      <c r="BV104" s="81" t="s">
        <v>76</v>
      </c>
      <c r="BW104" s="81" t="s">
        <v>105</v>
      </c>
      <c r="BX104" s="81" t="s">
        <v>4</v>
      </c>
      <c r="CL104" s="81" t="s">
        <v>1</v>
      </c>
      <c r="CM104" s="81" t="s">
        <v>84</v>
      </c>
    </row>
    <row r="105" spans="1:91" s="6" customFormat="1" ht="27" customHeight="1">
      <c r="A105" s="72" t="s">
        <v>78</v>
      </c>
      <c r="B105" s="73"/>
      <c r="C105" s="74"/>
      <c r="D105" s="216" t="s">
        <v>106</v>
      </c>
      <c r="E105" s="216"/>
      <c r="F105" s="216"/>
      <c r="G105" s="216"/>
      <c r="H105" s="216"/>
      <c r="I105" s="75"/>
      <c r="J105" s="216" t="s">
        <v>107</v>
      </c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0">
        <f>'ZEMNÍ PRÁCE - ZEMNÍ A TER...'!J30</f>
        <v>136363.14</v>
      </c>
      <c r="AH105" s="211"/>
      <c r="AI105" s="211"/>
      <c r="AJ105" s="211"/>
      <c r="AK105" s="211"/>
      <c r="AL105" s="211"/>
      <c r="AM105" s="211"/>
      <c r="AN105" s="210">
        <f t="shared" si="0"/>
        <v>164999.40000000002</v>
      </c>
      <c r="AO105" s="211"/>
      <c r="AP105" s="211"/>
      <c r="AQ105" s="76" t="s">
        <v>81</v>
      </c>
      <c r="AR105" s="73"/>
      <c r="AS105" s="82">
        <v>0</v>
      </c>
      <c r="AT105" s="83">
        <f t="shared" si="1"/>
        <v>28636.26</v>
      </c>
      <c r="AU105" s="84">
        <f>'ZEMNÍ PRÁCE - ZEMNÍ A TER...'!P124</f>
        <v>0</v>
      </c>
      <c r="AV105" s="83">
        <f>'ZEMNÍ PRÁCE - ZEMNÍ A TER...'!J33</f>
        <v>28636.26</v>
      </c>
      <c r="AW105" s="83">
        <f>'ZEMNÍ PRÁCE - ZEMNÍ A TER...'!J34</f>
        <v>0</v>
      </c>
      <c r="AX105" s="83">
        <f>'ZEMNÍ PRÁCE - ZEMNÍ A TER...'!J35</f>
        <v>0</v>
      </c>
      <c r="AY105" s="83">
        <f>'ZEMNÍ PRÁCE - ZEMNÍ A TER...'!J36</f>
        <v>0</v>
      </c>
      <c r="AZ105" s="83">
        <f>'ZEMNÍ PRÁCE - ZEMNÍ A TER...'!F33</f>
        <v>136363.14</v>
      </c>
      <c r="BA105" s="83">
        <f>'ZEMNÍ PRÁCE - ZEMNÍ A TER...'!F34</f>
        <v>0</v>
      </c>
      <c r="BB105" s="83">
        <f>'ZEMNÍ PRÁCE - ZEMNÍ A TER...'!F35</f>
        <v>0</v>
      </c>
      <c r="BC105" s="83">
        <f>'ZEMNÍ PRÁCE - ZEMNÍ A TER...'!F36</f>
        <v>0</v>
      </c>
      <c r="BD105" s="85">
        <f>'ZEMNÍ PRÁCE - ZEMNÍ A TER...'!F37</f>
        <v>0</v>
      </c>
      <c r="BT105" s="81" t="s">
        <v>82</v>
      </c>
      <c r="BV105" s="81" t="s">
        <v>76</v>
      </c>
      <c r="BW105" s="81" t="s">
        <v>108</v>
      </c>
      <c r="BX105" s="81" t="s">
        <v>4</v>
      </c>
      <c r="CL105" s="81" t="s">
        <v>1</v>
      </c>
      <c r="CM105" s="81" t="s">
        <v>84</v>
      </c>
    </row>
    <row r="106" spans="2:44" s="1" customFormat="1" ht="30" customHeight="1">
      <c r="B106" s="30"/>
      <c r="AR106" s="30"/>
    </row>
    <row r="107" spans="2:44" s="1" customFormat="1" ht="6.95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30"/>
    </row>
  </sheetData>
  <mergeCells count="8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J98:AF98"/>
    <mergeCell ref="J99:AF99"/>
    <mergeCell ref="J100:AF100"/>
    <mergeCell ref="J101:AF101"/>
    <mergeCell ref="AN92:AP92"/>
    <mergeCell ref="AG92:AM92"/>
    <mergeCell ref="AN95:AP95"/>
    <mergeCell ref="AG95:AM95"/>
    <mergeCell ref="AN105:AP105"/>
    <mergeCell ref="D102:H102"/>
    <mergeCell ref="AG104:AM104"/>
    <mergeCell ref="AG103:AM103"/>
    <mergeCell ref="AG105:AM105"/>
    <mergeCell ref="J102:AF102"/>
    <mergeCell ref="J103:AF103"/>
    <mergeCell ref="J104:AF104"/>
    <mergeCell ref="J105:AF105"/>
    <mergeCell ref="D105:H105"/>
    <mergeCell ref="D98:H98"/>
    <mergeCell ref="D99:H99"/>
    <mergeCell ref="AN102:AP102"/>
    <mergeCell ref="AN103:AP103"/>
    <mergeCell ref="AN104:AP104"/>
    <mergeCell ref="D100:H100"/>
    <mergeCell ref="D101:H101"/>
    <mergeCell ref="D103:H103"/>
    <mergeCell ref="D104:H104"/>
    <mergeCell ref="C92:G92"/>
    <mergeCell ref="I92:AF92"/>
    <mergeCell ref="J95:AF95"/>
    <mergeCell ref="J96:AF96"/>
    <mergeCell ref="J97:AF97"/>
    <mergeCell ref="D95:H95"/>
    <mergeCell ref="D96:H96"/>
    <mergeCell ref="D97:H97"/>
    <mergeCell ref="AN94:AP94"/>
    <mergeCell ref="AG99:AM99"/>
    <mergeCell ref="AG100:AM100"/>
    <mergeCell ref="AG101:AM101"/>
    <mergeCell ref="AG102:AM102"/>
    <mergeCell ref="AG94:AM94"/>
    <mergeCell ref="AN96:AP96"/>
    <mergeCell ref="AG96:AM96"/>
    <mergeCell ref="AN97:AP97"/>
    <mergeCell ref="AG97:AM97"/>
    <mergeCell ref="AG98:AM98"/>
  </mergeCells>
  <hyperlinks>
    <hyperlink ref="A95" location="'SO 01_PL - D.1.4.PL PLYNO...'!C2" display="/"/>
    <hyperlink ref="A96" location="'SO 01_UT - D.1.4.UT VYTÁPĚNÍ'!C2" display="/"/>
    <hyperlink ref="A97" location="'SO 02_GAR - OCHRANA VODOV...'!C2" display="/"/>
    <hyperlink ref="A98" location="'SO 02_PL - D.1.4.PL PLYNO...'!C2" display="/"/>
    <hyperlink ref="A99" location="'SO 02_UT - D.1.4.UT VYTÁPĚNÍ'!C2" display="/"/>
    <hyperlink ref="A100" location="'SO 03_PL - D.1.4.PL PLYNO...'!C2" display="/"/>
    <hyperlink ref="A101" location="'SO 03_UT - D.1.4.UT VYTÁPĚNÍ'!C2" display="/"/>
    <hyperlink ref="A102" location="'SO 04_PL - D.1.4.PL PLYNO...'!C2" display="/"/>
    <hyperlink ref="A103" location="'SO 04_UT - D.1.4.UT VYTÁPĚNÍ'!C2" display="/"/>
    <hyperlink ref="A104" location="'VRN - VEDLEJŠÍ ROZPOČTOVÉ...'!C2" display="/"/>
    <hyperlink ref="A105" location="'ZEMNÍ PRÁCE - ZEMNÍ A TE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0"/>
  <sheetViews>
    <sheetView showGridLines="0" workbookViewId="0" topLeftCell="A193">
      <selection activeCell="L242" sqref="L24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102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18"/>
      <c r="K3" s="18"/>
      <c r="L3" s="19"/>
      <c r="AT3" s="16" t="s">
        <v>84</v>
      </c>
    </row>
    <row r="4" spans="2:46" ht="24.95" customHeight="1">
      <c r="B4" s="19"/>
      <c r="D4" s="20" t="s">
        <v>109</v>
      </c>
      <c r="L4" s="19"/>
      <c r="M4" s="88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45" customHeight="1">
      <c r="B7" s="19"/>
      <c r="E7" s="249" t="str">
        <f>'Rekapitulace stavby'!K6</f>
        <v>DECENTRALIZACE KOTELNY A MODERNIZACE TOPNÉHO SYSTÉMU NA ZKUŠEBNÍ STANICI ÚKZÚZ</v>
      </c>
      <c r="F7" s="250"/>
      <c r="G7" s="250"/>
      <c r="H7" s="250"/>
      <c r="L7" s="19"/>
    </row>
    <row r="8" spans="2:12" s="1" customFormat="1" ht="12" customHeight="1">
      <c r="B8" s="30"/>
      <c r="D8" s="26" t="s">
        <v>110</v>
      </c>
      <c r="I8" s="89"/>
      <c r="L8" s="30"/>
    </row>
    <row r="9" spans="2:12" s="1" customFormat="1" ht="36.95" customHeight="1">
      <c r="B9" s="30"/>
      <c r="E9" s="233" t="s">
        <v>1166</v>
      </c>
      <c r="F9" s="248"/>
      <c r="G9" s="248"/>
      <c r="H9" s="248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6" t="s">
        <v>18</v>
      </c>
      <c r="F11" s="24" t="s">
        <v>1</v>
      </c>
      <c r="I11" s="90" t="s">
        <v>19</v>
      </c>
      <c r="J11" s="24" t="s">
        <v>1</v>
      </c>
      <c r="L11" s="30"/>
    </row>
    <row r="12" spans="2:12" s="1" customFormat="1" ht="12" customHeight="1">
      <c r="B12" s="30"/>
      <c r="D12" s="26" t="s">
        <v>20</v>
      </c>
      <c r="F12" s="24" t="s">
        <v>21</v>
      </c>
      <c r="I12" s="90" t="s">
        <v>22</v>
      </c>
      <c r="J12" s="50" t="str">
        <f>'Rekapitulace stavby'!AN8</f>
        <v>29. 2. 2020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6" t="s">
        <v>24</v>
      </c>
      <c r="I14" s="90" t="s">
        <v>25</v>
      </c>
      <c r="J14" s="24" t="str">
        <f>IF('Rekapitulace stavby'!AN10="","",'Rekapitulace stavby'!AN10)</f>
        <v/>
      </c>
      <c r="L14" s="30"/>
    </row>
    <row r="15" spans="2:12" s="1" customFormat="1" ht="18" customHeight="1">
      <c r="B15" s="30"/>
      <c r="E15" s="24" t="str">
        <f>IF('Rekapitulace stavby'!E11="","",'Rekapitulace stavby'!E11)</f>
        <v/>
      </c>
      <c r="I15" s="90" t="s">
        <v>27</v>
      </c>
      <c r="J15" s="24" t="str">
        <f>IF('Rekapitulace stavby'!AN11="","",'Rekapitulace stavby'!AN11)</f>
        <v/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6" t="s">
        <v>28</v>
      </c>
      <c r="I17" s="90" t="s">
        <v>25</v>
      </c>
      <c r="J17" s="27" t="str">
        <f>'Rekapitulace stavby'!AN13</f>
        <v>25925474</v>
      </c>
      <c r="L17" s="30"/>
    </row>
    <row r="18" spans="2:12" s="1" customFormat="1" ht="18" customHeight="1">
      <c r="B18" s="30"/>
      <c r="E18" s="251" t="str">
        <f>'Rekapitulace stavby'!E14</f>
        <v>INSTALATÉR Svitavy, s.r.o.</v>
      </c>
      <c r="F18" s="236"/>
      <c r="G18" s="236"/>
      <c r="H18" s="236"/>
      <c r="I18" s="90" t="s">
        <v>27</v>
      </c>
      <c r="J18" s="27" t="str">
        <f>'Rekapitulace stavby'!AN14</f>
        <v>CZ25925474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6" t="s">
        <v>29</v>
      </c>
      <c r="I20" s="90" t="s">
        <v>25</v>
      </c>
      <c r="J20" s="24" t="s">
        <v>1</v>
      </c>
      <c r="L20" s="30"/>
    </row>
    <row r="21" spans="2:12" s="1" customFormat="1" ht="18" customHeight="1">
      <c r="B21" s="30"/>
      <c r="E21" s="24" t="s">
        <v>30</v>
      </c>
      <c r="I21" s="90" t="s">
        <v>27</v>
      </c>
      <c r="J21" s="24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6" t="s">
        <v>32</v>
      </c>
      <c r="I23" s="90" t="s">
        <v>25</v>
      </c>
      <c r="J23" s="24" t="str">
        <f>IF('Rekapitulace stavby'!AN19="","",'Rekapitulace stavby'!AN19)</f>
        <v/>
      </c>
      <c r="L23" s="30"/>
    </row>
    <row r="24" spans="2:12" s="1" customFormat="1" ht="18" customHeight="1">
      <c r="B24" s="30"/>
      <c r="E24" s="24" t="str">
        <f>IF('Rekapitulace stavby'!E20="","",'Rekapitulace stavby'!E20)</f>
        <v/>
      </c>
      <c r="I24" s="90" t="s">
        <v>27</v>
      </c>
      <c r="J24" s="24" t="str">
        <f>IF('Rekapitulace stavby'!AN20="","",'Rekapitulace stavby'!AN20)</f>
        <v/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6" t="s">
        <v>33</v>
      </c>
      <c r="I26" s="89"/>
      <c r="L26" s="30"/>
    </row>
    <row r="27" spans="2:12" s="7" customFormat="1" ht="16.5" customHeight="1">
      <c r="B27" s="91"/>
      <c r="E27" s="240" t="s">
        <v>1</v>
      </c>
      <c r="F27" s="240"/>
      <c r="G27" s="240"/>
      <c r="H27" s="240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ROUND(J131,2)</f>
        <v>255361.3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5" customHeight="1">
      <c r="B33" s="30"/>
      <c r="D33" s="96" t="s">
        <v>38</v>
      </c>
      <c r="E33" s="26" t="s">
        <v>39</v>
      </c>
      <c r="F33" s="97">
        <f>ROUND((SUM(BE131:BE249)),2)</f>
        <v>255361.3</v>
      </c>
      <c r="I33" s="98">
        <v>0.21</v>
      </c>
      <c r="J33" s="97">
        <f>ROUND(((SUM(BE131:BE249))*I33),2)</f>
        <v>53625.87</v>
      </c>
      <c r="L33" s="30"/>
    </row>
    <row r="34" spans="2:12" s="1" customFormat="1" ht="14.45" customHeight="1">
      <c r="B34" s="30"/>
      <c r="E34" s="26" t="s">
        <v>40</v>
      </c>
      <c r="F34" s="97">
        <f>ROUND((SUM(BF131:BF249)),2)</f>
        <v>0</v>
      </c>
      <c r="I34" s="98">
        <v>0.15</v>
      </c>
      <c r="J34" s="97">
        <f>ROUND(((SUM(BF131:BF249))*I34),2)</f>
        <v>0</v>
      </c>
      <c r="L34" s="30"/>
    </row>
    <row r="35" spans="2:12" s="1" customFormat="1" ht="14.45" customHeight="1" hidden="1">
      <c r="B35" s="30"/>
      <c r="E35" s="26" t="s">
        <v>41</v>
      </c>
      <c r="F35" s="97">
        <f>ROUND((SUM(BG131:BG249)),2)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6" t="s">
        <v>42</v>
      </c>
      <c r="F36" s="97">
        <f>ROUND((SUM(BH131:BH249)),2)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6" t="s">
        <v>43</v>
      </c>
      <c r="F37" s="97">
        <f>ROUND((SUM(BI131:BI249)),2)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308987.17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3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3.6" customHeight="1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4.15" customHeight="1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0" ht="4.15" customHeight="1"/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20" t="s">
        <v>112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6" t="s">
        <v>16</v>
      </c>
      <c r="I84" s="89"/>
      <c r="L84" s="30"/>
    </row>
    <row r="85" spans="2:12" s="1" customFormat="1" ht="23.45" customHeight="1">
      <c r="B85" s="30"/>
      <c r="E85" s="249" t="str">
        <f>E7</f>
        <v>DECENTRALIZACE KOTELNY A MODERNIZACE TOPNÉHO SYSTÉMU NA ZKUŠEBNÍ STANICI ÚKZÚZ</v>
      </c>
      <c r="F85" s="250"/>
      <c r="G85" s="250"/>
      <c r="H85" s="250"/>
      <c r="I85" s="89"/>
      <c r="L85" s="30"/>
    </row>
    <row r="86" spans="2:12" s="1" customFormat="1" ht="12" customHeight="1">
      <c r="B86" s="30"/>
      <c r="C86" s="26" t="s">
        <v>110</v>
      </c>
      <c r="I86" s="89"/>
      <c r="L86" s="30"/>
    </row>
    <row r="87" spans="2:12" s="1" customFormat="1" ht="16.5" customHeight="1">
      <c r="B87" s="30"/>
      <c r="E87" s="233" t="str">
        <f>E9</f>
        <v>SO 04_UT - D.1.4.UT VYTÁPĚNÍ</v>
      </c>
      <c r="F87" s="248"/>
      <c r="G87" s="248"/>
      <c r="H87" s="248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6" t="s">
        <v>20</v>
      </c>
      <c r="F89" s="24" t="str">
        <f>F12</f>
        <v>HRADEC NAD SVITAVOU 483</v>
      </c>
      <c r="I89" s="90" t="s">
        <v>22</v>
      </c>
      <c r="J89" s="50" t="str">
        <f>IF(J12="","",J12)</f>
        <v>29. 2. 2020</v>
      </c>
      <c r="L89" s="30"/>
    </row>
    <row r="90" spans="2:12" s="1" customFormat="1" ht="6.95" customHeight="1">
      <c r="B90" s="30"/>
      <c r="I90" s="89"/>
      <c r="L90" s="30"/>
    </row>
    <row r="91" spans="2:12" s="1" customFormat="1" ht="15.2" customHeight="1">
      <c r="B91" s="30"/>
      <c r="C91" s="26" t="s">
        <v>24</v>
      </c>
      <c r="F91" s="24" t="str">
        <f>E15</f>
        <v/>
      </c>
      <c r="I91" s="90" t="s">
        <v>29</v>
      </c>
      <c r="J91" s="28" t="str">
        <f>E21</f>
        <v>iprojekt.info s.r.o.</v>
      </c>
      <c r="L91" s="30"/>
    </row>
    <row r="92" spans="2:12" s="1" customFormat="1" ht="15.2" customHeight="1">
      <c r="B92" s="30"/>
      <c r="C92" s="26" t="s">
        <v>28</v>
      </c>
      <c r="F92" s="24" t="str">
        <f>IF(E18="","",E18)</f>
        <v>INSTALATÉR Svitavy, s.r.o.</v>
      </c>
      <c r="I92" s="90" t="s">
        <v>32</v>
      </c>
      <c r="J92" s="28" t="str">
        <f>E24</f>
        <v/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113</v>
      </c>
      <c r="D94" s="99"/>
      <c r="E94" s="99"/>
      <c r="F94" s="99"/>
      <c r="G94" s="99"/>
      <c r="H94" s="99"/>
      <c r="I94" s="113"/>
      <c r="J94" s="114" t="s">
        <v>114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115</v>
      </c>
      <c r="I96" s="89"/>
      <c r="J96" s="64">
        <f>J131</f>
        <v>255361.3</v>
      </c>
      <c r="L96" s="30"/>
      <c r="AU96" s="16" t="s">
        <v>116</v>
      </c>
    </row>
    <row r="97" spans="2:12" s="8" customFormat="1" ht="24.95" customHeight="1">
      <c r="B97" s="116"/>
      <c r="D97" s="117" t="s">
        <v>117</v>
      </c>
      <c r="E97" s="118"/>
      <c r="F97" s="118"/>
      <c r="G97" s="118"/>
      <c r="H97" s="118"/>
      <c r="I97" s="119"/>
      <c r="J97" s="120">
        <f>J132</f>
        <v>255361.3</v>
      </c>
      <c r="L97" s="116"/>
    </row>
    <row r="98" spans="2:12" s="9" customFormat="1" ht="19.9" customHeight="1">
      <c r="B98" s="121"/>
      <c r="D98" s="122" t="s">
        <v>290</v>
      </c>
      <c r="E98" s="123"/>
      <c r="F98" s="123"/>
      <c r="G98" s="123"/>
      <c r="H98" s="123"/>
      <c r="I98" s="124"/>
      <c r="J98" s="125">
        <f>J133</f>
        <v>34394</v>
      </c>
      <c r="L98" s="121"/>
    </row>
    <row r="99" spans="2:12" s="9" customFormat="1" ht="19.9" customHeight="1">
      <c r="B99" s="121"/>
      <c r="D99" s="122" t="s">
        <v>291</v>
      </c>
      <c r="E99" s="123"/>
      <c r="F99" s="123"/>
      <c r="G99" s="123"/>
      <c r="H99" s="123"/>
      <c r="I99" s="124"/>
      <c r="J99" s="125">
        <f>J149</f>
        <v>23038</v>
      </c>
      <c r="L99" s="121"/>
    </row>
    <row r="100" spans="2:12" s="9" customFormat="1" ht="19.9" customHeight="1">
      <c r="B100" s="121"/>
      <c r="D100" s="122" t="s">
        <v>292</v>
      </c>
      <c r="E100" s="123"/>
      <c r="F100" s="123"/>
      <c r="G100" s="123"/>
      <c r="H100" s="123"/>
      <c r="I100" s="124"/>
      <c r="J100" s="125">
        <f>J159</f>
        <v>7700</v>
      </c>
      <c r="L100" s="121"/>
    </row>
    <row r="101" spans="2:12" s="9" customFormat="1" ht="19.9" customHeight="1">
      <c r="B101" s="121"/>
      <c r="D101" s="122" t="s">
        <v>293</v>
      </c>
      <c r="E101" s="123"/>
      <c r="F101" s="123"/>
      <c r="G101" s="123"/>
      <c r="H101" s="123"/>
      <c r="I101" s="124"/>
      <c r="J101" s="125">
        <f>J168</f>
        <v>1150</v>
      </c>
      <c r="L101" s="121"/>
    </row>
    <row r="102" spans="2:12" s="9" customFormat="1" ht="19.9" customHeight="1">
      <c r="B102" s="121"/>
      <c r="D102" s="122" t="s">
        <v>294</v>
      </c>
      <c r="E102" s="123"/>
      <c r="F102" s="123"/>
      <c r="G102" s="123"/>
      <c r="H102" s="123"/>
      <c r="I102" s="124"/>
      <c r="J102" s="125">
        <f>J171</f>
        <v>9972</v>
      </c>
      <c r="L102" s="121"/>
    </row>
    <row r="103" spans="2:12" s="9" customFormat="1" ht="19.9" customHeight="1">
      <c r="B103" s="121"/>
      <c r="D103" s="122" t="s">
        <v>295</v>
      </c>
      <c r="E103" s="123"/>
      <c r="F103" s="123"/>
      <c r="G103" s="123"/>
      <c r="H103" s="123"/>
      <c r="I103" s="124"/>
      <c r="J103" s="125">
        <f>J177</f>
        <v>6926</v>
      </c>
      <c r="L103" s="121"/>
    </row>
    <row r="104" spans="2:12" s="9" customFormat="1" ht="19.9" customHeight="1">
      <c r="B104" s="121"/>
      <c r="D104" s="122" t="s">
        <v>296</v>
      </c>
      <c r="E104" s="123"/>
      <c r="F104" s="123"/>
      <c r="G104" s="123"/>
      <c r="H104" s="123"/>
      <c r="I104" s="124"/>
      <c r="J104" s="125">
        <f>J184</f>
        <v>3016</v>
      </c>
      <c r="L104" s="121"/>
    </row>
    <row r="105" spans="2:12" s="9" customFormat="1" ht="19.9" customHeight="1">
      <c r="B105" s="121"/>
      <c r="D105" s="122" t="s">
        <v>297</v>
      </c>
      <c r="E105" s="123"/>
      <c r="F105" s="123"/>
      <c r="G105" s="123"/>
      <c r="H105" s="123"/>
      <c r="I105" s="124"/>
      <c r="J105" s="125">
        <f>J189</f>
        <v>4107.8</v>
      </c>
      <c r="L105" s="121"/>
    </row>
    <row r="106" spans="2:12" s="9" customFormat="1" ht="19.9" customHeight="1">
      <c r="B106" s="121"/>
      <c r="D106" s="122" t="s">
        <v>298</v>
      </c>
      <c r="E106" s="123"/>
      <c r="F106" s="123"/>
      <c r="G106" s="123"/>
      <c r="H106" s="123"/>
      <c r="I106" s="124"/>
      <c r="J106" s="125">
        <f>J198</f>
        <v>60243</v>
      </c>
      <c r="L106" s="121"/>
    </row>
    <row r="107" spans="2:12" s="9" customFormat="1" ht="19.9" customHeight="1">
      <c r="B107" s="121"/>
      <c r="D107" s="122" t="s">
        <v>299</v>
      </c>
      <c r="E107" s="123"/>
      <c r="F107" s="123"/>
      <c r="G107" s="123"/>
      <c r="H107" s="123"/>
      <c r="I107" s="124"/>
      <c r="J107" s="125">
        <f>J205</f>
        <v>37857</v>
      </c>
      <c r="L107" s="121"/>
    </row>
    <row r="108" spans="2:12" s="9" customFormat="1" ht="19.9" customHeight="1">
      <c r="B108" s="121"/>
      <c r="D108" s="122" t="s">
        <v>300</v>
      </c>
      <c r="E108" s="123"/>
      <c r="F108" s="123"/>
      <c r="G108" s="123"/>
      <c r="H108" s="123"/>
      <c r="I108" s="124"/>
      <c r="J108" s="125">
        <f>J212</f>
        <v>20044</v>
      </c>
      <c r="L108" s="121"/>
    </row>
    <row r="109" spans="2:12" s="9" customFormat="1" ht="19.9" customHeight="1">
      <c r="B109" s="121"/>
      <c r="D109" s="122" t="s">
        <v>301</v>
      </c>
      <c r="E109" s="123"/>
      <c r="F109" s="123"/>
      <c r="G109" s="123"/>
      <c r="H109" s="123"/>
      <c r="I109" s="124"/>
      <c r="J109" s="125">
        <f>J220</f>
        <v>44709.5</v>
      </c>
      <c r="L109" s="121"/>
    </row>
    <row r="110" spans="2:12" s="9" customFormat="1" ht="19.9" customHeight="1">
      <c r="B110" s="121"/>
      <c r="D110" s="122" t="s">
        <v>302</v>
      </c>
      <c r="E110" s="123"/>
      <c r="F110" s="123"/>
      <c r="G110" s="123"/>
      <c r="H110" s="123"/>
      <c r="I110" s="124"/>
      <c r="J110" s="125">
        <f>J243</f>
        <v>664</v>
      </c>
      <c r="L110" s="121"/>
    </row>
    <row r="111" spans="2:12" s="9" customFormat="1" ht="19.9" customHeight="1">
      <c r="B111" s="121"/>
      <c r="D111" s="122" t="s">
        <v>120</v>
      </c>
      <c r="E111" s="123"/>
      <c r="F111" s="123"/>
      <c r="G111" s="123"/>
      <c r="H111" s="123"/>
      <c r="I111" s="124"/>
      <c r="J111" s="125">
        <f>J247</f>
        <v>1540</v>
      </c>
      <c r="L111" s="121"/>
    </row>
    <row r="112" spans="2:12" s="1" customFormat="1" ht="21.75" customHeight="1">
      <c r="B112" s="30"/>
      <c r="I112" s="89"/>
      <c r="L112" s="30"/>
    </row>
    <row r="113" spans="2:12" s="1" customFormat="1" ht="6.95" customHeight="1">
      <c r="B113" s="42"/>
      <c r="C113" s="43"/>
      <c r="D113" s="43"/>
      <c r="E113" s="43"/>
      <c r="F113" s="43"/>
      <c r="G113" s="43"/>
      <c r="H113" s="43"/>
      <c r="I113" s="110"/>
      <c r="J113" s="43"/>
      <c r="K113" s="43"/>
      <c r="L113" s="30"/>
    </row>
    <row r="116" ht="4.9" customHeight="1"/>
    <row r="117" spans="2:12" s="1" customFormat="1" ht="6.95" customHeight="1">
      <c r="B117" s="44"/>
      <c r="C117" s="45"/>
      <c r="D117" s="45"/>
      <c r="E117" s="45"/>
      <c r="F117" s="45"/>
      <c r="G117" s="45"/>
      <c r="H117" s="45"/>
      <c r="I117" s="111"/>
      <c r="J117" s="45"/>
      <c r="K117" s="45"/>
      <c r="L117" s="30"/>
    </row>
    <row r="118" spans="2:12" s="1" customFormat="1" ht="24.95" customHeight="1">
      <c r="B118" s="30"/>
      <c r="C118" s="20" t="s">
        <v>122</v>
      </c>
      <c r="I118" s="89"/>
      <c r="L118" s="30"/>
    </row>
    <row r="119" spans="2:12" s="1" customFormat="1" ht="6.95" customHeight="1">
      <c r="B119" s="30"/>
      <c r="I119" s="89"/>
      <c r="L119" s="30"/>
    </row>
    <row r="120" spans="2:12" s="1" customFormat="1" ht="12" customHeight="1">
      <c r="B120" s="30"/>
      <c r="C120" s="26" t="s">
        <v>16</v>
      </c>
      <c r="I120" s="89"/>
      <c r="L120" s="30"/>
    </row>
    <row r="121" spans="2:12" s="1" customFormat="1" ht="23.45" customHeight="1">
      <c r="B121" s="30"/>
      <c r="E121" s="249" t="str">
        <f>E7</f>
        <v>DECENTRALIZACE KOTELNY A MODERNIZACE TOPNÉHO SYSTÉMU NA ZKUŠEBNÍ STANICI ÚKZÚZ</v>
      </c>
      <c r="F121" s="250"/>
      <c r="G121" s="250"/>
      <c r="H121" s="250"/>
      <c r="I121" s="89"/>
      <c r="L121" s="30"/>
    </row>
    <row r="122" spans="2:12" s="1" customFormat="1" ht="12" customHeight="1">
      <c r="B122" s="30"/>
      <c r="C122" s="26" t="s">
        <v>110</v>
      </c>
      <c r="I122" s="89"/>
      <c r="L122" s="30"/>
    </row>
    <row r="123" spans="2:12" s="1" customFormat="1" ht="16.5" customHeight="1">
      <c r="B123" s="30"/>
      <c r="E123" s="233" t="str">
        <f>E9</f>
        <v>SO 04_UT - D.1.4.UT VYTÁPĚNÍ</v>
      </c>
      <c r="F123" s="248"/>
      <c r="G123" s="248"/>
      <c r="H123" s="248"/>
      <c r="I123" s="89"/>
      <c r="L123" s="30"/>
    </row>
    <row r="124" spans="2:12" s="1" customFormat="1" ht="6.95" customHeight="1">
      <c r="B124" s="30"/>
      <c r="I124" s="89"/>
      <c r="L124" s="30"/>
    </row>
    <row r="125" spans="2:12" s="1" customFormat="1" ht="12" customHeight="1">
      <c r="B125" s="30"/>
      <c r="C125" s="26" t="s">
        <v>20</v>
      </c>
      <c r="F125" s="24" t="str">
        <f>F12</f>
        <v>HRADEC NAD SVITAVOU 483</v>
      </c>
      <c r="I125" s="90" t="s">
        <v>22</v>
      </c>
      <c r="J125" s="50" t="str">
        <f>IF(J12="","",J12)</f>
        <v>29. 2. 2020</v>
      </c>
      <c r="L125" s="30"/>
    </row>
    <row r="126" spans="2:12" s="1" customFormat="1" ht="6.95" customHeight="1">
      <c r="B126" s="30"/>
      <c r="I126" s="89"/>
      <c r="L126" s="30"/>
    </row>
    <row r="127" spans="2:12" s="1" customFormat="1" ht="15.2" customHeight="1">
      <c r="B127" s="30"/>
      <c r="C127" s="26" t="s">
        <v>24</v>
      </c>
      <c r="F127" s="24" t="str">
        <f>E15</f>
        <v/>
      </c>
      <c r="I127" s="90" t="s">
        <v>29</v>
      </c>
      <c r="J127" s="28" t="str">
        <f>E21</f>
        <v>iprojekt.info s.r.o.</v>
      </c>
      <c r="L127" s="30"/>
    </row>
    <row r="128" spans="2:12" s="1" customFormat="1" ht="15.2" customHeight="1">
      <c r="B128" s="30"/>
      <c r="C128" s="26" t="s">
        <v>28</v>
      </c>
      <c r="F128" s="24" t="str">
        <f>IF(E18="","",E18)</f>
        <v>INSTALATÉR Svitavy, s.r.o.</v>
      </c>
      <c r="I128" s="90" t="s">
        <v>32</v>
      </c>
      <c r="J128" s="28" t="str">
        <f>E24</f>
        <v/>
      </c>
      <c r="L128" s="30"/>
    </row>
    <row r="129" spans="2:12" s="1" customFormat="1" ht="6" customHeight="1">
      <c r="B129" s="30"/>
      <c r="I129" s="89"/>
      <c r="L129" s="30"/>
    </row>
    <row r="130" spans="2:20" s="10" customFormat="1" ht="29.25" customHeight="1">
      <c r="B130" s="126"/>
      <c r="C130" s="127" t="s">
        <v>123</v>
      </c>
      <c r="D130" s="128" t="s">
        <v>59</v>
      </c>
      <c r="E130" s="128" t="s">
        <v>55</v>
      </c>
      <c r="F130" s="128" t="s">
        <v>56</v>
      </c>
      <c r="G130" s="128" t="s">
        <v>124</v>
      </c>
      <c r="H130" s="128" t="s">
        <v>125</v>
      </c>
      <c r="I130" s="129" t="s">
        <v>126</v>
      </c>
      <c r="J130" s="130" t="s">
        <v>114</v>
      </c>
      <c r="K130" s="131" t="s">
        <v>127</v>
      </c>
      <c r="L130" s="126"/>
      <c r="M130" s="57" t="s">
        <v>1</v>
      </c>
      <c r="N130" s="58" t="s">
        <v>38</v>
      </c>
      <c r="O130" s="58" t="s">
        <v>128</v>
      </c>
      <c r="P130" s="58" t="s">
        <v>129</v>
      </c>
      <c r="Q130" s="58" t="s">
        <v>130</v>
      </c>
      <c r="R130" s="58" t="s">
        <v>131</v>
      </c>
      <c r="S130" s="58" t="s">
        <v>132</v>
      </c>
      <c r="T130" s="59" t="s">
        <v>133</v>
      </c>
    </row>
    <row r="131" spans="2:63" s="1" customFormat="1" ht="22.9" customHeight="1">
      <c r="B131" s="30"/>
      <c r="C131" s="62" t="s">
        <v>134</v>
      </c>
      <c r="I131" s="89"/>
      <c r="J131" s="132">
        <f>BK131</f>
        <v>255361.3</v>
      </c>
      <c r="L131" s="30"/>
      <c r="M131" s="60"/>
      <c r="N131" s="51"/>
      <c r="O131" s="51"/>
      <c r="P131" s="133">
        <f>P132</f>
        <v>0</v>
      </c>
      <c r="Q131" s="51"/>
      <c r="R131" s="133">
        <f>R132</f>
        <v>1.4466500000000002</v>
      </c>
      <c r="S131" s="51"/>
      <c r="T131" s="134">
        <f>T132</f>
        <v>0.19870000000000002</v>
      </c>
      <c r="AT131" s="16" t="s">
        <v>73</v>
      </c>
      <c r="AU131" s="16" t="s">
        <v>116</v>
      </c>
      <c r="BK131" s="135">
        <f>BK132</f>
        <v>255361.3</v>
      </c>
    </row>
    <row r="132" spans="2:63" s="11" customFormat="1" ht="25.9" customHeight="1">
      <c r="B132" s="136"/>
      <c r="D132" s="137" t="s">
        <v>73</v>
      </c>
      <c r="E132" s="138" t="s">
        <v>135</v>
      </c>
      <c r="F132" s="138" t="s">
        <v>135</v>
      </c>
      <c r="I132" s="139"/>
      <c r="J132" s="140">
        <f>BK132</f>
        <v>255361.3</v>
      </c>
      <c r="L132" s="136"/>
      <c r="M132" s="141"/>
      <c r="N132" s="142"/>
      <c r="O132" s="142"/>
      <c r="P132" s="143">
        <f>P133+P149+P159+P168+P171+P177+P184+P189+P198+P205+P212+P220+P243+P247</f>
        <v>0</v>
      </c>
      <c r="Q132" s="142"/>
      <c r="R132" s="143">
        <f>R133+R149+R159+R168+R171+R177+R184+R189+R198+R205+R212+R220+R243+R247</f>
        <v>1.4466500000000002</v>
      </c>
      <c r="S132" s="142"/>
      <c r="T132" s="144">
        <f>T133+T149+T159+T168+T171+T177+T184+T189+T198+T205+T212+T220+T243+T247</f>
        <v>0.19870000000000002</v>
      </c>
      <c r="AR132" s="137" t="s">
        <v>84</v>
      </c>
      <c r="AT132" s="145" t="s">
        <v>73</v>
      </c>
      <c r="AU132" s="145" t="s">
        <v>74</v>
      </c>
      <c r="AY132" s="137" t="s">
        <v>136</v>
      </c>
      <c r="BK132" s="146">
        <f>BK133+BK149+BK159+BK168+BK171+BK177+BK184+BK189+BK198+BK205+BK212+BK220+BK243+BK247</f>
        <v>255361.3</v>
      </c>
    </row>
    <row r="133" spans="2:63" s="11" customFormat="1" ht="22.9" customHeight="1">
      <c r="B133" s="136"/>
      <c r="D133" s="137" t="s">
        <v>73</v>
      </c>
      <c r="E133" s="147" t="s">
        <v>304</v>
      </c>
      <c r="F133" s="147" t="s">
        <v>305</v>
      </c>
      <c r="I133" s="139"/>
      <c r="J133" s="148">
        <f>BK133</f>
        <v>34394</v>
      </c>
      <c r="L133" s="136"/>
      <c r="M133" s="141"/>
      <c r="N133" s="142"/>
      <c r="O133" s="142"/>
      <c r="P133" s="143">
        <f>SUM(P134:P148)</f>
        <v>0</v>
      </c>
      <c r="Q133" s="142"/>
      <c r="R133" s="143">
        <f>SUM(R134:R148)</f>
        <v>0</v>
      </c>
      <c r="S133" s="142"/>
      <c r="T133" s="144">
        <f>SUM(T134:T148)</f>
        <v>0</v>
      </c>
      <c r="AR133" s="137" t="s">
        <v>82</v>
      </c>
      <c r="AT133" s="145" t="s">
        <v>73</v>
      </c>
      <c r="AU133" s="145" t="s">
        <v>82</v>
      </c>
      <c r="AY133" s="137" t="s">
        <v>136</v>
      </c>
      <c r="BK133" s="146">
        <f>SUM(BK134:BK148)</f>
        <v>34394</v>
      </c>
    </row>
    <row r="134" spans="2:65" s="1" customFormat="1" ht="16.5" customHeight="1">
      <c r="B134" s="149"/>
      <c r="C134" s="177" t="s">
        <v>82</v>
      </c>
      <c r="D134" s="177" t="s">
        <v>306</v>
      </c>
      <c r="E134" s="178" t="s">
        <v>307</v>
      </c>
      <c r="F134" s="179" t="s">
        <v>836</v>
      </c>
      <c r="G134" s="180" t="s">
        <v>142</v>
      </c>
      <c r="H134" s="181">
        <v>4</v>
      </c>
      <c r="I134" s="182">
        <v>211.5</v>
      </c>
      <c r="J134" s="183">
        <f aca="true" t="shared" si="0" ref="J134:J148">ROUND(I134*H134,2)</f>
        <v>846</v>
      </c>
      <c r="K134" s="179" t="s">
        <v>1</v>
      </c>
      <c r="L134" s="184"/>
      <c r="M134" s="185" t="s">
        <v>1</v>
      </c>
      <c r="N134" s="186" t="s">
        <v>39</v>
      </c>
      <c r="O134" s="53"/>
      <c r="P134" s="159">
        <f aca="true" t="shared" si="1" ref="P134:P148">O134*H134</f>
        <v>0</v>
      </c>
      <c r="Q134" s="159">
        <v>0</v>
      </c>
      <c r="R134" s="159">
        <f aca="true" t="shared" si="2" ref="R134:R148">Q134*H134</f>
        <v>0</v>
      </c>
      <c r="S134" s="159">
        <v>0</v>
      </c>
      <c r="T134" s="160">
        <f aca="true" t="shared" si="3" ref="T134:T148">S134*H134</f>
        <v>0</v>
      </c>
      <c r="AR134" s="161" t="s">
        <v>258</v>
      </c>
      <c r="AT134" s="161" t="s">
        <v>306</v>
      </c>
      <c r="AU134" s="161" t="s">
        <v>84</v>
      </c>
      <c r="AY134" s="16" t="s">
        <v>136</v>
      </c>
      <c r="BE134" s="162">
        <f aca="true" t="shared" si="4" ref="BE134:BE148">IF(N134="základní",J134,0)</f>
        <v>846</v>
      </c>
      <c r="BF134" s="162">
        <f aca="true" t="shared" si="5" ref="BF134:BF148">IF(N134="snížená",J134,0)</f>
        <v>0</v>
      </c>
      <c r="BG134" s="162">
        <f aca="true" t="shared" si="6" ref="BG134:BG148">IF(N134="zákl. přenesená",J134,0)</f>
        <v>0</v>
      </c>
      <c r="BH134" s="162">
        <f aca="true" t="shared" si="7" ref="BH134:BH148">IF(N134="sníž. přenesená",J134,0)</f>
        <v>0</v>
      </c>
      <c r="BI134" s="162">
        <f aca="true" t="shared" si="8" ref="BI134:BI148">IF(N134="nulová",J134,0)</f>
        <v>0</v>
      </c>
      <c r="BJ134" s="16" t="s">
        <v>82</v>
      </c>
      <c r="BK134" s="162">
        <f aca="true" t="shared" si="9" ref="BK134:BK148">ROUND(I134*H134,2)</f>
        <v>846</v>
      </c>
      <c r="BL134" s="16" t="s">
        <v>258</v>
      </c>
      <c r="BM134" s="161" t="s">
        <v>1167</v>
      </c>
    </row>
    <row r="135" spans="2:65" s="1" customFormat="1" ht="16.5" customHeight="1">
      <c r="B135" s="149"/>
      <c r="C135" s="177" t="s">
        <v>84</v>
      </c>
      <c r="D135" s="177" t="s">
        <v>306</v>
      </c>
      <c r="E135" s="178" t="s">
        <v>310</v>
      </c>
      <c r="F135" s="179" t="s">
        <v>838</v>
      </c>
      <c r="G135" s="180" t="s">
        <v>142</v>
      </c>
      <c r="H135" s="181">
        <v>2</v>
      </c>
      <c r="I135" s="182">
        <v>130.5</v>
      </c>
      <c r="J135" s="183">
        <f t="shared" si="0"/>
        <v>261</v>
      </c>
      <c r="K135" s="179" t="s">
        <v>1</v>
      </c>
      <c r="L135" s="184"/>
      <c r="M135" s="185" t="s">
        <v>1</v>
      </c>
      <c r="N135" s="186" t="s">
        <v>39</v>
      </c>
      <c r="O135" s="53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AR135" s="161" t="s">
        <v>258</v>
      </c>
      <c r="AT135" s="161" t="s">
        <v>306</v>
      </c>
      <c r="AU135" s="161" t="s">
        <v>84</v>
      </c>
      <c r="AY135" s="16" t="s">
        <v>136</v>
      </c>
      <c r="BE135" s="162">
        <f t="shared" si="4"/>
        <v>261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6" t="s">
        <v>82</v>
      </c>
      <c r="BK135" s="162">
        <f t="shared" si="9"/>
        <v>261</v>
      </c>
      <c r="BL135" s="16" t="s">
        <v>258</v>
      </c>
      <c r="BM135" s="161" t="s">
        <v>1168</v>
      </c>
    </row>
    <row r="136" spans="2:65" s="1" customFormat="1" ht="16.5" customHeight="1">
      <c r="B136" s="149"/>
      <c r="C136" s="177" t="s">
        <v>148</v>
      </c>
      <c r="D136" s="177" t="s">
        <v>306</v>
      </c>
      <c r="E136" s="178" t="s">
        <v>313</v>
      </c>
      <c r="F136" s="179" t="s">
        <v>840</v>
      </c>
      <c r="G136" s="180" t="s">
        <v>142</v>
      </c>
      <c r="H136" s="181">
        <v>2</v>
      </c>
      <c r="I136" s="182">
        <v>184.5</v>
      </c>
      <c r="J136" s="183">
        <f t="shared" si="0"/>
        <v>369</v>
      </c>
      <c r="K136" s="179" t="s">
        <v>1</v>
      </c>
      <c r="L136" s="184"/>
      <c r="M136" s="185" t="s">
        <v>1</v>
      </c>
      <c r="N136" s="186" t="s">
        <v>39</v>
      </c>
      <c r="O136" s="53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AR136" s="161" t="s">
        <v>258</v>
      </c>
      <c r="AT136" s="161" t="s">
        <v>306</v>
      </c>
      <c r="AU136" s="161" t="s">
        <v>84</v>
      </c>
      <c r="AY136" s="16" t="s">
        <v>136</v>
      </c>
      <c r="BE136" s="162">
        <f t="shared" si="4"/>
        <v>369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6" t="s">
        <v>82</v>
      </c>
      <c r="BK136" s="162">
        <f t="shared" si="9"/>
        <v>369</v>
      </c>
      <c r="BL136" s="16" t="s">
        <v>258</v>
      </c>
      <c r="BM136" s="161" t="s">
        <v>1169</v>
      </c>
    </row>
    <row r="137" spans="2:65" s="1" customFormat="1" ht="16.5" customHeight="1">
      <c r="B137" s="149"/>
      <c r="C137" s="177" t="s">
        <v>153</v>
      </c>
      <c r="D137" s="177" t="s">
        <v>306</v>
      </c>
      <c r="E137" s="178" t="s">
        <v>316</v>
      </c>
      <c r="F137" s="179" t="s">
        <v>308</v>
      </c>
      <c r="G137" s="180" t="s">
        <v>142</v>
      </c>
      <c r="H137" s="181">
        <v>2</v>
      </c>
      <c r="I137" s="182">
        <v>139.5</v>
      </c>
      <c r="J137" s="183">
        <f t="shared" si="0"/>
        <v>279</v>
      </c>
      <c r="K137" s="179" t="s">
        <v>1</v>
      </c>
      <c r="L137" s="184"/>
      <c r="M137" s="185" t="s">
        <v>1</v>
      </c>
      <c r="N137" s="186" t="s">
        <v>39</v>
      </c>
      <c r="O137" s="53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AR137" s="161" t="s">
        <v>258</v>
      </c>
      <c r="AT137" s="161" t="s">
        <v>306</v>
      </c>
      <c r="AU137" s="161" t="s">
        <v>84</v>
      </c>
      <c r="AY137" s="16" t="s">
        <v>136</v>
      </c>
      <c r="BE137" s="162">
        <f t="shared" si="4"/>
        <v>279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6" t="s">
        <v>82</v>
      </c>
      <c r="BK137" s="162">
        <f t="shared" si="9"/>
        <v>279</v>
      </c>
      <c r="BL137" s="16" t="s">
        <v>258</v>
      </c>
      <c r="BM137" s="161" t="s">
        <v>1170</v>
      </c>
    </row>
    <row r="138" spans="2:65" s="1" customFormat="1" ht="16.5" customHeight="1">
      <c r="B138" s="149"/>
      <c r="C138" s="177" t="s">
        <v>157</v>
      </c>
      <c r="D138" s="177" t="s">
        <v>306</v>
      </c>
      <c r="E138" s="178" t="s">
        <v>319</v>
      </c>
      <c r="F138" s="179" t="s">
        <v>314</v>
      </c>
      <c r="G138" s="180" t="s">
        <v>142</v>
      </c>
      <c r="H138" s="181">
        <v>1</v>
      </c>
      <c r="I138" s="182">
        <v>1296</v>
      </c>
      <c r="J138" s="183">
        <f t="shared" si="0"/>
        <v>1296</v>
      </c>
      <c r="K138" s="179" t="s">
        <v>1</v>
      </c>
      <c r="L138" s="184"/>
      <c r="M138" s="185" t="s">
        <v>1</v>
      </c>
      <c r="N138" s="186" t="s">
        <v>39</v>
      </c>
      <c r="O138" s="53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AR138" s="161" t="s">
        <v>258</v>
      </c>
      <c r="AT138" s="161" t="s">
        <v>306</v>
      </c>
      <c r="AU138" s="161" t="s">
        <v>84</v>
      </c>
      <c r="AY138" s="16" t="s">
        <v>136</v>
      </c>
      <c r="BE138" s="162">
        <f t="shared" si="4"/>
        <v>1296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6" t="s">
        <v>82</v>
      </c>
      <c r="BK138" s="162">
        <f t="shared" si="9"/>
        <v>1296</v>
      </c>
      <c r="BL138" s="16" t="s">
        <v>258</v>
      </c>
      <c r="BM138" s="161" t="s">
        <v>1171</v>
      </c>
    </row>
    <row r="139" spans="2:65" s="1" customFormat="1" ht="16.5" customHeight="1">
      <c r="B139" s="149"/>
      <c r="C139" s="177" t="s">
        <v>161</v>
      </c>
      <c r="D139" s="177" t="s">
        <v>306</v>
      </c>
      <c r="E139" s="178" t="s">
        <v>322</v>
      </c>
      <c r="F139" s="179" t="s">
        <v>311</v>
      </c>
      <c r="G139" s="180" t="s">
        <v>142</v>
      </c>
      <c r="H139" s="181">
        <v>1</v>
      </c>
      <c r="I139" s="182">
        <v>2358</v>
      </c>
      <c r="J139" s="183">
        <f t="shared" si="0"/>
        <v>2358</v>
      </c>
      <c r="K139" s="179" t="s">
        <v>1</v>
      </c>
      <c r="L139" s="184"/>
      <c r="M139" s="185" t="s">
        <v>1</v>
      </c>
      <c r="N139" s="186" t="s">
        <v>39</v>
      </c>
      <c r="O139" s="53"/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AR139" s="161" t="s">
        <v>258</v>
      </c>
      <c r="AT139" s="161" t="s">
        <v>306</v>
      </c>
      <c r="AU139" s="161" t="s">
        <v>84</v>
      </c>
      <c r="AY139" s="16" t="s">
        <v>136</v>
      </c>
      <c r="BE139" s="162">
        <f t="shared" si="4"/>
        <v>2358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6" t="s">
        <v>82</v>
      </c>
      <c r="BK139" s="162">
        <f t="shared" si="9"/>
        <v>2358</v>
      </c>
      <c r="BL139" s="16" t="s">
        <v>258</v>
      </c>
      <c r="BM139" s="161" t="s">
        <v>1172</v>
      </c>
    </row>
    <row r="140" spans="2:65" s="1" customFormat="1" ht="16.5" customHeight="1">
      <c r="B140" s="149"/>
      <c r="C140" s="177" t="s">
        <v>165</v>
      </c>
      <c r="D140" s="177" t="s">
        <v>306</v>
      </c>
      <c r="E140" s="178" t="s">
        <v>325</v>
      </c>
      <c r="F140" s="179" t="s">
        <v>320</v>
      </c>
      <c r="G140" s="180" t="s">
        <v>142</v>
      </c>
      <c r="H140" s="181">
        <v>1</v>
      </c>
      <c r="I140" s="182">
        <v>616.5</v>
      </c>
      <c r="J140" s="183">
        <f t="shared" si="0"/>
        <v>616.5</v>
      </c>
      <c r="K140" s="179" t="s">
        <v>1</v>
      </c>
      <c r="L140" s="184"/>
      <c r="M140" s="185" t="s">
        <v>1</v>
      </c>
      <c r="N140" s="186" t="s">
        <v>39</v>
      </c>
      <c r="O140" s="53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AR140" s="161" t="s">
        <v>258</v>
      </c>
      <c r="AT140" s="161" t="s">
        <v>306</v>
      </c>
      <c r="AU140" s="161" t="s">
        <v>84</v>
      </c>
      <c r="AY140" s="16" t="s">
        <v>136</v>
      </c>
      <c r="BE140" s="162">
        <f t="shared" si="4"/>
        <v>616.5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6" t="s">
        <v>82</v>
      </c>
      <c r="BK140" s="162">
        <f t="shared" si="9"/>
        <v>616.5</v>
      </c>
      <c r="BL140" s="16" t="s">
        <v>258</v>
      </c>
      <c r="BM140" s="161" t="s">
        <v>1173</v>
      </c>
    </row>
    <row r="141" spans="2:65" s="1" customFormat="1" ht="16.5" customHeight="1">
      <c r="B141" s="149"/>
      <c r="C141" s="177" t="s">
        <v>169</v>
      </c>
      <c r="D141" s="177" t="s">
        <v>306</v>
      </c>
      <c r="E141" s="178" t="s">
        <v>328</v>
      </c>
      <c r="F141" s="179" t="s">
        <v>323</v>
      </c>
      <c r="G141" s="180" t="s">
        <v>142</v>
      </c>
      <c r="H141" s="181">
        <v>2</v>
      </c>
      <c r="I141" s="182">
        <v>504</v>
      </c>
      <c r="J141" s="183">
        <f t="shared" si="0"/>
        <v>1008</v>
      </c>
      <c r="K141" s="179" t="s">
        <v>1</v>
      </c>
      <c r="L141" s="184"/>
      <c r="M141" s="185" t="s">
        <v>1</v>
      </c>
      <c r="N141" s="186" t="s">
        <v>39</v>
      </c>
      <c r="O141" s="53"/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AR141" s="161" t="s">
        <v>258</v>
      </c>
      <c r="AT141" s="161" t="s">
        <v>306</v>
      </c>
      <c r="AU141" s="161" t="s">
        <v>84</v>
      </c>
      <c r="AY141" s="16" t="s">
        <v>136</v>
      </c>
      <c r="BE141" s="162">
        <f t="shared" si="4"/>
        <v>1008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6" t="s">
        <v>82</v>
      </c>
      <c r="BK141" s="162">
        <f t="shared" si="9"/>
        <v>1008</v>
      </c>
      <c r="BL141" s="16" t="s">
        <v>258</v>
      </c>
      <c r="BM141" s="161" t="s">
        <v>1174</v>
      </c>
    </row>
    <row r="142" spans="2:65" s="1" customFormat="1" ht="16.5" customHeight="1">
      <c r="B142" s="149"/>
      <c r="C142" s="177" t="s">
        <v>173</v>
      </c>
      <c r="D142" s="177" t="s">
        <v>306</v>
      </c>
      <c r="E142" s="178" t="s">
        <v>331</v>
      </c>
      <c r="F142" s="179" t="s">
        <v>317</v>
      </c>
      <c r="G142" s="180" t="s">
        <v>142</v>
      </c>
      <c r="H142" s="181">
        <v>1</v>
      </c>
      <c r="I142" s="182">
        <v>1269</v>
      </c>
      <c r="J142" s="183">
        <f t="shared" si="0"/>
        <v>1269</v>
      </c>
      <c r="K142" s="179" t="s">
        <v>1</v>
      </c>
      <c r="L142" s="184"/>
      <c r="M142" s="185" t="s">
        <v>1</v>
      </c>
      <c r="N142" s="186" t="s">
        <v>39</v>
      </c>
      <c r="O142" s="53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AR142" s="161" t="s">
        <v>258</v>
      </c>
      <c r="AT142" s="161" t="s">
        <v>306</v>
      </c>
      <c r="AU142" s="161" t="s">
        <v>84</v>
      </c>
      <c r="AY142" s="16" t="s">
        <v>136</v>
      </c>
      <c r="BE142" s="162">
        <f t="shared" si="4"/>
        <v>1269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6" t="s">
        <v>82</v>
      </c>
      <c r="BK142" s="162">
        <f t="shared" si="9"/>
        <v>1269</v>
      </c>
      <c r="BL142" s="16" t="s">
        <v>258</v>
      </c>
      <c r="BM142" s="161" t="s">
        <v>1175</v>
      </c>
    </row>
    <row r="143" spans="2:65" s="1" customFormat="1" ht="16.5" customHeight="1">
      <c r="B143" s="149"/>
      <c r="C143" s="177" t="s">
        <v>177</v>
      </c>
      <c r="D143" s="177" t="s">
        <v>306</v>
      </c>
      <c r="E143" s="178" t="s">
        <v>334</v>
      </c>
      <c r="F143" s="179" t="s">
        <v>1176</v>
      </c>
      <c r="G143" s="180" t="s">
        <v>142</v>
      </c>
      <c r="H143" s="181">
        <v>1</v>
      </c>
      <c r="I143" s="182">
        <v>3510</v>
      </c>
      <c r="J143" s="183">
        <f t="shared" si="0"/>
        <v>3510</v>
      </c>
      <c r="K143" s="179" t="s">
        <v>1</v>
      </c>
      <c r="L143" s="184"/>
      <c r="M143" s="185" t="s">
        <v>1</v>
      </c>
      <c r="N143" s="186" t="s">
        <v>39</v>
      </c>
      <c r="O143" s="53"/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AR143" s="161" t="s">
        <v>258</v>
      </c>
      <c r="AT143" s="161" t="s">
        <v>306</v>
      </c>
      <c r="AU143" s="161" t="s">
        <v>84</v>
      </c>
      <c r="AY143" s="16" t="s">
        <v>136</v>
      </c>
      <c r="BE143" s="162">
        <f t="shared" si="4"/>
        <v>3510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6" t="s">
        <v>82</v>
      </c>
      <c r="BK143" s="162">
        <f t="shared" si="9"/>
        <v>3510</v>
      </c>
      <c r="BL143" s="16" t="s">
        <v>258</v>
      </c>
      <c r="BM143" s="161" t="s">
        <v>1177</v>
      </c>
    </row>
    <row r="144" spans="2:65" s="1" customFormat="1" ht="16.5" customHeight="1">
      <c r="B144" s="149"/>
      <c r="C144" s="177" t="s">
        <v>181</v>
      </c>
      <c r="D144" s="177" t="s">
        <v>306</v>
      </c>
      <c r="E144" s="178" t="s">
        <v>337</v>
      </c>
      <c r="F144" s="179" t="s">
        <v>1178</v>
      </c>
      <c r="G144" s="180" t="s">
        <v>142</v>
      </c>
      <c r="H144" s="181">
        <v>6</v>
      </c>
      <c r="I144" s="182">
        <v>1719</v>
      </c>
      <c r="J144" s="183">
        <f t="shared" si="0"/>
        <v>10314</v>
      </c>
      <c r="K144" s="179" t="s">
        <v>1</v>
      </c>
      <c r="L144" s="184"/>
      <c r="M144" s="185" t="s">
        <v>1</v>
      </c>
      <c r="N144" s="186" t="s">
        <v>39</v>
      </c>
      <c r="O144" s="53"/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AR144" s="161" t="s">
        <v>258</v>
      </c>
      <c r="AT144" s="161" t="s">
        <v>306</v>
      </c>
      <c r="AU144" s="161" t="s">
        <v>84</v>
      </c>
      <c r="AY144" s="16" t="s">
        <v>136</v>
      </c>
      <c r="BE144" s="162">
        <f t="shared" si="4"/>
        <v>10314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6" t="s">
        <v>82</v>
      </c>
      <c r="BK144" s="162">
        <f t="shared" si="9"/>
        <v>10314</v>
      </c>
      <c r="BL144" s="16" t="s">
        <v>258</v>
      </c>
      <c r="BM144" s="161" t="s">
        <v>1179</v>
      </c>
    </row>
    <row r="145" spans="2:65" s="1" customFormat="1" ht="16.5" customHeight="1">
      <c r="B145" s="149"/>
      <c r="C145" s="177" t="s">
        <v>185</v>
      </c>
      <c r="D145" s="177" t="s">
        <v>306</v>
      </c>
      <c r="E145" s="178" t="s">
        <v>340</v>
      </c>
      <c r="F145" s="179" t="s">
        <v>1180</v>
      </c>
      <c r="G145" s="180" t="s">
        <v>142</v>
      </c>
      <c r="H145" s="181">
        <v>1</v>
      </c>
      <c r="I145" s="182">
        <v>1417.5</v>
      </c>
      <c r="J145" s="183">
        <f t="shared" si="0"/>
        <v>1417.5</v>
      </c>
      <c r="K145" s="179" t="s">
        <v>1</v>
      </c>
      <c r="L145" s="184"/>
      <c r="M145" s="185" t="s">
        <v>1</v>
      </c>
      <c r="N145" s="186" t="s">
        <v>39</v>
      </c>
      <c r="O145" s="53"/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AR145" s="161" t="s">
        <v>258</v>
      </c>
      <c r="AT145" s="161" t="s">
        <v>306</v>
      </c>
      <c r="AU145" s="161" t="s">
        <v>84</v>
      </c>
      <c r="AY145" s="16" t="s">
        <v>136</v>
      </c>
      <c r="BE145" s="162">
        <f t="shared" si="4"/>
        <v>1417.5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6" t="s">
        <v>82</v>
      </c>
      <c r="BK145" s="162">
        <f t="shared" si="9"/>
        <v>1417.5</v>
      </c>
      <c r="BL145" s="16" t="s">
        <v>258</v>
      </c>
      <c r="BM145" s="161" t="s">
        <v>1181</v>
      </c>
    </row>
    <row r="146" spans="2:65" s="1" customFormat="1" ht="16.5" customHeight="1">
      <c r="B146" s="149"/>
      <c r="C146" s="177" t="s">
        <v>189</v>
      </c>
      <c r="D146" s="177" t="s">
        <v>306</v>
      </c>
      <c r="E146" s="178" t="s">
        <v>1182</v>
      </c>
      <c r="F146" s="179" t="s">
        <v>1183</v>
      </c>
      <c r="G146" s="180" t="s">
        <v>142</v>
      </c>
      <c r="H146" s="181">
        <v>3</v>
      </c>
      <c r="I146" s="182">
        <v>900</v>
      </c>
      <c r="J146" s="183">
        <f t="shared" si="0"/>
        <v>2700</v>
      </c>
      <c r="K146" s="179" t="s">
        <v>1</v>
      </c>
      <c r="L146" s="184"/>
      <c r="M146" s="185" t="s">
        <v>1</v>
      </c>
      <c r="N146" s="186" t="s">
        <v>39</v>
      </c>
      <c r="O146" s="53"/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AR146" s="161" t="s">
        <v>258</v>
      </c>
      <c r="AT146" s="161" t="s">
        <v>306</v>
      </c>
      <c r="AU146" s="161" t="s">
        <v>84</v>
      </c>
      <c r="AY146" s="16" t="s">
        <v>136</v>
      </c>
      <c r="BE146" s="162">
        <f t="shared" si="4"/>
        <v>2700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6" t="s">
        <v>82</v>
      </c>
      <c r="BK146" s="162">
        <f t="shared" si="9"/>
        <v>2700</v>
      </c>
      <c r="BL146" s="16" t="s">
        <v>258</v>
      </c>
      <c r="BM146" s="161" t="s">
        <v>1184</v>
      </c>
    </row>
    <row r="147" spans="2:65" s="1" customFormat="1" ht="23.45" customHeight="1">
      <c r="B147" s="149"/>
      <c r="C147" s="177" t="s">
        <v>193</v>
      </c>
      <c r="D147" s="177" t="s">
        <v>306</v>
      </c>
      <c r="E147" s="178" t="s">
        <v>1185</v>
      </c>
      <c r="F147" s="179" t="s">
        <v>1440</v>
      </c>
      <c r="G147" s="180" t="s">
        <v>142</v>
      </c>
      <c r="H147" s="181">
        <v>1</v>
      </c>
      <c r="I147" s="182">
        <v>5600</v>
      </c>
      <c r="J147" s="183">
        <f t="shared" si="0"/>
        <v>5600</v>
      </c>
      <c r="K147" s="179" t="s">
        <v>1</v>
      </c>
      <c r="L147" s="184"/>
      <c r="M147" s="185" t="s">
        <v>1</v>
      </c>
      <c r="N147" s="186" t="s">
        <v>39</v>
      </c>
      <c r="O147" s="53"/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AR147" s="161" t="s">
        <v>258</v>
      </c>
      <c r="AT147" s="161" t="s">
        <v>306</v>
      </c>
      <c r="AU147" s="161" t="s">
        <v>84</v>
      </c>
      <c r="AY147" s="16" t="s">
        <v>136</v>
      </c>
      <c r="BE147" s="162">
        <f t="shared" si="4"/>
        <v>5600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6" t="s">
        <v>82</v>
      </c>
      <c r="BK147" s="162">
        <f t="shared" si="9"/>
        <v>5600</v>
      </c>
      <c r="BL147" s="16" t="s">
        <v>258</v>
      </c>
      <c r="BM147" s="161" t="s">
        <v>1186</v>
      </c>
    </row>
    <row r="148" spans="2:65" s="1" customFormat="1" ht="24" customHeight="1">
      <c r="B148" s="149"/>
      <c r="C148" s="177" t="s">
        <v>8</v>
      </c>
      <c r="D148" s="177" t="s">
        <v>306</v>
      </c>
      <c r="E148" s="178" t="s">
        <v>1187</v>
      </c>
      <c r="F148" s="179" t="s">
        <v>1188</v>
      </c>
      <c r="G148" s="180" t="s">
        <v>142</v>
      </c>
      <c r="H148" s="181">
        <v>2</v>
      </c>
      <c r="I148" s="182">
        <v>1275</v>
      </c>
      <c r="J148" s="183">
        <f t="shared" si="0"/>
        <v>2550</v>
      </c>
      <c r="K148" s="179" t="s">
        <v>1</v>
      </c>
      <c r="L148" s="184"/>
      <c r="M148" s="185" t="s">
        <v>1</v>
      </c>
      <c r="N148" s="186" t="s">
        <v>39</v>
      </c>
      <c r="O148" s="53"/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AR148" s="161" t="s">
        <v>258</v>
      </c>
      <c r="AT148" s="161" t="s">
        <v>306</v>
      </c>
      <c r="AU148" s="161" t="s">
        <v>84</v>
      </c>
      <c r="AY148" s="16" t="s">
        <v>136</v>
      </c>
      <c r="BE148" s="162">
        <f t="shared" si="4"/>
        <v>2550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6" t="s">
        <v>82</v>
      </c>
      <c r="BK148" s="162">
        <f t="shared" si="9"/>
        <v>2550</v>
      </c>
      <c r="BL148" s="16" t="s">
        <v>258</v>
      </c>
      <c r="BM148" s="161" t="s">
        <v>1189</v>
      </c>
    </row>
    <row r="149" spans="2:63" s="11" customFormat="1" ht="22.9" customHeight="1">
      <c r="B149" s="136"/>
      <c r="D149" s="137" t="s">
        <v>73</v>
      </c>
      <c r="E149" s="147" t="s">
        <v>342</v>
      </c>
      <c r="F149" s="147" t="s">
        <v>343</v>
      </c>
      <c r="I149" s="139"/>
      <c r="J149" s="148">
        <f>BK149</f>
        <v>23038</v>
      </c>
      <c r="L149" s="136"/>
      <c r="M149" s="141"/>
      <c r="N149" s="142"/>
      <c r="O149" s="142"/>
      <c r="P149" s="143">
        <f>SUM(P150:P158)</f>
        <v>0</v>
      </c>
      <c r="Q149" s="142"/>
      <c r="R149" s="143">
        <f>SUM(R150:R158)</f>
        <v>0</v>
      </c>
      <c r="S149" s="142"/>
      <c r="T149" s="144">
        <f>SUM(T150:T158)</f>
        <v>0</v>
      </c>
      <c r="AR149" s="137" t="s">
        <v>82</v>
      </c>
      <c r="AT149" s="145" t="s">
        <v>73</v>
      </c>
      <c r="AU149" s="145" t="s">
        <v>82</v>
      </c>
      <c r="AY149" s="137" t="s">
        <v>136</v>
      </c>
      <c r="BK149" s="146">
        <f>SUM(BK150:BK158)</f>
        <v>23038</v>
      </c>
    </row>
    <row r="150" spans="2:65" s="1" customFormat="1" ht="36" customHeight="1">
      <c r="B150" s="149"/>
      <c r="C150" s="177" t="s">
        <v>143</v>
      </c>
      <c r="D150" s="177" t="s">
        <v>306</v>
      </c>
      <c r="E150" s="178" t="s">
        <v>344</v>
      </c>
      <c r="F150" s="179" t="s">
        <v>1441</v>
      </c>
      <c r="G150" s="180" t="s">
        <v>142</v>
      </c>
      <c r="H150" s="181">
        <v>1</v>
      </c>
      <c r="I150" s="182">
        <v>11200</v>
      </c>
      <c r="J150" s="183">
        <f aca="true" t="shared" si="10" ref="J150:J158">ROUND(I150*H150,2)</f>
        <v>11200</v>
      </c>
      <c r="K150" s="179" t="s">
        <v>1</v>
      </c>
      <c r="L150" s="184"/>
      <c r="M150" s="185" t="s">
        <v>1</v>
      </c>
      <c r="N150" s="186" t="s">
        <v>39</v>
      </c>
      <c r="O150" s="53"/>
      <c r="P150" s="159">
        <f aca="true" t="shared" si="11" ref="P150:P158">O150*H150</f>
        <v>0</v>
      </c>
      <c r="Q150" s="159">
        <v>0</v>
      </c>
      <c r="R150" s="159">
        <f aca="true" t="shared" si="12" ref="R150:R158">Q150*H150</f>
        <v>0</v>
      </c>
      <c r="S150" s="159">
        <v>0</v>
      </c>
      <c r="T150" s="160">
        <f aca="true" t="shared" si="13" ref="T150:T158">S150*H150</f>
        <v>0</v>
      </c>
      <c r="AR150" s="161" t="s">
        <v>169</v>
      </c>
      <c r="AT150" s="161" t="s">
        <v>306</v>
      </c>
      <c r="AU150" s="161" t="s">
        <v>84</v>
      </c>
      <c r="AY150" s="16" t="s">
        <v>136</v>
      </c>
      <c r="BE150" s="162">
        <f aca="true" t="shared" si="14" ref="BE150:BE158">IF(N150="základní",J150,0)</f>
        <v>11200</v>
      </c>
      <c r="BF150" s="162">
        <f aca="true" t="shared" si="15" ref="BF150:BF158">IF(N150="snížená",J150,0)</f>
        <v>0</v>
      </c>
      <c r="BG150" s="162">
        <f aca="true" t="shared" si="16" ref="BG150:BG158">IF(N150="zákl. přenesená",J150,0)</f>
        <v>0</v>
      </c>
      <c r="BH150" s="162">
        <f aca="true" t="shared" si="17" ref="BH150:BH158">IF(N150="sníž. přenesená",J150,0)</f>
        <v>0</v>
      </c>
      <c r="BI150" s="162">
        <f aca="true" t="shared" si="18" ref="BI150:BI158">IF(N150="nulová",J150,0)</f>
        <v>0</v>
      </c>
      <c r="BJ150" s="16" t="s">
        <v>82</v>
      </c>
      <c r="BK150" s="162">
        <f aca="true" t="shared" si="19" ref="BK150:BK158">ROUND(I150*H150,2)</f>
        <v>11200</v>
      </c>
      <c r="BL150" s="16" t="s">
        <v>153</v>
      </c>
      <c r="BM150" s="161" t="s">
        <v>1190</v>
      </c>
    </row>
    <row r="151" spans="2:65" s="1" customFormat="1" ht="16.5" customHeight="1">
      <c r="B151" s="149"/>
      <c r="C151" s="177" t="s">
        <v>203</v>
      </c>
      <c r="D151" s="177" t="s">
        <v>306</v>
      </c>
      <c r="E151" s="178" t="s">
        <v>346</v>
      </c>
      <c r="F151" s="179" t="s">
        <v>347</v>
      </c>
      <c r="G151" s="180" t="s">
        <v>142</v>
      </c>
      <c r="H151" s="181">
        <v>1</v>
      </c>
      <c r="I151" s="182">
        <v>3340</v>
      </c>
      <c r="J151" s="183">
        <f t="shared" si="10"/>
        <v>3340</v>
      </c>
      <c r="K151" s="179" t="s">
        <v>1</v>
      </c>
      <c r="L151" s="184"/>
      <c r="M151" s="185" t="s">
        <v>1</v>
      </c>
      <c r="N151" s="186" t="s">
        <v>39</v>
      </c>
      <c r="O151" s="53"/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AR151" s="161" t="s">
        <v>169</v>
      </c>
      <c r="AT151" s="161" t="s">
        <v>306</v>
      </c>
      <c r="AU151" s="161" t="s">
        <v>84</v>
      </c>
      <c r="AY151" s="16" t="s">
        <v>136</v>
      </c>
      <c r="BE151" s="162">
        <f t="shared" si="14"/>
        <v>3340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6" t="s">
        <v>82</v>
      </c>
      <c r="BK151" s="162">
        <f t="shared" si="19"/>
        <v>3340</v>
      </c>
      <c r="BL151" s="16" t="s">
        <v>153</v>
      </c>
      <c r="BM151" s="161" t="s">
        <v>1191</v>
      </c>
    </row>
    <row r="152" spans="2:65" s="1" customFormat="1" ht="16.5" customHeight="1">
      <c r="B152" s="149"/>
      <c r="C152" s="177" t="s">
        <v>206</v>
      </c>
      <c r="D152" s="177" t="s">
        <v>306</v>
      </c>
      <c r="E152" s="178" t="s">
        <v>349</v>
      </c>
      <c r="F152" s="179" t="s">
        <v>350</v>
      </c>
      <c r="G152" s="180" t="s">
        <v>142</v>
      </c>
      <c r="H152" s="181">
        <v>1</v>
      </c>
      <c r="I152" s="182">
        <v>420</v>
      </c>
      <c r="J152" s="183">
        <f t="shared" si="10"/>
        <v>420</v>
      </c>
      <c r="K152" s="179" t="s">
        <v>1</v>
      </c>
      <c r="L152" s="184"/>
      <c r="M152" s="185" t="s">
        <v>1</v>
      </c>
      <c r="N152" s="186" t="s">
        <v>39</v>
      </c>
      <c r="O152" s="53"/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AR152" s="161" t="s">
        <v>169</v>
      </c>
      <c r="AT152" s="161" t="s">
        <v>306</v>
      </c>
      <c r="AU152" s="161" t="s">
        <v>84</v>
      </c>
      <c r="AY152" s="16" t="s">
        <v>136</v>
      </c>
      <c r="BE152" s="162">
        <f t="shared" si="14"/>
        <v>420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6" t="s">
        <v>82</v>
      </c>
      <c r="BK152" s="162">
        <f t="shared" si="19"/>
        <v>420</v>
      </c>
      <c r="BL152" s="16" t="s">
        <v>153</v>
      </c>
      <c r="BM152" s="161" t="s">
        <v>1192</v>
      </c>
    </row>
    <row r="153" spans="2:65" s="1" customFormat="1" ht="24" customHeight="1">
      <c r="B153" s="149"/>
      <c r="C153" s="177" t="s">
        <v>209</v>
      </c>
      <c r="D153" s="177" t="s">
        <v>306</v>
      </c>
      <c r="E153" s="178" t="s">
        <v>352</v>
      </c>
      <c r="F153" s="179" t="s">
        <v>353</v>
      </c>
      <c r="G153" s="180" t="s">
        <v>142</v>
      </c>
      <c r="H153" s="181">
        <v>2</v>
      </c>
      <c r="I153" s="182">
        <v>599</v>
      </c>
      <c r="J153" s="183">
        <f t="shared" si="10"/>
        <v>1198</v>
      </c>
      <c r="K153" s="179" t="s">
        <v>1</v>
      </c>
      <c r="L153" s="184"/>
      <c r="M153" s="185" t="s">
        <v>1</v>
      </c>
      <c r="N153" s="186" t="s">
        <v>39</v>
      </c>
      <c r="O153" s="53"/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AR153" s="161" t="s">
        <v>169</v>
      </c>
      <c r="AT153" s="161" t="s">
        <v>306</v>
      </c>
      <c r="AU153" s="161" t="s">
        <v>84</v>
      </c>
      <c r="AY153" s="16" t="s">
        <v>136</v>
      </c>
      <c r="BE153" s="162">
        <f t="shared" si="14"/>
        <v>1198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6" t="s">
        <v>82</v>
      </c>
      <c r="BK153" s="162">
        <f t="shared" si="19"/>
        <v>1198</v>
      </c>
      <c r="BL153" s="16" t="s">
        <v>153</v>
      </c>
      <c r="BM153" s="161" t="s">
        <v>1193</v>
      </c>
    </row>
    <row r="154" spans="2:65" s="1" customFormat="1" ht="16.5" customHeight="1">
      <c r="B154" s="149"/>
      <c r="C154" s="177" t="s">
        <v>212</v>
      </c>
      <c r="D154" s="177" t="s">
        <v>306</v>
      </c>
      <c r="E154" s="178" t="s">
        <v>355</v>
      </c>
      <c r="F154" s="179" t="s">
        <v>356</v>
      </c>
      <c r="G154" s="180" t="s">
        <v>142</v>
      </c>
      <c r="H154" s="181">
        <v>1</v>
      </c>
      <c r="I154" s="182">
        <v>410</v>
      </c>
      <c r="J154" s="183">
        <f t="shared" si="10"/>
        <v>410</v>
      </c>
      <c r="K154" s="179" t="s">
        <v>1</v>
      </c>
      <c r="L154" s="184"/>
      <c r="M154" s="185" t="s">
        <v>1</v>
      </c>
      <c r="N154" s="186" t="s">
        <v>39</v>
      </c>
      <c r="O154" s="53"/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AR154" s="161" t="s">
        <v>169</v>
      </c>
      <c r="AT154" s="161" t="s">
        <v>306</v>
      </c>
      <c r="AU154" s="161" t="s">
        <v>84</v>
      </c>
      <c r="AY154" s="16" t="s">
        <v>136</v>
      </c>
      <c r="BE154" s="162">
        <f t="shared" si="14"/>
        <v>410</v>
      </c>
      <c r="BF154" s="162">
        <f t="shared" si="15"/>
        <v>0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6" t="s">
        <v>82</v>
      </c>
      <c r="BK154" s="162">
        <f t="shared" si="19"/>
        <v>410</v>
      </c>
      <c r="BL154" s="16" t="s">
        <v>153</v>
      </c>
      <c r="BM154" s="161" t="s">
        <v>1194</v>
      </c>
    </row>
    <row r="155" spans="2:65" s="1" customFormat="1" ht="16.5" customHeight="1">
      <c r="B155" s="149"/>
      <c r="C155" s="177" t="s">
        <v>7</v>
      </c>
      <c r="D155" s="177" t="s">
        <v>306</v>
      </c>
      <c r="E155" s="178" t="s">
        <v>358</v>
      </c>
      <c r="F155" s="179" t="s">
        <v>359</v>
      </c>
      <c r="G155" s="180" t="s">
        <v>142</v>
      </c>
      <c r="H155" s="181">
        <v>1</v>
      </c>
      <c r="I155" s="182">
        <v>1130</v>
      </c>
      <c r="J155" s="183">
        <f t="shared" si="10"/>
        <v>1130</v>
      </c>
      <c r="K155" s="179" t="s">
        <v>1</v>
      </c>
      <c r="L155" s="184"/>
      <c r="M155" s="185" t="s">
        <v>1</v>
      </c>
      <c r="N155" s="186" t="s">
        <v>39</v>
      </c>
      <c r="O155" s="53"/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AR155" s="161" t="s">
        <v>169</v>
      </c>
      <c r="AT155" s="161" t="s">
        <v>306</v>
      </c>
      <c r="AU155" s="161" t="s">
        <v>84</v>
      </c>
      <c r="AY155" s="16" t="s">
        <v>136</v>
      </c>
      <c r="BE155" s="162">
        <f t="shared" si="14"/>
        <v>1130</v>
      </c>
      <c r="BF155" s="162">
        <f t="shared" si="15"/>
        <v>0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6" t="s">
        <v>82</v>
      </c>
      <c r="BK155" s="162">
        <f t="shared" si="19"/>
        <v>1130</v>
      </c>
      <c r="BL155" s="16" t="s">
        <v>153</v>
      </c>
      <c r="BM155" s="161" t="s">
        <v>1195</v>
      </c>
    </row>
    <row r="156" spans="2:65" s="1" customFormat="1" ht="16.5" customHeight="1">
      <c r="B156" s="149"/>
      <c r="C156" s="177" t="s">
        <v>219</v>
      </c>
      <c r="D156" s="177" t="s">
        <v>306</v>
      </c>
      <c r="E156" s="178" t="s">
        <v>361</v>
      </c>
      <c r="F156" s="179" t="s">
        <v>362</v>
      </c>
      <c r="G156" s="180" t="s">
        <v>142</v>
      </c>
      <c r="H156" s="181">
        <v>1</v>
      </c>
      <c r="I156" s="182">
        <v>160</v>
      </c>
      <c r="J156" s="183">
        <f t="shared" si="10"/>
        <v>160</v>
      </c>
      <c r="K156" s="179" t="s">
        <v>1</v>
      </c>
      <c r="L156" s="184"/>
      <c r="M156" s="185" t="s">
        <v>1</v>
      </c>
      <c r="N156" s="186" t="s">
        <v>39</v>
      </c>
      <c r="O156" s="53"/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AR156" s="161" t="s">
        <v>169</v>
      </c>
      <c r="AT156" s="161" t="s">
        <v>306</v>
      </c>
      <c r="AU156" s="161" t="s">
        <v>84</v>
      </c>
      <c r="AY156" s="16" t="s">
        <v>136</v>
      </c>
      <c r="BE156" s="162">
        <f t="shared" si="14"/>
        <v>160</v>
      </c>
      <c r="BF156" s="162">
        <f t="shared" si="15"/>
        <v>0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6" t="s">
        <v>82</v>
      </c>
      <c r="BK156" s="162">
        <f t="shared" si="19"/>
        <v>160</v>
      </c>
      <c r="BL156" s="16" t="s">
        <v>153</v>
      </c>
      <c r="BM156" s="161" t="s">
        <v>1196</v>
      </c>
    </row>
    <row r="157" spans="2:65" s="1" customFormat="1" ht="16.5" customHeight="1">
      <c r="B157" s="149"/>
      <c r="C157" s="177" t="s">
        <v>223</v>
      </c>
      <c r="D157" s="177" t="s">
        <v>306</v>
      </c>
      <c r="E157" s="178" t="s">
        <v>364</v>
      </c>
      <c r="F157" s="179" t="s">
        <v>365</v>
      </c>
      <c r="G157" s="180" t="s">
        <v>142</v>
      </c>
      <c r="H157" s="181">
        <v>1</v>
      </c>
      <c r="I157" s="182">
        <v>180</v>
      </c>
      <c r="J157" s="183">
        <f t="shared" si="10"/>
        <v>180</v>
      </c>
      <c r="K157" s="179" t="s">
        <v>1</v>
      </c>
      <c r="L157" s="184"/>
      <c r="M157" s="185" t="s">
        <v>1</v>
      </c>
      <c r="N157" s="186" t="s">
        <v>39</v>
      </c>
      <c r="O157" s="53"/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AR157" s="161" t="s">
        <v>169</v>
      </c>
      <c r="AT157" s="161" t="s">
        <v>306</v>
      </c>
      <c r="AU157" s="161" t="s">
        <v>84</v>
      </c>
      <c r="AY157" s="16" t="s">
        <v>136</v>
      </c>
      <c r="BE157" s="162">
        <f t="shared" si="14"/>
        <v>180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6" t="s">
        <v>82</v>
      </c>
      <c r="BK157" s="162">
        <f t="shared" si="19"/>
        <v>180</v>
      </c>
      <c r="BL157" s="16" t="s">
        <v>153</v>
      </c>
      <c r="BM157" s="161" t="s">
        <v>1197</v>
      </c>
    </row>
    <row r="158" spans="2:65" s="1" customFormat="1" ht="16.5" customHeight="1">
      <c r="B158" s="149"/>
      <c r="C158" s="177" t="s">
        <v>227</v>
      </c>
      <c r="D158" s="177" t="s">
        <v>306</v>
      </c>
      <c r="E158" s="178" t="s">
        <v>367</v>
      </c>
      <c r="F158" s="179" t="s">
        <v>368</v>
      </c>
      <c r="G158" s="180" t="s">
        <v>142</v>
      </c>
      <c r="H158" s="181">
        <v>1</v>
      </c>
      <c r="I158" s="182">
        <v>5000</v>
      </c>
      <c r="J158" s="183">
        <f t="shared" si="10"/>
        <v>5000</v>
      </c>
      <c r="K158" s="179" t="s">
        <v>1</v>
      </c>
      <c r="L158" s="184"/>
      <c r="M158" s="185" t="s">
        <v>1</v>
      </c>
      <c r="N158" s="186" t="s">
        <v>39</v>
      </c>
      <c r="O158" s="53"/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AR158" s="161" t="s">
        <v>169</v>
      </c>
      <c r="AT158" s="161" t="s">
        <v>306</v>
      </c>
      <c r="AU158" s="161" t="s">
        <v>84</v>
      </c>
      <c r="AY158" s="16" t="s">
        <v>136</v>
      </c>
      <c r="BE158" s="162">
        <f t="shared" si="14"/>
        <v>5000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6" t="s">
        <v>82</v>
      </c>
      <c r="BK158" s="162">
        <f t="shared" si="19"/>
        <v>5000</v>
      </c>
      <c r="BL158" s="16" t="s">
        <v>153</v>
      </c>
      <c r="BM158" s="161" t="s">
        <v>1198</v>
      </c>
    </row>
    <row r="159" spans="2:63" s="11" customFormat="1" ht="22.9" customHeight="1">
      <c r="B159" s="136"/>
      <c r="D159" s="137" t="s">
        <v>73</v>
      </c>
      <c r="E159" s="147" t="s">
        <v>253</v>
      </c>
      <c r="F159" s="147" t="s">
        <v>254</v>
      </c>
      <c r="I159" s="139"/>
      <c r="J159" s="148">
        <f>BK159</f>
        <v>7700</v>
      </c>
      <c r="L159" s="136"/>
      <c r="M159" s="141"/>
      <c r="N159" s="142"/>
      <c r="O159" s="142"/>
      <c r="P159" s="143">
        <f>SUM(P160:P167)</f>
        <v>0</v>
      </c>
      <c r="Q159" s="142"/>
      <c r="R159" s="143">
        <f>SUM(R160:R167)</f>
        <v>0</v>
      </c>
      <c r="S159" s="142"/>
      <c r="T159" s="144">
        <f>SUM(T160:T167)</f>
        <v>0</v>
      </c>
      <c r="AR159" s="137" t="s">
        <v>153</v>
      </c>
      <c r="AT159" s="145" t="s">
        <v>73</v>
      </c>
      <c r="AU159" s="145" t="s">
        <v>82</v>
      </c>
      <c r="AY159" s="137" t="s">
        <v>136</v>
      </c>
      <c r="BK159" s="146">
        <f>SUM(BK160:BK167)</f>
        <v>7700</v>
      </c>
    </row>
    <row r="160" spans="2:65" s="1" customFormat="1" ht="16.5" customHeight="1">
      <c r="B160" s="149"/>
      <c r="C160" s="150" t="s">
        <v>235</v>
      </c>
      <c r="D160" s="150" t="s">
        <v>139</v>
      </c>
      <c r="E160" s="151" t="s">
        <v>261</v>
      </c>
      <c r="F160" s="152" t="s">
        <v>370</v>
      </c>
      <c r="G160" s="153" t="s">
        <v>142</v>
      </c>
      <c r="H160" s="154">
        <v>1</v>
      </c>
      <c r="I160" s="155">
        <v>1000</v>
      </c>
      <c r="J160" s="156">
        <f aca="true" t="shared" si="20" ref="J160:J167">ROUND(I160*H160,2)</f>
        <v>1000</v>
      </c>
      <c r="K160" s="152" t="s">
        <v>1</v>
      </c>
      <c r="L160" s="30"/>
      <c r="M160" s="157" t="s">
        <v>1</v>
      </c>
      <c r="N160" s="158" t="s">
        <v>39</v>
      </c>
      <c r="O160" s="53"/>
      <c r="P160" s="159">
        <f aca="true" t="shared" si="21" ref="P160:P167">O160*H160</f>
        <v>0</v>
      </c>
      <c r="Q160" s="159">
        <v>0</v>
      </c>
      <c r="R160" s="159">
        <f aca="true" t="shared" si="22" ref="R160:R167">Q160*H160</f>
        <v>0</v>
      </c>
      <c r="S160" s="159">
        <v>0</v>
      </c>
      <c r="T160" s="160">
        <f aca="true" t="shared" si="23" ref="T160:T167">S160*H160</f>
        <v>0</v>
      </c>
      <c r="AR160" s="161" t="s">
        <v>258</v>
      </c>
      <c r="AT160" s="161" t="s">
        <v>139</v>
      </c>
      <c r="AU160" s="161" t="s">
        <v>84</v>
      </c>
      <c r="AY160" s="16" t="s">
        <v>136</v>
      </c>
      <c r="BE160" s="162">
        <f aca="true" t="shared" si="24" ref="BE160:BE167">IF(N160="základní",J160,0)</f>
        <v>1000</v>
      </c>
      <c r="BF160" s="162">
        <f aca="true" t="shared" si="25" ref="BF160:BF167">IF(N160="snížená",J160,0)</f>
        <v>0</v>
      </c>
      <c r="BG160" s="162">
        <f aca="true" t="shared" si="26" ref="BG160:BG167">IF(N160="zákl. přenesená",J160,0)</f>
        <v>0</v>
      </c>
      <c r="BH160" s="162">
        <f aca="true" t="shared" si="27" ref="BH160:BH167">IF(N160="sníž. přenesená",J160,0)</f>
        <v>0</v>
      </c>
      <c r="BI160" s="162">
        <f aca="true" t="shared" si="28" ref="BI160:BI167">IF(N160="nulová",J160,0)</f>
        <v>0</v>
      </c>
      <c r="BJ160" s="16" t="s">
        <v>82</v>
      </c>
      <c r="BK160" s="162">
        <f aca="true" t="shared" si="29" ref="BK160:BK167">ROUND(I160*H160,2)</f>
        <v>1000</v>
      </c>
      <c r="BL160" s="16" t="s">
        <v>258</v>
      </c>
      <c r="BM160" s="161" t="s">
        <v>1199</v>
      </c>
    </row>
    <row r="161" spans="2:65" s="1" customFormat="1" ht="36" customHeight="1">
      <c r="B161" s="149"/>
      <c r="C161" s="150" t="s">
        <v>241</v>
      </c>
      <c r="D161" s="150" t="s">
        <v>139</v>
      </c>
      <c r="E161" s="151" t="s">
        <v>1200</v>
      </c>
      <c r="F161" s="152" t="s">
        <v>1442</v>
      </c>
      <c r="G161" s="153" t="s">
        <v>142</v>
      </c>
      <c r="H161" s="154">
        <v>1</v>
      </c>
      <c r="I161" s="155">
        <v>800</v>
      </c>
      <c r="J161" s="156">
        <f t="shared" si="20"/>
        <v>800</v>
      </c>
      <c r="K161" s="152" t="s">
        <v>1</v>
      </c>
      <c r="L161" s="30"/>
      <c r="M161" s="157" t="s">
        <v>1</v>
      </c>
      <c r="N161" s="158" t="s">
        <v>39</v>
      </c>
      <c r="O161" s="53"/>
      <c r="P161" s="159">
        <f t="shared" si="21"/>
        <v>0</v>
      </c>
      <c r="Q161" s="159">
        <v>0</v>
      </c>
      <c r="R161" s="159">
        <f t="shared" si="22"/>
        <v>0</v>
      </c>
      <c r="S161" s="159">
        <v>0</v>
      </c>
      <c r="T161" s="160">
        <f t="shared" si="23"/>
        <v>0</v>
      </c>
      <c r="AR161" s="161" t="s">
        <v>258</v>
      </c>
      <c r="AT161" s="161" t="s">
        <v>139</v>
      </c>
      <c r="AU161" s="161" t="s">
        <v>84</v>
      </c>
      <c r="AY161" s="16" t="s">
        <v>136</v>
      </c>
      <c r="BE161" s="162">
        <f t="shared" si="24"/>
        <v>800</v>
      </c>
      <c r="BF161" s="162">
        <f t="shared" si="25"/>
        <v>0</v>
      </c>
      <c r="BG161" s="162">
        <f t="shared" si="26"/>
        <v>0</v>
      </c>
      <c r="BH161" s="162">
        <f t="shared" si="27"/>
        <v>0</v>
      </c>
      <c r="BI161" s="162">
        <f t="shared" si="28"/>
        <v>0</v>
      </c>
      <c r="BJ161" s="16" t="s">
        <v>82</v>
      </c>
      <c r="BK161" s="162">
        <f t="shared" si="29"/>
        <v>800</v>
      </c>
      <c r="BL161" s="16" t="s">
        <v>258</v>
      </c>
      <c r="BM161" s="161" t="s">
        <v>1201</v>
      </c>
    </row>
    <row r="162" spans="2:65" s="1" customFormat="1" ht="24" customHeight="1">
      <c r="B162" s="149"/>
      <c r="C162" s="150" t="s">
        <v>255</v>
      </c>
      <c r="D162" s="150" t="s">
        <v>139</v>
      </c>
      <c r="E162" s="151" t="s">
        <v>265</v>
      </c>
      <c r="F162" s="152" t="s">
        <v>374</v>
      </c>
      <c r="G162" s="153" t="s">
        <v>142</v>
      </c>
      <c r="H162" s="154">
        <v>1</v>
      </c>
      <c r="I162" s="155">
        <v>1000</v>
      </c>
      <c r="J162" s="156">
        <f t="shared" si="20"/>
        <v>1000</v>
      </c>
      <c r="K162" s="152" t="s">
        <v>1</v>
      </c>
      <c r="L162" s="30"/>
      <c r="M162" s="157" t="s">
        <v>1</v>
      </c>
      <c r="N162" s="158" t="s">
        <v>39</v>
      </c>
      <c r="O162" s="53"/>
      <c r="P162" s="159">
        <f t="shared" si="21"/>
        <v>0</v>
      </c>
      <c r="Q162" s="159">
        <v>0</v>
      </c>
      <c r="R162" s="159">
        <f t="shared" si="22"/>
        <v>0</v>
      </c>
      <c r="S162" s="159">
        <v>0</v>
      </c>
      <c r="T162" s="160">
        <f t="shared" si="23"/>
        <v>0</v>
      </c>
      <c r="AR162" s="161" t="s">
        <v>258</v>
      </c>
      <c r="AT162" s="161" t="s">
        <v>139</v>
      </c>
      <c r="AU162" s="161" t="s">
        <v>84</v>
      </c>
      <c r="AY162" s="16" t="s">
        <v>136</v>
      </c>
      <c r="BE162" s="162">
        <f t="shared" si="24"/>
        <v>1000</v>
      </c>
      <c r="BF162" s="162">
        <f t="shared" si="25"/>
        <v>0</v>
      </c>
      <c r="BG162" s="162">
        <f t="shared" si="26"/>
        <v>0</v>
      </c>
      <c r="BH162" s="162">
        <f t="shared" si="27"/>
        <v>0</v>
      </c>
      <c r="BI162" s="162">
        <f t="shared" si="28"/>
        <v>0</v>
      </c>
      <c r="BJ162" s="16" t="s">
        <v>82</v>
      </c>
      <c r="BK162" s="162">
        <f t="shared" si="29"/>
        <v>1000</v>
      </c>
      <c r="BL162" s="16" t="s">
        <v>258</v>
      </c>
      <c r="BM162" s="161" t="s">
        <v>1202</v>
      </c>
    </row>
    <row r="163" spans="2:65" s="1" customFormat="1" ht="16.5" customHeight="1">
      <c r="B163" s="149"/>
      <c r="C163" s="150" t="s">
        <v>260</v>
      </c>
      <c r="D163" s="150" t="s">
        <v>139</v>
      </c>
      <c r="E163" s="151" t="s">
        <v>269</v>
      </c>
      <c r="F163" s="152" t="s">
        <v>287</v>
      </c>
      <c r="G163" s="153" t="s">
        <v>142</v>
      </c>
      <c r="H163" s="154">
        <v>1</v>
      </c>
      <c r="I163" s="155">
        <v>2500</v>
      </c>
      <c r="J163" s="156">
        <f t="shared" si="20"/>
        <v>2500</v>
      </c>
      <c r="K163" s="152" t="s">
        <v>1</v>
      </c>
      <c r="L163" s="30"/>
      <c r="M163" s="157" t="s">
        <v>1</v>
      </c>
      <c r="N163" s="158" t="s">
        <v>39</v>
      </c>
      <c r="O163" s="53"/>
      <c r="P163" s="159">
        <f t="shared" si="21"/>
        <v>0</v>
      </c>
      <c r="Q163" s="159">
        <v>0</v>
      </c>
      <c r="R163" s="159">
        <f t="shared" si="22"/>
        <v>0</v>
      </c>
      <c r="S163" s="159">
        <v>0</v>
      </c>
      <c r="T163" s="160">
        <f t="shared" si="23"/>
        <v>0</v>
      </c>
      <c r="AR163" s="161" t="s">
        <v>258</v>
      </c>
      <c r="AT163" s="161" t="s">
        <v>139</v>
      </c>
      <c r="AU163" s="161" t="s">
        <v>84</v>
      </c>
      <c r="AY163" s="16" t="s">
        <v>136</v>
      </c>
      <c r="BE163" s="162">
        <f t="shared" si="24"/>
        <v>2500</v>
      </c>
      <c r="BF163" s="162">
        <f t="shared" si="25"/>
        <v>0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16" t="s">
        <v>82</v>
      </c>
      <c r="BK163" s="162">
        <f t="shared" si="29"/>
        <v>2500</v>
      </c>
      <c r="BL163" s="16" t="s">
        <v>258</v>
      </c>
      <c r="BM163" s="161" t="s">
        <v>1203</v>
      </c>
    </row>
    <row r="164" spans="2:65" s="1" customFormat="1" ht="16.5" customHeight="1">
      <c r="B164" s="149"/>
      <c r="C164" s="150" t="s">
        <v>262</v>
      </c>
      <c r="D164" s="150" t="s">
        <v>139</v>
      </c>
      <c r="E164" s="151" t="s">
        <v>273</v>
      </c>
      <c r="F164" s="152" t="s">
        <v>377</v>
      </c>
      <c r="G164" s="153" t="s">
        <v>142</v>
      </c>
      <c r="H164" s="154">
        <v>1</v>
      </c>
      <c r="I164" s="155">
        <v>500</v>
      </c>
      <c r="J164" s="156">
        <f t="shared" si="20"/>
        <v>500</v>
      </c>
      <c r="K164" s="152" t="s">
        <v>1</v>
      </c>
      <c r="L164" s="30"/>
      <c r="M164" s="157" t="s">
        <v>1</v>
      </c>
      <c r="N164" s="158" t="s">
        <v>39</v>
      </c>
      <c r="O164" s="53"/>
      <c r="P164" s="159">
        <f t="shared" si="21"/>
        <v>0</v>
      </c>
      <c r="Q164" s="159">
        <v>0</v>
      </c>
      <c r="R164" s="159">
        <f t="shared" si="22"/>
        <v>0</v>
      </c>
      <c r="S164" s="159">
        <v>0</v>
      </c>
      <c r="T164" s="160">
        <f t="shared" si="23"/>
        <v>0</v>
      </c>
      <c r="AR164" s="161" t="s">
        <v>258</v>
      </c>
      <c r="AT164" s="161" t="s">
        <v>139</v>
      </c>
      <c r="AU164" s="161" t="s">
        <v>84</v>
      </c>
      <c r="AY164" s="16" t="s">
        <v>136</v>
      </c>
      <c r="BE164" s="162">
        <f t="shared" si="24"/>
        <v>500</v>
      </c>
      <c r="BF164" s="162">
        <f t="shared" si="25"/>
        <v>0</v>
      </c>
      <c r="BG164" s="162">
        <f t="shared" si="26"/>
        <v>0</v>
      </c>
      <c r="BH164" s="162">
        <f t="shared" si="27"/>
        <v>0</v>
      </c>
      <c r="BI164" s="162">
        <f t="shared" si="28"/>
        <v>0</v>
      </c>
      <c r="BJ164" s="16" t="s">
        <v>82</v>
      </c>
      <c r="BK164" s="162">
        <f t="shared" si="29"/>
        <v>500</v>
      </c>
      <c r="BL164" s="16" t="s">
        <v>258</v>
      </c>
      <c r="BM164" s="161" t="s">
        <v>1204</v>
      </c>
    </row>
    <row r="165" spans="2:65" s="1" customFormat="1" ht="16.5" customHeight="1">
      <c r="B165" s="149"/>
      <c r="C165" s="150" t="s">
        <v>268</v>
      </c>
      <c r="D165" s="150" t="s">
        <v>139</v>
      </c>
      <c r="E165" s="151" t="s">
        <v>282</v>
      </c>
      <c r="F165" s="152" t="s">
        <v>266</v>
      </c>
      <c r="G165" s="153" t="s">
        <v>142</v>
      </c>
      <c r="H165" s="154">
        <v>1</v>
      </c>
      <c r="I165" s="155">
        <v>500</v>
      </c>
      <c r="J165" s="156">
        <f t="shared" si="20"/>
        <v>500</v>
      </c>
      <c r="K165" s="152" t="s">
        <v>1</v>
      </c>
      <c r="L165" s="30"/>
      <c r="M165" s="157" t="s">
        <v>1</v>
      </c>
      <c r="N165" s="158" t="s">
        <v>39</v>
      </c>
      <c r="O165" s="53"/>
      <c r="P165" s="159">
        <f t="shared" si="21"/>
        <v>0</v>
      </c>
      <c r="Q165" s="159">
        <v>0</v>
      </c>
      <c r="R165" s="159">
        <f t="shared" si="22"/>
        <v>0</v>
      </c>
      <c r="S165" s="159">
        <v>0</v>
      </c>
      <c r="T165" s="160">
        <f t="shared" si="23"/>
        <v>0</v>
      </c>
      <c r="AR165" s="161" t="s">
        <v>258</v>
      </c>
      <c r="AT165" s="161" t="s">
        <v>139</v>
      </c>
      <c r="AU165" s="161" t="s">
        <v>84</v>
      </c>
      <c r="AY165" s="16" t="s">
        <v>136</v>
      </c>
      <c r="BE165" s="162">
        <f t="shared" si="24"/>
        <v>500</v>
      </c>
      <c r="BF165" s="162">
        <f t="shared" si="25"/>
        <v>0</v>
      </c>
      <c r="BG165" s="162">
        <f t="shared" si="26"/>
        <v>0</v>
      </c>
      <c r="BH165" s="162">
        <f t="shared" si="27"/>
        <v>0</v>
      </c>
      <c r="BI165" s="162">
        <f t="shared" si="28"/>
        <v>0</v>
      </c>
      <c r="BJ165" s="16" t="s">
        <v>82</v>
      </c>
      <c r="BK165" s="162">
        <f t="shared" si="29"/>
        <v>500</v>
      </c>
      <c r="BL165" s="16" t="s">
        <v>258</v>
      </c>
      <c r="BM165" s="161" t="s">
        <v>1205</v>
      </c>
    </row>
    <row r="166" spans="2:65" s="1" customFormat="1" ht="16.5" customHeight="1">
      <c r="B166" s="149"/>
      <c r="C166" s="150" t="s">
        <v>272</v>
      </c>
      <c r="D166" s="150" t="s">
        <v>139</v>
      </c>
      <c r="E166" s="151" t="s">
        <v>286</v>
      </c>
      <c r="F166" s="152" t="s">
        <v>380</v>
      </c>
      <c r="G166" s="153" t="s">
        <v>1443</v>
      </c>
      <c r="H166" s="154">
        <v>1</v>
      </c>
      <c r="I166" s="155">
        <v>1200</v>
      </c>
      <c r="J166" s="156">
        <f t="shared" si="20"/>
        <v>1200</v>
      </c>
      <c r="K166" s="152" t="s">
        <v>1</v>
      </c>
      <c r="L166" s="30"/>
      <c r="M166" s="157" t="s">
        <v>1</v>
      </c>
      <c r="N166" s="158" t="s">
        <v>39</v>
      </c>
      <c r="O166" s="53"/>
      <c r="P166" s="159">
        <f t="shared" si="21"/>
        <v>0</v>
      </c>
      <c r="Q166" s="159">
        <v>0</v>
      </c>
      <c r="R166" s="159">
        <f t="shared" si="22"/>
        <v>0</v>
      </c>
      <c r="S166" s="159">
        <v>0</v>
      </c>
      <c r="T166" s="160">
        <f t="shared" si="23"/>
        <v>0</v>
      </c>
      <c r="AR166" s="161" t="s">
        <v>258</v>
      </c>
      <c r="AT166" s="161" t="s">
        <v>139</v>
      </c>
      <c r="AU166" s="161" t="s">
        <v>84</v>
      </c>
      <c r="AY166" s="16" t="s">
        <v>136</v>
      </c>
      <c r="BE166" s="162">
        <f t="shared" si="24"/>
        <v>1200</v>
      </c>
      <c r="BF166" s="162">
        <f t="shared" si="25"/>
        <v>0</v>
      </c>
      <c r="BG166" s="162">
        <f t="shared" si="26"/>
        <v>0</v>
      </c>
      <c r="BH166" s="162">
        <f t="shared" si="27"/>
        <v>0</v>
      </c>
      <c r="BI166" s="162">
        <f t="shared" si="28"/>
        <v>0</v>
      </c>
      <c r="BJ166" s="16" t="s">
        <v>82</v>
      </c>
      <c r="BK166" s="162">
        <f t="shared" si="29"/>
        <v>1200</v>
      </c>
      <c r="BL166" s="16" t="s">
        <v>258</v>
      </c>
      <c r="BM166" s="161" t="s">
        <v>1206</v>
      </c>
    </row>
    <row r="167" spans="2:65" s="1" customFormat="1" ht="16.5" customHeight="1">
      <c r="B167" s="149"/>
      <c r="C167" s="150" t="s">
        <v>276</v>
      </c>
      <c r="D167" s="150" t="s">
        <v>139</v>
      </c>
      <c r="E167" s="151" t="s">
        <v>383</v>
      </c>
      <c r="F167" s="152" t="s">
        <v>384</v>
      </c>
      <c r="G167" s="153" t="s">
        <v>381</v>
      </c>
      <c r="H167" s="154">
        <v>1</v>
      </c>
      <c r="I167" s="155">
        <v>200</v>
      </c>
      <c r="J167" s="156">
        <f t="shared" si="20"/>
        <v>200</v>
      </c>
      <c r="K167" s="152" t="s">
        <v>1</v>
      </c>
      <c r="L167" s="30"/>
      <c r="M167" s="157" t="s">
        <v>1</v>
      </c>
      <c r="N167" s="158" t="s">
        <v>39</v>
      </c>
      <c r="O167" s="53"/>
      <c r="P167" s="159">
        <f t="shared" si="21"/>
        <v>0</v>
      </c>
      <c r="Q167" s="159">
        <v>0</v>
      </c>
      <c r="R167" s="159">
        <f t="shared" si="22"/>
        <v>0</v>
      </c>
      <c r="S167" s="159">
        <v>0</v>
      </c>
      <c r="T167" s="160">
        <f t="shared" si="23"/>
        <v>0</v>
      </c>
      <c r="AR167" s="161" t="s">
        <v>258</v>
      </c>
      <c r="AT167" s="161" t="s">
        <v>139</v>
      </c>
      <c r="AU167" s="161" t="s">
        <v>84</v>
      </c>
      <c r="AY167" s="16" t="s">
        <v>136</v>
      </c>
      <c r="BE167" s="162">
        <f t="shared" si="24"/>
        <v>200</v>
      </c>
      <c r="BF167" s="162">
        <f t="shared" si="25"/>
        <v>0</v>
      </c>
      <c r="BG167" s="162">
        <f t="shared" si="26"/>
        <v>0</v>
      </c>
      <c r="BH167" s="162">
        <f t="shared" si="27"/>
        <v>0</v>
      </c>
      <c r="BI167" s="162">
        <f t="shared" si="28"/>
        <v>0</v>
      </c>
      <c r="BJ167" s="16" t="s">
        <v>82</v>
      </c>
      <c r="BK167" s="162">
        <f t="shared" si="29"/>
        <v>200</v>
      </c>
      <c r="BL167" s="16" t="s">
        <v>258</v>
      </c>
      <c r="BM167" s="161" t="s">
        <v>1207</v>
      </c>
    </row>
    <row r="168" spans="2:63" s="11" customFormat="1" ht="22.9" customHeight="1">
      <c r="B168" s="136"/>
      <c r="D168" s="137" t="s">
        <v>73</v>
      </c>
      <c r="E168" s="147" t="s">
        <v>386</v>
      </c>
      <c r="F168" s="147" t="s">
        <v>387</v>
      </c>
      <c r="I168" s="139"/>
      <c r="J168" s="148">
        <f>BK168</f>
        <v>1150</v>
      </c>
      <c r="L168" s="136"/>
      <c r="M168" s="141"/>
      <c r="N168" s="142"/>
      <c r="O168" s="142"/>
      <c r="P168" s="143">
        <f>SUM(P169:P170)</f>
        <v>0</v>
      </c>
      <c r="Q168" s="142"/>
      <c r="R168" s="143">
        <f>SUM(R169:R170)</f>
        <v>0</v>
      </c>
      <c r="S168" s="142"/>
      <c r="T168" s="144">
        <f>SUM(T169:T170)</f>
        <v>0</v>
      </c>
      <c r="AR168" s="137" t="s">
        <v>84</v>
      </c>
      <c r="AT168" s="145" t="s">
        <v>73</v>
      </c>
      <c r="AU168" s="145" t="s">
        <v>82</v>
      </c>
      <c r="AY168" s="137" t="s">
        <v>136</v>
      </c>
      <c r="BK168" s="146">
        <f>SUM(BK169:BK170)</f>
        <v>1150</v>
      </c>
    </row>
    <row r="169" spans="2:65" s="1" customFormat="1" ht="36" customHeight="1">
      <c r="B169" s="149"/>
      <c r="C169" s="150" t="s">
        <v>281</v>
      </c>
      <c r="D169" s="150" t="s">
        <v>139</v>
      </c>
      <c r="E169" s="151" t="s">
        <v>388</v>
      </c>
      <c r="F169" s="152" t="s">
        <v>1208</v>
      </c>
      <c r="G169" s="153" t="s">
        <v>142</v>
      </c>
      <c r="H169" s="154">
        <v>1</v>
      </c>
      <c r="I169" s="155">
        <v>350</v>
      </c>
      <c r="J169" s="156">
        <f>ROUND(I169*H169,2)</f>
        <v>350</v>
      </c>
      <c r="K169" s="152" t="s">
        <v>1</v>
      </c>
      <c r="L169" s="30"/>
      <c r="M169" s="157" t="s">
        <v>1</v>
      </c>
      <c r="N169" s="158" t="s">
        <v>39</v>
      </c>
      <c r="O169" s="53"/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AR169" s="161" t="s">
        <v>258</v>
      </c>
      <c r="AT169" s="161" t="s">
        <v>139</v>
      </c>
      <c r="AU169" s="161" t="s">
        <v>84</v>
      </c>
      <c r="AY169" s="16" t="s">
        <v>136</v>
      </c>
      <c r="BE169" s="162">
        <f>IF(N169="základní",J169,0)</f>
        <v>350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6" t="s">
        <v>82</v>
      </c>
      <c r="BK169" s="162">
        <f>ROUND(I169*H169,2)</f>
        <v>350</v>
      </c>
      <c r="BL169" s="16" t="s">
        <v>258</v>
      </c>
      <c r="BM169" s="161" t="s">
        <v>1209</v>
      </c>
    </row>
    <row r="170" spans="2:65" s="1" customFormat="1" ht="24" customHeight="1">
      <c r="B170" s="149"/>
      <c r="C170" s="150" t="s">
        <v>285</v>
      </c>
      <c r="D170" s="150" t="s">
        <v>139</v>
      </c>
      <c r="E170" s="151" t="s">
        <v>391</v>
      </c>
      <c r="F170" s="152" t="s">
        <v>863</v>
      </c>
      <c r="G170" s="153" t="s">
        <v>142</v>
      </c>
      <c r="H170" s="154">
        <v>1</v>
      </c>
      <c r="I170" s="155">
        <v>800</v>
      </c>
      <c r="J170" s="156">
        <f>ROUND(I170*H170,2)</f>
        <v>800</v>
      </c>
      <c r="K170" s="152" t="s">
        <v>1</v>
      </c>
      <c r="L170" s="30"/>
      <c r="M170" s="157" t="s">
        <v>1</v>
      </c>
      <c r="N170" s="158" t="s">
        <v>39</v>
      </c>
      <c r="O170" s="53"/>
      <c r="P170" s="159">
        <f>O170*H170</f>
        <v>0</v>
      </c>
      <c r="Q170" s="159">
        <v>0</v>
      </c>
      <c r="R170" s="159">
        <f>Q170*H170</f>
        <v>0</v>
      </c>
      <c r="S170" s="159">
        <v>0</v>
      </c>
      <c r="T170" s="160">
        <f>S170*H170</f>
        <v>0</v>
      </c>
      <c r="AR170" s="161" t="s">
        <v>258</v>
      </c>
      <c r="AT170" s="161" t="s">
        <v>139</v>
      </c>
      <c r="AU170" s="161" t="s">
        <v>84</v>
      </c>
      <c r="AY170" s="16" t="s">
        <v>136</v>
      </c>
      <c r="BE170" s="162">
        <f>IF(N170="základní",J170,0)</f>
        <v>800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6" t="s">
        <v>82</v>
      </c>
      <c r="BK170" s="162">
        <f>ROUND(I170*H170,2)</f>
        <v>800</v>
      </c>
      <c r="BL170" s="16" t="s">
        <v>258</v>
      </c>
      <c r="BM170" s="161" t="s">
        <v>1210</v>
      </c>
    </row>
    <row r="171" spans="2:63" s="11" customFormat="1" ht="22.9" customHeight="1">
      <c r="B171" s="136"/>
      <c r="D171" s="137" t="s">
        <v>73</v>
      </c>
      <c r="E171" s="147" t="s">
        <v>400</v>
      </c>
      <c r="F171" s="147" t="s">
        <v>401</v>
      </c>
      <c r="I171" s="139"/>
      <c r="J171" s="148">
        <f>BK171</f>
        <v>9972</v>
      </c>
      <c r="L171" s="136"/>
      <c r="M171" s="141"/>
      <c r="N171" s="142"/>
      <c r="O171" s="142"/>
      <c r="P171" s="143">
        <f>SUM(P172:P176)</f>
        <v>0</v>
      </c>
      <c r="Q171" s="142"/>
      <c r="R171" s="143">
        <f>SUM(R172:R176)</f>
        <v>0</v>
      </c>
      <c r="S171" s="142"/>
      <c r="T171" s="144">
        <f>SUM(T172:T176)</f>
        <v>0</v>
      </c>
      <c r="AR171" s="137" t="s">
        <v>84</v>
      </c>
      <c r="AT171" s="145" t="s">
        <v>73</v>
      </c>
      <c r="AU171" s="145" t="s">
        <v>82</v>
      </c>
      <c r="AY171" s="137" t="s">
        <v>136</v>
      </c>
      <c r="BK171" s="146">
        <f>SUM(BK172:BK176)</f>
        <v>9972</v>
      </c>
    </row>
    <row r="172" spans="2:65" s="1" customFormat="1" ht="24" customHeight="1">
      <c r="B172" s="149"/>
      <c r="C172" s="150" t="s">
        <v>408</v>
      </c>
      <c r="D172" s="150" t="s">
        <v>139</v>
      </c>
      <c r="E172" s="151" t="s">
        <v>402</v>
      </c>
      <c r="F172" s="152" t="s">
        <v>403</v>
      </c>
      <c r="G172" s="153" t="s">
        <v>142</v>
      </c>
      <c r="H172" s="154">
        <v>1</v>
      </c>
      <c r="I172" s="155">
        <v>1800</v>
      </c>
      <c r="J172" s="156">
        <f>ROUND(I172*H172,2)</f>
        <v>1800</v>
      </c>
      <c r="K172" s="152" t="s">
        <v>1</v>
      </c>
      <c r="L172" s="30"/>
      <c r="M172" s="157" t="s">
        <v>1</v>
      </c>
      <c r="N172" s="158" t="s">
        <v>39</v>
      </c>
      <c r="O172" s="53"/>
      <c r="P172" s="159">
        <f>O172*H172</f>
        <v>0</v>
      </c>
      <c r="Q172" s="159">
        <v>0</v>
      </c>
      <c r="R172" s="159">
        <f>Q172*H172</f>
        <v>0</v>
      </c>
      <c r="S172" s="159">
        <v>0</v>
      </c>
      <c r="T172" s="160">
        <f>S172*H172</f>
        <v>0</v>
      </c>
      <c r="AR172" s="161" t="s">
        <v>143</v>
      </c>
      <c r="AT172" s="161" t="s">
        <v>139</v>
      </c>
      <c r="AU172" s="161" t="s">
        <v>84</v>
      </c>
      <c r="AY172" s="16" t="s">
        <v>136</v>
      </c>
      <c r="BE172" s="162">
        <f>IF(N172="základní",J172,0)</f>
        <v>1800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16" t="s">
        <v>82</v>
      </c>
      <c r="BK172" s="162">
        <f>ROUND(I172*H172,2)</f>
        <v>1800</v>
      </c>
      <c r="BL172" s="16" t="s">
        <v>143</v>
      </c>
      <c r="BM172" s="161" t="s">
        <v>1211</v>
      </c>
    </row>
    <row r="173" spans="2:65" s="1" customFormat="1" ht="36" customHeight="1">
      <c r="B173" s="149"/>
      <c r="C173" s="150" t="s">
        <v>412</v>
      </c>
      <c r="D173" s="150" t="s">
        <v>139</v>
      </c>
      <c r="E173" s="151" t="s">
        <v>405</v>
      </c>
      <c r="F173" s="152" t="s">
        <v>406</v>
      </c>
      <c r="G173" s="153" t="s">
        <v>142</v>
      </c>
      <c r="H173" s="154">
        <v>1</v>
      </c>
      <c r="I173" s="155">
        <v>3072</v>
      </c>
      <c r="J173" s="156">
        <f>ROUND(I173*H173,2)</f>
        <v>3072</v>
      </c>
      <c r="K173" s="152" t="s">
        <v>1</v>
      </c>
      <c r="L173" s="30"/>
      <c r="M173" s="157" t="s">
        <v>1</v>
      </c>
      <c r="N173" s="158" t="s">
        <v>39</v>
      </c>
      <c r="O173" s="53"/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AR173" s="161" t="s">
        <v>143</v>
      </c>
      <c r="AT173" s="161" t="s">
        <v>139</v>
      </c>
      <c r="AU173" s="161" t="s">
        <v>84</v>
      </c>
      <c r="AY173" s="16" t="s">
        <v>136</v>
      </c>
      <c r="BE173" s="162">
        <f>IF(N173="základní",J173,0)</f>
        <v>3072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6" t="s">
        <v>82</v>
      </c>
      <c r="BK173" s="162">
        <f>ROUND(I173*H173,2)</f>
        <v>3072</v>
      </c>
      <c r="BL173" s="16" t="s">
        <v>143</v>
      </c>
      <c r="BM173" s="161" t="s">
        <v>1212</v>
      </c>
    </row>
    <row r="174" spans="2:65" s="1" customFormat="1" ht="16.5" customHeight="1">
      <c r="B174" s="149"/>
      <c r="C174" s="150" t="s">
        <v>416</v>
      </c>
      <c r="D174" s="150" t="s">
        <v>139</v>
      </c>
      <c r="E174" s="151" t="s">
        <v>409</v>
      </c>
      <c r="F174" s="152" t="s">
        <v>410</v>
      </c>
      <c r="G174" s="153" t="s">
        <v>151</v>
      </c>
      <c r="H174" s="154">
        <v>40</v>
      </c>
      <c r="I174" s="155">
        <v>54.6</v>
      </c>
      <c r="J174" s="156">
        <f>ROUND(I174*H174,2)</f>
        <v>2184</v>
      </c>
      <c r="K174" s="152" t="s">
        <v>1</v>
      </c>
      <c r="L174" s="30"/>
      <c r="M174" s="157" t="s">
        <v>1</v>
      </c>
      <c r="N174" s="158" t="s">
        <v>39</v>
      </c>
      <c r="O174" s="53"/>
      <c r="P174" s="159">
        <f>O174*H174</f>
        <v>0</v>
      </c>
      <c r="Q174" s="159">
        <v>0</v>
      </c>
      <c r="R174" s="159">
        <f>Q174*H174</f>
        <v>0</v>
      </c>
      <c r="S174" s="159">
        <v>0</v>
      </c>
      <c r="T174" s="160">
        <f>S174*H174</f>
        <v>0</v>
      </c>
      <c r="AR174" s="161" t="s">
        <v>143</v>
      </c>
      <c r="AT174" s="161" t="s">
        <v>139</v>
      </c>
      <c r="AU174" s="161" t="s">
        <v>84</v>
      </c>
      <c r="AY174" s="16" t="s">
        <v>136</v>
      </c>
      <c r="BE174" s="162">
        <f>IF(N174="základní",J174,0)</f>
        <v>2184</v>
      </c>
      <c r="BF174" s="162">
        <f>IF(N174="snížená",J174,0)</f>
        <v>0</v>
      </c>
      <c r="BG174" s="162">
        <f>IF(N174="zákl. přenesená",J174,0)</f>
        <v>0</v>
      </c>
      <c r="BH174" s="162">
        <f>IF(N174="sníž. přenesená",J174,0)</f>
        <v>0</v>
      </c>
      <c r="BI174" s="162">
        <f>IF(N174="nulová",J174,0)</f>
        <v>0</v>
      </c>
      <c r="BJ174" s="16" t="s">
        <v>82</v>
      </c>
      <c r="BK174" s="162">
        <f>ROUND(I174*H174,2)</f>
        <v>2184</v>
      </c>
      <c r="BL174" s="16" t="s">
        <v>143</v>
      </c>
      <c r="BM174" s="161" t="s">
        <v>1213</v>
      </c>
    </row>
    <row r="175" spans="2:65" s="1" customFormat="1" ht="24" customHeight="1">
      <c r="B175" s="149"/>
      <c r="C175" s="150" t="s">
        <v>422</v>
      </c>
      <c r="D175" s="150" t="s">
        <v>139</v>
      </c>
      <c r="E175" s="151" t="s">
        <v>413</v>
      </c>
      <c r="F175" s="152" t="s">
        <v>414</v>
      </c>
      <c r="G175" s="153" t="s">
        <v>151</v>
      </c>
      <c r="H175" s="154">
        <v>60</v>
      </c>
      <c r="I175" s="155">
        <v>39.6</v>
      </c>
      <c r="J175" s="156">
        <f>ROUND(I175*H175,2)</f>
        <v>2376</v>
      </c>
      <c r="K175" s="152" t="s">
        <v>1</v>
      </c>
      <c r="L175" s="30"/>
      <c r="M175" s="157" t="s">
        <v>1</v>
      </c>
      <c r="N175" s="158" t="s">
        <v>39</v>
      </c>
      <c r="O175" s="53"/>
      <c r="P175" s="159">
        <f>O175*H175</f>
        <v>0</v>
      </c>
      <c r="Q175" s="159">
        <v>0</v>
      </c>
      <c r="R175" s="159">
        <f>Q175*H175</f>
        <v>0</v>
      </c>
      <c r="S175" s="159">
        <v>0</v>
      </c>
      <c r="T175" s="160">
        <f>S175*H175</f>
        <v>0</v>
      </c>
      <c r="AR175" s="161" t="s">
        <v>143</v>
      </c>
      <c r="AT175" s="161" t="s">
        <v>139</v>
      </c>
      <c r="AU175" s="161" t="s">
        <v>84</v>
      </c>
      <c r="AY175" s="16" t="s">
        <v>136</v>
      </c>
      <c r="BE175" s="162">
        <f>IF(N175="základní",J175,0)</f>
        <v>2376</v>
      </c>
      <c r="BF175" s="162">
        <f>IF(N175="snížená",J175,0)</f>
        <v>0</v>
      </c>
      <c r="BG175" s="162">
        <f>IF(N175="zákl. přenesená",J175,0)</f>
        <v>0</v>
      </c>
      <c r="BH175" s="162">
        <f>IF(N175="sníž. přenesená",J175,0)</f>
        <v>0</v>
      </c>
      <c r="BI175" s="162">
        <f>IF(N175="nulová",J175,0)</f>
        <v>0</v>
      </c>
      <c r="BJ175" s="16" t="s">
        <v>82</v>
      </c>
      <c r="BK175" s="162">
        <f>ROUND(I175*H175,2)</f>
        <v>2376</v>
      </c>
      <c r="BL175" s="16" t="s">
        <v>143</v>
      </c>
      <c r="BM175" s="161" t="s">
        <v>1214</v>
      </c>
    </row>
    <row r="176" spans="2:65" s="1" customFormat="1" ht="24" customHeight="1">
      <c r="B176" s="149"/>
      <c r="C176" s="150" t="s">
        <v>427</v>
      </c>
      <c r="D176" s="150" t="s">
        <v>139</v>
      </c>
      <c r="E176" s="151" t="s">
        <v>417</v>
      </c>
      <c r="F176" s="152" t="s">
        <v>418</v>
      </c>
      <c r="G176" s="153" t="s">
        <v>142</v>
      </c>
      <c r="H176" s="154">
        <v>3</v>
      </c>
      <c r="I176" s="155">
        <v>180</v>
      </c>
      <c r="J176" s="156">
        <f>ROUND(I176*H176,2)</f>
        <v>540</v>
      </c>
      <c r="K176" s="152" t="s">
        <v>1</v>
      </c>
      <c r="L176" s="30"/>
      <c r="M176" s="157" t="s">
        <v>1</v>
      </c>
      <c r="N176" s="158" t="s">
        <v>39</v>
      </c>
      <c r="O176" s="53"/>
      <c r="P176" s="159">
        <f>O176*H176</f>
        <v>0</v>
      </c>
      <c r="Q176" s="159">
        <v>0</v>
      </c>
      <c r="R176" s="159">
        <f>Q176*H176</f>
        <v>0</v>
      </c>
      <c r="S176" s="159">
        <v>0</v>
      </c>
      <c r="T176" s="160">
        <f>S176*H176</f>
        <v>0</v>
      </c>
      <c r="AR176" s="161" t="s">
        <v>143</v>
      </c>
      <c r="AT176" s="161" t="s">
        <v>139</v>
      </c>
      <c r="AU176" s="161" t="s">
        <v>84</v>
      </c>
      <c r="AY176" s="16" t="s">
        <v>136</v>
      </c>
      <c r="BE176" s="162">
        <f>IF(N176="základní",J176,0)</f>
        <v>540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6" t="s">
        <v>82</v>
      </c>
      <c r="BK176" s="162">
        <f>ROUND(I176*H176,2)</f>
        <v>540</v>
      </c>
      <c r="BL176" s="16" t="s">
        <v>143</v>
      </c>
      <c r="BM176" s="161" t="s">
        <v>1215</v>
      </c>
    </row>
    <row r="177" spans="2:63" s="11" customFormat="1" ht="22.9" customHeight="1">
      <c r="B177" s="136"/>
      <c r="D177" s="137" t="s">
        <v>73</v>
      </c>
      <c r="E177" s="147" t="s">
        <v>420</v>
      </c>
      <c r="F177" s="147" t="s">
        <v>421</v>
      </c>
      <c r="I177" s="139"/>
      <c r="J177" s="148">
        <f>BK177</f>
        <v>6926</v>
      </c>
      <c r="L177" s="136"/>
      <c r="M177" s="141"/>
      <c r="N177" s="142"/>
      <c r="O177" s="142"/>
      <c r="P177" s="143">
        <f>SUM(P178:P183)</f>
        <v>0</v>
      </c>
      <c r="Q177" s="142"/>
      <c r="R177" s="143">
        <f>SUM(R178:R183)</f>
        <v>0.04472</v>
      </c>
      <c r="S177" s="142"/>
      <c r="T177" s="144">
        <f>SUM(T178:T183)</f>
        <v>0</v>
      </c>
      <c r="AR177" s="137" t="s">
        <v>84</v>
      </c>
      <c r="AT177" s="145" t="s">
        <v>73</v>
      </c>
      <c r="AU177" s="145" t="s">
        <v>82</v>
      </c>
      <c r="AY177" s="137" t="s">
        <v>136</v>
      </c>
      <c r="BK177" s="146">
        <f>SUM(BK178:BK183)</f>
        <v>6926</v>
      </c>
    </row>
    <row r="178" spans="2:65" s="1" customFormat="1" ht="24" customHeight="1">
      <c r="B178" s="149"/>
      <c r="C178" s="150" t="s">
        <v>431</v>
      </c>
      <c r="D178" s="150" t="s">
        <v>139</v>
      </c>
      <c r="E178" s="151" t="s">
        <v>423</v>
      </c>
      <c r="F178" s="152" t="s">
        <v>424</v>
      </c>
      <c r="G178" s="153" t="s">
        <v>151</v>
      </c>
      <c r="H178" s="154">
        <v>42</v>
      </c>
      <c r="I178" s="155">
        <v>55</v>
      </c>
      <c r="J178" s="156">
        <f>ROUND(I178*H178,2)</f>
        <v>2310</v>
      </c>
      <c r="K178" s="152" t="s">
        <v>1</v>
      </c>
      <c r="L178" s="30"/>
      <c r="M178" s="157" t="s">
        <v>1</v>
      </c>
      <c r="N178" s="158" t="s">
        <v>39</v>
      </c>
      <c r="O178" s="53"/>
      <c r="P178" s="159">
        <f>O178*H178</f>
        <v>0</v>
      </c>
      <c r="Q178" s="159">
        <v>0.00022</v>
      </c>
      <c r="R178" s="159">
        <f>Q178*H178</f>
        <v>0.00924</v>
      </c>
      <c r="S178" s="159">
        <v>0</v>
      </c>
      <c r="T178" s="160">
        <f>S178*H178</f>
        <v>0</v>
      </c>
      <c r="AR178" s="161" t="s">
        <v>143</v>
      </c>
      <c r="AT178" s="161" t="s">
        <v>139</v>
      </c>
      <c r="AU178" s="161" t="s">
        <v>84</v>
      </c>
      <c r="AY178" s="16" t="s">
        <v>136</v>
      </c>
      <c r="BE178" s="162">
        <f>IF(N178="základní",J178,0)</f>
        <v>2310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16" t="s">
        <v>82</v>
      </c>
      <c r="BK178" s="162">
        <f>ROUND(I178*H178,2)</f>
        <v>2310</v>
      </c>
      <c r="BL178" s="16" t="s">
        <v>143</v>
      </c>
      <c r="BM178" s="161" t="s">
        <v>1216</v>
      </c>
    </row>
    <row r="179" spans="2:51" s="12" customFormat="1" ht="12">
      <c r="B179" s="163"/>
      <c r="D179" s="164" t="s">
        <v>251</v>
      </c>
      <c r="E179" s="165" t="s">
        <v>1</v>
      </c>
      <c r="F179" s="166" t="s">
        <v>1217</v>
      </c>
      <c r="H179" s="167">
        <v>42</v>
      </c>
      <c r="I179" s="168"/>
      <c r="L179" s="163"/>
      <c r="M179" s="169"/>
      <c r="N179" s="170"/>
      <c r="O179" s="170"/>
      <c r="P179" s="170"/>
      <c r="Q179" s="170"/>
      <c r="R179" s="170"/>
      <c r="S179" s="170"/>
      <c r="T179" s="171"/>
      <c r="AT179" s="165" t="s">
        <v>251</v>
      </c>
      <c r="AU179" s="165" t="s">
        <v>84</v>
      </c>
      <c r="AV179" s="12" t="s">
        <v>84</v>
      </c>
      <c r="AW179" s="12" t="s">
        <v>31</v>
      </c>
      <c r="AX179" s="12" t="s">
        <v>82</v>
      </c>
      <c r="AY179" s="165" t="s">
        <v>136</v>
      </c>
    </row>
    <row r="180" spans="2:65" s="1" customFormat="1" ht="24" customHeight="1">
      <c r="B180" s="149"/>
      <c r="C180" s="177" t="s">
        <v>435</v>
      </c>
      <c r="D180" s="177" t="s">
        <v>306</v>
      </c>
      <c r="E180" s="178" t="s">
        <v>428</v>
      </c>
      <c r="F180" s="179" t="s">
        <v>429</v>
      </c>
      <c r="G180" s="180" t="s">
        <v>151</v>
      </c>
      <c r="H180" s="181">
        <v>6</v>
      </c>
      <c r="I180" s="182">
        <v>68</v>
      </c>
      <c r="J180" s="183">
        <f>ROUND(I180*H180,2)</f>
        <v>408</v>
      </c>
      <c r="K180" s="179" t="s">
        <v>1</v>
      </c>
      <c r="L180" s="184"/>
      <c r="M180" s="185" t="s">
        <v>1</v>
      </c>
      <c r="N180" s="186" t="s">
        <v>39</v>
      </c>
      <c r="O180" s="53"/>
      <c r="P180" s="159">
        <f>O180*H180</f>
        <v>0</v>
      </c>
      <c r="Q180" s="159">
        <v>0.00032</v>
      </c>
      <c r="R180" s="159">
        <f>Q180*H180</f>
        <v>0.0019200000000000003</v>
      </c>
      <c r="S180" s="159">
        <v>0</v>
      </c>
      <c r="T180" s="160">
        <f>S180*H180</f>
        <v>0</v>
      </c>
      <c r="AR180" s="161" t="s">
        <v>264</v>
      </c>
      <c r="AT180" s="161" t="s">
        <v>306</v>
      </c>
      <c r="AU180" s="161" t="s">
        <v>84</v>
      </c>
      <c r="AY180" s="16" t="s">
        <v>136</v>
      </c>
      <c r="BE180" s="162">
        <f>IF(N180="základní",J180,0)</f>
        <v>408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16" t="s">
        <v>82</v>
      </c>
      <c r="BK180" s="162">
        <f>ROUND(I180*H180,2)</f>
        <v>408</v>
      </c>
      <c r="BL180" s="16" t="s">
        <v>143</v>
      </c>
      <c r="BM180" s="161" t="s">
        <v>1218</v>
      </c>
    </row>
    <row r="181" spans="2:65" s="1" customFormat="1" ht="24" customHeight="1">
      <c r="B181" s="149"/>
      <c r="C181" s="177" t="s">
        <v>439</v>
      </c>
      <c r="D181" s="177" t="s">
        <v>306</v>
      </c>
      <c r="E181" s="178" t="s">
        <v>1219</v>
      </c>
      <c r="F181" s="179" t="s">
        <v>1220</v>
      </c>
      <c r="G181" s="180" t="s">
        <v>151</v>
      </c>
      <c r="H181" s="181">
        <v>12</v>
      </c>
      <c r="I181" s="182">
        <v>103</v>
      </c>
      <c r="J181" s="183">
        <f>ROUND(I181*H181,2)</f>
        <v>1236</v>
      </c>
      <c r="K181" s="179" t="s">
        <v>1</v>
      </c>
      <c r="L181" s="184"/>
      <c r="M181" s="185" t="s">
        <v>1</v>
      </c>
      <c r="N181" s="186" t="s">
        <v>39</v>
      </c>
      <c r="O181" s="53"/>
      <c r="P181" s="159">
        <f>O181*H181</f>
        <v>0</v>
      </c>
      <c r="Q181" s="159">
        <v>0.00037</v>
      </c>
      <c r="R181" s="159">
        <f>Q181*H181</f>
        <v>0.0044399999999999995</v>
      </c>
      <c r="S181" s="159">
        <v>0</v>
      </c>
      <c r="T181" s="160">
        <f>S181*H181</f>
        <v>0</v>
      </c>
      <c r="AR181" s="161" t="s">
        <v>264</v>
      </c>
      <c r="AT181" s="161" t="s">
        <v>306</v>
      </c>
      <c r="AU181" s="161" t="s">
        <v>84</v>
      </c>
      <c r="AY181" s="16" t="s">
        <v>136</v>
      </c>
      <c r="BE181" s="162">
        <f>IF(N181="základní",J181,0)</f>
        <v>1236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6" t="s">
        <v>82</v>
      </c>
      <c r="BK181" s="162">
        <f>ROUND(I181*H181,2)</f>
        <v>1236</v>
      </c>
      <c r="BL181" s="16" t="s">
        <v>143</v>
      </c>
      <c r="BM181" s="161" t="s">
        <v>1221</v>
      </c>
    </row>
    <row r="182" spans="2:65" s="1" customFormat="1" ht="24" customHeight="1">
      <c r="B182" s="149"/>
      <c r="C182" s="177" t="s">
        <v>446</v>
      </c>
      <c r="D182" s="177" t="s">
        <v>306</v>
      </c>
      <c r="E182" s="178" t="s">
        <v>436</v>
      </c>
      <c r="F182" s="179" t="s">
        <v>437</v>
      </c>
      <c r="G182" s="180" t="s">
        <v>151</v>
      </c>
      <c r="H182" s="181">
        <v>24</v>
      </c>
      <c r="I182" s="182">
        <v>118</v>
      </c>
      <c r="J182" s="183">
        <f>ROUND(I182*H182,2)</f>
        <v>2832</v>
      </c>
      <c r="K182" s="179" t="s">
        <v>1</v>
      </c>
      <c r="L182" s="184"/>
      <c r="M182" s="185" t="s">
        <v>1</v>
      </c>
      <c r="N182" s="186" t="s">
        <v>39</v>
      </c>
      <c r="O182" s="53"/>
      <c r="P182" s="159">
        <f>O182*H182</f>
        <v>0</v>
      </c>
      <c r="Q182" s="159">
        <v>0.00088</v>
      </c>
      <c r="R182" s="159">
        <f>Q182*H182</f>
        <v>0.02112</v>
      </c>
      <c r="S182" s="159">
        <v>0</v>
      </c>
      <c r="T182" s="160">
        <f>S182*H182</f>
        <v>0</v>
      </c>
      <c r="AR182" s="161" t="s">
        <v>264</v>
      </c>
      <c r="AT182" s="161" t="s">
        <v>306</v>
      </c>
      <c r="AU182" s="161" t="s">
        <v>84</v>
      </c>
      <c r="AY182" s="16" t="s">
        <v>136</v>
      </c>
      <c r="BE182" s="162">
        <f>IF(N182="základní",J182,0)</f>
        <v>2832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16" t="s">
        <v>82</v>
      </c>
      <c r="BK182" s="162">
        <f>ROUND(I182*H182,2)</f>
        <v>2832</v>
      </c>
      <c r="BL182" s="16" t="s">
        <v>143</v>
      </c>
      <c r="BM182" s="161" t="s">
        <v>1222</v>
      </c>
    </row>
    <row r="183" spans="2:65" s="1" customFormat="1" ht="16.5" customHeight="1">
      <c r="B183" s="149"/>
      <c r="C183" s="177" t="s">
        <v>450</v>
      </c>
      <c r="D183" s="177" t="s">
        <v>306</v>
      </c>
      <c r="E183" s="178" t="s">
        <v>440</v>
      </c>
      <c r="F183" s="179" t="s">
        <v>441</v>
      </c>
      <c r="G183" s="180" t="s">
        <v>442</v>
      </c>
      <c r="H183" s="181">
        <v>40</v>
      </c>
      <c r="I183" s="182">
        <v>3.5</v>
      </c>
      <c r="J183" s="183">
        <f>ROUND(I183*H183,2)</f>
        <v>140</v>
      </c>
      <c r="K183" s="179" t="s">
        <v>1</v>
      </c>
      <c r="L183" s="184"/>
      <c r="M183" s="185" t="s">
        <v>1</v>
      </c>
      <c r="N183" s="186" t="s">
        <v>39</v>
      </c>
      <c r="O183" s="53"/>
      <c r="P183" s="159">
        <f>O183*H183</f>
        <v>0</v>
      </c>
      <c r="Q183" s="159">
        <v>0.0002</v>
      </c>
      <c r="R183" s="159">
        <f>Q183*H183</f>
        <v>0.008</v>
      </c>
      <c r="S183" s="159">
        <v>0</v>
      </c>
      <c r="T183" s="160">
        <f>S183*H183</f>
        <v>0</v>
      </c>
      <c r="AR183" s="161" t="s">
        <v>264</v>
      </c>
      <c r="AT183" s="161" t="s">
        <v>306</v>
      </c>
      <c r="AU183" s="161" t="s">
        <v>84</v>
      </c>
      <c r="AY183" s="16" t="s">
        <v>136</v>
      </c>
      <c r="BE183" s="162">
        <f>IF(N183="základní",J183,0)</f>
        <v>140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16" t="s">
        <v>82</v>
      </c>
      <c r="BK183" s="162">
        <f>ROUND(I183*H183,2)</f>
        <v>140</v>
      </c>
      <c r="BL183" s="16" t="s">
        <v>143</v>
      </c>
      <c r="BM183" s="161" t="s">
        <v>1223</v>
      </c>
    </row>
    <row r="184" spans="2:63" s="11" customFormat="1" ht="22.9" customHeight="1">
      <c r="B184" s="136"/>
      <c r="D184" s="137" t="s">
        <v>73</v>
      </c>
      <c r="E184" s="147" t="s">
        <v>444</v>
      </c>
      <c r="F184" s="147" t="s">
        <v>445</v>
      </c>
      <c r="I184" s="139"/>
      <c r="J184" s="148">
        <f>BK184</f>
        <v>3016</v>
      </c>
      <c r="L184" s="136"/>
      <c r="M184" s="141"/>
      <c r="N184" s="142"/>
      <c r="O184" s="142"/>
      <c r="P184" s="143">
        <f>SUM(P185:P188)</f>
        <v>0</v>
      </c>
      <c r="Q184" s="142"/>
      <c r="R184" s="143">
        <f>SUM(R185:R188)</f>
        <v>0.0027600000000000003</v>
      </c>
      <c r="S184" s="142"/>
      <c r="T184" s="144">
        <f>SUM(T185:T188)</f>
        <v>0</v>
      </c>
      <c r="AR184" s="137" t="s">
        <v>84</v>
      </c>
      <c r="AT184" s="145" t="s">
        <v>73</v>
      </c>
      <c r="AU184" s="145" t="s">
        <v>82</v>
      </c>
      <c r="AY184" s="137" t="s">
        <v>136</v>
      </c>
      <c r="BK184" s="146">
        <f>SUM(BK185:BK188)</f>
        <v>3016</v>
      </c>
    </row>
    <row r="185" spans="2:65" s="1" customFormat="1" ht="16.5" customHeight="1">
      <c r="B185" s="149"/>
      <c r="C185" s="150" t="s">
        <v>456</v>
      </c>
      <c r="D185" s="150" t="s">
        <v>139</v>
      </c>
      <c r="E185" s="151" t="s">
        <v>447</v>
      </c>
      <c r="F185" s="152" t="s">
        <v>448</v>
      </c>
      <c r="G185" s="153" t="s">
        <v>151</v>
      </c>
      <c r="H185" s="154">
        <v>6</v>
      </c>
      <c r="I185" s="155">
        <v>189</v>
      </c>
      <c r="J185" s="156">
        <f>ROUND(I185*H185,2)</f>
        <v>1134</v>
      </c>
      <c r="K185" s="152" t="s">
        <v>1</v>
      </c>
      <c r="L185" s="30"/>
      <c r="M185" s="157" t="s">
        <v>1</v>
      </c>
      <c r="N185" s="158" t="s">
        <v>39</v>
      </c>
      <c r="O185" s="53"/>
      <c r="P185" s="159">
        <f>O185*H185</f>
        <v>0</v>
      </c>
      <c r="Q185" s="159">
        <v>0.00046</v>
      </c>
      <c r="R185" s="159">
        <f>Q185*H185</f>
        <v>0.0027600000000000003</v>
      </c>
      <c r="S185" s="159">
        <v>0</v>
      </c>
      <c r="T185" s="160">
        <f>S185*H185</f>
        <v>0</v>
      </c>
      <c r="AR185" s="161" t="s">
        <v>143</v>
      </c>
      <c r="AT185" s="161" t="s">
        <v>139</v>
      </c>
      <c r="AU185" s="161" t="s">
        <v>84</v>
      </c>
      <c r="AY185" s="16" t="s">
        <v>136</v>
      </c>
      <c r="BE185" s="162">
        <f>IF(N185="základní",J185,0)</f>
        <v>1134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6" t="s">
        <v>82</v>
      </c>
      <c r="BK185" s="162">
        <f>ROUND(I185*H185,2)</f>
        <v>1134</v>
      </c>
      <c r="BL185" s="16" t="s">
        <v>143</v>
      </c>
      <c r="BM185" s="161" t="s">
        <v>1224</v>
      </c>
    </row>
    <row r="186" spans="2:65" s="1" customFormat="1" ht="16.5" customHeight="1">
      <c r="B186" s="149"/>
      <c r="C186" s="150" t="s">
        <v>460</v>
      </c>
      <c r="D186" s="150" t="s">
        <v>139</v>
      </c>
      <c r="E186" s="151" t="s">
        <v>451</v>
      </c>
      <c r="F186" s="152" t="s">
        <v>452</v>
      </c>
      <c r="G186" s="153" t="s">
        <v>142</v>
      </c>
      <c r="H186" s="154">
        <v>2</v>
      </c>
      <c r="I186" s="155">
        <v>45.5</v>
      </c>
      <c r="J186" s="156">
        <f>ROUND(I186*H186,2)</f>
        <v>91</v>
      </c>
      <c r="K186" s="152" t="s">
        <v>1</v>
      </c>
      <c r="L186" s="30"/>
      <c r="M186" s="157" t="s">
        <v>1</v>
      </c>
      <c r="N186" s="158" t="s">
        <v>39</v>
      </c>
      <c r="O186" s="53"/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AR186" s="161" t="s">
        <v>143</v>
      </c>
      <c r="AT186" s="161" t="s">
        <v>139</v>
      </c>
      <c r="AU186" s="161" t="s">
        <v>84</v>
      </c>
      <c r="AY186" s="16" t="s">
        <v>136</v>
      </c>
      <c r="BE186" s="162">
        <f>IF(N186="základní",J186,0)</f>
        <v>91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6" t="s">
        <v>82</v>
      </c>
      <c r="BK186" s="162">
        <f>ROUND(I186*H186,2)</f>
        <v>91</v>
      </c>
      <c r="BL186" s="16" t="s">
        <v>143</v>
      </c>
      <c r="BM186" s="161" t="s">
        <v>1225</v>
      </c>
    </row>
    <row r="187" spans="2:65" s="1" customFormat="1" ht="48" customHeight="1">
      <c r="B187" s="149"/>
      <c r="C187" s="150" t="s">
        <v>464</v>
      </c>
      <c r="D187" s="150" t="s">
        <v>139</v>
      </c>
      <c r="E187" s="151" t="s">
        <v>878</v>
      </c>
      <c r="F187" s="152" t="s">
        <v>879</v>
      </c>
      <c r="G187" s="153" t="s">
        <v>142</v>
      </c>
      <c r="H187" s="154">
        <v>1</v>
      </c>
      <c r="I187" s="155">
        <v>1500</v>
      </c>
      <c r="J187" s="156">
        <f>ROUND(I187*H187,2)</f>
        <v>1500</v>
      </c>
      <c r="K187" s="152" t="s">
        <v>1</v>
      </c>
      <c r="L187" s="30"/>
      <c r="M187" s="157" t="s">
        <v>1</v>
      </c>
      <c r="N187" s="158" t="s">
        <v>39</v>
      </c>
      <c r="O187" s="53"/>
      <c r="P187" s="159">
        <f>O187*H187</f>
        <v>0</v>
      </c>
      <c r="Q187" s="159">
        <v>0</v>
      </c>
      <c r="R187" s="159">
        <f>Q187*H187</f>
        <v>0</v>
      </c>
      <c r="S187" s="159">
        <v>0</v>
      </c>
      <c r="T187" s="160">
        <f>S187*H187</f>
        <v>0</v>
      </c>
      <c r="AR187" s="161" t="s">
        <v>143</v>
      </c>
      <c r="AT187" s="161" t="s">
        <v>139</v>
      </c>
      <c r="AU187" s="161" t="s">
        <v>84</v>
      </c>
      <c r="AY187" s="16" t="s">
        <v>136</v>
      </c>
      <c r="BE187" s="162">
        <f>IF(N187="základní",J187,0)</f>
        <v>1500</v>
      </c>
      <c r="BF187" s="162">
        <f>IF(N187="snížená",J187,0)</f>
        <v>0</v>
      </c>
      <c r="BG187" s="162">
        <f>IF(N187="zákl. přenesená",J187,0)</f>
        <v>0</v>
      </c>
      <c r="BH187" s="162">
        <f>IF(N187="sníž. přenesená",J187,0)</f>
        <v>0</v>
      </c>
      <c r="BI187" s="162">
        <f>IF(N187="nulová",J187,0)</f>
        <v>0</v>
      </c>
      <c r="BJ187" s="16" t="s">
        <v>82</v>
      </c>
      <c r="BK187" s="162">
        <f>ROUND(I187*H187,2)</f>
        <v>1500</v>
      </c>
      <c r="BL187" s="16" t="s">
        <v>143</v>
      </c>
      <c r="BM187" s="161" t="s">
        <v>1226</v>
      </c>
    </row>
    <row r="188" spans="2:65" s="1" customFormat="1" ht="16.5" customHeight="1">
      <c r="B188" s="149"/>
      <c r="C188" s="150" t="s">
        <v>468</v>
      </c>
      <c r="D188" s="150" t="s">
        <v>139</v>
      </c>
      <c r="E188" s="151" t="s">
        <v>881</v>
      </c>
      <c r="F188" s="152" t="s">
        <v>882</v>
      </c>
      <c r="G188" s="153" t="s">
        <v>142</v>
      </c>
      <c r="H188" s="154">
        <v>1</v>
      </c>
      <c r="I188" s="155">
        <v>291</v>
      </c>
      <c r="J188" s="156">
        <f>ROUND(I188*H188,2)</f>
        <v>291</v>
      </c>
      <c r="K188" s="152" t="s">
        <v>1</v>
      </c>
      <c r="L188" s="30"/>
      <c r="M188" s="157" t="s">
        <v>1</v>
      </c>
      <c r="N188" s="158" t="s">
        <v>39</v>
      </c>
      <c r="O188" s="53"/>
      <c r="P188" s="159">
        <f>O188*H188</f>
        <v>0</v>
      </c>
      <c r="Q188" s="159">
        <v>0</v>
      </c>
      <c r="R188" s="159">
        <f>Q188*H188</f>
        <v>0</v>
      </c>
      <c r="S188" s="159">
        <v>0</v>
      </c>
      <c r="T188" s="160">
        <f>S188*H188</f>
        <v>0</v>
      </c>
      <c r="AR188" s="161" t="s">
        <v>143</v>
      </c>
      <c r="AT188" s="161" t="s">
        <v>139</v>
      </c>
      <c r="AU188" s="161" t="s">
        <v>84</v>
      </c>
      <c r="AY188" s="16" t="s">
        <v>136</v>
      </c>
      <c r="BE188" s="162">
        <f>IF(N188="základní",J188,0)</f>
        <v>291</v>
      </c>
      <c r="BF188" s="162">
        <f>IF(N188="snížená",J188,0)</f>
        <v>0</v>
      </c>
      <c r="BG188" s="162">
        <f>IF(N188="zákl. přenesená",J188,0)</f>
        <v>0</v>
      </c>
      <c r="BH188" s="162">
        <f>IF(N188="sníž. přenesená",J188,0)</f>
        <v>0</v>
      </c>
      <c r="BI188" s="162">
        <f>IF(N188="nulová",J188,0)</f>
        <v>0</v>
      </c>
      <c r="BJ188" s="16" t="s">
        <v>82</v>
      </c>
      <c r="BK188" s="162">
        <f>ROUND(I188*H188,2)</f>
        <v>291</v>
      </c>
      <c r="BL188" s="16" t="s">
        <v>143</v>
      </c>
      <c r="BM188" s="161" t="s">
        <v>1227</v>
      </c>
    </row>
    <row r="189" spans="2:63" s="11" customFormat="1" ht="22.9" customHeight="1">
      <c r="B189" s="136"/>
      <c r="D189" s="137" t="s">
        <v>73</v>
      </c>
      <c r="E189" s="147" t="s">
        <v>454</v>
      </c>
      <c r="F189" s="147" t="s">
        <v>455</v>
      </c>
      <c r="I189" s="139"/>
      <c r="J189" s="148">
        <f>BK189</f>
        <v>4107.8</v>
      </c>
      <c r="L189" s="136"/>
      <c r="M189" s="141"/>
      <c r="N189" s="142"/>
      <c r="O189" s="142"/>
      <c r="P189" s="143">
        <f>SUM(P190:P197)</f>
        <v>0</v>
      </c>
      <c r="Q189" s="142"/>
      <c r="R189" s="143">
        <f>SUM(R190:R197)</f>
        <v>0.01401</v>
      </c>
      <c r="S189" s="142"/>
      <c r="T189" s="144">
        <f>SUM(T190:T197)</f>
        <v>0</v>
      </c>
      <c r="AR189" s="137" t="s">
        <v>84</v>
      </c>
      <c r="AT189" s="145" t="s">
        <v>73</v>
      </c>
      <c r="AU189" s="145" t="s">
        <v>82</v>
      </c>
      <c r="AY189" s="137" t="s">
        <v>136</v>
      </c>
      <c r="BK189" s="146">
        <f>SUM(BK190:BK197)</f>
        <v>4107.8</v>
      </c>
    </row>
    <row r="190" spans="2:65" s="1" customFormat="1" ht="24" customHeight="1">
      <c r="B190" s="149"/>
      <c r="C190" s="150" t="s">
        <v>472</v>
      </c>
      <c r="D190" s="150" t="s">
        <v>139</v>
      </c>
      <c r="E190" s="151" t="s">
        <v>884</v>
      </c>
      <c r="F190" s="152" t="s">
        <v>885</v>
      </c>
      <c r="G190" s="153" t="s">
        <v>142</v>
      </c>
      <c r="H190" s="154">
        <v>1</v>
      </c>
      <c r="I190" s="155">
        <v>485</v>
      </c>
      <c r="J190" s="156">
        <f aca="true" t="shared" si="30" ref="J190:J197">ROUND(I190*H190,2)</f>
        <v>485</v>
      </c>
      <c r="K190" s="152" t="s">
        <v>1</v>
      </c>
      <c r="L190" s="30"/>
      <c r="M190" s="157" t="s">
        <v>1</v>
      </c>
      <c r="N190" s="158" t="s">
        <v>39</v>
      </c>
      <c r="O190" s="53"/>
      <c r="P190" s="159">
        <f aca="true" t="shared" si="31" ref="P190:P197">O190*H190</f>
        <v>0</v>
      </c>
      <c r="Q190" s="159">
        <v>0.00183</v>
      </c>
      <c r="R190" s="159">
        <f aca="true" t="shared" si="32" ref="R190:R197">Q190*H190</f>
        <v>0.00183</v>
      </c>
      <c r="S190" s="159">
        <v>0</v>
      </c>
      <c r="T190" s="160">
        <f aca="true" t="shared" si="33" ref="T190:T197">S190*H190</f>
        <v>0</v>
      </c>
      <c r="AR190" s="161" t="s">
        <v>143</v>
      </c>
      <c r="AT190" s="161" t="s">
        <v>139</v>
      </c>
      <c r="AU190" s="161" t="s">
        <v>84</v>
      </c>
      <c r="AY190" s="16" t="s">
        <v>136</v>
      </c>
      <c r="BE190" s="162">
        <f aca="true" t="shared" si="34" ref="BE190:BE197">IF(N190="základní",J190,0)</f>
        <v>485</v>
      </c>
      <c r="BF190" s="162">
        <f aca="true" t="shared" si="35" ref="BF190:BF197">IF(N190="snížená",J190,0)</f>
        <v>0</v>
      </c>
      <c r="BG190" s="162">
        <f aca="true" t="shared" si="36" ref="BG190:BG197">IF(N190="zákl. přenesená",J190,0)</f>
        <v>0</v>
      </c>
      <c r="BH190" s="162">
        <f aca="true" t="shared" si="37" ref="BH190:BH197">IF(N190="sníž. přenesená",J190,0)</f>
        <v>0</v>
      </c>
      <c r="BI190" s="162">
        <f aca="true" t="shared" si="38" ref="BI190:BI197">IF(N190="nulová",J190,0)</f>
        <v>0</v>
      </c>
      <c r="BJ190" s="16" t="s">
        <v>82</v>
      </c>
      <c r="BK190" s="162">
        <f aca="true" t="shared" si="39" ref="BK190:BK197">ROUND(I190*H190,2)</f>
        <v>485</v>
      </c>
      <c r="BL190" s="16" t="s">
        <v>143</v>
      </c>
      <c r="BM190" s="161" t="s">
        <v>1228</v>
      </c>
    </row>
    <row r="191" spans="2:65" s="1" customFormat="1" ht="24" customHeight="1">
      <c r="B191" s="149"/>
      <c r="C191" s="150" t="s">
        <v>476</v>
      </c>
      <c r="D191" s="150" t="s">
        <v>139</v>
      </c>
      <c r="E191" s="151" t="s">
        <v>457</v>
      </c>
      <c r="F191" s="152" t="s">
        <v>458</v>
      </c>
      <c r="G191" s="153" t="s">
        <v>151</v>
      </c>
      <c r="H191" s="154">
        <v>12</v>
      </c>
      <c r="I191" s="155">
        <v>195</v>
      </c>
      <c r="J191" s="156">
        <f t="shared" si="30"/>
        <v>2340</v>
      </c>
      <c r="K191" s="152" t="s">
        <v>1</v>
      </c>
      <c r="L191" s="30"/>
      <c r="M191" s="157" t="s">
        <v>1</v>
      </c>
      <c r="N191" s="158" t="s">
        <v>39</v>
      </c>
      <c r="O191" s="53"/>
      <c r="P191" s="159">
        <f t="shared" si="31"/>
        <v>0</v>
      </c>
      <c r="Q191" s="159">
        <v>0.00066</v>
      </c>
      <c r="R191" s="159">
        <f t="shared" si="32"/>
        <v>0.00792</v>
      </c>
      <c r="S191" s="159">
        <v>0</v>
      </c>
      <c r="T191" s="160">
        <f t="shared" si="33"/>
        <v>0</v>
      </c>
      <c r="AR191" s="161" t="s">
        <v>143</v>
      </c>
      <c r="AT191" s="161" t="s">
        <v>139</v>
      </c>
      <c r="AU191" s="161" t="s">
        <v>84</v>
      </c>
      <c r="AY191" s="16" t="s">
        <v>136</v>
      </c>
      <c r="BE191" s="162">
        <f t="shared" si="34"/>
        <v>2340</v>
      </c>
      <c r="BF191" s="162">
        <f t="shared" si="35"/>
        <v>0</v>
      </c>
      <c r="BG191" s="162">
        <f t="shared" si="36"/>
        <v>0</v>
      </c>
      <c r="BH191" s="162">
        <f t="shared" si="37"/>
        <v>0</v>
      </c>
      <c r="BI191" s="162">
        <f t="shared" si="38"/>
        <v>0</v>
      </c>
      <c r="BJ191" s="16" t="s">
        <v>82</v>
      </c>
      <c r="BK191" s="162">
        <f t="shared" si="39"/>
        <v>2340</v>
      </c>
      <c r="BL191" s="16" t="s">
        <v>143</v>
      </c>
      <c r="BM191" s="161" t="s">
        <v>1229</v>
      </c>
    </row>
    <row r="192" spans="2:65" s="1" customFormat="1" ht="36" customHeight="1">
      <c r="B192" s="149"/>
      <c r="C192" s="150" t="s">
        <v>480</v>
      </c>
      <c r="D192" s="150" t="s">
        <v>139</v>
      </c>
      <c r="E192" s="151" t="s">
        <v>469</v>
      </c>
      <c r="F192" s="152" t="s">
        <v>470</v>
      </c>
      <c r="G192" s="153" t="s">
        <v>151</v>
      </c>
      <c r="H192" s="154">
        <v>12</v>
      </c>
      <c r="I192" s="155">
        <v>29.2</v>
      </c>
      <c r="J192" s="156">
        <f t="shared" si="30"/>
        <v>350.4</v>
      </c>
      <c r="K192" s="152" t="s">
        <v>1</v>
      </c>
      <c r="L192" s="206"/>
      <c r="M192" s="157" t="s">
        <v>1</v>
      </c>
      <c r="N192" s="158" t="s">
        <v>39</v>
      </c>
      <c r="O192" s="53"/>
      <c r="P192" s="159">
        <f t="shared" si="31"/>
        <v>0</v>
      </c>
      <c r="Q192" s="159">
        <v>0.00016</v>
      </c>
      <c r="R192" s="159">
        <f t="shared" si="32"/>
        <v>0.0019200000000000003</v>
      </c>
      <c r="S192" s="159">
        <v>0</v>
      </c>
      <c r="T192" s="160">
        <f t="shared" si="33"/>
        <v>0</v>
      </c>
      <c r="AR192" s="161" t="s">
        <v>143</v>
      </c>
      <c r="AT192" s="161" t="s">
        <v>139</v>
      </c>
      <c r="AU192" s="161" t="s">
        <v>84</v>
      </c>
      <c r="AY192" s="16" t="s">
        <v>136</v>
      </c>
      <c r="BE192" s="162">
        <f t="shared" si="34"/>
        <v>350.4</v>
      </c>
      <c r="BF192" s="162">
        <f t="shared" si="35"/>
        <v>0</v>
      </c>
      <c r="BG192" s="162">
        <f t="shared" si="36"/>
        <v>0</v>
      </c>
      <c r="BH192" s="162">
        <f t="shared" si="37"/>
        <v>0</v>
      </c>
      <c r="BI192" s="162">
        <f t="shared" si="38"/>
        <v>0</v>
      </c>
      <c r="BJ192" s="16" t="s">
        <v>82</v>
      </c>
      <c r="BK192" s="162">
        <f t="shared" si="39"/>
        <v>350.4</v>
      </c>
      <c r="BL192" s="16" t="s">
        <v>143</v>
      </c>
      <c r="BM192" s="161" t="s">
        <v>1230</v>
      </c>
    </row>
    <row r="193" spans="2:65" s="1" customFormat="1" ht="16.5" customHeight="1">
      <c r="B193" s="149"/>
      <c r="C193" s="150" t="s">
        <v>484</v>
      </c>
      <c r="D193" s="150" t="s">
        <v>139</v>
      </c>
      <c r="E193" s="151" t="s">
        <v>889</v>
      </c>
      <c r="F193" s="152" t="s">
        <v>890</v>
      </c>
      <c r="G193" s="153" t="s">
        <v>151</v>
      </c>
      <c r="H193" s="154">
        <v>4</v>
      </c>
      <c r="I193" s="155">
        <v>16.6</v>
      </c>
      <c r="J193" s="156">
        <f t="shared" si="30"/>
        <v>66.4</v>
      </c>
      <c r="K193" s="152" t="s">
        <v>1</v>
      </c>
      <c r="L193" s="30"/>
      <c r="M193" s="157" t="s">
        <v>1</v>
      </c>
      <c r="N193" s="158" t="s">
        <v>39</v>
      </c>
      <c r="O193" s="53"/>
      <c r="P193" s="159">
        <f t="shared" si="31"/>
        <v>0</v>
      </c>
      <c r="Q193" s="159">
        <v>0.00018</v>
      </c>
      <c r="R193" s="159">
        <f t="shared" si="32"/>
        <v>0.00072</v>
      </c>
      <c r="S193" s="159">
        <v>0</v>
      </c>
      <c r="T193" s="160">
        <f t="shared" si="33"/>
        <v>0</v>
      </c>
      <c r="AR193" s="161" t="s">
        <v>143</v>
      </c>
      <c r="AT193" s="161" t="s">
        <v>139</v>
      </c>
      <c r="AU193" s="161" t="s">
        <v>84</v>
      </c>
      <c r="AY193" s="16" t="s">
        <v>136</v>
      </c>
      <c r="BE193" s="162">
        <f t="shared" si="34"/>
        <v>66.4</v>
      </c>
      <c r="BF193" s="162">
        <f t="shared" si="35"/>
        <v>0</v>
      </c>
      <c r="BG193" s="162">
        <f t="shared" si="36"/>
        <v>0</v>
      </c>
      <c r="BH193" s="162">
        <f t="shared" si="37"/>
        <v>0</v>
      </c>
      <c r="BI193" s="162">
        <f t="shared" si="38"/>
        <v>0</v>
      </c>
      <c r="BJ193" s="16" t="s">
        <v>82</v>
      </c>
      <c r="BK193" s="162">
        <f t="shared" si="39"/>
        <v>66.4</v>
      </c>
      <c r="BL193" s="16" t="s">
        <v>143</v>
      </c>
      <c r="BM193" s="161" t="s">
        <v>1231</v>
      </c>
    </row>
    <row r="194" spans="2:65" s="1" customFormat="1" ht="16.5" customHeight="1">
      <c r="B194" s="149"/>
      <c r="C194" s="150" t="s">
        <v>488</v>
      </c>
      <c r="D194" s="150" t="s">
        <v>139</v>
      </c>
      <c r="E194" s="151" t="s">
        <v>473</v>
      </c>
      <c r="F194" s="152" t="s">
        <v>474</v>
      </c>
      <c r="G194" s="153" t="s">
        <v>142</v>
      </c>
      <c r="H194" s="154">
        <v>1</v>
      </c>
      <c r="I194" s="155">
        <v>133</v>
      </c>
      <c r="J194" s="156">
        <f t="shared" si="30"/>
        <v>133</v>
      </c>
      <c r="K194" s="152" t="s">
        <v>1</v>
      </c>
      <c r="L194" s="30"/>
      <c r="M194" s="157" t="s">
        <v>1</v>
      </c>
      <c r="N194" s="158" t="s">
        <v>39</v>
      </c>
      <c r="O194" s="53"/>
      <c r="P194" s="159">
        <f t="shared" si="31"/>
        <v>0</v>
      </c>
      <c r="Q194" s="159">
        <v>0</v>
      </c>
      <c r="R194" s="159">
        <f t="shared" si="32"/>
        <v>0</v>
      </c>
      <c r="S194" s="159">
        <v>0</v>
      </c>
      <c r="T194" s="160">
        <f t="shared" si="33"/>
        <v>0</v>
      </c>
      <c r="AR194" s="161" t="s">
        <v>143</v>
      </c>
      <c r="AT194" s="161" t="s">
        <v>139</v>
      </c>
      <c r="AU194" s="161" t="s">
        <v>84</v>
      </c>
      <c r="AY194" s="16" t="s">
        <v>136</v>
      </c>
      <c r="BE194" s="162">
        <f t="shared" si="34"/>
        <v>133</v>
      </c>
      <c r="BF194" s="162">
        <f t="shared" si="35"/>
        <v>0</v>
      </c>
      <c r="BG194" s="162">
        <f t="shared" si="36"/>
        <v>0</v>
      </c>
      <c r="BH194" s="162">
        <f t="shared" si="37"/>
        <v>0</v>
      </c>
      <c r="BI194" s="162">
        <f t="shared" si="38"/>
        <v>0</v>
      </c>
      <c r="BJ194" s="16" t="s">
        <v>82</v>
      </c>
      <c r="BK194" s="162">
        <f t="shared" si="39"/>
        <v>133</v>
      </c>
      <c r="BL194" s="16" t="s">
        <v>143</v>
      </c>
      <c r="BM194" s="161" t="s">
        <v>1232</v>
      </c>
    </row>
    <row r="195" spans="2:65" s="1" customFormat="1" ht="24" customHeight="1">
      <c r="B195" s="149"/>
      <c r="C195" s="150" t="s">
        <v>492</v>
      </c>
      <c r="D195" s="150" t="s">
        <v>139</v>
      </c>
      <c r="E195" s="151" t="s">
        <v>477</v>
      </c>
      <c r="F195" s="152" t="s">
        <v>478</v>
      </c>
      <c r="G195" s="153" t="s">
        <v>142</v>
      </c>
      <c r="H195" s="154">
        <v>2</v>
      </c>
      <c r="I195" s="155">
        <v>28</v>
      </c>
      <c r="J195" s="156">
        <f t="shared" si="30"/>
        <v>56</v>
      </c>
      <c r="K195" s="152" t="s">
        <v>1</v>
      </c>
      <c r="L195" s="30"/>
      <c r="M195" s="157" t="s">
        <v>1</v>
      </c>
      <c r="N195" s="158" t="s">
        <v>39</v>
      </c>
      <c r="O195" s="53"/>
      <c r="P195" s="159">
        <f t="shared" si="31"/>
        <v>0</v>
      </c>
      <c r="Q195" s="159">
        <v>6E-05</v>
      </c>
      <c r="R195" s="159">
        <f t="shared" si="32"/>
        <v>0.00012</v>
      </c>
      <c r="S195" s="159">
        <v>0</v>
      </c>
      <c r="T195" s="160">
        <f t="shared" si="33"/>
        <v>0</v>
      </c>
      <c r="AR195" s="161" t="s">
        <v>143</v>
      </c>
      <c r="AT195" s="161" t="s">
        <v>139</v>
      </c>
      <c r="AU195" s="161" t="s">
        <v>84</v>
      </c>
      <c r="AY195" s="16" t="s">
        <v>136</v>
      </c>
      <c r="BE195" s="162">
        <f t="shared" si="34"/>
        <v>56</v>
      </c>
      <c r="BF195" s="162">
        <f t="shared" si="35"/>
        <v>0</v>
      </c>
      <c r="BG195" s="162">
        <f t="shared" si="36"/>
        <v>0</v>
      </c>
      <c r="BH195" s="162">
        <f t="shared" si="37"/>
        <v>0</v>
      </c>
      <c r="BI195" s="162">
        <f t="shared" si="38"/>
        <v>0</v>
      </c>
      <c r="BJ195" s="16" t="s">
        <v>82</v>
      </c>
      <c r="BK195" s="162">
        <f t="shared" si="39"/>
        <v>56</v>
      </c>
      <c r="BL195" s="16" t="s">
        <v>143</v>
      </c>
      <c r="BM195" s="161" t="s">
        <v>1233</v>
      </c>
    </row>
    <row r="196" spans="2:65" s="1" customFormat="1" ht="24" customHeight="1">
      <c r="B196" s="149"/>
      <c r="C196" s="150" t="s">
        <v>496</v>
      </c>
      <c r="D196" s="150" t="s">
        <v>139</v>
      </c>
      <c r="E196" s="151" t="s">
        <v>501</v>
      </c>
      <c r="F196" s="152" t="s">
        <v>502</v>
      </c>
      <c r="G196" s="153" t="s">
        <v>142</v>
      </c>
      <c r="H196" s="154">
        <v>1</v>
      </c>
      <c r="I196" s="155">
        <v>183</v>
      </c>
      <c r="J196" s="156">
        <f t="shared" si="30"/>
        <v>183</v>
      </c>
      <c r="K196" s="152" t="s">
        <v>1</v>
      </c>
      <c r="L196" s="206"/>
      <c r="M196" s="157" t="s">
        <v>1</v>
      </c>
      <c r="N196" s="158" t="s">
        <v>39</v>
      </c>
      <c r="O196" s="53"/>
      <c r="P196" s="159">
        <f t="shared" si="31"/>
        <v>0</v>
      </c>
      <c r="Q196" s="159">
        <v>0.00023</v>
      </c>
      <c r="R196" s="159">
        <f t="shared" si="32"/>
        <v>0.00023</v>
      </c>
      <c r="S196" s="159">
        <v>0</v>
      </c>
      <c r="T196" s="160">
        <f t="shared" si="33"/>
        <v>0</v>
      </c>
      <c r="AR196" s="161" t="s">
        <v>143</v>
      </c>
      <c r="AT196" s="161" t="s">
        <v>139</v>
      </c>
      <c r="AU196" s="161" t="s">
        <v>84</v>
      </c>
      <c r="AY196" s="16" t="s">
        <v>136</v>
      </c>
      <c r="BE196" s="162">
        <f t="shared" si="34"/>
        <v>183</v>
      </c>
      <c r="BF196" s="162">
        <f t="shared" si="35"/>
        <v>0</v>
      </c>
      <c r="BG196" s="162">
        <f t="shared" si="36"/>
        <v>0</v>
      </c>
      <c r="BH196" s="162">
        <f t="shared" si="37"/>
        <v>0</v>
      </c>
      <c r="BI196" s="162">
        <f t="shared" si="38"/>
        <v>0</v>
      </c>
      <c r="BJ196" s="16" t="s">
        <v>82</v>
      </c>
      <c r="BK196" s="162">
        <f t="shared" si="39"/>
        <v>183</v>
      </c>
      <c r="BL196" s="16" t="s">
        <v>143</v>
      </c>
      <c r="BM196" s="161" t="s">
        <v>1234</v>
      </c>
    </row>
    <row r="197" spans="2:65" s="1" customFormat="1" ht="24" customHeight="1">
      <c r="B197" s="149"/>
      <c r="C197" s="150" t="s">
        <v>500</v>
      </c>
      <c r="D197" s="150" t="s">
        <v>139</v>
      </c>
      <c r="E197" s="151" t="s">
        <v>517</v>
      </c>
      <c r="F197" s="152" t="s">
        <v>518</v>
      </c>
      <c r="G197" s="153" t="s">
        <v>142</v>
      </c>
      <c r="H197" s="154">
        <v>1</v>
      </c>
      <c r="I197" s="155">
        <v>494</v>
      </c>
      <c r="J197" s="156">
        <f t="shared" si="30"/>
        <v>494</v>
      </c>
      <c r="K197" s="152" t="s">
        <v>1</v>
      </c>
      <c r="L197" s="206"/>
      <c r="M197" s="157" t="s">
        <v>1</v>
      </c>
      <c r="N197" s="158" t="s">
        <v>39</v>
      </c>
      <c r="O197" s="53"/>
      <c r="P197" s="159">
        <f t="shared" si="31"/>
        <v>0</v>
      </c>
      <c r="Q197" s="159">
        <v>0.00127</v>
      </c>
      <c r="R197" s="159">
        <f t="shared" si="32"/>
        <v>0.00127</v>
      </c>
      <c r="S197" s="159">
        <v>0</v>
      </c>
      <c r="T197" s="160">
        <f t="shared" si="33"/>
        <v>0</v>
      </c>
      <c r="AR197" s="161" t="s">
        <v>143</v>
      </c>
      <c r="AT197" s="161" t="s">
        <v>139</v>
      </c>
      <c r="AU197" s="161" t="s">
        <v>84</v>
      </c>
      <c r="AY197" s="16" t="s">
        <v>136</v>
      </c>
      <c r="BE197" s="162">
        <f t="shared" si="34"/>
        <v>494</v>
      </c>
      <c r="BF197" s="162">
        <f t="shared" si="35"/>
        <v>0</v>
      </c>
      <c r="BG197" s="162">
        <f t="shared" si="36"/>
        <v>0</v>
      </c>
      <c r="BH197" s="162">
        <f t="shared" si="37"/>
        <v>0</v>
      </c>
      <c r="BI197" s="162">
        <f t="shared" si="38"/>
        <v>0</v>
      </c>
      <c r="BJ197" s="16" t="s">
        <v>82</v>
      </c>
      <c r="BK197" s="162">
        <f t="shared" si="39"/>
        <v>494</v>
      </c>
      <c r="BL197" s="16" t="s">
        <v>143</v>
      </c>
      <c r="BM197" s="161" t="s">
        <v>1235</v>
      </c>
    </row>
    <row r="198" spans="2:63" s="11" customFormat="1" ht="22.9" customHeight="1">
      <c r="B198" s="136"/>
      <c r="D198" s="137" t="s">
        <v>73</v>
      </c>
      <c r="E198" s="147" t="s">
        <v>520</v>
      </c>
      <c r="F198" s="147" t="s">
        <v>521</v>
      </c>
      <c r="I198" s="139"/>
      <c r="J198" s="148">
        <f>BK198</f>
        <v>60243</v>
      </c>
      <c r="L198" s="136"/>
      <c r="M198" s="141"/>
      <c r="N198" s="142"/>
      <c r="O198" s="142"/>
      <c r="P198" s="143">
        <f>SUM(P199:P204)</f>
        <v>0</v>
      </c>
      <c r="Q198" s="142"/>
      <c r="R198" s="143">
        <f>SUM(R199:R204)</f>
        <v>1.00117</v>
      </c>
      <c r="S198" s="142"/>
      <c r="T198" s="144">
        <f>SUM(T199:T204)</f>
        <v>0</v>
      </c>
      <c r="AR198" s="137" t="s">
        <v>84</v>
      </c>
      <c r="AT198" s="145" t="s">
        <v>73</v>
      </c>
      <c r="AU198" s="145" t="s">
        <v>82</v>
      </c>
      <c r="AY198" s="137" t="s">
        <v>136</v>
      </c>
      <c r="BK198" s="146">
        <f>SUM(BK199:BK204)</f>
        <v>60243</v>
      </c>
    </row>
    <row r="199" spans="2:65" s="1" customFormat="1" ht="24" customHeight="1">
      <c r="B199" s="149"/>
      <c r="C199" s="150" t="s">
        <v>504</v>
      </c>
      <c r="D199" s="150" t="s">
        <v>139</v>
      </c>
      <c r="E199" s="151" t="s">
        <v>527</v>
      </c>
      <c r="F199" s="152" t="s">
        <v>528</v>
      </c>
      <c r="G199" s="153" t="s">
        <v>142</v>
      </c>
      <c r="H199" s="154">
        <v>1</v>
      </c>
      <c r="I199" s="155">
        <v>3645</v>
      </c>
      <c r="J199" s="156">
        <f aca="true" t="shared" si="40" ref="J199:J204">ROUND(I199*H199,2)</f>
        <v>3645</v>
      </c>
      <c r="K199" s="152" t="s">
        <v>1</v>
      </c>
      <c r="L199" s="30"/>
      <c r="M199" s="157" t="s">
        <v>1</v>
      </c>
      <c r="N199" s="158" t="s">
        <v>39</v>
      </c>
      <c r="O199" s="53"/>
      <c r="P199" s="159">
        <f aca="true" t="shared" si="41" ref="P199:P204">O199*H199</f>
        <v>0</v>
      </c>
      <c r="Q199" s="159">
        <v>0.00255</v>
      </c>
      <c r="R199" s="159">
        <f aca="true" t="shared" si="42" ref="R199:R204">Q199*H199</f>
        <v>0.00255</v>
      </c>
      <c r="S199" s="159">
        <v>0</v>
      </c>
      <c r="T199" s="160">
        <f aca="true" t="shared" si="43" ref="T199:T204">S199*H199</f>
        <v>0</v>
      </c>
      <c r="AR199" s="161" t="s">
        <v>143</v>
      </c>
      <c r="AT199" s="161" t="s">
        <v>139</v>
      </c>
      <c r="AU199" s="161" t="s">
        <v>84</v>
      </c>
      <c r="AY199" s="16" t="s">
        <v>136</v>
      </c>
      <c r="BE199" s="162">
        <f aca="true" t="shared" si="44" ref="BE199:BE204">IF(N199="základní",J199,0)</f>
        <v>3645</v>
      </c>
      <c r="BF199" s="162">
        <f aca="true" t="shared" si="45" ref="BF199:BF204">IF(N199="snížená",J199,0)</f>
        <v>0</v>
      </c>
      <c r="BG199" s="162">
        <f aca="true" t="shared" si="46" ref="BG199:BG204">IF(N199="zákl. přenesená",J199,0)</f>
        <v>0</v>
      </c>
      <c r="BH199" s="162">
        <f aca="true" t="shared" si="47" ref="BH199:BH204">IF(N199="sníž. přenesená",J199,0)</f>
        <v>0</v>
      </c>
      <c r="BI199" s="162">
        <f aca="true" t="shared" si="48" ref="BI199:BI204">IF(N199="nulová",J199,0)</f>
        <v>0</v>
      </c>
      <c r="BJ199" s="16" t="s">
        <v>82</v>
      </c>
      <c r="BK199" s="162">
        <f aca="true" t="shared" si="49" ref="BK199:BK204">ROUND(I199*H199,2)</f>
        <v>3645</v>
      </c>
      <c r="BL199" s="16" t="s">
        <v>143</v>
      </c>
      <c r="BM199" s="161" t="s">
        <v>1236</v>
      </c>
    </row>
    <row r="200" spans="2:65" s="1" customFormat="1" ht="16.5" customHeight="1">
      <c r="B200" s="149"/>
      <c r="C200" s="150" t="s">
        <v>508</v>
      </c>
      <c r="D200" s="150" t="s">
        <v>139</v>
      </c>
      <c r="E200" s="151" t="s">
        <v>531</v>
      </c>
      <c r="F200" s="152" t="s">
        <v>532</v>
      </c>
      <c r="G200" s="153" t="s">
        <v>151</v>
      </c>
      <c r="H200" s="154">
        <v>10</v>
      </c>
      <c r="I200" s="155">
        <v>17.2</v>
      </c>
      <c r="J200" s="156">
        <f t="shared" si="40"/>
        <v>172</v>
      </c>
      <c r="K200" s="152" t="s">
        <v>1</v>
      </c>
      <c r="L200" s="30"/>
      <c r="M200" s="157" t="s">
        <v>1</v>
      </c>
      <c r="N200" s="158" t="s">
        <v>39</v>
      </c>
      <c r="O200" s="53"/>
      <c r="P200" s="159">
        <f t="shared" si="41"/>
        <v>0</v>
      </c>
      <c r="Q200" s="159">
        <v>0.00053</v>
      </c>
      <c r="R200" s="159">
        <f t="shared" si="42"/>
        <v>0.0053</v>
      </c>
      <c r="S200" s="159">
        <v>0</v>
      </c>
      <c r="T200" s="160">
        <f t="shared" si="43"/>
        <v>0</v>
      </c>
      <c r="AR200" s="161" t="s">
        <v>143</v>
      </c>
      <c r="AT200" s="161" t="s">
        <v>139</v>
      </c>
      <c r="AU200" s="161" t="s">
        <v>84</v>
      </c>
      <c r="AY200" s="16" t="s">
        <v>136</v>
      </c>
      <c r="BE200" s="162">
        <f t="shared" si="44"/>
        <v>172</v>
      </c>
      <c r="BF200" s="162">
        <f t="shared" si="45"/>
        <v>0</v>
      </c>
      <c r="BG200" s="162">
        <f t="shared" si="46"/>
        <v>0</v>
      </c>
      <c r="BH200" s="162">
        <f t="shared" si="47"/>
        <v>0</v>
      </c>
      <c r="BI200" s="162">
        <f t="shared" si="48"/>
        <v>0</v>
      </c>
      <c r="BJ200" s="16" t="s">
        <v>82</v>
      </c>
      <c r="BK200" s="162">
        <f t="shared" si="49"/>
        <v>172</v>
      </c>
      <c r="BL200" s="16" t="s">
        <v>143</v>
      </c>
      <c r="BM200" s="161" t="s">
        <v>1237</v>
      </c>
    </row>
    <row r="201" spans="2:65" s="1" customFormat="1" ht="24" customHeight="1">
      <c r="B201" s="149"/>
      <c r="C201" s="177" t="s">
        <v>512</v>
      </c>
      <c r="D201" s="177" t="s">
        <v>306</v>
      </c>
      <c r="E201" s="178" t="s">
        <v>535</v>
      </c>
      <c r="F201" s="179" t="s">
        <v>898</v>
      </c>
      <c r="G201" s="180" t="s">
        <v>142</v>
      </c>
      <c r="H201" s="181">
        <v>1</v>
      </c>
      <c r="I201" s="182">
        <v>53836</v>
      </c>
      <c r="J201" s="183">
        <f t="shared" si="40"/>
        <v>53836</v>
      </c>
      <c r="K201" s="179" t="s">
        <v>1</v>
      </c>
      <c r="L201" s="184"/>
      <c r="M201" s="185" t="s">
        <v>1</v>
      </c>
      <c r="N201" s="186" t="s">
        <v>39</v>
      </c>
      <c r="O201" s="53"/>
      <c r="P201" s="159">
        <f t="shared" si="41"/>
        <v>0</v>
      </c>
      <c r="Q201" s="159">
        <v>0.045</v>
      </c>
      <c r="R201" s="159">
        <f t="shared" si="42"/>
        <v>0.045</v>
      </c>
      <c r="S201" s="159">
        <v>0</v>
      </c>
      <c r="T201" s="160">
        <f t="shared" si="43"/>
        <v>0</v>
      </c>
      <c r="AR201" s="161" t="s">
        <v>264</v>
      </c>
      <c r="AT201" s="161" t="s">
        <v>306</v>
      </c>
      <c r="AU201" s="161" t="s">
        <v>84</v>
      </c>
      <c r="AY201" s="16" t="s">
        <v>136</v>
      </c>
      <c r="BE201" s="162">
        <f t="shared" si="44"/>
        <v>53836</v>
      </c>
      <c r="BF201" s="162">
        <f t="shared" si="45"/>
        <v>0</v>
      </c>
      <c r="BG201" s="162">
        <f t="shared" si="46"/>
        <v>0</v>
      </c>
      <c r="BH201" s="162">
        <f t="shared" si="47"/>
        <v>0</v>
      </c>
      <c r="BI201" s="162">
        <f t="shared" si="48"/>
        <v>0</v>
      </c>
      <c r="BJ201" s="16" t="s">
        <v>82</v>
      </c>
      <c r="BK201" s="162">
        <f t="shared" si="49"/>
        <v>53836</v>
      </c>
      <c r="BL201" s="16" t="s">
        <v>143</v>
      </c>
      <c r="BM201" s="161" t="s">
        <v>1238</v>
      </c>
    </row>
    <row r="202" spans="2:65" s="1" customFormat="1" ht="16.5" customHeight="1">
      <c r="B202" s="149"/>
      <c r="C202" s="177" t="s">
        <v>522</v>
      </c>
      <c r="D202" s="177" t="s">
        <v>306</v>
      </c>
      <c r="E202" s="178" t="s">
        <v>540</v>
      </c>
      <c r="F202" s="179" t="s">
        <v>545</v>
      </c>
      <c r="G202" s="180" t="s">
        <v>142</v>
      </c>
      <c r="H202" s="181">
        <v>1</v>
      </c>
      <c r="I202" s="182">
        <v>290</v>
      </c>
      <c r="J202" s="183">
        <f t="shared" si="40"/>
        <v>290</v>
      </c>
      <c r="K202" s="179" t="s">
        <v>1</v>
      </c>
      <c r="L202" s="184"/>
      <c r="M202" s="185" t="s">
        <v>1</v>
      </c>
      <c r="N202" s="186" t="s">
        <v>39</v>
      </c>
      <c r="O202" s="53"/>
      <c r="P202" s="159">
        <f t="shared" si="41"/>
        <v>0</v>
      </c>
      <c r="Q202" s="159">
        <v>0.045</v>
      </c>
      <c r="R202" s="159">
        <f t="shared" si="42"/>
        <v>0.045</v>
      </c>
      <c r="S202" s="159">
        <v>0</v>
      </c>
      <c r="T202" s="160">
        <f t="shared" si="43"/>
        <v>0</v>
      </c>
      <c r="AR202" s="161" t="s">
        <v>264</v>
      </c>
      <c r="AT202" s="161" t="s">
        <v>306</v>
      </c>
      <c r="AU202" s="161" t="s">
        <v>84</v>
      </c>
      <c r="AY202" s="16" t="s">
        <v>136</v>
      </c>
      <c r="BE202" s="162">
        <f t="shared" si="44"/>
        <v>290</v>
      </c>
      <c r="BF202" s="162">
        <f t="shared" si="45"/>
        <v>0</v>
      </c>
      <c r="BG202" s="162">
        <f t="shared" si="46"/>
        <v>0</v>
      </c>
      <c r="BH202" s="162">
        <f t="shared" si="47"/>
        <v>0</v>
      </c>
      <c r="BI202" s="162">
        <f t="shared" si="48"/>
        <v>0</v>
      </c>
      <c r="BJ202" s="16" t="s">
        <v>82</v>
      </c>
      <c r="BK202" s="162">
        <f t="shared" si="49"/>
        <v>290</v>
      </c>
      <c r="BL202" s="16" t="s">
        <v>143</v>
      </c>
      <c r="BM202" s="161" t="s">
        <v>1239</v>
      </c>
    </row>
    <row r="203" spans="2:65" s="1" customFormat="1" ht="24" customHeight="1">
      <c r="B203" s="149"/>
      <c r="C203" s="177" t="s">
        <v>526</v>
      </c>
      <c r="D203" s="177" t="s">
        <v>306</v>
      </c>
      <c r="E203" s="178" t="s">
        <v>548</v>
      </c>
      <c r="F203" s="179" t="s">
        <v>549</v>
      </c>
      <c r="G203" s="180" t="s">
        <v>550</v>
      </c>
      <c r="H203" s="181">
        <v>20</v>
      </c>
      <c r="I203" s="182">
        <v>55</v>
      </c>
      <c r="J203" s="183">
        <f t="shared" si="40"/>
        <v>1100</v>
      </c>
      <c r="K203" s="179" t="s">
        <v>1</v>
      </c>
      <c r="L203" s="184"/>
      <c r="M203" s="185" t="s">
        <v>1</v>
      </c>
      <c r="N203" s="186" t="s">
        <v>39</v>
      </c>
      <c r="O203" s="53"/>
      <c r="P203" s="159">
        <f t="shared" si="41"/>
        <v>0</v>
      </c>
      <c r="Q203" s="159">
        <v>0.045</v>
      </c>
      <c r="R203" s="159">
        <f t="shared" si="42"/>
        <v>0.8999999999999999</v>
      </c>
      <c r="S203" s="159">
        <v>0</v>
      </c>
      <c r="T203" s="160">
        <f t="shared" si="43"/>
        <v>0</v>
      </c>
      <c r="AR203" s="161" t="s">
        <v>264</v>
      </c>
      <c r="AT203" s="161" t="s">
        <v>306</v>
      </c>
      <c r="AU203" s="161" t="s">
        <v>84</v>
      </c>
      <c r="AY203" s="16" t="s">
        <v>136</v>
      </c>
      <c r="BE203" s="162">
        <f t="shared" si="44"/>
        <v>1100</v>
      </c>
      <c r="BF203" s="162">
        <f t="shared" si="45"/>
        <v>0</v>
      </c>
      <c r="BG203" s="162">
        <f t="shared" si="46"/>
        <v>0</v>
      </c>
      <c r="BH203" s="162">
        <f t="shared" si="47"/>
        <v>0</v>
      </c>
      <c r="BI203" s="162">
        <f t="shared" si="48"/>
        <v>0</v>
      </c>
      <c r="BJ203" s="16" t="s">
        <v>82</v>
      </c>
      <c r="BK203" s="162">
        <f t="shared" si="49"/>
        <v>1100</v>
      </c>
      <c r="BL203" s="16" t="s">
        <v>143</v>
      </c>
      <c r="BM203" s="161" t="s">
        <v>1240</v>
      </c>
    </row>
    <row r="204" spans="2:65" s="1" customFormat="1" ht="24" customHeight="1">
      <c r="B204" s="149"/>
      <c r="C204" s="150" t="s">
        <v>530</v>
      </c>
      <c r="D204" s="150" t="s">
        <v>139</v>
      </c>
      <c r="E204" s="151" t="s">
        <v>557</v>
      </c>
      <c r="F204" s="152" t="s">
        <v>558</v>
      </c>
      <c r="G204" s="153" t="s">
        <v>142</v>
      </c>
      <c r="H204" s="154">
        <v>1</v>
      </c>
      <c r="I204" s="155">
        <v>1200</v>
      </c>
      <c r="J204" s="156">
        <f t="shared" si="40"/>
        <v>1200</v>
      </c>
      <c r="K204" s="152" t="s">
        <v>1</v>
      </c>
      <c r="L204" s="30"/>
      <c r="M204" s="157" t="s">
        <v>1</v>
      </c>
      <c r="N204" s="158" t="s">
        <v>39</v>
      </c>
      <c r="O204" s="53"/>
      <c r="P204" s="159">
        <f t="shared" si="41"/>
        <v>0</v>
      </c>
      <c r="Q204" s="159">
        <v>0.00332</v>
      </c>
      <c r="R204" s="159">
        <f t="shared" si="42"/>
        <v>0.00332</v>
      </c>
      <c r="S204" s="159">
        <v>0</v>
      </c>
      <c r="T204" s="160">
        <f t="shared" si="43"/>
        <v>0</v>
      </c>
      <c r="AR204" s="161" t="s">
        <v>143</v>
      </c>
      <c r="AT204" s="161" t="s">
        <v>139</v>
      </c>
      <c r="AU204" s="161" t="s">
        <v>84</v>
      </c>
      <c r="AY204" s="16" t="s">
        <v>136</v>
      </c>
      <c r="BE204" s="162">
        <f t="shared" si="44"/>
        <v>1200</v>
      </c>
      <c r="BF204" s="162">
        <f t="shared" si="45"/>
        <v>0</v>
      </c>
      <c r="BG204" s="162">
        <f t="shared" si="46"/>
        <v>0</v>
      </c>
      <c r="BH204" s="162">
        <f t="shared" si="47"/>
        <v>0</v>
      </c>
      <c r="BI204" s="162">
        <f t="shared" si="48"/>
        <v>0</v>
      </c>
      <c r="BJ204" s="16" t="s">
        <v>82</v>
      </c>
      <c r="BK204" s="162">
        <f t="shared" si="49"/>
        <v>1200</v>
      </c>
      <c r="BL204" s="16" t="s">
        <v>143</v>
      </c>
      <c r="BM204" s="161" t="s">
        <v>1241</v>
      </c>
    </row>
    <row r="205" spans="2:63" s="11" customFormat="1" ht="22.9" customHeight="1">
      <c r="B205" s="136"/>
      <c r="D205" s="137" t="s">
        <v>73</v>
      </c>
      <c r="E205" s="147" t="s">
        <v>560</v>
      </c>
      <c r="F205" s="147" t="s">
        <v>561</v>
      </c>
      <c r="I205" s="139"/>
      <c r="J205" s="148">
        <f>BK205</f>
        <v>37857</v>
      </c>
      <c r="L205" s="136"/>
      <c r="M205" s="141"/>
      <c r="N205" s="142"/>
      <c r="O205" s="142"/>
      <c r="P205" s="143">
        <f>SUM(P206:P211)</f>
        <v>0</v>
      </c>
      <c r="Q205" s="142"/>
      <c r="R205" s="143">
        <f>SUM(R206:R211)</f>
        <v>0.11566</v>
      </c>
      <c r="S205" s="142"/>
      <c r="T205" s="144">
        <f>SUM(T206:T211)</f>
        <v>0</v>
      </c>
      <c r="AR205" s="137" t="s">
        <v>84</v>
      </c>
      <c r="AT205" s="145" t="s">
        <v>73</v>
      </c>
      <c r="AU205" s="145" t="s">
        <v>82</v>
      </c>
      <c r="AY205" s="137" t="s">
        <v>136</v>
      </c>
      <c r="BK205" s="146">
        <f>SUM(BK206:BK211)</f>
        <v>37857</v>
      </c>
    </row>
    <row r="206" spans="2:65" s="1" customFormat="1" ht="16.5" customHeight="1">
      <c r="B206" s="149"/>
      <c r="C206" s="150" t="s">
        <v>534</v>
      </c>
      <c r="D206" s="150" t="s">
        <v>139</v>
      </c>
      <c r="E206" s="151" t="s">
        <v>563</v>
      </c>
      <c r="F206" s="152" t="s">
        <v>564</v>
      </c>
      <c r="G206" s="153" t="s">
        <v>142</v>
      </c>
      <c r="H206" s="154">
        <v>5</v>
      </c>
      <c r="I206" s="155">
        <v>10</v>
      </c>
      <c r="J206" s="156">
        <f aca="true" t="shared" si="50" ref="J206:J211">ROUND(I206*H206,2)</f>
        <v>50</v>
      </c>
      <c r="K206" s="152" t="s">
        <v>1</v>
      </c>
      <c r="L206" s="30"/>
      <c r="M206" s="157" t="s">
        <v>1</v>
      </c>
      <c r="N206" s="158" t="s">
        <v>39</v>
      </c>
      <c r="O206" s="53"/>
      <c r="P206" s="159">
        <f aca="true" t="shared" si="51" ref="P206:P211">O206*H206</f>
        <v>0</v>
      </c>
      <c r="Q206" s="159">
        <v>0.00113</v>
      </c>
      <c r="R206" s="159">
        <f aca="true" t="shared" si="52" ref="R206:R211">Q206*H206</f>
        <v>0.00565</v>
      </c>
      <c r="S206" s="159">
        <v>0</v>
      </c>
      <c r="T206" s="160">
        <f aca="true" t="shared" si="53" ref="T206:T211">S206*H206</f>
        <v>0</v>
      </c>
      <c r="AR206" s="161" t="s">
        <v>143</v>
      </c>
      <c r="AT206" s="161" t="s">
        <v>139</v>
      </c>
      <c r="AU206" s="161" t="s">
        <v>84</v>
      </c>
      <c r="AY206" s="16" t="s">
        <v>136</v>
      </c>
      <c r="BE206" s="162">
        <f aca="true" t="shared" si="54" ref="BE206:BE211">IF(N206="základní",J206,0)</f>
        <v>50</v>
      </c>
      <c r="BF206" s="162">
        <f aca="true" t="shared" si="55" ref="BF206:BF211">IF(N206="snížená",J206,0)</f>
        <v>0</v>
      </c>
      <c r="BG206" s="162">
        <f aca="true" t="shared" si="56" ref="BG206:BG211">IF(N206="zákl. přenesená",J206,0)</f>
        <v>0</v>
      </c>
      <c r="BH206" s="162">
        <f aca="true" t="shared" si="57" ref="BH206:BH211">IF(N206="sníž. přenesená",J206,0)</f>
        <v>0</v>
      </c>
      <c r="BI206" s="162">
        <f aca="true" t="shared" si="58" ref="BI206:BI211">IF(N206="nulová",J206,0)</f>
        <v>0</v>
      </c>
      <c r="BJ206" s="16" t="s">
        <v>82</v>
      </c>
      <c r="BK206" s="162">
        <f aca="true" t="shared" si="59" ref="BK206:BK211">ROUND(I206*H206,2)</f>
        <v>50</v>
      </c>
      <c r="BL206" s="16" t="s">
        <v>143</v>
      </c>
      <c r="BM206" s="161" t="s">
        <v>1242</v>
      </c>
    </row>
    <row r="207" spans="2:65" s="1" customFormat="1" ht="36" customHeight="1">
      <c r="B207" s="149"/>
      <c r="C207" s="150" t="s">
        <v>538</v>
      </c>
      <c r="D207" s="150" t="s">
        <v>139</v>
      </c>
      <c r="E207" s="151" t="s">
        <v>575</v>
      </c>
      <c r="F207" s="152" t="s">
        <v>576</v>
      </c>
      <c r="G207" s="153" t="s">
        <v>142</v>
      </c>
      <c r="H207" s="154">
        <v>1</v>
      </c>
      <c r="I207" s="155">
        <v>4467</v>
      </c>
      <c r="J207" s="156">
        <f t="shared" si="50"/>
        <v>4467</v>
      </c>
      <c r="K207" s="152" t="s">
        <v>1</v>
      </c>
      <c r="L207" s="206"/>
      <c r="M207" s="157" t="s">
        <v>1</v>
      </c>
      <c r="N207" s="158" t="s">
        <v>39</v>
      </c>
      <c r="O207" s="53"/>
      <c r="P207" s="159">
        <f t="shared" si="51"/>
        <v>0</v>
      </c>
      <c r="Q207" s="159">
        <v>0.01537</v>
      </c>
      <c r="R207" s="159">
        <f t="shared" si="52"/>
        <v>0.01537</v>
      </c>
      <c r="S207" s="159">
        <v>0</v>
      </c>
      <c r="T207" s="160">
        <f t="shared" si="53"/>
        <v>0</v>
      </c>
      <c r="AR207" s="161" t="s">
        <v>143</v>
      </c>
      <c r="AT207" s="161" t="s">
        <v>139</v>
      </c>
      <c r="AU207" s="161" t="s">
        <v>84</v>
      </c>
      <c r="AY207" s="16" t="s">
        <v>136</v>
      </c>
      <c r="BE207" s="162">
        <f t="shared" si="54"/>
        <v>4467</v>
      </c>
      <c r="BF207" s="162">
        <f t="shared" si="55"/>
        <v>0</v>
      </c>
      <c r="BG207" s="162">
        <f t="shared" si="56"/>
        <v>0</v>
      </c>
      <c r="BH207" s="162">
        <f t="shared" si="57"/>
        <v>0</v>
      </c>
      <c r="BI207" s="162">
        <f t="shared" si="58"/>
        <v>0</v>
      </c>
      <c r="BJ207" s="16" t="s">
        <v>82</v>
      </c>
      <c r="BK207" s="162">
        <f t="shared" si="59"/>
        <v>4467</v>
      </c>
      <c r="BL207" s="16" t="s">
        <v>143</v>
      </c>
      <c r="BM207" s="161" t="s">
        <v>1243</v>
      </c>
    </row>
    <row r="208" spans="2:65" s="1" customFormat="1" ht="48" customHeight="1">
      <c r="B208" s="149"/>
      <c r="C208" s="150" t="s">
        <v>547</v>
      </c>
      <c r="D208" s="150" t="s">
        <v>139</v>
      </c>
      <c r="E208" s="151" t="s">
        <v>600</v>
      </c>
      <c r="F208" s="152" t="s">
        <v>1445</v>
      </c>
      <c r="G208" s="153" t="s">
        <v>142</v>
      </c>
      <c r="H208" s="154">
        <v>1</v>
      </c>
      <c r="I208" s="155">
        <v>6500</v>
      </c>
      <c r="J208" s="156">
        <f t="shared" si="50"/>
        <v>6500</v>
      </c>
      <c r="K208" s="152" t="s">
        <v>1</v>
      </c>
      <c r="L208" s="206"/>
      <c r="M208" s="157" t="s">
        <v>1</v>
      </c>
      <c r="N208" s="158" t="s">
        <v>39</v>
      </c>
      <c r="O208" s="53"/>
      <c r="P208" s="159">
        <f t="shared" si="51"/>
        <v>0</v>
      </c>
      <c r="Q208" s="159">
        <v>0.00575</v>
      </c>
      <c r="R208" s="159">
        <f t="shared" si="52"/>
        <v>0.00575</v>
      </c>
      <c r="S208" s="159">
        <v>0</v>
      </c>
      <c r="T208" s="160">
        <f t="shared" si="53"/>
        <v>0</v>
      </c>
      <c r="AR208" s="161" t="s">
        <v>143</v>
      </c>
      <c r="AT208" s="161" t="s">
        <v>139</v>
      </c>
      <c r="AU208" s="161" t="s">
        <v>84</v>
      </c>
      <c r="AY208" s="16" t="s">
        <v>136</v>
      </c>
      <c r="BE208" s="162">
        <f t="shared" si="54"/>
        <v>6500</v>
      </c>
      <c r="BF208" s="162">
        <f t="shared" si="55"/>
        <v>0</v>
      </c>
      <c r="BG208" s="162">
        <f t="shared" si="56"/>
        <v>0</v>
      </c>
      <c r="BH208" s="162">
        <f t="shared" si="57"/>
        <v>0</v>
      </c>
      <c r="BI208" s="162">
        <f t="shared" si="58"/>
        <v>0</v>
      </c>
      <c r="BJ208" s="16" t="s">
        <v>82</v>
      </c>
      <c r="BK208" s="162">
        <f t="shared" si="59"/>
        <v>6500</v>
      </c>
      <c r="BL208" s="16" t="s">
        <v>143</v>
      </c>
      <c r="BM208" s="161" t="s">
        <v>1244</v>
      </c>
    </row>
    <row r="209" spans="2:65" s="1" customFormat="1" ht="48" customHeight="1">
      <c r="B209" s="149"/>
      <c r="C209" s="150" t="s">
        <v>552</v>
      </c>
      <c r="D209" s="150" t="s">
        <v>139</v>
      </c>
      <c r="E209" s="151" t="s">
        <v>604</v>
      </c>
      <c r="F209" s="152" t="s">
        <v>605</v>
      </c>
      <c r="G209" s="153" t="s">
        <v>142</v>
      </c>
      <c r="H209" s="154">
        <v>1</v>
      </c>
      <c r="I209" s="155">
        <v>10558</v>
      </c>
      <c r="J209" s="156">
        <f t="shared" si="50"/>
        <v>10558</v>
      </c>
      <c r="K209" s="152" t="s">
        <v>1</v>
      </c>
      <c r="L209" s="207"/>
      <c r="M209" s="157" t="s">
        <v>1</v>
      </c>
      <c r="N209" s="158" t="s">
        <v>39</v>
      </c>
      <c r="O209" s="53"/>
      <c r="P209" s="159">
        <f t="shared" si="51"/>
        <v>0</v>
      </c>
      <c r="Q209" s="159">
        <v>0.00575</v>
      </c>
      <c r="R209" s="159">
        <f t="shared" si="52"/>
        <v>0.00575</v>
      </c>
      <c r="S209" s="159">
        <v>0</v>
      </c>
      <c r="T209" s="160">
        <f t="shared" si="53"/>
        <v>0</v>
      </c>
      <c r="AR209" s="161" t="s">
        <v>143</v>
      </c>
      <c r="AT209" s="161" t="s">
        <v>139</v>
      </c>
      <c r="AU209" s="161" t="s">
        <v>84</v>
      </c>
      <c r="AY209" s="16" t="s">
        <v>136</v>
      </c>
      <c r="BE209" s="162">
        <f t="shared" si="54"/>
        <v>10558</v>
      </c>
      <c r="BF209" s="162">
        <f t="shared" si="55"/>
        <v>0</v>
      </c>
      <c r="BG209" s="162">
        <f t="shared" si="56"/>
        <v>0</v>
      </c>
      <c r="BH209" s="162">
        <f t="shared" si="57"/>
        <v>0</v>
      </c>
      <c r="BI209" s="162">
        <f t="shared" si="58"/>
        <v>0</v>
      </c>
      <c r="BJ209" s="16" t="s">
        <v>82</v>
      </c>
      <c r="BK209" s="162">
        <f t="shared" si="59"/>
        <v>10558</v>
      </c>
      <c r="BL209" s="16" t="s">
        <v>143</v>
      </c>
      <c r="BM209" s="161" t="s">
        <v>1245</v>
      </c>
    </row>
    <row r="210" spans="2:65" s="1" customFormat="1" ht="51.6" customHeight="1">
      <c r="B210" s="149"/>
      <c r="C210" s="150" t="s">
        <v>556</v>
      </c>
      <c r="D210" s="150" t="s">
        <v>139</v>
      </c>
      <c r="E210" s="151" t="s">
        <v>608</v>
      </c>
      <c r="F210" s="152" t="s">
        <v>609</v>
      </c>
      <c r="G210" s="153" t="s">
        <v>142</v>
      </c>
      <c r="H210" s="154">
        <v>1</v>
      </c>
      <c r="I210" s="155">
        <v>4801</v>
      </c>
      <c r="J210" s="156">
        <f t="shared" si="50"/>
        <v>4801</v>
      </c>
      <c r="K210" s="152" t="s">
        <v>1</v>
      </c>
      <c r="L210" s="207"/>
      <c r="M210" s="157" t="s">
        <v>1</v>
      </c>
      <c r="N210" s="158" t="s">
        <v>39</v>
      </c>
      <c r="O210" s="53"/>
      <c r="P210" s="159">
        <f t="shared" si="51"/>
        <v>0</v>
      </c>
      <c r="Q210" s="159">
        <v>0.00575</v>
      </c>
      <c r="R210" s="159">
        <f t="shared" si="52"/>
        <v>0.00575</v>
      </c>
      <c r="S210" s="159">
        <v>0</v>
      </c>
      <c r="T210" s="160">
        <f t="shared" si="53"/>
        <v>0</v>
      </c>
      <c r="AR210" s="161" t="s">
        <v>143</v>
      </c>
      <c r="AT210" s="161" t="s">
        <v>139</v>
      </c>
      <c r="AU210" s="161" t="s">
        <v>84</v>
      </c>
      <c r="AY210" s="16" t="s">
        <v>136</v>
      </c>
      <c r="BE210" s="162">
        <f t="shared" si="54"/>
        <v>4801</v>
      </c>
      <c r="BF210" s="162">
        <f t="shared" si="55"/>
        <v>0</v>
      </c>
      <c r="BG210" s="162">
        <f t="shared" si="56"/>
        <v>0</v>
      </c>
      <c r="BH210" s="162">
        <f t="shared" si="57"/>
        <v>0</v>
      </c>
      <c r="BI210" s="162">
        <f t="shared" si="58"/>
        <v>0</v>
      </c>
      <c r="BJ210" s="16" t="s">
        <v>82</v>
      </c>
      <c r="BK210" s="162">
        <f t="shared" si="59"/>
        <v>4801</v>
      </c>
      <c r="BL210" s="16" t="s">
        <v>143</v>
      </c>
      <c r="BM210" s="161" t="s">
        <v>1246</v>
      </c>
    </row>
    <row r="211" spans="2:65" s="1" customFormat="1" ht="36" customHeight="1">
      <c r="B211" s="149"/>
      <c r="C211" s="150" t="s">
        <v>562</v>
      </c>
      <c r="D211" s="150" t="s">
        <v>139</v>
      </c>
      <c r="E211" s="151" t="s">
        <v>596</v>
      </c>
      <c r="F211" s="152" t="s">
        <v>1444</v>
      </c>
      <c r="G211" s="153" t="s">
        <v>142</v>
      </c>
      <c r="H211" s="154">
        <v>1</v>
      </c>
      <c r="I211" s="155">
        <v>11481</v>
      </c>
      <c r="J211" s="156">
        <f t="shared" si="50"/>
        <v>11481</v>
      </c>
      <c r="K211" s="152" t="s">
        <v>1</v>
      </c>
      <c r="L211" s="206"/>
      <c r="M211" s="157" t="s">
        <v>1</v>
      </c>
      <c r="N211" s="158" t="s">
        <v>39</v>
      </c>
      <c r="O211" s="53"/>
      <c r="P211" s="159">
        <f t="shared" si="51"/>
        <v>0</v>
      </c>
      <c r="Q211" s="159">
        <v>0.07739</v>
      </c>
      <c r="R211" s="159">
        <f t="shared" si="52"/>
        <v>0.07739</v>
      </c>
      <c r="S211" s="159">
        <v>0</v>
      </c>
      <c r="T211" s="160">
        <f t="shared" si="53"/>
        <v>0</v>
      </c>
      <c r="AR211" s="161" t="s">
        <v>143</v>
      </c>
      <c r="AT211" s="161" t="s">
        <v>139</v>
      </c>
      <c r="AU211" s="161" t="s">
        <v>84</v>
      </c>
      <c r="AY211" s="16" t="s">
        <v>136</v>
      </c>
      <c r="BE211" s="162">
        <f t="shared" si="54"/>
        <v>11481</v>
      </c>
      <c r="BF211" s="162">
        <f t="shared" si="55"/>
        <v>0</v>
      </c>
      <c r="BG211" s="162">
        <f t="shared" si="56"/>
        <v>0</v>
      </c>
      <c r="BH211" s="162">
        <f t="shared" si="57"/>
        <v>0</v>
      </c>
      <c r="BI211" s="162">
        <f t="shared" si="58"/>
        <v>0</v>
      </c>
      <c r="BJ211" s="16" t="s">
        <v>82</v>
      </c>
      <c r="BK211" s="162">
        <f t="shared" si="59"/>
        <v>11481</v>
      </c>
      <c r="BL211" s="16" t="s">
        <v>143</v>
      </c>
      <c r="BM211" s="161" t="s">
        <v>1247</v>
      </c>
    </row>
    <row r="212" spans="2:63" s="11" customFormat="1" ht="22.9" customHeight="1">
      <c r="B212" s="136"/>
      <c r="D212" s="137" t="s">
        <v>73</v>
      </c>
      <c r="E212" s="147" t="s">
        <v>611</v>
      </c>
      <c r="F212" s="147" t="s">
        <v>612</v>
      </c>
      <c r="I212" s="139"/>
      <c r="J212" s="148">
        <f>BK212</f>
        <v>20044</v>
      </c>
      <c r="L212" s="136"/>
      <c r="M212" s="141"/>
      <c r="N212" s="142"/>
      <c r="O212" s="142"/>
      <c r="P212" s="143">
        <f>SUM(P213:P219)</f>
        <v>0</v>
      </c>
      <c r="Q212" s="142"/>
      <c r="R212" s="143">
        <f>SUM(R213:R219)</f>
        <v>0.18758</v>
      </c>
      <c r="S212" s="142"/>
      <c r="T212" s="144">
        <f>SUM(T213:T219)</f>
        <v>0.0532</v>
      </c>
      <c r="AR212" s="137" t="s">
        <v>84</v>
      </c>
      <c r="AT212" s="145" t="s">
        <v>73</v>
      </c>
      <c r="AU212" s="145" t="s">
        <v>82</v>
      </c>
      <c r="AY212" s="137" t="s">
        <v>136</v>
      </c>
      <c r="BK212" s="146">
        <f>SUM(BK213:BK219)</f>
        <v>20044</v>
      </c>
    </row>
    <row r="213" spans="2:65" s="1" customFormat="1" ht="16.5" customHeight="1">
      <c r="B213" s="149"/>
      <c r="C213" s="150" t="s">
        <v>566</v>
      </c>
      <c r="D213" s="150" t="s">
        <v>139</v>
      </c>
      <c r="E213" s="151" t="s">
        <v>614</v>
      </c>
      <c r="F213" s="152" t="s">
        <v>615</v>
      </c>
      <c r="G213" s="153" t="s">
        <v>151</v>
      </c>
      <c r="H213" s="154">
        <v>10</v>
      </c>
      <c r="I213" s="155">
        <v>33.5</v>
      </c>
      <c r="J213" s="156">
        <f aca="true" t="shared" si="60" ref="J213:J219">ROUND(I213*H213,2)</f>
        <v>335</v>
      </c>
      <c r="K213" s="152" t="s">
        <v>1</v>
      </c>
      <c r="L213" s="30"/>
      <c r="M213" s="157" t="s">
        <v>1</v>
      </c>
      <c r="N213" s="158" t="s">
        <v>39</v>
      </c>
      <c r="O213" s="53"/>
      <c r="P213" s="159">
        <f aca="true" t="shared" si="61" ref="P213:P219">O213*H213</f>
        <v>0</v>
      </c>
      <c r="Q213" s="159">
        <v>5E-05</v>
      </c>
      <c r="R213" s="159">
        <f aca="true" t="shared" si="62" ref="R213:R219">Q213*H213</f>
        <v>0.0005</v>
      </c>
      <c r="S213" s="159">
        <v>0.00532</v>
      </c>
      <c r="T213" s="160">
        <f aca="true" t="shared" si="63" ref="T213:T219">S213*H213</f>
        <v>0.0532</v>
      </c>
      <c r="AR213" s="161" t="s">
        <v>143</v>
      </c>
      <c r="AT213" s="161" t="s">
        <v>139</v>
      </c>
      <c r="AU213" s="161" t="s">
        <v>84</v>
      </c>
      <c r="AY213" s="16" t="s">
        <v>136</v>
      </c>
      <c r="BE213" s="162">
        <f aca="true" t="shared" si="64" ref="BE213:BE219">IF(N213="základní",J213,0)</f>
        <v>335</v>
      </c>
      <c r="BF213" s="162">
        <f aca="true" t="shared" si="65" ref="BF213:BF219">IF(N213="snížená",J213,0)</f>
        <v>0</v>
      </c>
      <c r="BG213" s="162">
        <f aca="true" t="shared" si="66" ref="BG213:BG219">IF(N213="zákl. přenesená",J213,0)</f>
        <v>0</v>
      </c>
      <c r="BH213" s="162">
        <f aca="true" t="shared" si="67" ref="BH213:BH219">IF(N213="sníž. přenesená",J213,0)</f>
        <v>0</v>
      </c>
      <c r="BI213" s="162">
        <f aca="true" t="shared" si="68" ref="BI213:BI219">IF(N213="nulová",J213,0)</f>
        <v>0</v>
      </c>
      <c r="BJ213" s="16" t="s">
        <v>82</v>
      </c>
      <c r="BK213" s="162">
        <f aca="true" t="shared" si="69" ref="BK213:BK219">ROUND(I213*H213,2)</f>
        <v>335</v>
      </c>
      <c r="BL213" s="16" t="s">
        <v>143</v>
      </c>
      <c r="BM213" s="161" t="s">
        <v>1248</v>
      </c>
    </row>
    <row r="214" spans="2:65" s="1" customFormat="1" ht="24" customHeight="1">
      <c r="B214" s="149"/>
      <c r="C214" s="150" t="s">
        <v>570</v>
      </c>
      <c r="D214" s="150" t="s">
        <v>139</v>
      </c>
      <c r="E214" s="151" t="s">
        <v>618</v>
      </c>
      <c r="F214" s="152" t="s">
        <v>619</v>
      </c>
      <c r="G214" s="153" t="s">
        <v>151</v>
      </c>
      <c r="H214" s="154">
        <v>6</v>
      </c>
      <c r="I214" s="155">
        <v>309</v>
      </c>
      <c r="J214" s="156">
        <f t="shared" si="60"/>
        <v>1854</v>
      </c>
      <c r="K214" s="152" t="s">
        <v>1</v>
      </c>
      <c r="L214" s="30"/>
      <c r="M214" s="157" t="s">
        <v>1</v>
      </c>
      <c r="N214" s="158" t="s">
        <v>39</v>
      </c>
      <c r="O214" s="53"/>
      <c r="P214" s="159">
        <f t="shared" si="61"/>
        <v>0</v>
      </c>
      <c r="Q214" s="159">
        <v>0.00296</v>
      </c>
      <c r="R214" s="159">
        <f t="shared" si="62"/>
        <v>0.017759999999999998</v>
      </c>
      <c r="S214" s="159">
        <v>0</v>
      </c>
      <c r="T214" s="160">
        <f t="shared" si="63"/>
        <v>0</v>
      </c>
      <c r="AR214" s="161" t="s">
        <v>143</v>
      </c>
      <c r="AT214" s="161" t="s">
        <v>139</v>
      </c>
      <c r="AU214" s="161" t="s">
        <v>84</v>
      </c>
      <c r="AY214" s="16" t="s">
        <v>136</v>
      </c>
      <c r="BE214" s="162">
        <f t="shared" si="64"/>
        <v>1854</v>
      </c>
      <c r="BF214" s="162">
        <f t="shared" si="65"/>
        <v>0</v>
      </c>
      <c r="BG214" s="162">
        <f t="shared" si="66"/>
        <v>0</v>
      </c>
      <c r="BH214" s="162">
        <f t="shared" si="67"/>
        <v>0</v>
      </c>
      <c r="BI214" s="162">
        <f t="shared" si="68"/>
        <v>0</v>
      </c>
      <c r="BJ214" s="16" t="s">
        <v>82</v>
      </c>
      <c r="BK214" s="162">
        <f t="shared" si="69"/>
        <v>1854</v>
      </c>
      <c r="BL214" s="16" t="s">
        <v>143</v>
      </c>
      <c r="BM214" s="161" t="s">
        <v>1249</v>
      </c>
    </row>
    <row r="215" spans="2:65" s="1" customFormat="1" ht="24" customHeight="1">
      <c r="B215" s="149"/>
      <c r="C215" s="150" t="s">
        <v>574</v>
      </c>
      <c r="D215" s="150" t="s">
        <v>139</v>
      </c>
      <c r="E215" s="151" t="s">
        <v>1250</v>
      </c>
      <c r="F215" s="152" t="s">
        <v>1251</v>
      </c>
      <c r="G215" s="153" t="s">
        <v>151</v>
      </c>
      <c r="H215" s="154">
        <v>12</v>
      </c>
      <c r="I215" s="155">
        <v>390</v>
      </c>
      <c r="J215" s="156">
        <f t="shared" si="60"/>
        <v>4680</v>
      </c>
      <c r="K215" s="152" t="s">
        <v>1</v>
      </c>
      <c r="L215" s="30"/>
      <c r="M215" s="157" t="s">
        <v>1</v>
      </c>
      <c r="N215" s="158" t="s">
        <v>39</v>
      </c>
      <c r="O215" s="53"/>
      <c r="P215" s="159">
        <f t="shared" si="61"/>
        <v>0</v>
      </c>
      <c r="Q215" s="159">
        <v>0.00376</v>
      </c>
      <c r="R215" s="159">
        <f t="shared" si="62"/>
        <v>0.04512</v>
      </c>
      <c r="S215" s="159">
        <v>0</v>
      </c>
      <c r="T215" s="160">
        <f t="shared" si="63"/>
        <v>0</v>
      </c>
      <c r="AR215" s="161" t="s">
        <v>143</v>
      </c>
      <c r="AT215" s="161" t="s">
        <v>139</v>
      </c>
      <c r="AU215" s="161" t="s">
        <v>84</v>
      </c>
      <c r="AY215" s="16" t="s">
        <v>136</v>
      </c>
      <c r="BE215" s="162">
        <f t="shared" si="64"/>
        <v>4680</v>
      </c>
      <c r="BF215" s="162">
        <f t="shared" si="65"/>
        <v>0</v>
      </c>
      <c r="BG215" s="162">
        <f t="shared" si="66"/>
        <v>0</v>
      </c>
      <c r="BH215" s="162">
        <f t="shared" si="67"/>
        <v>0</v>
      </c>
      <c r="BI215" s="162">
        <f t="shared" si="68"/>
        <v>0</v>
      </c>
      <c r="BJ215" s="16" t="s">
        <v>82</v>
      </c>
      <c r="BK215" s="162">
        <f t="shared" si="69"/>
        <v>4680</v>
      </c>
      <c r="BL215" s="16" t="s">
        <v>143</v>
      </c>
      <c r="BM215" s="161" t="s">
        <v>1252</v>
      </c>
    </row>
    <row r="216" spans="2:65" s="1" customFormat="1" ht="24" customHeight="1">
      <c r="B216" s="149"/>
      <c r="C216" s="150" t="s">
        <v>578</v>
      </c>
      <c r="D216" s="150" t="s">
        <v>139</v>
      </c>
      <c r="E216" s="151" t="s">
        <v>626</v>
      </c>
      <c r="F216" s="152" t="s">
        <v>627</v>
      </c>
      <c r="G216" s="153" t="s">
        <v>151</v>
      </c>
      <c r="H216" s="154">
        <v>20</v>
      </c>
      <c r="I216" s="155">
        <v>550</v>
      </c>
      <c r="J216" s="156">
        <f t="shared" si="60"/>
        <v>11000</v>
      </c>
      <c r="K216" s="152" t="s">
        <v>1</v>
      </c>
      <c r="L216" s="30"/>
      <c r="M216" s="157" t="s">
        <v>1</v>
      </c>
      <c r="N216" s="158" t="s">
        <v>39</v>
      </c>
      <c r="O216" s="53"/>
      <c r="P216" s="159">
        <f t="shared" si="61"/>
        <v>0</v>
      </c>
      <c r="Q216" s="159">
        <v>0.00621</v>
      </c>
      <c r="R216" s="159">
        <f t="shared" si="62"/>
        <v>0.1242</v>
      </c>
      <c r="S216" s="159">
        <v>0</v>
      </c>
      <c r="T216" s="160">
        <f t="shared" si="63"/>
        <v>0</v>
      </c>
      <c r="AR216" s="161" t="s">
        <v>143</v>
      </c>
      <c r="AT216" s="161" t="s">
        <v>139</v>
      </c>
      <c r="AU216" s="161" t="s">
        <v>84</v>
      </c>
      <c r="AY216" s="16" t="s">
        <v>136</v>
      </c>
      <c r="BE216" s="162">
        <f t="shared" si="64"/>
        <v>11000</v>
      </c>
      <c r="BF216" s="162">
        <f t="shared" si="65"/>
        <v>0</v>
      </c>
      <c r="BG216" s="162">
        <f t="shared" si="66"/>
        <v>0</v>
      </c>
      <c r="BH216" s="162">
        <f t="shared" si="67"/>
        <v>0</v>
      </c>
      <c r="BI216" s="162">
        <f t="shared" si="68"/>
        <v>0</v>
      </c>
      <c r="BJ216" s="16" t="s">
        <v>82</v>
      </c>
      <c r="BK216" s="162">
        <f t="shared" si="69"/>
        <v>11000</v>
      </c>
      <c r="BL216" s="16" t="s">
        <v>143</v>
      </c>
      <c r="BM216" s="161" t="s">
        <v>1253</v>
      </c>
    </row>
    <row r="217" spans="2:65" s="1" customFormat="1" ht="24" customHeight="1">
      <c r="B217" s="149"/>
      <c r="C217" s="150" t="s">
        <v>613</v>
      </c>
      <c r="D217" s="150" t="s">
        <v>139</v>
      </c>
      <c r="E217" s="151" t="s">
        <v>640</v>
      </c>
      <c r="F217" s="152" t="s">
        <v>641</v>
      </c>
      <c r="G217" s="153" t="s">
        <v>142</v>
      </c>
      <c r="H217" s="154">
        <v>1</v>
      </c>
      <c r="I217" s="155">
        <v>1200</v>
      </c>
      <c r="J217" s="156">
        <f t="shared" si="60"/>
        <v>1200</v>
      </c>
      <c r="K217" s="152" t="s">
        <v>1</v>
      </c>
      <c r="L217" s="30"/>
      <c r="M217" s="157" t="s">
        <v>1</v>
      </c>
      <c r="N217" s="158" t="s">
        <v>39</v>
      </c>
      <c r="O217" s="53"/>
      <c r="P217" s="159">
        <f t="shared" si="61"/>
        <v>0</v>
      </c>
      <c r="Q217" s="159">
        <v>0</v>
      </c>
      <c r="R217" s="159">
        <f t="shared" si="62"/>
        <v>0</v>
      </c>
      <c r="S217" s="159">
        <v>0</v>
      </c>
      <c r="T217" s="160">
        <f t="shared" si="63"/>
        <v>0</v>
      </c>
      <c r="AR217" s="161" t="s">
        <v>143</v>
      </c>
      <c r="AT217" s="161" t="s">
        <v>139</v>
      </c>
      <c r="AU217" s="161" t="s">
        <v>84</v>
      </c>
      <c r="AY217" s="16" t="s">
        <v>136</v>
      </c>
      <c r="BE217" s="162">
        <f t="shared" si="64"/>
        <v>1200</v>
      </c>
      <c r="BF217" s="162">
        <f t="shared" si="65"/>
        <v>0</v>
      </c>
      <c r="BG217" s="162">
        <f t="shared" si="66"/>
        <v>0</v>
      </c>
      <c r="BH217" s="162">
        <f t="shared" si="67"/>
        <v>0</v>
      </c>
      <c r="BI217" s="162">
        <f t="shared" si="68"/>
        <v>0</v>
      </c>
      <c r="BJ217" s="16" t="s">
        <v>82</v>
      </c>
      <c r="BK217" s="162">
        <f t="shared" si="69"/>
        <v>1200</v>
      </c>
      <c r="BL217" s="16" t="s">
        <v>143</v>
      </c>
      <c r="BM217" s="161" t="s">
        <v>1254</v>
      </c>
    </row>
    <row r="218" spans="2:65" s="1" customFormat="1" ht="24" customHeight="1">
      <c r="B218" s="149"/>
      <c r="C218" s="150" t="s">
        <v>617</v>
      </c>
      <c r="D218" s="150" t="s">
        <v>139</v>
      </c>
      <c r="E218" s="151" t="s">
        <v>644</v>
      </c>
      <c r="F218" s="152" t="s">
        <v>645</v>
      </c>
      <c r="G218" s="153" t="s">
        <v>142</v>
      </c>
      <c r="H218" s="154">
        <v>4</v>
      </c>
      <c r="I218" s="155">
        <v>193</v>
      </c>
      <c r="J218" s="156">
        <f t="shared" si="60"/>
        <v>772</v>
      </c>
      <c r="K218" s="152" t="s">
        <v>1</v>
      </c>
      <c r="L218" s="30"/>
      <c r="M218" s="157" t="s">
        <v>1</v>
      </c>
      <c r="N218" s="158" t="s">
        <v>39</v>
      </c>
      <c r="O218" s="53"/>
      <c r="P218" s="159">
        <f t="shared" si="61"/>
        <v>0</v>
      </c>
      <c r="Q218" s="159">
        <v>0</v>
      </c>
      <c r="R218" s="159">
        <f t="shared" si="62"/>
        <v>0</v>
      </c>
      <c r="S218" s="159">
        <v>0</v>
      </c>
      <c r="T218" s="160">
        <f t="shared" si="63"/>
        <v>0</v>
      </c>
      <c r="AR218" s="161" t="s">
        <v>143</v>
      </c>
      <c r="AT218" s="161" t="s">
        <v>139</v>
      </c>
      <c r="AU218" s="161" t="s">
        <v>84</v>
      </c>
      <c r="AY218" s="16" t="s">
        <v>136</v>
      </c>
      <c r="BE218" s="162">
        <f t="shared" si="64"/>
        <v>772</v>
      </c>
      <c r="BF218" s="162">
        <f t="shared" si="65"/>
        <v>0</v>
      </c>
      <c r="BG218" s="162">
        <f t="shared" si="66"/>
        <v>0</v>
      </c>
      <c r="BH218" s="162">
        <f t="shared" si="67"/>
        <v>0</v>
      </c>
      <c r="BI218" s="162">
        <f t="shared" si="68"/>
        <v>0</v>
      </c>
      <c r="BJ218" s="16" t="s">
        <v>82</v>
      </c>
      <c r="BK218" s="162">
        <f t="shared" si="69"/>
        <v>772</v>
      </c>
      <c r="BL218" s="16" t="s">
        <v>143</v>
      </c>
      <c r="BM218" s="161" t="s">
        <v>1255</v>
      </c>
    </row>
    <row r="219" spans="2:65" s="1" customFormat="1" ht="24" customHeight="1">
      <c r="B219" s="149"/>
      <c r="C219" s="150" t="s">
        <v>625</v>
      </c>
      <c r="D219" s="150" t="s">
        <v>139</v>
      </c>
      <c r="E219" s="151" t="s">
        <v>1256</v>
      </c>
      <c r="F219" s="152" t="s">
        <v>1257</v>
      </c>
      <c r="G219" s="153" t="s">
        <v>142</v>
      </c>
      <c r="H219" s="154">
        <v>2</v>
      </c>
      <c r="I219" s="155">
        <v>101.5</v>
      </c>
      <c r="J219" s="156">
        <f t="shared" si="60"/>
        <v>203</v>
      </c>
      <c r="K219" s="152" t="s">
        <v>1</v>
      </c>
      <c r="L219" s="30"/>
      <c r="M219" s="157" t="s">
        <v>1</v>
      </c>
      <c r="N219" s="158" t="s">
        <v>39</v>
      </c>
      <c r="O219" s="53"/>
      <c r="P219" s="159">
        <f t="shared" si="61"/>
        <v>0</v>
      </c>
      <c r="Q219" s="159">
        <v>0</v>
      </c>
      <c r="R219" s="159">
        <f t="shared" si="62"/>
        <v>0</v>
      </c>
      <c r="S219" s="159">
        <v>0</v>
      </c>
      <c r="T219" s="160">
        <f t="shared" si="63"/>
        <v>0</v>
      </c>
      <c r="AR219" s="161" t="s">
        <v>143</v>
      </c>
      <c r="AT219" s="161" t="s">
        <v>139</v>
      </c>
      <c r="AU219" s="161" t="s">
        <v>84</v>
      </c>
      <c r="AY219" s="16" t="s">
        <v>136</v>
      </c>
      <c r="BE219" s="162">
        <f t="shared" si="64"/>
        <v>203</v>
      </c>
      <c r="BF219" s="162">
        <f t="shared" si="65"/>
        <v>0</v>
      </c>
      <c r="BG219" s="162">
        <f t="shared" si="66"/>
        <v>0</v>
      </c>
      <c r="BH219" s="162">
        <f t="shared" si="67"/>
        <v>0</v>
      </c>
      <c r="BI219" s="162">
        <f t="shared" si="68"/>
        <v>0</v>
      </c>
      <c r="BJ219" s="16" t="s">
        <v>82</v>
      </c>
      <c r="BK219" s="162">
        <f t="shared" si="69"/>
        <v>203</v>
      </c>
      <c r="BL219" s="16" t="s">
        <v>143</v>
      </c>
      <c r="BM219" s="161" t="s">
        <v>1258</v>
      </c>
    </row>
    <row r="220" spans="2:63" s="11" customFormat="1" ht="22.9" customHeight="1">
      <c r="B220" s="136"/>
      <c r="D220" s="137" t="s">
        <v>73</v>
      </c>
      <c r="E220" s="147" t="s">
        <v>647</v>
      </c>
      <c r="F220" s="147" t="s">
        <v>648</v>
      </c>
      <c r="I220" s="139"/>
      <c r="J220" s="148">
        <f>BK220</f>
        <v>44709.5</v>
      </c>
      <c r="L220" s="136"/>
      <c r="M220" s="141"/>
      <c r="N220" s="142"/>
      <c r="O220" s="142"/>
      <c r="P220" s="143">
        <f>SUM(P221:P242)</f>
        <v>0</v>
      </c>
      <c r="Q220" s="142"/>
      <c r="R220" s="143">
        <f>SUM(R221:R242)</f>
        <v>0.07855000000000001</v>
      </c>
      <c r="S220" s="142"/>
      <c r="T220" s="144">
        <f>SUM(T221:T242)</f>
        <v>0.14550000000000002</v>
      </c>
      <c r="AR220" s="137" t="s">
        <v>84</v>
      </c>
      <c r="AT220" s="145" t="s">
        <v>73</v>
      </c>
      <c r="AU220" s="145" t="s">
        <v>82</v>
      </c>
      <c r="AY220" s="137" t="s">
        <v>136</v>
      </c>
      <c r="BK220" s="146">
        <f>SUM(BK221:BK242)</f>
        <v>44709.5</v>
      </c>
    </row>
    <row r="221" spans="2:65" s="1" customFormat="1" ht="24" customHeight="1">
      <c r="B221" s="149"/>
      <c r="C221" s="150" t="s">
        <v>629</v>
      </c>
      <c r="D221" s="150" t="s">
        <v>139</v>
      </c>
      <c r="E221" s="151" t="s">
        <v>650</v>
      </c>
      <c r="F221" s="152" t="s">
        <v>651</v>
      </c>
      <c r="G221" s="153" t="s">
        <v>142</v>
      </c>
      <c r="H221" s="154">
        <v>10</v>
      </c>
      <c r="I221" s="155">
        <v>138</v>
      </c>
      <c r="J221" s="156">
        <f aca="true" t="shared" si="70" ref="J221:J242">ROUND(I221*H221,2)</f>
        <v>1380</v>
      </c>
      <c r="K221" s="152" t="s">
        <v>1</v>
      </c>
      <c r="L221" s="30"/>
      <c r="M221" s="157" t="s">
        <v>1</v>
      </c>
      <c r="N221" s="158" t="s">
        <v>39</v>
      </c>
      <c r="O221" s="53"/>
      <c r="P221" s="159">
        <f aca="true" t="shared" si="71" ref="P221:P242">O221*H221</f>
        <v>0</v>
      </c>
      <c r="Q221" s="159">
        <v>2E-05</v>
      </c>
      <c r="R221" s="159">
        <f aca="true" t="shared" si="72" ref="R221:R242">Q221*H221</f>
        <v>0.0002</v>
      </c>
      <c r="S221" s="159">
        <v>0.014</v>
      </c>
      <c r="T221" s="160">
        <f aca="true" t="shared" si="73" ref="T221:T242">S221*H221</f>
        <v>0.14</v>
      </c>
      <c r="AR221" s="161" t="s">
        <v>143</v>
      </c>
      <c r="AT221" s="161" t="s">
        <v>139</v>
      </c>
      <c r="AU221" s="161" t="s">
        <v>84</v>
      </c>
      <c r="AY221" s="16" t="s">
        <v>136</v>
      </c>
      <c r="BE221" s="162">
        <f aca="true" t="shared" si="74" ref="BE221:BE242">IF(N221="základní",J221,0)</f>
        <v>1380</v>
      </c>
      <c r="BF221" s="162">
        <f aca="true" t="shared" si="75" ref="BF221:BF242">IF(N221="snížená",J221,0)</f>
        <v>0</v>
      </c>
      <c r="BG221" s="162">
        <f aca="true" t="shared" si="76" ref="BG221:BG242">IF(N221="zákl. přenesená",J221,0)</f>
        <v>0</v>
      </c>
      <c r="BH221" s="162">
        <f aca="true" t="shared" si="77" ref="BH221:BH242">IF(N221="sníž. přenesená",J221,0)</f>
        <v>0</v>
      </c>
      <c r="BI221" s="162">
        <f aca="true" t="shared" si="78" ref="BI221:BI242">IF(N221="nulová",J221,0)</f>
        <v>0</v>
      </c>
      <c r="BJ221" s="16" t="s">
        <v>82</v>
      </c>
      <c r="BK221" s="162">
        <f aca="true" t="shared" si="79" ref="BK221:BK242">ROUND(I221*H221,2)</f>
        <v>1380</v>
      </c>
      <c r="BL221" s="16" t="s">
        <v>143</v>
      </c>
      <c r="BM221" s="161" t="s">
        <v>1259</v>
      </c>
    </row>
    <row r="222" spans="2:65" s="1" customFormat="1" ht="16.5" customHeight="1">
      <c r="B222" s="149"/>
      <c r="C222" s="150" t="s">
        <v>630</v>
      </c>
      <c r="D222" s="150" t="s">
        <v>139</v>
      </c>
      <c r="E222" s="151" t="s">
        <v>658</v>
      </c>
      <c r="F222" s="152" t="s">
        <v>659</v>
      </c>
      <c r="G222" s="153" t="s">
        <v>142</v>
      </c>
      <c r="H222" s="154">
        <v>2</v>
      </c>
      <c r="I222" s="155">
        <v>710</v>
      </c>
      <c r="J222" s="156">
        <f t="shared" si="70"/>
        <v>1420</v>
      </c>
      <c r="K222" s="152" t="s">
        <v>1</v>
      </c>
      <c r="L222" s="30"/>
      <c r="M222" s="157" t="s">
        <v>1</v>
      </c>
      <c r="N222" s="158" t="s">
        <v>39</v>
      </c>
      <c r="O222" s="53"/>
      <c r="P222" s="159">
        <f t="shared" si="71"/>
        <v>0</v>
      </c>
      <c r="Q222" s="159">
        <v>0.00845</v>
      </c>
      <c r="R222" s="159">
        <f t="shared" si="72"/>
        <v>0.0169</v>
      </c>
      <c r="S222" s="159">
        <v>0</v>
      </c>
      <c r="T222" s="160">
        <f t="shared" si="73"/>
        <v>0</v>
      </c>
      <c r="AR222" s="161" t="s">
        <v>143</v>
      </c>
      <c r="AT222" s="161" t="s">
        <v>139</v>
      </c>
      <c r="AU222" s="161" t="s">
        <v>84</v>
      </c>
      <c r="AY222" s="16" t="s">
        <v>136</v>
      </c>
      <c r="BE222" s="162">
        <f t="shared" si="74"/>
        <v>1420</v>
      </c>
      <c r="BF222" s="162">
        <f t="shared" si="75"/>
        <v>0</v>
      </c>
      <c r="BG222" s="162">
        <f t="shared" si="76"/>
        <v>0</v>
      </c>
      <c r="BH222" s="162">
        <f t="shared" si="77"/>
        <v>0</v>
      </c>
      <c r="BI222" s="162">
        <f t="shared" si="78"/>
        <v>0</v>
      </c>
      <c r="BJ222" s="16" t="s">
        <v>82</v>
      </c>
      <c r="BK222" s="162">
        <f t="shared" si="79"/>
        <v>1420</v>
      </c>
      <c r="BL222" s="16" t="s">
        <v>143</v>
      </c>
      <c r="BM222" s="161" t="s">
        <v>1260</v>
      </c>
    </row>
    <row r="223" spans="2:65" s="1" customFormat="1" ht="24.6" customHeight="1">
      <c r="B223" s="149"/>
      <c r="C223" s="150" t="s">
        <v>631</v>
      </c>
      <c r="D223" s="150" t="s">
        <v>139</v>
      </c>
      <c r="E223" s="151" t="s">
        <v>654</v>
      </c>
      <c r="F223" s="152" t="s">
        <v>655</v>
      </c>
      <c r="G223" s="153" t="s">
        <v>142</v>
      </c>
      <c r="H223" s="154">
        <v>5</v>
      </c>
      <c r="I223" s="155">
        <v>26.5</v>
      </c>
      <c r="J223" s="156">
        <f t="shared" si="70"/>
        <v>132.5</v>
      </c>
      <c r="K223" s="152" t="s">
        <v>1</v>
      </c>
      <c r="L223" s="30"/>
      <c r="M223" s="157" t="s">
        <v>1</v>
      </c>
      <c r="N223" s="158" t="s">
        <v>39</v>
      </c>
      <c r="O223" s="53"/>
      <c r="P223" s="159">
        <f t="shared" si="71"/>
        <v>0</v>
      </c>
      <c r="Q223" s="159">
        <v>6E-05</v>
      </c>
      <c r="R223" s="159">
        <f t="shared" si="72"/>
        <v>0.00030000000000000003</v>
      </c>
      <c r="S223" s="159">
        <v>0.0011</v>
      </c>
      <c r="T223" s="160">
        <f t="shared" si="73"/>
        <v>0.0055000000000000005</v>
      </c>
      <c r="AR223" s="161" t="s">
        <v>143</v>
      </c>
      <c r="AT223" s="161" t="s">
        <v>139</v>
      </c>
      <c r="AU223" s="161" t="s">
        <v>84</v>
      </c>
      <c r="AY223" s="16" t="s">
        <v>136</v>
      </c>
      <c r="BE223" s="162">
        <f t="shared" si="74"/>
        <v>132.5</v>
      </c>
      <c r="BF223" s="162">
        <f t="shared" si="75"/>
        <v>0</v>
      </c>
      <c r="BG223" s="162">
        <f t="shared" si="76"/>
        <v>0</v>
      </c>
      <c r="BH223" s="162">
        <f t="shared" si="77"/>
        <v>0</v>
      </c>
      <c r="BI223" s="162">
        <f t="shared" si="78"/>
        <v>0</v>
      </c>
      <c r="BJ223" s="16" t="s">
        <v>82</v>
      </c>
      <c r="BK223" s="162">
        <f t="shared" si="79"/>
        <v>132.5</v>
      </c>
      <c r="BL223" s="16" t="s">
        <v>143</v>
      </c>
      <c r="BM223" s="161" t="s">
        <v>1261</v>
      </c>
    </row>
    <row r="224" spans="2:65" s="1" customFormat="1" ht="24" customHeight="1">
      <c r="B224" s="149"/>
      <c r="C224" s="150" t="s">
        <v>632</v>
      </c>
      <c r="D224" s="150" t="s">
        <v>139</v>
      </c>
      <c r="E224" s="151" t="s">
        <v>662</v>
      </c>
      <c r="F224" s="152" t="s">
        <v>663</v>
      </c>
      <c r="G224" s="153" t="s">
        <v>142</v>
      </c>
      <c r="H224" s="154">
        <v>5</v>
      </c>
      <c r="I224" s="155">
        <v>178</v>
      </c>
      <c r="J224" s="156">
        <f t="shared" si="70"/>
        <v>890</v>
      </c>
      <c r="K224" s="152" t="s">
        <v>1</v>
      </c>
      <c r="L224" s="206"/>
      <c r="M224" s="157" t="s">
        <v>1</v>
      </c>
      <c r="N224" s="158" t="s">
        <v>39</v>
      </c>
      <c r="O224" s="53"/>
      <c r="P224" s="159">
        <f t="shared" si="71"/>
        <v>0</v>
      </c>
      <c r="Q224" s="159">
        <v>0.00024</v>
      </c>
      <c r="R224" s="159">
        <f t="shared" si="72"/>
        <v>0.0012000000000000001</v>
      </c>
      <c r="S224" s="159">
        <v>0</v>
      </c>
      <c r="T224" s="160">
        <f t="shared" si="73"/>
        <v>0</v>
      </c>
      <c r="AR224" s="161" t="s">
        <v>143</v>
      </c>
      <c r="AT224" s="161" t="s">
        <v>139</v>
      </c>
      <c r="AU224" s="161" t="s">
        <v>84</v>
      </c>
      <c r="AY224" s="16" t="s">
        <v>136</v>
      </c>
      <c r="BE224" s="162">
        <f t="shared" si="74"/>
        <v>890</v>
      </c>
      <c r="BF224" s="162">
        <f t="shared" si="75"/>
        <v>0</v>
      </c>
      <c r="BG224" s="162">
        <f t="shared" si="76"/>
        <v>0</v>
      </c>
      <c r="BH224" s="162">
        <f t="shared" si="77"/>
        <v>0</v>
      </c>
      <c r="BI224" s="162">
        <f t="shared" si="78"/>
        <v>0</v>
      </c>
      <c r="BJ224" s="16" t="s">
        <v>82</v>
      </c>
      <c r="BK224" s="162">
        <f t="shared" si="79"/>
        <v>890</v>
      </c>
      <c r="BL224" s="16" t="s">
        <v>143</v>
      </c>
      <c r="BM224" s="161" t="s">
        <v>1262</v>
      </c>
    </row>
    <row r="225" spans="2:65" s="1" customFormat="1" ht="24" customHeight="1">
      <c r="B225" s="149"/>
      <c r="C225" s="150" t="s">
        <v>633</v>
      </c>
      <c r="D225" s="150" t="s">
        <v>139</v>
      </c>
      <c r="E225" s="151" t="s">
        <v>666</v>
      </c>
      <c r="F225" s="152" t="s">
        <v>667</v>
      </c>
      <c r="G225" s="153" t="s">
        <v>142</v>
      </c>
      <c r="H225" s="154">
        <v>1</v>
      </c>
      <c r="I225" s="155">
        <v>1612</v>
      </c>
      <c r="J225" s="156">
        <f t="shared" si="70"/>
        <v>1612</v>
      </c>
      <c r="K225" s="152" t="s">
        <v>1</v>
      </c>
      <c r="L225" s="206"/>
      <c r="M225" s="157" t="s">
        <v>1</v>
      </c>
      <c r="N225" s="158" t="s">
        <v>39</v>
      </c>
      <c r="O225" s="53"/>
      <c r="P225" s="159">
        <f t="shared" si="71"/>
        <v>0</v>
      </c>
      <c r="Q225" s="159">
        <v>0.0003</v>
      </c>
      <c r="R225" s="159">
        <f t="shared" si="72"/>
        <v>0.0003</v>
      </c>
      <c r="S225" s="159">
        <v>0</v>
      </c>
      <c r="T225" s="160">
        <f t="shared" si="73"/>
        <v>0</v>
      </c>
      <c r="AR225" s="161" t="s">
        <v>143</v>
      </c>
      <c r="AT225" s="161" t="s">
        <v>139</v>
      </c>
      <c r="AU225" s="161" t="s">
        <v>84</v>
      </c>
      <c r="AY225" s="16" t="s">
        <v>136</v>
      </c>
      <c r="BE225" s="162">
        <f t="shared" si="74"/>
        <v>1612</v>
      </c>
      <c r="BF225" s="162">
        <f t="shared" si="75"/>
        <v>0</v>
      </c>
      <c r="BG225" s="162">
        <f t="shared" si="76"/>
        <v>0</v>
      </c>
      <c r="BH225" s="162">
        <f t="shared" si="77"/>
        <v>0</v>
      </c>
      <c r="BI225" s="162">
        <f t="shared" si="78"/>
        <v>0</v>
      </c>
      <c r="BJ225" s="16" t="s">
        <v>82</v>
      </c>
      <c r="BK225" s="162">
        <f t="shared" si="79"/>
        <v>1612</v>
      </c>
      <c r="BL225" s="16" t="s">
        <v>143</v>
      </c>
      <c r="BM225" s="161" t="s">
        <v>1263</v>
      </c>
    </row>
    <row r="226" spans="2:65" s="1" customFormat="1" ht="36.6" customHeight="1">
      <c r="B226" s="149"/>
      <c r="C226" s="150" t="s">
        <v>634</v>
      </c>
      <c r="D226" s="150" t="s">
        <v>139</v>
      </c>
      <c r="E226" s="151" t="s">
        <v>1264</v>
      </c>
      <c r="F226" s="152" t="s">
        <v>1265</v>
      </c>
      <c r="G226" s="153" t="s">
        <v>142</v>
      </c>
      <c r="H226" s="154">
        <v>1</v>
      </c>
      <c r="I226" s="155">
        <v>2599</v>
      </c>
      <c r="J226" s="156">
        <f t="shared" si="70"/>
        <v>2599</v>
      </c>
      <c r="K226" s="152" t="s">
        <v>1</v>
      </c>
      <c r="L226" s="206"/>
      <c r="M226" s="157" t="s">
        <v>1</v>
      </c>
      <c r="N226" s="158" t="s">
        <v>39</v>
      </c>
      <c r="O226" s="53"/>
      <c r="P226" s="159">
        <f t="shared" si="71"/>
        <v>0</v>
      </c>
      <c r="Q226" s="159">
        <v>0.0006</v>
      </c>
      <c r="R226" s="159">
        <f t="shared" si="72"/>
        <v>0.0006</v>
      </c>
      <c r="S226" s="159">
        <v>0</v>
      </c>
      <c r="T226" s="160">
        <f t="shared" si="73"/>
        <v>0</v>
      </c>
      <c r="AR226" s="161" t="s">
        <v>143</v>
      </c>
      <c r="AT226" s="161" t="s">
        <v>139</v>
      </c>
      <c r="AU226" s="161" t="s">
        <v>84</v>
      </c>
      <c r="AY226" s="16" t="s">
        <v>136</v>
      </c>
      <c r="BE226" s="162">
        <f t="shared" si="74"/>
        <v>2599</v>
      </c>
      <c r="BF226" s="162">
        <f t="shared" si="75"/>
        <v>0</v>
      </c>
      <c r="BG226" s="162">
        <f t="shared" si="76"/>
        <v>0</v>
      </c>
      <c r="BH226" s="162">
        <f t="shared" si="77"/>
        <v>0</v>
      </c>
      <c r="BI226" s="162">
        <f t="shared" si="78"/>
        <v>0</v>
      </c>
      <c r="BJ226" s="16" t="s">
        <v>82</v>
      </c>
      <c r="BK226" s="162">
        <f t="shared" si="79"/>
        <v>2599</v>
      </c>
      <c r="BL226" s="16" t="s">
        <v>143</v>
      </c>
      <c r="BM226" s="161" t="s">
        <v>1266</v>
      </c>
    </row>
    <row r="227" spans="2:65" s="1" customFormat="1" ht="24" customHeight="1">
      <c r="B227" s="149"/>
      <c r="C227" s="150" t="s">
        <v>635</v>
      </c>
      <c r="D227" s="150" t="s">
        <v>139</v>
      </c>
      <c r="E227" s="151" t="s">
        <v>674</v>
      </c>
      <c r="F227" s="152" t="s">
        <v>1085</v>
      </c>
      <c r="G227" s="153" t="s">
        <v>142</v>
      </c>
      <c r="H227" s="154">
        <v>1</v>
      </c>
      <c r="I227" s="155">
        <v>3184</v>
      </c>
      <c r="J227" s="156">
        <f t="shared" si="70"/>
        <v>3184</v>
      </c>
      <c r="K227" s="152" t="s">
        <v>1</v>
      </c>
      <c r="L227" s="206"/>
      <c r="M227" s="157" t="s">
        <v>1</v>
      </c>
      <c r="N227" s="158" t="s">
        <v>39</v>
      </c>
      <c r="O227" s="53"/>
      <c r="P227" s="159">
        <f t="shared" si="71"/>
        <v>0</v>
      </c>
      <c r="Q227" s="159">
        <v>0.0006</v>
      </c>
      <c r="R227" s="159">
        <f t="shared" si="72"/>
        <v>0.0006</v>
      </c>
      <c r="S227" s="159">
        <v>0</v>
      </c>
      <c r="T227" s="160">
        <f t="shared" si="73"/>
        <v>0</v>
      </c>
      <c r="AR227" s="161" t="s">
        <v>143</v>
      </c>
      <c r="AT227" s="161" t="s">
        <v>139</v>
      </c>
      <c r="AU227" s="161" t="s">
        <v>84</v>
      </c>
      <c r="AY227" s="16" t="s">
        <v>136</v>
      </c>
      <c r="BE227" s="162">
        <f t="shared" si="74"/>
        <v>3184</v>
      </c>
      <c r="BF227" s="162">
        <f t="shared" si="75"/>
        <v>0</v>
      </c>
      <c r="BG227" s="162">
        <f t="shared" si="76"/>
        <v>0</v>
      </c>
      <c r="BH227" s="162">
        <f t="shared" si="77"/>
        <v>0</v>
      </c>
      <c r="BI227" s="162">
        <f t="shared" si="78"/>
        <v>0</v>
      </c>
      <c r="BJ227" s="16" t="s">
        <v>82</v>
      </c>
      <c r="BK227" s="162">
        <f t="shared" si="79"/>
        <v>3184</v>
      </c>
      <c r="BL227" s="16" t="s">
        <v>143</v>
      </c>
      <c r="BM227" s="161" t="s">
        <v>1267</v>
      </c>
    </row>
    <row r="228" spans="2:65" s="1" customFormat="1" ht="24" customHeight="1">
      <c r="B228" s="149"/>
      <c r="C228" s="150" t="s">
        <v>639</v>
      </c>
      <c r="D228" s="150" t="s">
        <v>139</v>
      </c>
      <c r="E228" s="151" t="s">
        <v>1268</v>
      </c>
      <c r="F228" s="152" t="s">
        <v>1269</v>
      </c>
      <c r="G228" s="153" t="s">
        <v>142</v>
      </c>
      <c r="H228" s="154">
        <v>1</v>
      </c>
      <c r="I228" s="155">
        <v>338</v>
      </c>
      <c r="J228" s="156">
        <f t="shared" si="70"/>
        <v>338</v>
      </c>
      <c r="K228" s="152" t="s">
        <v>1</v>
      </c>
      <c r="L228" s="206"/>
      <c r="M228" s="157" t="s">
        <v>1</v>
      </c>
      <c r="N228" s="158" t="s">
        <v>39</v>
      </c>
      <c r="O228" s="53"/>
      <c r="P228" s="159">
        <f t="shared" si="71"/>
        <v>0</v>
      </c>
      <c r="Q228" s="159">
        <v>0.00038</v>
      </c>
      <c r="R228" s="159">
        <f t="shared" si="72"/>
        <v>0.00038</v>
      </c>
      <c r="S228" s="159">
        <v>0</v>
      </c>
      <c r="T228" s="160">
        <f t="shared" si="73"/>
        <v>0</v>
      </c>
      <c r="AR228" s="161" t="s">
        <v>143</v>
      </c>
      <c r="AT228" s="161" t="s">
        <v>139</v>
      </c>
      <c r="AU228" s="161" t="s">
        <v>84</v>
      </c>
      <c r="AY228" s="16" t="s">
        <v>136</v>
      </c>
      <c r="BE228" s="162">
        <f t="shared" si="74"/>
        <v>338</v>
      </c>
      <c r="BF228" s="162">
        <f t="shared" si="75"/>
        <v>0</v>
      </c>
      <c r="BG228" s="162">
        <f t="shared" si="76"/>
        <v>0</v>
      </c>
      <c r="BH228" s="162">
        <f t="shared" si="77"/>
        <v>0</v>
      </c>
      <c r="BI228" s="162">
        <f t="shared" si="78"/>
        <v>0</v>
      </c>
      <c r="BJ228" s="16" t="s">
        <v>82</v>
      </c>
      <c r="BK228" s="162">
        <f t="shared" si="79"/>
        <v>338</v>
      </c>
      <c r="BL228" s="16" t="s">
        <v>143</v>
      </c>
      <c r="BM228" s="161" t="s">
        <v>1270</v>
      </c>
    </row>
    <row r="229" spans="2:65" s="1" customFormat="1" ht="24" customHeight="1">
      <c r="B229" s="149"/>
      <c r="C229" s="150" t="s">
        <v>643</v>
      </c>
      <c r="D229" s="150" t="s">
        <v>139</v>
      </c>
      <c r="E229" s="151" t="s">
        <v>694</v>
      </c>
      <c r="F229" s="152" t="s">
        <v>695</v>
      </c>
      <c r="G229" s="153" t="s">
        <v>142</v>
      </c>
      <c r="H229" s="154">
        <v>3</v>
      </c>
      <c r="I229" s="155">
        <v>643</v>
      </c>
      <c r="J229" s="156">
        <f t="shared" si="70"/>
        <v>1929</v>
      </c>
      <c r="K229" s="152" t="s">
        <v>1</v>
      </c>
      <c r="L229" s="206"/>
      <c r="M229" s="157" t="s">
        <v>1</v>
      </c>
      <c r="N229" s="158" t="s">
        <v>39</v>
      </c>
      <c r="O229" s="53"/>
      <c r="P229" s="159">
        <f t="shared" si="71"/>
        <v>0</v>
      </c>
      <c r="Q229" s="159">
        <v>0.00078</v>
      </c>
      <c r="R229" s="159">
        <f t="shared" si="72"/>
        <v>0.00234</v>
      </c>
      <c r="S229" s="159">
        <v>0</v>
      </c>
      <c r="T229" s="160">
        <f t="shared" si="73"/>
        <v>0</v>
      </c>
      <c r="AR229" s="161" t="s">
        <v>143</v>
      </c>
      <c r="AT229" s="161" t="s">
        <v>139</v>
      </c>
      <c r="AU229" s="161" t="s">
        <v>84</v>
      </c>
      <c r="AY229" s="16" t="s">
        <v>136</v>
      </c>
      <c r="BE229" s="162">
        <f t="shared" si="74"/>
        <v>1929</v>
      </c>
      <c r="BF229" s="162">
        <f t="shared" si="75"/>
        <v>0</v>
      </c>
      <c r="BG229" s="162">
        <f t="shared" si="76"/>
        <v>0</v>
      </c>
      <c r="BH229" s="162">
        <f t="shared" si="77"/>
        <v>0</v>
      </c>
      <c r="BI229" s="162">
        <f t="shared" si="78"/>
        <v>0</v>
      </c>
      <c r="BJ229" s="16" t="s">
        <v>82</v>
      </c>
      <c r="BK229" s="162">
        <f t="shared" si="79"/>
        <v>1929</v>
      </c>
      <c r="BL229" s="16" t="s">
        <v>143</v>
      </c>
      <c r="BM229" s="161" t="s">
        <v>1271</v>
      </c>
    </row>
    <row r="230" spans="2:65" s="1" customFormat="1" ht="24" customHeight="1">
      <c r="B230" s="149"/>
      <c r="C230" s="150" t="s">
        <v>649</v>
      </c>
      <c r="D230" s="150" t="s">
        <v>139</v>
      </c>
      <c r="E230" s="151" t="s">
        <v>698</v>
      </c>
      <c r="F230" s="152" t="s">
        <v>699</v>
      </c>
      <c r="G230" s="153" t="s">
        <v>142</v>
      </c>
      <c r="H230" s="154">
        <v>12</v>
      </c>
      <c r="I230" s="155">
        <v>151.5</v>
      </c>
      <c r="J230" s="156">
        <f t="shared" si="70"/>
        <v>1818</v>
      </c>
      <c r="K230" s="152" t="s">
        <v>1</v>
      </c>
      <c r="L230" s="206"/>
      <c r="M230" s="157" t="s">
        <v>1</v>
      </c>
      <c r="N230" s="158" t="s">
        <v>39</v>
      </c>
      <c r="O230" s="53"/>
      <c r="P230" s="159">
        <f t="shared" si="71"/>
        <v>0</v>
      </c>
      <c r="Q230" s="159">
        <v>0.00022</v>
      </c>
      <c r="R230" s="159">
        <f t="shared" si="72"/>
        <v>0.00264</v>
      </c>
      <c r="S230" s="159">
        <v>0</v>
      </c>
      <c r="T230" s="160">
        <f t="shared" si="73"/>
        <v>0</v>
      </c>
      <c r="AR230" s="161" t="s">
        <v>143</v>
      </c>
      <c r="AT230" s="161" t="s">
        <v>139</v>
      </c>
      <c r="AU230" s="161" t="s">
        <v>84</v>
      </c>
      <c r="AY230" s="16" t="s">
        <v>136</v>
      </c>
      <c r="BE230" s="162">
        <f t="shared" si="74"/>
        <v>1818</v>
      </c>
      <c r="BF230" s="162">
        <f t="shared" si="75"/>
        <v>0</v>
      </c>
      <c r="BG230" s="162">
        <f t="shared" si="76"/>
        <v>0</v>
      </c>
      <c r="BH230" s="162">
        <f t="shared" si="77"/>
        <v>0</v>
      </c>
      <c r="BI230" s="162">
        <f t="shared" si="78"/>
        <v>0</v>
      </c>
      <c r="BJ230" s="16" t="s">
        <v>82</v>
      </c>
      <c r="BK230" s="162">
        <f t="shared" si="79"/>
        <v>1818</v>
      </c>
      <c r="BL230" s="16" t="s">
        <v>143</v>
      </c>
      <c r="BM230" s="161" t="s">
        <v>1272</v>
      </c>
    </row>
    <row r="231" spans="2:65" s="1" customFormat="1" ht="24" customHeight="1">
      <c r="B231" s="149"/>
      <c r="C231" s="150" t="s">
        <v>653</v>
      </c>
      <c r="D231" s="150" t="s">
        <v>139</v>
      </c>
      <c r="E231" s="151" t="s">
        <v>1273</v>
      </c>
      <c r="F231" s="152" t="s">
        <v>1274</v>
      </c>
      <c r="G231" s="153" t="s">
        <v>142</v>
      </c>
      <c r="H231" s="154">
        <v>1</v>
      </c>
      <c r="I231" s="155">
        <v>395</v>
      </c>
      <c r="J231" s="156">
        <f t="shared" si="70"/>
        <v>395</v>
      </c>
      <c r="K231" s="152" t="s">
        <v>1</v>
      </c>
      <c r="L231" s="206"/>
      <c r="M231" s="157" t="s">
        <v>1</v>
      </c>
      <c r="N231" s="158" t="s">
        <v>39</v>
      </c>
      <c r="O231" s="53"/>
      <c r="P231" s="159">
        <f t="shared" si="71"/>
        <v>0</v>
      </c>
      <c r="Q231" s="159">
        <v>0.00124</v>
      </c>
      <c r="R231" s="159">
        <f t="shared" si="72"/>
        <v>0.00124</v>
      </c>
      <c r="S231" s="159">
        <v>0</v>
      </c>
      <c r="T231" s="160">
        <f t="shared" si="73"/>
        <v>0</v>
      </c>
      <c r="AR231" s="161" t="s">
        <v>143</v>
      </c>
      <c r="AT231" s="161" t="s">
        <v>139</v>
      </c>
      <c r="AU231" s="161" t="s">
        <v>84</v>
      </c>
      <c r="AY231" s="16" t="s">
        <v>136</v>
      </c>
      <c r="BE231" s="162">
        <f t="shared" si="74"/>
        <v>395</v>
      </c>
      <c r="BF231" s="162">
        <f t="shared" si="75"/>
        <v>0</v>
      </c>
      <c r="BG231" s="162">
        <f t="shared" si="76"/>
        <v>0</v>
      </c>
      <c r="BH231" s="162">
        <f t="shared" si="77"/>
        <v>0</v>
      </c>
      <c r="BI231" s="162">
        <f t="shared" si="78"/>
        <v>0</v>
      </c>
      <c r="BJ231" s="16" t="s">
        <v>82</v>
      </c>
      <c r="BK231" s="162">
        <f t="shared" si="79"/>
        <v>395</v>
      </c>
      <c r="BL231" s="16" t="s">
        <v>143</v>
      </c>
      <c r="BM231" s="161" t="s">
        <v>1275</v>
      </c>
    </row>
    <row r="232" spans="2:65" s="1" customFormat="1" ht="24" customHeight="1">
      <c r="B232" s="149"/>
      <c r="C232" s="150" t="s">
        <v>657</v>
      </c>
      <c r="D232" s="150" t="s">
        <v>139</v>
      </c>
      <c r="E232" s="151" t="s">
        <v>710</v>
      </c>
      <c r="F232" s="152" t="s">
        <v>711</v>
      </c>
      <c r="G232" s="153" t="s">
        <v>142</v>
      </c>
      <c r="H232" s="154">
        <v>3</v>
      </c>
      <c r="I232" s="155">
        <v>540</v>
      </c>
      <c r="J232" s="156">
        <f t="shared" si="70"/>
        <v>1620</v>
      </c>
      <c r="K232" s="152" t="s">
        <v>1</v>
      </c>
      <c r="L232" s="206"/>
      <c r="M232" s="157" t="s">
        <v>1</v>
      </c>
      <c r="N232" s="158" t="s">
        <v>39</v>
      </c>
      <c r="O232" s="53"/>
      <c r="P232" s="159">
        <f t="shared" si="71"/>
        <v>0</v>
      </c>
      <c r="Q232" s="159">
        <v>0.00173</v>
      </c>
      <c r="R232" s="159">
        <f t="shared" si="72"/>
        <v>0.00519</v>
      </c>
      <c r="S232" s="159">
        <v>0</v>
      </c>
      <c r="T232" s="160">
        <f t="shared" si="73"/>
        <v>0</v>
      </c>
      <c r="AR232" s="161" t="s">
        <v>143</v>
      </c>
      <c r="AT232" s="161" t="s">
        <v>139</v>
      </c>
      <c r="AU232" s="161" t="s">
        <v>84</v>
      </c>
      <c r="AY232" s="16" t="s">
        <v>136</v>
      </c>
      <c r="BE232" s="162">
        <f t="shared" si="74"/>
        <v>1620</v>
      </c>
      <c r="BF232" s="162">
        <f t="shared" si="75"/>
        <v>0</v>
      </c>
      <c r="BG232" s="162">
        <f t="shared" si="76"/>
        <v>0</v>
      </c>
      <c r="BH232" s="162">
        <f t="shared" si="77"/>
        <v>0</v>
      </c>
      <c r="BI232" s="162">
        <f t="shared" si="78"/>
        <v>0</v>
      </c>
      <c r="BJ232" s="16" t="s">
        <v>82</v>
      </c>
      <c r="BK232" s="162">
        <f t="shared" si="79"/>
        <v>1620</v>
      </c>
      <c r="BL232" s="16" t="s">
        <v>143</v>
      </c>
      <c r="BM232" s="161" t="s">
        <v>1276</v>
      </c>
    </row>
    <row r="233" spans="2:65" s="1" customFormat="1" ht="24" customHeight="1">
      <c r="B233" s="149"/>
      <c r="C233" s="150" t="s">
        <v>661</v>
      </c>
      <c r="D233" s="150" t="s">
        <v>139</v>
      </c>
      <c r="E233" s="151" t="s">
        <v>714</v>
      </c>
      <c r="F233" s="152" t="s">
        <v>715</v>
      </c>
      <c r="G233" s="153" t="s">
        <v>142</v>
      </c>
      <c r="H233" s="154">
        <v>2</v>
      </c>
      <c r="I233" s="155">
        <v>191</v>
      </c>
      <c r="J233" s="156">
        <f t="shared" si="70"/>
        <v>382</v>
      </c>
      <c r="K233" s="152" t="s">
        <v>1</v>
      </c>
      <c r="L233" s="206"/>
      <c r="M233" s="157" t="s">
        <v>1</v>
      </c>
      <c r="N233" s="158" t="s">
        <v>39</v>
      </c>
      <c r="O233" s="53"/>
      <c r="P233" s="159">
        <f t="shared" si="71"/>
        <v>0</v>
      </c>
      <c r="Q233" s="159">
        <v>0.00023</v>
      </c>
      <c r="R233" s="159">
        <f t="shared" si="72"/>
        <v>0.00046</v>
      </c>
      <c r="S233" s="159">
        <v>0</v>
      </c>
      <c r="T233" s="160">
        <f t="shared" si="73"/>
        <v>0</v>
      </c>
      <c r="AR233" s="161" t="s">
        <v>143</v>
      </c>
      <c r="AT233" s="161" t="s">
        <v>139</v>
      </c>
      <c r="AU233" s="161" t="s">
        <v>84</v>
      </c>
      <c r="AY233" s="16" t="s">
        <v>136</v>
      </c>
      <c r="BE233" s="162">
        <f t="shared" si="74"/>
        <v>382</v>
      </c>
      <c r="BF233" s="162">
        <f t="shared" si="75"/>
        <v>0</v>
      </c>
      <c r="BG233" s="162">
        <f t="shared" si="76"/>
        <v>0</v>
      </c>
      <c r="BH233" s="162">
        <f t="shared" si="77"/>
        <v>0</v>
      </c>
      <c r="BI233" s="162">
        <f t="shared" si="78"/>
        <v>0</v>
      </c>
      <c r="BJ233" s="16" t="s">
        <v>82</v>
      </c>
      <c r="BK233" s="162">
        <f t="shared" si="79"/>
        <v>382</v>
      </c>
      <c r="BL233" s="16" t="s">
        <v>143</v>
      </c>
      <c r="BM233" s="161" t="s">
        <v>1277</v>
      </c>
    </row>
    <row r="234" spans="2:65" s="1" customFormat="1" ht="24" customHeight="1">
      <c r="B234" s="149"/>
      <c r="C234" s="150" t="s">
        <v>665</v>
      </c>
      <c r="D234" s="150" t="s">
        <v>139</v>
      </c>
      <c r="E234" s="151" t="s">
        <v>718</v>
      </c>
      <c r="F234" s="152" t="s">
        <v>719</v>
      </c>
      <c r="G234" s="153" t="s">
        <v>142</v>
      </c>
      <c r="H234" s="154">
        <v>1</v>
      </c>
      <c r="I234" s="155">
        <v>386</v>
      </c>
      <c r="J234" s="156">
        <f t="shared" si="70"/>
        <v>386</v>
      </c>
      <c r="K234" s="152" t="s">
        <v>1</v>
      </c>
      <c r="L234" s="206"/>
      <c r="M234" s="157" t="s">
        <v>1</v>
      </c>
      <c r="N234" s="158" t="s">
        <v>39</v>
      </c>
      <c r="O234" s="53"/>
      <c r="P234" s="159">
        <f t="shared" si="71"/>
        <v>0</v>
      </c>
      <c r="Q234" s="159">
        <v>0.00055</v>
      </c>
      <c r="R234" s="159">
        <f t="shared" si="72"/>
        <v>0.00055</v>
      </c>
      <c r="S234" s="159">
        <v>0</v>
      </c>
      <c r="T234" s="160">
        <f t="shared" si="73"/>
        <v>0</v>
      </c>
      <c r="AR234" s="161" t="s">
        <v>143</v>
      </c>
      <c r="AT234" s="161" t="s">
        <v>139</v>
      </c>
      <c r="AU234" s="161" t="s">
        <v>84</v>
      </c>
      <c r="AY234" s="16" t="s">
        <v>136</v>
      </c>
      <c r="BE234" s="162">
        <f t="shared" si="74"/>
        <v>386</v>
      </c>
      <c r="BF234" s="162">
        <f t="shared" si="75"/>
        <v>0</v>
      </c>
      <c r="BG234" s="162">
        <f t="shared" si="76"/>
        <v>0</v>
      </c>
      <c r="BH234" s="162">
        <f t="shared" si="77"/>
        <v>0</v>
      </c>
      <c r="BI234" s="162">
        <f t="shared" si="78"/>
        <v>0</v>
      </c>
      <c r="BJ234" s="16" t="s">
        <v>82</v>
      </c>
      <c r="BK234" s="162">
        <f t="shared" si="79"/>
        <v>386</v>
      </c>
      <c r="BL234" s="16" t="s">
        <v>143</v>
      </c>
      <c r="BM234" s="161" t="s">
        <v>1278</v>
      </c>
    </row>
    <row r="235" spans="2:65" s="1" customFormat="1" ht="24" customHeight="1">
      <c r="B235" s="149"/>
      <c r="C235" s="150" t="s">
        <v>669</v>
      </c>
      <c r="D235" s="150" t="s">
        <v>139</v>
      </c>
      <c r="E235" s="151" t="s">
        <v>1279</v>
      </c>
      <c r="F235" s="152" t="s">
        <v>1280</v>
      </c>
      <c r="G235" s="153" t="s">
        <v>142</v>
      </c>
      <c r="H235" s="154">
        <v>4</v>
      </c>
      <c r="I235" s="155">
        <v>534</v>
      </c>
      <c r="J235" s="156">
        <f t="shared" si="70"/>
        <v>2136</v>
      </c>
      <c r="K235" s="152" t="s">
        <v>1</v>
      </c>
      <c r="L235" s="206"/>
      <c r="M235" s="157" t="s">
        <v>1</v>
      </c>
      <c r="N235" s="158" t="s">
        <v>39</v>
      </c>
      <c r="O235" s="53"/>
      <c r="P235" s="159">
        <f t="shared" si="71"/>
        <v>0</v>
      </c>
      <c r="Q235" s="159">
        <v>0.00076</v>
      </c>
      <c r="R235" s="159">
        <f t="shared" si="72"/>
        <v>0.00304</v>
      </c>
      <c r="S235" s="159">
        <v>0</v>
      </c>
      <c r="T235" s="160">
        <f t="shared" si="73"/>
        <v>0</v>
      </c>
      <c r="AR235" s="161" t="s">
        <v>143</v>
      </c>
      <c r="AT235" s="161" t="s">
        <v>139</v>
      </c>
      <c r="AU235" s="161" t="s">
        <v>84</v>
      </c>
      <c r="AY235" s="16" t="s">
        <v>136</v>
      </c>
      <c r="BE235" s="162">
        <f t="shared" si="74"/>
        <v>2136</v>
      </c>
      <c r="BF235" s="162">
        <f t="shared" si="75"/>
        <v>0</v>
      </c>
      <c r="BG235" s="162">
        <f t="shared" si="76"/>
        <v>0</v>
      </c>
      <c r="BH235" s="162">
        <f t="shared" si="77"/>
        <v>0</v>
      </c>
      <c r="BI235" s="162">
        <f t="shared" si="78"/>
        <v>0</v>
      </c>
      <c r="BJ235" s="16" t="s">
        <v>82</v>
      </c>
      <c r="BK235" s="162">
        <f t="shared" si="79"/>
        <v>2136</v>
      </c>
      <c r="BL235" s="16" t="s">
        <v>143</v>
      </c>
      <c r="BM235" s="161" t="s">
        <v>1281</v>
      </c>
    </row>
    <row r="236" spans="2:65" s="1" customFormat="1" ht="35.45" customHeight="1">
      <c r="B236" s="149"/>
      <c r="C236" s="150" t="s">
        <v>673</v>
      </c>
      <c r="D236" s="150" t="s">
        <v>139</v>
      </c>
      <c r="E236" s="151" t="s">
        <v>726</v>
      </c>
      <c r="F236" s="152" t="s">
        <v>1446</v>
      </c>
      <c r="G236" s="153" t="s">
        <v>142</v>
      </c>
      <c r="H236" s="154">
        <v>11</v>
      </c>
      <c r="I236" s="155">
        <v>1159</v>
      </c>
      <c r="J236" s="156">
        <f t="shared" si="70"/>
        <v>12749</v>
      </c>
      <c r="K236" s="152" t="s">
        <v>1</v>
      </c>
      <c r="L236" s="206"/>
      <c r="M236" s="157" t="s">
        <v>1</v>
      </c>
      <c r="N236" s="158" t="s">
        <v>39</v>
      </c>
      <c r="O236" s="53"/>
      <c r="P236" s="159">
        <f t="shared" si="71"/>
        <v>0</v>
      </c>
      <c r="Q236" s="159">
        <v>0.00186</v>
      </c>
      <c r="R236" s="159">
        <f t="shared" si="72"/>
        <v>0.020460000000000002</v>
      </c>
      <c r="S236" s="159">
        <v>0</v>
      </c>
      <c r="T236" s="160">
        <f t="shared" si="73"/>
        <v>0</v>
      </c>
      <c r="AR236" s="161" t="s">
        <v>143</v>
      </c>
      <c r="AT236" s="161" t="s">
        <v>139</v>
      </c>
      <c r="AU236" s="161" t="s">
        <v>84</v>
      </c>
      <c r="AY236" s="16" t="s">
        <v>136</v>
      </c>
      <c r="BE236" s="162">
        <f t="shared" si="74"/>
        <v>12749</v>
      </c>
      <c r="BF236" s="162">
        <f t="shared" si="75"/>
        <v>0</v>
      </c>
      <c r="BG236" s="162">
        <f t="shared" si="76"/>
        <v>0</v>
      </c>
      <c r="BH236" s="162">
        <f t="shared" si="77"/>
        <v>0</v>
      </c>
      <c r="BI236" s="162">
        <f t="shared" si="78"/>
        <v>0</v>
      </c>
      <c r="BJ236" s="16" t="s">
        <v>82</v>
      </c>
      <c r="BK236" s="162">
        <f t="shared" si="79"/>
        <v>12749</v>
      </c>
      <c r="BL236" s="16" t="s">
        <v>143</v>
      </c>
      <c r="BM236" s="161" t="s">
        <v>1282</v>
      </c>
    </row>
    <row r="237" spans="2:65" s="1" customFormat="1" ht="24" customHeight="1">
      <c r="B237" s="149"/>
      <c r="C237" s="150" t="s">
        <v>677</v>
      </c>
      <c r="D237" s="150" t="s">
        <v>139</v>
      </c>
      <c r="E237" s="151" t="s">
        <v>1104</v>
      </c>
      <c r="F237" s="152" t="s">
        <v>1283</v>
      </c>
      <c r="G237" s="153" t="s">
        <v>142</v>
      </c>
      <c r="H237" s="154">
        <v>1</v>
      </c>
      <c r="I237" s="155">
        <v>3911</v>
      </c>
      <c r="J237" s="156">
        <f t="shared" si="70"/>
        <v>3911</v>
      </c>
      <c r="K237" s="152" t="s">
        <v>1</v>
      </c>
      <c r="L237" s="206"/>
      <c r="M237" s="157" t="s">
        <v>1</v>
      </c>
      <c r="N237" s="158" t="s">
        <v>39</v>
      </c>
      <c r="O237" s="53"/>
      <c r="P237" s="159">
        <f t="shared" si="71"/>
        <v>0</v>
      </c>
      <c r="Q237" s="159">
        <v>0.00154</v>
      </c>
      <c r="R237" s="159">
        <f t="shared" si="72"/>
        <v>0.00154</v>
      </c>
      <c r="S237" s="159">
        <v>0</v>
      </c>
      <c r="T237" s="160">
        <f t="shared" si="73"/>
        <v>0</v>
      </c>
      <c r="AR237" s="161" t="s">
        <v>143</v>
      </c>
      <c r="AT237" s="161" t="s">
        <v>139</v>
      </c>
      <c r="AU237" s="161" t="s">
        <v>84</v>
      </c>
      <c r="AY237" s="16" t="s">
        <v>136</v>
      </c>
      <c r="BE237" s="162">
        <f t="shared" si="74"/>
        <v>3911</v>
      </c>
      <c r="BF237" s="162">
        <f t="shared" si="75"/>
        <v>0</v>
      </c>
      <c r="BG237" s="162">
        <f t="shared" si="76"/>
        <v>0</v>
      </c>
      <c r="BH237" s="162">
        <f t="shared" si="77"/>
        <v>0</v>
      </c>
      <c r="BI237" s="162">
        <f t="shared" si="78"/>
        <v>0</v>
      </c>
      <c r="BJ237" s="16" t="s">
        <v>82</v>
      </c>
      <c r="BK237" s="162">
        <f t="shared" si="79"/>
        <v>3911</v>
      </c>
      <c r="BL237" s="16" t="s">
        <v>143</v>
      </c>
      <c r="BM237" s="161" t="s">
        <v>1284</v>
      </c>
    </row>
    <row r="238" spans="2:65" s="1" customFormat="1" ht="24" customHeight="1">
      <c r="B238" s="149"/>
      <c r="C238" s="150" t="s">
        <v>681</v>
      </c>
      <c r="D238" s="150" t="s">
        <v>139</v>
      </c>
      <c r="E238" s="151" t="s">
        <v>1285</v>
      </c>
      <c r="F238" s="152" t="s">
        <v>1286</v>
      </c>
      <c r="G238" s="153" t="s">
        <v>142</v>
      </c>
      <c r="H238" s="154">
        <v>1</v>
      </c>
      <c r="I238" s="155">
        <v>4031</v>
      </c>
      <c r="J238" s="156">
        <f t="shared" si="70"/>
        <v>4031</v>
      </c>
      <c r="K238" s="152" t="s">
        <v>1</v>
      </c>
      <c r="L238" s="206"/>
      <c r="M238" s="157" t="s">
        <v>1</v>
      </c>
      <c r="N238" s="158" t="s">
        <v>39</v>
      </c>
      <c r="O238" s="53"/>
      <c r="P238" s="159">
        <f t="shared" si="71"/>
        <v>0</v>
      </c>
      <c r="Q238" s="159">
        <v>0.00172</v>
      </c>
      <c r="R238" s="159">
        <f t="shared" si="72"/>
        <v>0.00172</v>
      </c>
      <c r="S238" s="159">
        <v>0</v>
      </c>
      <c r="T238" s="160">
        <f t="shared" si="73"/>
        <v>0</v>
      </c>
      <c r="AR238" s="161" t="s">
        <v>143</v>
      </c>
      <c r="AT238" s="161" t="s">
        <v>139</v>
      </c>
      <c r="AU238" s="161" t="s">
        <v>84</v>
      </c>
      <c r="AY238" s="16" t="s">
        <v>136</v>
      </c>
      <c r="BE238" s="162">
        <f t="shared" si="74"/>
        <v>4031</v>
      </c>
      <c r="BF238" s="162">
        <f t="shared" si="75"/>
        <v>0</v>
      </c>
      <c r="BG238" s="162">
        <f t="shared" si="76"/>
        <v>0</v>
      </c>
      <c r="BH238" s="162">
        <f t="shared" si="77"/>
        <v>0</v>
      </c>
      <c r="BI238" s="162">
        <f t="shared" si="78"/>
        <v>0</v>
      </c>
      <c r="BJ238" s="16" t="s">
        <v>82</v>
      </c>
      <c r="BK238" s="162">
        <f t="shared" si="79"/>
        <v>4031</v>
      </c>
      <c r="BL238" s="16" t="s">
        <v>143</v>
      </c>
      <c r="BM238" s="161" t="s">
        <v>1287</v>
      </c>
    </row>
    <row r="239" spans="2:65" s="1" customFormat="1" ht="36" customHeight="1">
      <c r="B239" s="149"/>
      <c r="C239" s="150" t="s">
        <v>685</v>
      </c>
      <c r="D239" s="150" t="s">
        <v>139</v>
      </c>
      <c r="E239" s="151" t="s">
        <v>730</v>
      </c>
      <c r="F239" s="152" t="s">
        <v>731</v>
      </c>
      <c r="G239" s="153" t="s">
        <v>142</v>
      </c>
      <c r="H239" s="154">
        <v>6</v>
      </c>
      <c r="I239" s="155">
        <v>158</v>
      </c>
      <c r="J239" s="156">
        <f t="shared" si="70"/>
        <v>948</v>
      </c>
      <c r="K239" s="152" t="s">
        <v>1</v>
      </c>
      <c r="L239" s="206"/>
      <c r="M239" s="157" t="s">
        <v>1</v>
      </c>
      <c r="N239" s="158" t="s">
        <v>39</v>
      </c>
      <c r="O239" s="53"/>
      <c r="P239" s="159">
        <f t="shared" si="71"/>
        <v>0</v>
      </c>
      <c r="Q239" s="159">
        <v>0.00057</v>
      </c>
      <c r="R239" s="159">
        <f t="shared" si="72"/>
        <v>0.00342</v>
      </c>
      <c r="S239" s="159">
        <v>0</v>
      </c>
      <c r="T239" s="160">
        <f t="shared" si="73"/>
        <v>0</v>
      </c>
      <c r="AR239" s="161" t="s">
        <v>143</v>
      </c>
      <c r="AT239" s="161" t="s">
        <v>139</v>
      </c>
      <c r="AU239" s="161" t="s">
        <v>84</v>
      </c>
      <c r="AY239" s="16" t="s">
        <v>136</v>
      </c>
      <c r="BE239" s="162">
        <f t="shared" si="74"/>
        <v>948</v>
      </c>
      <c r="BF239" s="162">
        <f t="shared" si="75"/>
        <v>0</v>
      </c>
      <c r="BG239" s="162">
        <f t="shared" si="76"/>
        <v>0</v>
      </c>
      <c r="BH239" s="162">
        <f t="shared" si="77"/>
        <v>0</v>
      </c>
      <c r="BI239" s="162">
        <f t="shared" si="78"/>
        <v>0</v>
      </c>
      <c r="BJ239" s="16" t="s">
        <v>82</v>
      </c>
      <c r="BK239" s="162">
        <f t="shared" si="79"/>
        <v>948</v>
      </c>
      <c r="BL239" s="16" t="s">
        <v>143</v>
      </c>
      <c r="BM239" s="161" t="s">
        <v>1288</v>
      </c>
    </row>
    <row r="240" spans="2:65" s="1" customFormat="1" ht="36" customHeight="1">
      <c r="B240" s="149"/>
      <c r="C240" s="150" t="s">
        <v>689</v>
      </c>
      <c r="D240" s="150" t="s">
        <v>139</v>
      </c>
      <c r="E240" s="151" t="s">
        <v>734</v>
      </c>
      <c r="F240" s="152" t="s">
        <v>735</v>
      </c>
      <c r="G240" s="153" t="s">
        <v>142</v>
      </c>
      <c r="H240" s="154">
        <v>1</v>
      </c>
      <c r="I240" s="155">
        <v>284</v>
      </c>
      <c r="J240" s="156">
        <f t="shared" si="70"/>
        <v>284</v>
      </c>
      <c r="K240" s="152" t="s">
        <v>1</v>
      </c>
      <c r="L240" s="206"/>
      <c r="M240" s="157" t="s">
        <v>1</v>
      </c>
      <c r="N240" s="158" t="s">
        <v>39</v>
      </c>
      <c r="O240" s="53"/>
      <c r="P240" s="159">
        <f t="shared" si="71"/>
        <v>0</v>
      </c>
      <c r="Q240" s="159">
        <v>0.00221</v>
      </c>
      <c r="R240" s="159">
        <f t="shared" si="72"/>
        <v>0.00221</v>
      </c>
      <c r="S240" s="159">
        <v>0</v>
      </c>
      <c r="T240" s="160">
        <f t="shared" si="73"/>
        <v>0</v>
      </c>
      <c r="AR240" s="161" t="s">
        <v>143</v>
      </c>
      <c r="AT240" s="161" t="s">
        <v>139</v>
      </c>
      <c r="AU240" s="161" t="s">
        <v>84</v>
      </c>
      <c r="AY240" s="16" t="s">
        <v>136</v>
      </c>
      <c r="BE240" s="162">
        <f t="shared" si="74"/>
        <v>284</v>
      </c>
      <c r="BF240" s="162">
        <f t="shared" si="75"/>
        <v>0</v>
      </c>
      <c r="BG240" s="162">
        <f t="shared" si="76"/>
        <v>0</v>
      </c>
      <c r="BH240" s="162">
        <f t="shared" si="77"/>
        <v>0</v>
      </c>
      <c r="BI240" s="162">
        <f t="shared" si="78"/>
        <v>0</v>
      </c>
      <c r="BJ240" s="16" t="s">
        <v>82</v>
      </c>
      <c r="BK240" s="162">
        <f t="shared" si="79"/>
        <v>284</v>
      </c>
      <c r="BL240" s="16" t="s">
        <v>143</v>
      </c>
      <c r="BM240" s="161" t="s">
        <v>1289</v>
      </c>
    </row>
    <row r="241" spans="2:65" s="1" customFormat="1" ht="36" customHeight="1">
      <c r="B241" s="149"/>
      <c r="C241" s="150" t="s">
        <v>693</v>
      </c>
      <c r="D241" s="150" t="s">
        <v>139</v>
      </c>
      <c r="E241" s="151" t="s">
        <v>738</v>
      </c>
      <c r="F241" s="152" t="s">
        <v>739</v>
      </c>
      <c r="G241" s="153" t="s">
        <v>142</v>
      </c>
      <c r="H241" s="154">
        <v>6</v>
      </c>
      <c r="I241" s="155">
        <v>284</v>
      </c>
      <c r="J241" s="156">
        <f t="shared" si="70"/>
        <v>1704</v>
      </c>
      <c r="K241" s="152" t="s">
        <v>1</v>
      </c>
      <c r="L241" s="206"/>
      <c r="M241" s="157" t="s">
        <v>1</v>
      </c>
      <c r="N241" s="158" t="s">
        <v>39</v>
      </c>
      <c r="O241" s="53"/>
      <c r="P241" s="159">
        <f t="shared" si="71"/>
        <v>0</v>
      </c>
      <c r="Q241" s="159">
        <v>0.00221</v>
      </c>
      <c r="R241" s="159">
        <f t="shared" si="72"/>
        <v>0.013260000000000001</v>
      </c>
      <c r="S241" s="159">
        <v>0</v>
      </c>
      <c r="T241" s="160">
        <f t="shared" si="73"/>
        <v>0</v>
      </c>
      <c r="AR241" s="161" t="s">
        <v>143</v>
      </c>
      <c r="AT241" s="161" t="s">
        <v>139</v>
      </c>
      <c r="AU241" s="161" t="s">
        <v>84</v>
      </c>
      <c r="AY241" s="16" t="s">
        <v>136</v>
      </c>
      <c r="BE241" s="162">
        <f t="shared" si="74"/>
        <v>1704</v>
      </c>
      <c r="BF241" s="162">
        <f t="shared" si="75"/>
        <v>0</v>
      </c>
      <c r="BG241" s="162">
        <f t="shared" si="76"/>
        <v>0</v>
      </c>
      <c r="BH241" s="162">
        <f t="shared" si="77"/>
        <v>0</v>
      </c>
      <c r="BI241" s="162">
        <f t="shared" si="78"/>
        <v>0</v>
      </c>
      <c r="BJ241" s="16" t="s">
        <v>82</v>
      </c>
      <c r="BK241" s="162">
        <f t="shared" si="79"/>
        <v>1704</v>
      </c>
      <c r="BL241" s="16" t="s">
        <v>143</v>
      </c>
      <c r="BM241" s="161" t="s">
        <v>1290</v>
      </c>
    </row>
    <row r="242" spans="2:65" s="1" customFormat="1" ht="24" customHeight="1">
      <c r="B242" s="149"/>
      <c r="C242" s="150" t="s">
        <v>697</v>
      </c>
      <c r="D242" s="150" t="s">
        <v>139</v>
      </c>
      <c r="E242" s="151" t="s">
        <v>742</v>
      </c>
      <c r="F242" s="152" t="s">
        <v>743</v>
      </c>
      <c r="G242" s="153" t="s">
        <v>142</v>
      </c>
      <c r="H242" s="154">
        <v>1</v>
      </c>
      <c r="I242" s="155">
        <v>861</v>
      </c>
      <c r="J242" s="156">
        <f t="shared" si="70"/>
        <v>861</v>
      </c>
      <c r="K242" s="152" t="s">
        <v>1</v>
      </c>
      <c r="L242" s="206"/>
      <c r="M242" s="157" t="s">
        <v>1</v>
      </c>
      <c r="N242" s="158" t="s">
        <v>39</v>
      </c>
      <c r="O242" s="53"/>
      <c r="P242" s="159">
        <f t="shared" si="71"/>
        <v>0</v>
      </c>
      <c r="Q242" s="159">
        <v>0</v>
      </c>
      <c r="R242" s="159">
        <f t="shared" si="72"/>
        <v>0</v>
      </c>
      <c r="S242" s="159">
        <v>0</v>
      </c>
      <c r="T242" s="160">
        <f t="shared" si="73"/>
        <v>0</v>
      </c>
      <c r="AR242" s="161" t="s">
        <v>143</v>
      </c>
      <c r="AT242" s="161" t="s">
        <v>139</v>
      </c>
      <c r="AU242" s="161" t="s">
        <v>84</v>
      </c>
      <c r="AY242" s="16" t="s">
        <v>136</v>
      </c>
      <c r="BE242" s="162">
        <f t="shared" si="74"/>
        <v>861</v>
      </c>
      <c r="BF242" s="162">
        <f t="shared" si="75"/>
        <v>0</v>
      </c>
      <c r="BG242" s="162">
        <f t="shared" si="76"/>
        <v>0</v>
      </c>
      <c r="BH242" s="162">
        <f t="shared" si="77"/>
        <v>0</v>
      </c>
      <c r="BI242" s="162">
        <f t="shared" si="78"/>
        <v>0</v>
      </c>
      <c r="BJ242" s="16" t="s">
        <v>82</v>
      </c>
      <c r="BK242" s="162">
        <f t="shared" si="79"/>
        <v>861</v>
      </c>
      <c r="BL242" s="16" t="s">
        <v>143</v>
      </c>
      <c r="BM242" s="161" t="s">
        <v>1291</v>
      </c>
    </row>
    <row r="243" spans="2:63" s="11" customFormat="1" ht="22.9" customHeight="1">
      <c r="B243" s="136"/>
      <c r="D243" s="137" t="s">
        <v>73</v>
      </c>
      <c r="E243" s="147" t="s">
        <v>745</v>
      </c>
      <c r="F243" s="147" t="s">
        <v>746</v>
      </c>
      <c r="I243" s="139"/>
      <c r="J243" s="148">
        <f>BK243</f>
        <v>664</v>
      </c>
      <c r="L243" s="136"/>
      <c r="M243" s="141"/>
      <c r="N243" s="142"/>
      <c r="O243" s="142"/>
      <c r="P243" s="143">
        <f>SUM(P244:P246)</f>
        <v>0</v>
      </c>
      <c r="Q243" s="142"/>
      <c r="R243" s="143">
        <f>SUM(R244:R246)</f>
        <v>0</v>
      </c>
      <c r="S243" s="142"/>
      <c r="T243" s="144">
        <f>SUM(T244:T246)</f>
        <v>0</v>
      </c>
      <c r="AR243" s="137" t="s">
        <v>84</v>
      </c>
      <c r="AT243" s="145" t="s">
        <v>73</v>
      </c>
      <c r="AU243" s="145" t="s">
        <v>82</v>
      </c>
      <c r="AY243" s="137" t="s">
        <v>136</v>
      </c>
      <c r="BK243" s="146">
        <f>SUM(BK244:BK246)</f>
        <v>664</v>
      </c>
    </row>
    <row r="244" spans="2:65" s="1" customFormat="1" ht="16.5" customHeight="1">
      <c r="B244" s="149"/>
      <c r="C244" s="150" t="s">
        <v>701</v>
      </c>
      <c r="D244" s="150" t="s">
        <v>139</v>
      </c>
      <c r="E244" s="151" t="s">
        <v>748</v>
      </c>
      <c r="F244" s="152" t="s">
        <v>749</v>
      </c>
      <c r="G244" s="153" t="s">
        <v>142</v>
      </c>
      <c r="H244" s="154">
        <v>10</v>
      </c>
      <c r="I244" s="155">
        <v>16.4</v>
      </c>
      <c r="J244" s="156">
        <f>ROUND(I244*H244,2)</f>
        <v>164</v>
      </c>
      <c r="K244" s="152" t="s">
        <v>1</v>
      </c>
      <c r="L244" s="30"/>
      <c r="M244" s="157" t="s">
        <v>1</v>
      </c>
      <c r="N244" s="158" t="s">
        <v>39</v>
      </c>
      <c r="O244" s="53"/>
      <c r="P244" s="159">
        <f>O244*H244</f>
        <v>0</v>
      </c>
      <c r="Q244" s="159">
        <v>0</v>
      </c>
      <c r="R244" s="159">
        <f>Q244*H244</f>
        <v>0</v>
      </c>
      <c r="S244" s="159">
        <v>0</v>
      </c>
      <c r="T244" s="160">
        <f>S244*H244</f>
        <v>0</v>
      </c>
      <c r="AR244" s="161" t="s">
        <v>143</v>
      </c>
      <c r="AT244" s="161" t="s">
        <v>139</v>
      </c>
      <c r="AU244" s="161" t="s">
        <v>84</v>
      </c>
      <c r="AY244" s="16" t="s">
        <v>136</v>
      </c>
      <c r="BE244" s="162">
        <f>IF(N244="základní",J244,0)</f>
        <v>164</v>
      </c>
      <c r="BF244" s="162">
        <f>IF(N244="snížená",J244,0)</f>
        <v>0</v>
      </c>
      <c r="BG244" s="162">
        <f>IF(N244="zákl. přenesená",J244,0)</f>
        <v>0</v>
      </c>
      <c r="BH244" s="162">
        <f>IF(N244="sníž. přenesená",J244,0)</f>
        <v>0</v>
      </c>
      <c r="BI244" s="162">
        <f>IF(N244="nulová",J244,0)</f>
        <v>0</v>
      </c>
      <c r="BJ244" s="16" t="s">
        <v>82</v>
      </c>
      <c r="BK244" s="162">
        <f>ROUND(I244*H244,2)</f>
        <v>164</v>
      </c>
      <c r="BL244" s="16" t="s">
        <v>143</v>
      </c>
      <c r="BM244" s="161" t="s">
        <v>1292</v>
      </c>
    </row>
    <row r="245" spans="2:65" s="1" customFormat="1" ht="16.5" customHeight="1">
      <c r="B245" s="149"/>
      <c r="C245" s="150" t="s">
        <v>705</v>
      </c>
      <c r="D245" s="150" t="s">
        <v>139</v>
      </c>
      <c r="E245" s="151" t="s">
        <v>752</v>
      </c>
      <c r="F245" s="152" t="s">
        <v>753</v>
      </c>
      <c r="G245" s="153" t="s">
        <v>754</v>
      </c>
      <c r="H245" s="154">
        <v>250</v>
      </c>
      <c r="I245" s="155">
        <v>1</v>
      </c>
      <c r="J245" s="156">
        <f>ROUND(I245*H245,2)</f>
        <v>250</v>
      </c>
      <c r="K245" s="152" t="s">
        <v>1</v>
      </c>
      <c r="L245" s="30"/>
      <c r="M245" s="157" t="s">
        <v>1</v>
      </c>
      <c r="N245" s="158" t="s">
        <v>39</v>
      </c>
      <c r="O245" s="53"/>
      <c r="P245" s="159">
        <f>O245*H245</f>
        <v>0</v>
      </c>
      <c r="Q245" s="159">
        <v>0</v>
      </c>
      <c r="R245" s="159">
        <f>Q245*H245</f>
        <v>0</v>
      </c>
      <c r="S245" s="159">
        <v>0</v>
      </c>
      <c r="T245" s="160">
        <f>S245*H245</f>
        <v>0</v>
      </c>
      <c r="AR245" s="161" t="s">
        <v>143</v>
      </c>
      <c r="AT245" s="161" t="s">
        <v>139</v>
      </c>
      <c r="AU245" s="161" t="s">
        <v>84</v>
      </c>
      <c r="AY245" s="16" t="s">
        <v>136</v>
      </c>
      <c r="BE245" s="162">
        <f>IF(N245="základní",J245,0)</f>
        <v>250</v>
      </c>
      <c r="BF245" s="162">
        <f>IF(N245="snížená",J245,0)</f>
        <v>0</v>
      </c>
      <c r="BG245" s="162">
        <f>IF(N245="zákl. přenesená",J245,0)</f>
        <v>0</v>
      </c>
      <c r="BH245" s="162">
        <f>IF(N245="sníž. přenesená",J245,0)</f>
        <v>0</v>
      </c>
      <c r="BI245" s="162">
        <f>IF(N245="nulová",J245,0)</f>
        <v>0</v>
      </c>
      <c r="BJ245" s="16" t="s">
        <v>82</v>
      </c>
      <c r="BK245" s="162">
        <f>ROUND(I245*H245,2)</f>
        <v>250</v>
      </c>
      <c r="BL245" s="16" t="s">
        <v>143</v>
      </c>
      <c r="BM245" s="161" t="s">
        <v>1293</v>
      </c>
    </row>
    <row r="246" spans="2:65" s="1" customFormat="1" ht="16.5" customHeight="1">
      <c r="B246" s="149"/>
      <c r="C246" s="150" t="s">
        <v>709</v>
      </c>
      <c r="D246" s="150" t="s">
        <v>139</v>
      </c>
      <c r="E246" s="151" t="s">
        <v>757</v>
      </c>
      <c r="F246" s="152" t="s">
        <v>758</v>
      </c>
      <c r="G246" s="153" t="s">
        <v>754</v>
      </c>
      <c r="H246" s="154">
        <v>250</v>
      </c>
      <c r="I246" s="155">
        <v>1</v>
      </c>
      <c r="J246" s="156">
        <f>ROUND(I246*H246,2)</f>
        <v>250</v>
      </c>
      <c r="K246" s="152" t="s">
        <v>1</v>
      </c>
      <c r="L246" s="30"/>
      <c r="M246" s="157" t="s">
        <v>1</v>
      </c>
      <c r="N246" s="158" t="s">
        <v>39</v>
      </c>
      <c r="O246" s="53"/>
      <c r="P246" s="159">
        <f>O246*H246</f>
        <v>0</v>
      </c>
      <c r="Q246" s="159">
        <v>0</v>
      </c>
      <c r="R246" s="159">
        <f>Q246*H246</f>
        <v>0</v>
      </c>
      <c r="S246" s="159">
        <v>0</v>
      </c>
      <c r="T246" s="160">
        <f>S246*H246</f>
        <v>0</v>
      </c>
      <c r="AR246" s="161" t="s">
        <v>143</v>
      </c>
      <c r="AT246" s="161" t="s">
        <v>139</v>
      </c>
      <c r="AU246" s="161" t="s">
        <v>84</v>
      </c>
      <c r="AY246" s="16" t="s">
        <v>136</v>
      </c>
      <c r="BE246" s="162">
        <f>IF(N246="základní",J246,0)</f>
        <v>250</v>
      </c>
      <c r="BF246" s="162">
        <f>IF(N246="snížená",J246,0)</f>
        <v>0</v>
      </c>
      <c r="BG246" s="162">
        <f>IF(N246="zákl. přenesená",J246,0)</f>
        <v>0</v>
      </c>
      <c r="BH246" s="162">
        <f>IF(N246="sníž. přenesená",J246,0)</f>
        <v>0</v>
      </c>
      <c r="BI246" s="162">
        <f>IF(N246="nulová",J246,0)</f>
        <v>0</v>
      </c>
      <c r="BJ246" s="16" t="s">
        <v>82</v>
      </c>
      <c r="BK246" s="162">
        <f>ROUND(I246*H246,2)</f>
        <v>250</v>
      </c>
      <c r="BL246" s="16" t="s">
        <v>143</v>
      </c>
      <c r="BM246" s="161" t="s">
        <v>1294</v>
      </c>
    </row>
    <row r="247" spans="2:63" s="11" customFormat="1" ht="22.9" customHeight="1">
      <c r="B247" s="136"/>
      <c r="D247" s="137" t="s">
        <v>73</v>
      </c>
      <c r="E247" s="147" t="s">
        <v>245</v>
      </c>
      <c r="F247" s="147" t="s">
        <v>246</v>
      </c>
      <c r="I247" s="139"/>
      <c r="J247" s="148">
        <f>BK247</f>
        <v>1540</v>
      </c>
      <c r="L247" s="136"/>
      <c r="M247" s="141"/>
      <c r="N247" s="142"/>
      <c r="O247" s="142"/>
      <c r="P247" s="143">
        <f>SUM(P248:P249)</f>
        <v>0</v>
      </c>
      <c r="Q247" s="142"/>
      <c r="R247" s="143">
        <f>SUM(R248:R249)</f>
        <v>0.0022</v>
      </c>
      <c r="S247" s="142"/>
      <c r="T247" s="144">
        <f>SUM(T248:T249)</f>
        <v>0</v>
      </c>
      <c r="AR247" s="137" t="s">
        <v>84</v>
      </c>
      <c r="AT247" s="145" t="s">
        <v>73</v>
      </c>
      <c r="AU247" s="145" t="s">
        <v>82</v>
      </c>
      <c r="AY247" s="137" t="s">
        <v>136</v>
      </c>
      <c r="BK247" s="146">
        <f>SUM(BK248:BK249)</f>
        <v>1540</v>
      </c>
    </row>
    <row r="248" spans="2:65" s="1" customFormat="1" ht="24" customHeight="1">
      <c r="B248" s="149"/>
      <c r="C248" s="150" t="s">
        <v>713</v>
      </c>
      <c r="D248" s="150" t="s">
        <v>139</v>
      </c>
      <c r="E248" s="151" t="s">
        <v>248</v>
      </c>
      <c r="F248" s="152" t="s">
        <v>767</v>
      </c>
      <c r="G248" s="153" t="s">
        <v>151</v>
      </c>
      <c r="H248" s="154">
        <v>20</v>
      </c>
      <c r="I248" s="155">
        <v>77</v>
      </c>
      <c r="J248" s="156">
        <f>ROUND(I248*H248,2)</f>
        <v>1540</v>
      </c>
      <c r="K248" s="152" t="s">
        <v>1</v>
      </c>
      <c r="L248" s="30"/>
      <c r="M248" s="157" t="s">
        <v>1</v>
      </c>
      <c r="N248" s="158" t="s">
        <v>39</v>
      </c>
      <c r="O248" s="53"/>
      <c r="P248" s="159">
        <f>O248*H248</f>
        <v>0</v>
      </c>
      <c r="Q248" s="159">
        <v>0.00011</v>
      </c>
      <c r="R248" s="159">
        <f>Q248*H248</f>
        <v>0.0022</v>
      </c>
      <c r="S248" s="159">
        <v>0</v>
      </c>
      <c r="T248" s="160">
        <f>S248*H248</f>
        <v>0</v>
      </c>
      <c r="AR248" s="161" t="s">
        <v>143</v>
      </c>
      <c r="AT248" s="161" t="s">
        <v>139</v>
      </c>
      <c r="AU248" s="161" t="s">
        <v>84</v>
      </c>
      <c r="AY248" s="16" t="s">
        <v>136</v>
      </c>
      <c r="BE248" s="162">
        <f>IF(N248="základní",J248,0)</f>
        <v>1540</v>
      </c>
      <c r="BF248" s="162">
        <f>IF(N248="snížená",J248,0)</f>
        <v>0</v>
      </c>
      <c r="BG248" s="162">
        <f>IF(N248="zákl. přenesená",J248,0)</f>
        <v>0</v>
      </c>
      <c r="BH248" s="162">
        <f>IF(N248="sníž. přenesená",J248,0)</f>
        <v>0</v>
      </c>
      <c r="BI248" s="162">
        <f>IF(N248="nulová",J248,0)</f>
        <v>0</v>
      </c>
      <c r="BJ248" s="16" t="s">
        <v>82</v>
      </c>
      <c r="BK248" s="162">
        <f>ROUND(I248*H248,2)</f>
        <v>1540</v>
      </c>
      <c r="BL248" s="16" t="s">
        <v>143</v>
      </c>
      <c r="BM248" s="161" t="s">
        <v>1295</v>
      </c>
    </row>
    <row r="249" spans="2:51" s="12" customFormat="1" ht="12">
      <c r="B249" s="163"/>
      <c r="D249" s="164"/>
      <c r="E249" s="165"/>
      <c r="F249" s="166"/>
      <c r="H249" s="167"/>
      <c r="I249" s="168"/>
      <c r="L249" s="163"/>
      <c r="M249" s="187"/>
      <c r="N249" s="188"/>
      <c r="O249" s="188"/>
      <c r="P249" s="188"/>
      <c r="Q249" s="188"/>
      <c r="R249" s="188"/>
      <c r="S249" s="188"/>
      <c r="T249" s="189"/>
      <c r="AT249" s="165" t="s">
        <v>251</v>
      </c>
      <c r="AU249" s="165" t="s">
        <v>84</v>
      </c>
      <c r="AV249" s="12" t="s">
        <v>84</v>
      </c>
      <c r="AW249" s="12" t="s">
        <v>31</v>
      </c>
      <c r="AX249" s="12" t="s">
        <v>82</v>
      </c>
      <c r="AY249" s="165" t="s">
        <v>136</v>
      </c>
    </row>
    <row r="250" spans="2:12" s="1" customFormat="1" ht="6.95" customHeight="1">
      <c r="B250" s="42"/>
      <c r="C250" s="43"/>
      <c r="D250" s="43"/>
      <c r="E250" s="43"/>
      <c r="F250" s="43"/>
      <c r="G250" s="43"/>
      <c r="H250" s="43"/>
      <c r="I250" s="110"/>
      <c r="J250" s="43"/>
      <c r="K250" s="43"/>
      <c r="L250" s="30"/>
    </row>
  </sheetData>
  <autoFilter ref="C130:K249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4"/>
  <sheetViews>
    <sheetView showGridLines="0" workbookViewId="0" topLeftCell="A107">
      <selection activeCell="V123" sqref="V12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105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18"/>
      <c r="K3" s="18"/>
      <c r="L3" s="19"/>
      <c r="AT3" s="16" t="s">
        <v>84</v>
      </c>
    </row>
    <row r="4" spans="2:46" ht="24.95" customHeight="1">
      <c r="B4" s="19"/>
      <c r="D4" s="20" t="s">
        <v>109</v>
      </c>
      <c r="L4" s="19"/>
      <c r="M4" s="88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4.6" customHeight="1">
      <c r="B7" s="19"/>
      <c r="E7" s="249" t="str">
        <f>'Rekapitulace stavby'!K6</f>
        <v>DECENTRALIZACE KOTELNY A MODERNIZACE TOPNÉHO SYSTÉMU NA ZKUŠEBNÍ STANICI ÚKZÚZ</v>
      </c>
      <c r="F7" s="250"/>
      <c r="G7" s="250"/>
      <c r="H7" s="250"/>
      <c r="L7" s="19"/>
    </row>
    <row r="8" spans="2:12" s="1" customFormat="1" ht="12" customHeight="1">
      <c r="B8" s="30"/>
      <c r="D8" s="26" t="s">
        <v>110</v>
      </c>
      <c r="I8" s="89"/>
      <c r="L8" s="30"/>
    </row>
    <row r="9" spans="2:12" s="1" customFormat="1" ht="36.95" customHeight="1">
      <c r="B9" s="30"/>
      <c r="E9" s="233" t="s">
        <v>1296</v>
      </c>
      <c r="F9" s="248"/>
      <c r="G9" s="248"/>
      <c r="H9" s="248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6" t="s">
        <v>18</v>
      </c>
      <c r="F11" s="24" t="s">
        <v>1</v>
      </c>
      <c r="I11" s="90" t="s">
        <v>19</v>
      </c>
      <c r="J11" s="24" t="s">
        <v>1</v>
      </c>
      <c r="L11" s="30"/>
    </row>
    <row r="12" spans="2:12" s="1" customFormat="1" ht="12" customHeight="1">
      <c r="B12" s="30"/>
      <c r="D12" s="26" t="s">
        <v>20</v>
      </c>
      <c r="F12" s="24" t="s">
        <v>21</v>
      </c>
      <c r="I12" s="90" t="s">
        <v>22</v>
      </c>
      <c r="J12" s="50" t="str">
        <f>'Rekapitulace stavby'!AN8</f>
        <v>29. 2. 2020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6" t="s">
        <v>24</v>
      </c>
      <c r="I14" s="90" t="s">
        <v>25</v>
      </c>
      <c r="J14" s="24" t="str">
        <f>IF('Rekapitulace stavby'!AN10="","",'Rekapitulace stavby'!AN10)</f>
        <v/>
      </c>
      <c r="L14" s="30"/>
    </row>
    <row r="15" spans="2:12" s="1" customFormat="1" ht="18" customHeight="1">
      <c r="B15" s="30"/>
      <c r="E15" s="24" t="str">
        <f>IF('Rekapitulace stavby'!E11="","",'Rekapitulace stavby'!E11)</f>
        <v/>
      </c>
      <c r="I15" s="90" t="s">
        <v>27</v>
      </c>
      <c r="J15" s="24" t="str">
        <f>IF('Rekapitulace stavby'!AN11="","",'Rekapitulace stavby'!AN11)</f>
        <v/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6" t="s">
        <v>28</v>
      </c>
      <c r="I17" s="90" t="s">
        <v>25</v>
      </c>
      <c r="J17" s="27" t="str">
        <f>'Rekapitulace stavby'!AN13</f>
        <v>25925474</v>
      </c>
      <c r="L17" s="30"/>
    </row>
    <row r="18" spans="2:12" s="1" customFormat="1" ht="18" customHeight="1">
      <c r="B18" s="30"/>
      <c r="E18" s="251" t="str">
        <f>'Rekapitulace stavby'!E14</f>
        <v>INSTALATÉR Svitavy, s.r.o.</v>
      </c>
      <c r="F18" s="236"/>
      <c r="G18" s="236"/>
      <c r="H18" s="236"/>
      <c r="I18" s="90" t="s">
        <v>27</v>
      </c>
      <c r="J18" s="27" t="str">
        <f>'Rekapitulace stavby'!AN14</f>
        <v>CZ25925474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6" t="s">
        <v>29</v>
      </c>
      <c r="I20" s="90" t="s">
        <v>25</v>
      </c>
      <c r="J20" s="24" t="s">
        <v>1</v>
      </c>
      <c r="L20" s="30"/>
    </row>
    <row r="21" spans="2:12" s="1" customFormat="1" ht="18" customHeight="1">
      <c r="B21" s="30"/>
      <c r="E21" s="24" t="s">
        <v>30</v>
      </c>
      <c r="I21" s="90" t="s">
        <v>27</v>
      </c>
      <c r="J21" s="24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6" t="s">
        <v>32</v>
      </c>
      <c r="I23" s="90" t="s">
        <v>25</v>
      </c>
      <c r="J23" s="24" t="str">
        <f>IF('Rekapitulace stavby'!AN19="","",'Rekapitulace stavby'!AN19)</f>
        <v/>
      </c>
      <c r="L23" s="30"/>
    </row>
    <row r="24" spans="2:12" s="1" customFormat="1" ht="18" customHeight="1">
      <c r="B24" s="30"/>
      <c r="E24" s="24" t="str">
        <f>IF('Rekapitulace stavby'!E20="","",'Rekapitulace stavby'!E20)</f>
        <v/>
      </c>
      <c r="I24" s="90" t="s">
        <v>27</v>
      </c>
      <c r="J24" s="24" t="str">
        <f>IF('Rekapitulace stavby'!AN20="","",'Rekapitulace stavby'!AN20)</f>
        <v/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6" t="s">
        <v>33</v>
      </c>
      <c r="I26" s="89"/>
      <c r="L26" s="30"/>
    </row>
    <row r="27" spans="2:12" s="7" customFormat="1" ht="16.5" customHeight="1">
      <c r="B27" s="91"/>
      <c r="E27" s="240" t="s">
        <v>1</v>
      </c>
      <c r="F27" s="240"/>
      <c r="G27" s="240"/>
      <c r="H27" s="240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ROUND(J117,2)</f>
        <v>5000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5" customHeight="1">
      <c r="B33" s="30"/>
      <c r="D33" s="96" t="s">
        <v>38</v>
      </c>
      <c r="E33" s="26" t="s">
        <v>39</v>
      </c>
      <c r="F33" s="97">
        <f>ROUND((SUM(BE117:BE123)),2)</f>
        <v>5000</v>
      </c>
      <c r="I33" s="98">
        <v>0.21</v>
      </c>
      <c r="J33" s="97">
        <f>ROUND(((SUM(BE117:BE123))*I33),2)</f>
        <v>1050</v>
      </c>
      <c r="L33" s="30"/>
    </row>
    <row r="34" spans="2:12" s="1" customFormat="1" ht="14.45" customHeight="1">
      <c r="B34" s="30"/>
      <c r="E34" s="26" t="s">
        <v>40</v>
      </c>
      <c r="F34" s="97">
        <f>ROUND((SUM(BF117:BF123)),2)</f>
        <v>0</v>
      </c>
      <c r="I34" s="98">
        <v>0.15</v>
      </c>
      <c r="J34" s="97">
        <f>ROUND(((SUM(BF117:BF123))*I34),2)</f>
        <v>0</v>
      </c>
      <c r="L34" s="30"/>
    </row>
    <row r="35" spans="2:12" s="1" customFormat="1" ht="14.45" customHeight="1" hidden="1">
      <c r="B35" s="30"/>
      <c r="E35" s="26" t="s">
        <v>41</v>
      </c>
      <c r="F35" s="97">
        <f>ROUND((SUM(BG117:BG123)),2)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6" t="s">
        <v>42</v>
      </c>
      <c r="F36" s="97">
        <f>ROUND((SUM(BH117:BH123)),2)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6" t="s">
        <v>43</v>
      </c>
      <c r="F37" s="97">
        <f>ROUND((SUM(BI117:BI123)),2)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6050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6.6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3.6" customHeight="1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4.9" customHeight="1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79" ht="9" customHeight="1"/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20" t="s">
        <v>112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6" t="s">
        <v>16</v>
      </c>
      <c r="I84" s="89"/>
      <c r="L84" s="30"/>
    </row>
    <row r="85" spans="2:12" s="1" customFormat="1" ht="24.6" customHeight="1">
      <c r="B85" s="30"/>
      <c r="E85" s="249" t="str">
        <f>E7</f>
        <v>DECENTRALIZACE KOTELNY A MODERNIZACE TOPNÉHO SYSTÉMU NA ZKUŠEBNÍ STANICI ÚKZÚZ</v>
      </c>
      <c r="F85" s="250"/>
      <c r="G85" s="250"/>
      <c r="H85" s="250"/>
      <c r="I85" s="89"/>
      <c r="L85" s="30"/>
    </row>
    <row r="86" spans="2:12" s="1" customFormat="1" ht="12" customHeight="1">
      <c r="B86" s="30"/>
      <c r="C86" s="26" t="s">
        <v>110</v>
      </c>
      <c r="I86" s="89"/>
      <c r="L86" s="30"/>
    </row>
    <row r="87" spans="2:12" s="1" customFormat="1" ht="16.5" customHeight="1">
      <c r="B87" s="30"/>
      <c r="E87" s="233" t="str">
        <f>E9</f>
        <v>VRN - VEDLEJŠÍ ROZPOČTOVÉ NÁKLADY</v>
      </c>
      <c r="F87" s="248"/>
      <c r="G87" s="248"/>
      <c r="H87" s="248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6" t="s">
        <v>20</v>
      </c>
      <c r="F89" s="24" t="str">
        <f>F12</f>
        <v>HRADEC NAD SVITAVOU 483</v>
      </c>
      <c r="I89" s="90" t="s">
        <v>22</v>
      </c>
      <c r="J89" s="50" t="str">
        <f>IF(J12="","",J12)</f>
        <v>29. 2. 2020</v>
      </c>
      <c r="L89" s="30"/>
    </row>
    <row r="90" spans="2:12" s="1" customFormat="1" ht="6.95" customHeight="1">
      <c r="B90" s="30"/>
      <c r="I90" s="89"/>
      <c r="L90" s="30"/>
    </row>
    <row r="91" spans="2:12" s="1" customFormat="1" ht="15.2" customHeight="1">
      <c r="B91" s="30"/>
      <c r="C91" s="26" t="s">
        <v>24</v>
      </c>
      <c r="F91" s="24" t="str">
        <f>E15</f>
        <v/>
      </c>
      <c r="I91" s="90" t="s">
        <v>29</v>
      </c>
      <c r="J91" s="28" t="str">
        <f>E21</f>
        <v>iprojekt.info s.r.o.</v>
      </c>
      <c r="L91" s="30"/>
    </row>
    <row r="92" spans="2:12" s="1" customFormat="1" ht="15.2" customHeight="1">
      <c r="B92" s="30"/>
      <c r="C92" s="26" t="s">
        <v>28</v>
      </c>
      <c r="F92" s="24" t="str">
        <f>IF(E18="","",E18)</f>
        <v>INSTALATÉR Svitavy, s.r.o.</v>
      </c>
      <c r="I92" s="90" t="s">
        <v>32</v>
      </c>
      <c r="J92" s="28" t="str">
        <f>E24</f>
        <v/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113</v>
      </c>
      <c r="D94" s="99"/>
      <c r="E94" s="99"/>
      <c r="F94" s="99"/>
      <c r="G94" s="99"/>
      <c r="H94" s="99"/>
      <c r="I94" s="113"/>
      <c r="J94" s="114" t="s">
        <v>114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115</v>
      </c>
      <c r="I96" s="89"/>
      <c r="J96" s="64">
        <f>J117</f>
        <v>5000</v>
      </c>
      <c r="L96" s="30"/>
      <c r="AU96" s="16" t="s">
        <v>116</v>
      </c>
    </row>
    <row r="97" spans="2:12" s="8" customFormat="1" ht="24.95" customHeight="1">
      <c r="B97" s="116"/>
      <c r="D97" s="117" t="s">
        <v>1297</v>
      </c>
      <c r="E97" s="118"/>
      <c r="F97" s="118"/>
      <c r="G97" s="118"/>
      <c r="H97" s="118"/>
      <c r="I97" s="119"/>
      <c r="J97" s="120">
        <f>J118</f>
        <v>5000</v>
      </c>
      <c r="L97" s="116"/>
    </row>
    <row r="98" spans="2:12" s="1" customFormat="1" ht="21.75" customHeight="1">
      <c r="B98" s="30"/>
      <c r="I98" s="89"/>
      <c r="L98" s="30"/>
    </row>
    <row r="99" spans="2:12" s="1" customFormat="1" ht="6.95" customHeight="1">
      <c r="B99" s="42"/>
      <c r="C99" s="43"/>
      <c r="D99" s="43"/>
      <c r="E99" s="43"/>
      <c r="F99" s="43"/>
      <c r="G99" s="43"/>
      <c r="H99" s="43"/>
      <c r="I99" s="110"/>
      <c r="J99" s="43"/>
      <c r="K99" s="43"/>
      <c r="L99" s="30"/>
    </row>
    <row r="102" ht="6" customHeight="1"/>
    <row r="103" spans="2:12" s="1" customFormat="1" ht="6.95" customHeight="1">
      <c r="B103" s="44"/>
      <c r="C103" s="45"/>
      <c r="D103" s="45"/>
      <c r="E103" s="45"/>
      <c r="F103" s="45"/>
      <c r="G103" s="45"/>
      <c r="H103" s="45"/>
      <c r="I103" s="111"/>
      <c r="J103" s="45"/>
      <c r="K103" s="45"/>
      <c r="L103" s="30"/>
    </row>
    <row r="104" spans="2:12" s="1" customFormat="1" ht="24.95" customHeight="1">
      <c r="B104" s="30"/>
      <c r="C104" s="20" t="s">
        <v>122</v>
      </c>
      <c r="I104" s="89"/>
      <c r="L104" s="30"/>
    </row>
    <row r="105" spans="2:12" s="1" customFormat="1" ht="6.95" customHeight="1">
      <c r="B105" s="30"/>
      <c r="I105" s="89"/>
      <c r="L105" s="30"/>
    </row>
    <row r="106" spans="2:12" s="1" customFormat="1" ht="12" customHeight="1">
      <c r="B106" s="30"/>
      <c r="C106" s="26" t="s">
        <v>16</v>
      </c>
      <c r="I106" s="89"/>
      <c r="L106" s="30"/>
    </row>
    <row r="107" spans="2:12" s="1" customFormat="1" ht="26.45" customHeight="1">
      <c r="B107" s="30"/>
      <c r="E107" s="249" t="str">
        <f>E7</f>
        <v>DECENTRALIZACE KOTELNY A MODERNIZACE TOPNÉHO SYSTÉMU NA ZKUŠEBNÍ STANICI ÚKZÚZ</v>
      </c>
      <c r="F107" s="250"/>
      <c r="G107" s="250"/>
      <c r="H107" s="250"/>
      <c r="I107" s="89"/>
      <c r="L107" s="30"/>
    </row>
    <row r="108" spans="2:12" s="1" customFormat="1" ht="12" customHeight="1">
      <c r="B108" s="30"/>
      <c r="C108" s="26" t="s">
        <v>110</v>
      </c>
      <c r="I108" s="89"/>
      <c r="L108" s="30"/>
    </row>
    <row r="109" spans="2:12" s="1" customFormat="1" ht="16.5" customHeight="1">
      <c r="B109" s="30"/>
      <c r="E109" s="233" t="str">
        <f>E9</f>
        <v>VRN - VEDLEJŠÍ ROZPOČTOVÉ NÁKLADY</v>
      </c>
      <c r="F109" s="248"/>
      <c r="G109" s="248"/>
      <c r="H109" s="248"/>
      <c r="I109" s="89"/>
      <c r="L109" s="30"/>
    </row>
    <row r="110" spans="2:12" s="1" customFormat="1" ht="6.95" customHeight="1">
      <c r="B110" s="30"/>
      <c r="I110" s="89"/>
      <c r="L110" s="30"/>
    </row>
    <row r="111" spans="2:12" s="1" customFormat="1" ht="12" customHeight="1">
      <c r="B111" s="30"/>
      <c r="C111" s="26" t="s">
        <v>20</v>
      </c>
      <c r="F111" s="24" t="str">
        <f>F12</f>
        <v>HRADEC NAD SVITAVOU 483</v>
      </c>
      <c r="I111" s="90" t="s">
        <v>22</v>
      </c>
      <c r="J111" s="50" t="str">
        <f>IF(J12="","",J12)</f>
        <v>29. 2. 2020</v>
      </c>
      <c r="L111" s="30"/>
    </row>
    <row r="112" spans="2:12" s="1" customFormat="1" ht="6.95" customHeight="1">
      <c r="B112" s="30"/>
      <c r="I112" s="89"/>
      <c r="L112" s="30"/>
    </row>
    <row r="113" spans="2:12" s="1" customFormat="1" ht="15.2" customHeight="1">
      <c r="B113" s="30"/>
      <c r="C113" s="26" t="s">
        <v>24</v>
      </c>
      <c r="F113" s="24" t="str">
        <f>E15</f>
        <v/>
      </c>
      <c r="I113" s="90" t="s">
        <v>29</v>
      </c>
      <c r="J113" s="28" t="str">
        <f>E21</f>
        <v>iprojekt.info s.r.o.</v>
      </c>
      <c r="L113" s="30"/>
    </row>
    <row r="114" spans="2:12" s="1" customFormat="1" ht="15.2" customHeight="1">
      <c r="B114" s="30"/>
      <c r="C114" s="26" t="s">
        <v>28</v>
      </c>
      <c r="F114" s="24" t="str">
        <f>IF(E18="","",E18)</f>
        <v>INSTALATÉR Svitavy, s.r.o.</v>
      </c>
      <c r="I114" s="90" t="s">
        <v>32</v>
      </c>
      <c r="J114" s="28" t="str">
        <f>E24</f>
        <v/>
      </c>
      <c r="L114" s="30"/>
    </row>
    <row r="115" spans="2:12" s="1" customFormat="1" ht="10.35" customHeight="1">
      <c r="B115" s="30"/>
      <c r="I115" s="89"/>
      <c r="L115" s="30"/>
    </row>
    <row r="116" spans="2:20" s="10" customFormat="1" ht="29.25" customHeight="1">
      <c r="B116" s="126"/>
      <c r="C116" s="127" t="s">
        <v>123</v>
      </c>
      <c r="D116" s="128" t="s">
        <v>59</v>
      </c>
      <c r="E116" s="128" t="s">
        <v>55</v>
      </c>
      <c r="F116" s="128" t="s">
        <v>56</v>
      </c>
      <c r="G116" s="128" t="s">
        <v>124</v>
      </c>
      <c r="H116" s="128" t="s">
        <v>125</v>
      </c>
      <c r="I116" s="129" t="s">
        <v>126</v>
      </c>
      <c r="J116" s="130" t="s">
        <v>114</v>
      </c>
      <c r="K116" s="131" t="s">
        <v>127</v>
      </c>
      <c r="L116" s="126"/>
      <c r="M116" s="57" t="s">
        <v>1</v>
      </c>
      <c r="N116" s="58" t="s">
        <v>38</v>
      </c>
      <c r="O116" s="58" t="s">
        <v>128</v>
      </c>
      <c r="P116" s="58" t="s">
        <v>129</v>
      </c>
      <c r="Q116" s="58" t="s">
        <v>130</v>
      </c>
      <c r="R116" s="58" t="s">
        <v>131</v>
      </c>
      <c r="S116" s="58" t="s">
        <v>132</v>
      </c>
      <c r="T116" s="59" t="s">
        <v>133</v>
      </c>
    </row>
    <row r="117" spans="2:63" s="1" customFormat="1" ht="22.9" customHeight="1">
      <c r="B117" s="30"/>
      <c r="C117" s="62" t="s">
        <v>134</v>
      </c>
      <c r="I117" s="89"/>
      <c r="J117" s="132">
        <f>BK117</f>
        <v>5000</v>
      </c>
      <c r="L117" s="30"/>
      <c r="M117" s="60"/>
      <c r="N117" s="51"/>
      <c r="O117" s="51"/>
      <c r="P117" s="133">
        <f>P118</f>
        <v>0</v>
      </c>
      <c r="Q117" s="51"/>
      <c r="R117" s="133">
        <f>R118</f>
        <v>0</v>
      </c>
      <c r="S117" s="51"/>
      <c r="T117" s="134">
        <f>T118</f>
        <v>0</v>
      </c>
      <c r="AT117" s="16" t="s">
        <v>73</v>
      </c>
      <c r="AU117" s="16" t="s">
        <v>116</v>
      </c>
      <c r="BK117" s="135">
        <f>BK118</f>
        <v>5000</v>
      </c>
    </row>
    <row r="118" spans="2:63" s="11" customFormat="1" ht="25.9" customHeight="1">
      <c r="B118" s="136"/>
      <c r="D118" s="137" t="s">
        <v>73</v>
      </c>
      <c r="E118" s="138" t="s">
        <v>103</v>
      </c>
      <c r="F118" s="138" t="s">
        <v>1298</v>
      </c>
      <c r="I118" s="139"/>
      <c r="J118" s="140">
        <f>BK118</f>
        <v>5000</v>
      </c>
      <c r="L118" s="136"/>
      <c r="M118" s="141"/>
      <c r="N118" s="142"/>
      <c r="O118" s="142"/>
      <c r="P118" s="143">
        <f>SUM(P119:P123)</f>
        <v>0</v>
      </c>
      <c r="Q118" s="142"/>
      <c r="R118" s="143">
        <f>SUM(R119:R123)</f>
        <v>0</v>
      </c>
      <c r="S118" s="142"/>
      <c r="T118" s="144">
        <f>SUM(T119:T123)</f>
        <v>0</v>
      </c>
      <c r="AR118" s="137" t="s">
        <v>157</v>
      </c>
      <c r="AT118" s="145" t="s">
        <v>73</v>
      </c>
      <c r="AU118" s="145" t="s">
        <v>74</v>
      </c>
      <c r="AY118" s="137" t="s">
        <v>136</v>
      </c>
      <c r="BK118" s="146">
        <f>SUM(BK119:BK123)</f>
        <v>5000</v>
      </c>
    </row>
    <row r="119" spans="2:65" s="1" customFormat="1" ht="16.5" customHeight="1">
      <c r="B119" s="149"/>
      <c r="C119" s="150" t="s">
        <v>84</v>
      </c>
      <c r="D119" s="150" t="s">
        <v>139</v>
      </c>
      <c r="E119" s="151" t="s">
        <v>1301</v>
      </c>
      <c r="F119" s="152" t="s">
        <v>1302</v>
      </c>
      <c r="G119" s="153" t="s">
        <v>1299</v>
      </c>
      <c r="H119" s="154">
        <v>1</v>
      </c>
      <c r="I119" s="155">
        <v>1000</v>
      </c>
      <c r="J119" s="156">
        <f aca="true" t="shared" si="0" ref="J119:J123">ROUND(I119*H119,2)</f>
        <v>1000</v>
      </c>
      <c r="K119" s="152" t="s">
        <v>1</v>
      </c>
      <c r="L119" s="30"/>
      <c r="M119" s="157" t="s">
        <v>1</v>
      </c>
      <c r="N119" s="158" t="s">
        <v>39</v>
      </c>
      <c r="O119" s="53"/>
      <c r="P119" s="159">
        <f aca="true" t="shared" si="1" ref="P119:P123">O119*H119</f>
        <v>0</v>
      </c>
      <c r="Q119" s="159">
        <v>0</v>
      </c>
      <c r="R119" s="159">
        <f aca="true" t="shared" si="2" ref="R119:R123">Q119*H119</f>
        <v>0</v>
      </c>
      <c r="S119" s="159">
        <v>0</v>
      </c>
      <c r="T119" s="160">
        <f aca="true" t="shared" si="3" ref="T119:T123">S119*H119</f>
        <v>0</v>
      </c>
      <c r="AR119" s="161" t="s">
        <v>1300</v>
      </c>
      <c r="AT119" s="161" t="s">
        <v>139</v>
      </c>
      <c r="AU119" s="161" t="s">
        <v>82</v>
      </c>
      <c r="AY119" s="16" t="s">
        <v>136</v>
      </c>
      <c r="BE119" s="162">
        <f aca="true" t="shared" si="4" ref="BE119:BE123">IF(N119="základní",J119,0)</f>
        <v>1000</v>
      </c>
      <c r="BF119" s="162">
        <f aca="true" t="shared" si="5" ref="BF119:BF123">IF(N119="snížená",J119,0)</f>
        <v>0</v>
      </c>
      <c r="BG119" s="162">
        <f aca="true" t="shared" si="6" ref="BG119:BG123">IF(N119="zákl. přenesená",J119,0)</f>
        <v>0</v>
      </c>
      <c r="BH119" s="162">
        <f aca="true" t="shared" si="7" ref="BH119:BH123">IF(N119="sníž. přenesená",J119,0)</f>
        <v>0</v>
      </c>
      <c r="BI119" s="162">
        <f aca="true" t="shared" si="8" ref="BI119:BI123">IF(N119="nulová",J119,0)</f>
        <v>0</v>
      </c>
      <c r="BJ119" s="16" t="s">
        <v>82</v>
      </c>
      <c r="BK119" s="162">
        <f aca="true" t="shared" si="9" ref="BK119:BK123">ROUND(I119*H119,2)</f>
        <v>1000</v>
      </c>
      <c r="BL119" s="16" t="s">
        <v>1300</v>
      </c>
      <c r="BM119" s="161" t="s">
        <v>1303</v>
      </c>
    </row>
    <row r="120" spans="2:65" s="1" customFormat="1" ht="16.5" customHeight="1">
      <c r="B120" s="149"/>
      <c r="C120" s="150" t="s">
        <v>153</v>
      </c>
      <c r="D120" s="150" t="s">
        <v>139</v>
      </c>
      <c r="E120" s="151" t="s">
        <v>1304</v>
      </c>
      <c r="F120" s="152" t="s">
        <v>1305</v>
      </c>
      <c r="G120" s="153" t="s">
        <v>1299</v>
      </c>
      <c r="H120" s="154">
        <v>1</v>
      </c>
      <c r="I120" s="155">
        <v>1000</v>
      </c>
      <c r="J120" s="156">
        <f t="shared" si="0"/>
        <v>1000</v>
      </c>
      <c r="K120" s="152" t="s">
        <v>1</v>
      </c>
      <c r="L120" s="30"/>
      <c r="M120" s="157" t="s">
        <v>1</v>
      </c>
      <c r="N120" s="158" t="s">
        <v>39</v>
      </c>
      <c r="O120" s="53"/>
      <c r="P120" s="159">
        <f t="shared" si="1"/>
        <v>0</v>
      </c>
      <c r="Q120" s="159">
        <v>0</v>
      </c>
      <c r="R120" s="159">
        <f t="shared" si="2"/>
        <v>0</v>
      </c>
      <c r="S120" s="159">
        <v>0</v>
      </c>
      <c r="T120" s="160">
        <f t="shared" si="3"/>
        <v>0</v>
      </c>
      <c r="AR120" s="161" t="s">
        <v>1300</v>
      </c>
      <c r="AT120" s="161" t="s">
        <v>139</v>
      </c>
      <c r="AU120" s="161" t="s">
        <v>82</v>
      </c>
      <c r="AY120" s="16" t="s">
        <v>136</v>
      </c>
      <c r="BE120" s="162">
        <f t="shared" si="4"/>
        <v>1000</v>
      </c>
      <c r="BF120" s="162">
        <f t="shared" si="5"/>
        <v>0</v>
      </c>
      <c r="BG120" s="162">
        <f t="shared" si="6"/>
        <v>0</v>
      </c>
      <c r="BH120" s="162">
        <f t="shared" si="7"/>
        <v>0</v>
      </c>
      <c r="BI120" s="162">
        <f t="shared" si="8"/>
        <v>0</v>
      </c>
      <c r="BJ120" s="16" t="s">
        <v>82</v>
      </c>
      <c r="BK120" s="162">
        <f t="shared" si="9"/>
        <v>1000</v>
      </c>
      <c r="BL120" s="16" t="s">
        <v>1300</v>
      </c>
      <c r="BM120" s="161" t="s">
        <v>1306</v>
      </c>
    </row>
    <row r="121" spans="2:65" s="1" customFormat="1" ht="16.5" customHeight="1">
      <c r="B121" s="149"/>
      <c r="C121" s="150" t="s">
        <v>157</v>
      </c>
      <c r="D121" s="150" t="s">
        <v>139</v>
      </c>
      <c r="E121" s="151" t="s">
        <v>1307</v>
      </c>
      <c r="F121" s="152" t="s">
        <v>1308</v>
      </c>
      <c r="G121" s="153" t="s">
        <v>1299</v>
      </c>
      <c r="H121" s="154">
        <v>1</v>
      </c>
      <c r="I121" s="155">
        <v>1000</v>
      </c>
      <c r="J121" s="156">
        <f t="shared" si="0"/>
        <v>1000</v>
      </c>
      <c r="K121" s="152" t="s">
        <v>1</v>
      </c>
      <c r="L121" s="30"/>
      <c r="M121" s="157" t="s">
        <v>1</v>
      </c>
      <c r="N121" s="158" t="s">
        <v>39</v>
      </c>
      <c r="O121" s="53"/>
      <c r="P121" s="159">
        <f t="shared" si="1"/>
        <v>0</v>
      </c>
      <c r="Q121" s="159">
        <v>0</v>
      </c>
      <c r="R121" s="159">
        <f t="shared" si="2"/>
        <v>0</v>
      </c>
      <c r="S121" s="159">
        <v>0</v>
      </c>
      <c r="T121" s="160">
        <f t="shared" si="3"/>
        <v>0</v>
      </c>
      <c r="AR121" s="161" t="s">
        <v>1300</v>
      </c>
      <c r="AT121" s="161" t="s">
        <v>139</v>
      </c>
      <c r="AU121" s="161" t="s">
        <v>82</v>
      </c>
      <c r="AY121" s="16" t="s">
        <v>136</v>
      </c>
      <c r="BE121" s="162">
        <f t="shared" si="4"/>
        <v>1000</v>
      </c>
      <c r="BF121" s="162">
        <f t="shared" si="5"/>
        <v>0</v>
      </c>
      <c r="BG121" s="162">
        <f t="shared" si="6"/>
        <v>0</v>
      </c>
      <c r="BH121" s="162">
        <f t="shared" si="7"/>
        <v>0</v>
      </c>
      <c r="BI121" s="162">
        <f t="shared" si="8"/>
        <v>0</v>
      </c>
      <c r="BJ121" s="16" t="s">
        <v>82</v>
      </c>
      <c r="BK121" s="162">
        <f t="shared" si="9"/>
        <v>1000</v>
      </c>
      <c r="BL121" s="16" t="s">
        <v>1300</v>
      </c>
      <c r="BM121" s="161" t="s">
        <v>1309</v>
      </c>
    </row>
    <row r="122" spans="2:65" s="1" customFormat="1" ht="16.5" customHeight="1">
      <c r="B122" s="149"/>
      <c r="C122" s="150" t="s">
        <v>161</v>
      </c>
      <c r="D122" s="150" t="s">
        <v>139</v>
      </c>
      <c r="E122" s="151" t="s">
        <v>1310</v>
      </c>
      <c r="F122" s="152" t="s">
        <v>1311</v>
      </c>
      <c r="G122" s="153" t="s">
        <v>1299</v>
      </c>
      <c r="H122" s="154">
        <v>1</v>
      </c>
      <c r="I122" s="155">
        <v>1000</v>
      </c>
      <c r="J122" s="156">
        <f t="shared" si="0"/>
        <v>1000</v>
      </c>
      <c r="K122" s="152" t="s">
        <v>1</v>
      </c>
      <c r="L122" s="30"/>
      <c r="M122" s="157" t="s">
        <v>1</v>
      </c>
      <c r="N122" s="158" t="s">
        <v>39</v>
      </c>
      <c r="O122" s="53"/>
      <c r="P122" s="159">
        <f t="shared" si="1"/>
        <v>0</v>
      </c>
      <c r="Q122" s="159">
        <v>0</v>
      </c>
      <c r="R122" s="159">
        <f t="shared" si="2"/>
        <v>0</v>
      </c>
      <c r="S122" s="159">
        <v>0</v>
      </c>
      <c r="T122" s="160">
        <f t="shared" si="3"/>
        <v>0</v>
      </c>
      <c r="AR122" s="161" t="s">
        <v>1300</v>
      </c>
      <c r="AT122" s="161" t="s">
        <v>139</v>
      </c>
      <c r="AU122" s="161" t="s">
        <v>82</v>
      </c>
      <c r="AY122" s="16" t="s">
        <v>136</v>
      </c>
      <c r="BE122" s="162">
        <f t="shared" si="4"/>
        <v>1000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16" t="s">
        <v>82</v>
      </c>
      <c r="BK122" s="162">
        <f t="shared" si="9"/>
        <v>1000</v>
      </c>
      <c r="BL122" s="16" t="s">
        <v>1300</v>
      </c>
      <c r="BM122" s="161" t="s">
        <v>1312</v>
      </c>
    </row>
    <row r="123" spans="2:65" s="1" customFormat="1" ht="16.5" customHeight="1">
      <c r="B123" s="149"/>
      <c r="C123" s="150" t="s">
        <v>165</v>
      </c>
      <c r="D123" s="150" t="s">
        <v>139</v>
      </c>
      <c r="E123" s="151" t="s">
        <v>1313</v>
      </c>
      <c r="F123" s="152" t="s">
        <v>1314</v>
      </c>
      <c r="G123" s="153" t="s">
        <v>1299</v>
      </c>
      <c r="H123" s="154">
        <v>1</v>
      </c>
      <c r="I123" s="155">
        <v>1000</v>
      </c>
      <c r="J123" s="156">
        <f t="shared" si="0"/>
        <v>1000</v>
      </c>
      <c r="K123" s="152" t="s">
        <v>1</v>
      </c>
      <c r="L123" s="30"/>
      <c r="M123" s="157" t="s">
        <v>1</v>
      </c>
      <c r="N123" s="158" t="s">
        <v>39</v>
      </c>
      <c r="O123" s="53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AR123" s="161" t="s">
        <v>1300</v>
      </c>
      <c r="AT123" s="161" t="s">
        <v>139</v>
      </c>
      <c r="AU123" s="161" t="s">
        <v>82</v>
      </c>
      <c r="AY123" s="16" t="s">
        <v>136</v>
      </c>
      <c r="BE123" s="162">
        <f t="shared" si="4"/>
        <v>1000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6" t="s">
        <v>82</v>
      </c>
      <c r="BK123" s="162">
        <f t="shared" si="9"/>
        <v>1000</v>
      </c>
      <c r="BL123" s="16" t="s">
        <v>1300</v>
      </c>
      <c r="BM123" s="161" t="s">
        <v>1315</v>
      </c>
    </row>
    <row r="124" spans="2:12" s="1" customFormat="1" ht="6.95" customHeight="1">
      <c r="B124" s="42"/>
      <c r="C124" s="43"/>
      <c r="D124" s="43"/>
      <c r="E124" s="43"/>
      <c r="F124" s="43"/>
      <c r="G124" s="43"/>
      <c r="H124" s="43"/>
      <c r="I124" s="110"/>
      <c r="J124" s="43"/>
      <c r="K124" s="43"/>
      <c r="L124" s="30"/>
    </row>
  </sheetData>
  <autoFilter ref="C116:K12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5"/>
  <sheetViews>
    <sheetView showGridLines="0" workbookViewId="0" topLeftCell="A165">
      <selection activeCell="I135" sqref="I13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108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18"/>
      <c r="K3" s="18"/>
      <c r="L3" s="19"/>
      <c r="AT3" s="16" t="s">
        <v>84</v>
      </c>
    </row>
    <row r="4" spans="2:46" ht="24.95" customHeight="1">
      <c r="B4" s="19"/>
      <c r="D4" s="20" t="s">
        <v>109</v>
      </c>
      <c r="L4" s="19"/>
      <c r="M4" s="88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7.6" customHeight="1">
      <c r="B7" s="19"/>
      <c r="E7" s="249" t="str">
        <f>'Rekapitulace stavby'!K6</f>
        <v>DECENTRALIZACE KOTELNY A MODERNIZACE TOPNÉHO SYSTÉMU NA ZKUŠEBNÍ STANICI ÚKZÚZ</v>
      </c>
      <c r="F7" s="250"/>
      <c r="G7" s="250"/>
      <c r="H7" s="250"/>
      <c r="L7" s="19"/>
    </row>
    <row r="8" spans="2:12" s="1" customFormat="1" ht="12" customHeight="1">
      <c r="B8" s="30"/>
      <c r="D8" s="26" t="s">
        <v>110</v>
      </c>
      <c r="I8" s="89"/>
      <c r="L8" s="30"/>
    </row>
    <row r="9" spans="2:12" s="1" customFormat="1" ht="36.95" customHeight="1">
      <c r="B9" s="30"/>
      <c r="E9" s="233" t="s">
        <v>1316</v>
      </c>
      <c r="F9" s="248"/>
      <c r="G9" s="248"/>
      <c r="H9" s="248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6" t="s">
        <v>18</v>
      </c>
      <c r="F11" s="24" t="s">
        <v>1</v>
      </c>
      <c r="I11" s="90" t="s">
        <v>19</v>
      </c>
      <c r="J11" s="24" t="s">
        <v>1</v>
      </c>
      <c r="L11" s="30"/>
    </row>
    <row r="12" spans="2:12" s="1" customFormat="1" ht="12" customHeight="1">
      <c r="B12" s="30"/>
      <c r="D12" s="26" t="s">
        <v>20</v>
      </c>
      <c r="F12" s="24" t="s">
        <v>21</v>
      </c>
      <c r="I12" s="90" t="s">
        <v>22</v>
      </c>
      <c r="J12" s="50" t="str">
        <f>'Rekapitulace stavby'!AN8</f>
        <v>29. 2. 2020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6" t="s">
        <v>24</v>
      </c>
      <c r="I14" s="90" t="s">
        <v>25</v>
      </c>
      <c r="J14" s="24" t="str">
        <f>IF('Rekapitulace stavby'!AN10="","",'Rekapitulace stavby'!AN10)</f>
        <v/>
      </c>
      <c r="L14" s="30"/>
    </row>
    <row r="15" spans="2:12" s="1" customFormat="1" ht="18" customHeight="1">
      <c r="B15" s="30"/>
      <c r="E15" s="24" t="str">
        <f>IF('Rekapitulace stavby'!E11="","",'Rekapitulace stavby'!E11)</f>
        <v/>
      </c>
      <c r="I15" s="90" t="s">
        <v>27</v>
      </c>
      <c r="J15" s="24" t="str">
        <f>IF('Rekapitulace stavby'!AN11="","",'Rekapitulace stavby'!AN11)</f>
        <v/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6" t="s">
        <v>28</v>
      </c>
      <c r="I17" s="90" t="s">
        <v>25</v>
      </c>
      <c r="J17" s="27" t="str">
        <f>'Rekapitulace stavby'!AN13</f>
        <v>25925474</v>
      </c>
      <c r="L17" s="30"/>
    </row>
    <row r="18" spans="2:12" s="1" customFormat="1" ht="18" customHeight="1">
      <c r="B18" s="30"/>
      <c r="E18" s="251" t="str">
        <f>'Rekapitulace stavby'!E14</f>
        <v>INSTALATÉR Svitavy, s.r.o.</v>
      </c>
      <c r="F18" s="236"/>
      <c r="G18" s="236"/>
      <c r="H18" s="236"/>
      <c r="I18" s="90" t="s">
        <v>27</v>
      </c>
      <c r="J18" s="27" t="str">
        <f>'Rekapitulace stavby'!AN14</f>
        <v>CZ25925474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6" t="s">
        <v>29</v>
      </c>
      <c r="I20" s="90" t="s">
        <v>25</v>
      </c>
      <c r="J20" s="24" t="s">
        <v>1</v>
      </c>
      <c r="L20" s="30"/>
    </row>
    <row r="21" spans="2:12" s="1" customFormat="1" ht="18" customHeight="1">
      <c r="B21" s="30"/>
      <c r="E21" s="24" t="s">
        <v>30</v>
      </c>
      <c r="I21" s="90" t="s">
        <v>27</v>
      </c>
      <c r="J21" s="24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6" t="s">
        <v>32</v>
      </c>
      <c r="I23" s="90" t="s">
        <v>25</v>
      </c>
      <c r="J23" s="24" t="str">
        <f>IF('Rekapitulace stavby'!AN19="","",'Rekapitulace stavby'!AN19)</f>
        <v/>
      </c>
      <c r="L23" s="30"/>
    </row>
    <row r="24" spans="2:12" s="1" customFormat="1" ht="18" customHeight="1">
      <c r="B24" s="30"/>
      <c r="E24" s="24" t="str">
        <f>IF('Rekapitulace stavby'!E20="","",'Rekapitulace stavby'!E20)</f>
        <v/>
      </c>
      <c r="I24" s="90" t="s">
        <v>27</v>
      </c>
      <c r="J24" s="24" t="str">
        <f>IF('Rekapitulace stavby'!AN20="","",'Rekapitulace stavby'!AN20)</f>
        <v/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6" t="s">
        <v>33</v>
      </c>
      <c r="I26" s="89"/>
      <c r="L26" s="30"/>
    </row>
    <row r="27" spans="2:12" s="7" customFormat="1" ht="16.5" customHeight="1">
      <c r="B27" s="91"/>
      <c r="E27" s="240" t="s">
        <v>1</v>
      </c>
      <c r="F27" s="240"/>
      <c r="G27" s="240"/>
      <c r="H27" s="240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ROUND(J124,2)</f>
        <v>136363.14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5" customHeight="1">
      <c r="B33" s="30"/>
      <c r="D33" s="96" t="s">
        <v>38</v>
      </c>
      <c r="E33" s="26" t="s">
        <v>39</v>
      </c>
      <c r="F33" s="97">
        <f>ROUND((SUM(BE124:BE174)),2)</f>
        <v>136363.14</v>
      </c>
      <c r="I33" s="98">
        <v>0.21</v>
      </c>
      <c r="J33" s="97">
        <f>ROUND(((SUM(BE124:BE174))*I33),2)</f>
        <v>28636.26</v>
      </c>
      <c r="L33" s="30"/>
    </row>
    <row r="34" spans="2:12" s="1" customFormat="1" ht="14.45" customHeight="1">
      <c r="B34" s="30"/>
      <c r="E34" s="26" t="s">
        <v>40</v>
      </c>
      <c r="F34" s="97">
        <f>ROUND((SUM(BF124:BF174)),2)</f>
        <v>0</v>
      </c>
      <c r="I34" s="98">
        <v>0.15</v>
      </c>
      <c r="J34" s="97">
        <f>ROUND(((SUM(BF124:BF174))*I34),2)</f>
        <v>0</v>
      </c>
      <c r="L34" s="30"/>
    </row>
    <row r="35" spans="2:12" s="1" customFormat="1" ht="14.45" customHeight="1" hidden="1">
      <c r="B35" s="30"/>
      <c r="E35" s="26" t="s">
        <v>41</v>
      </c>
      <c r="F35" s="97">
        <f>ROUND((SUM(BG124:BG174)),2)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6" t="s">
        <v>42</v>
      </c>
      <c r="F36" s="97">
        <f>ROUND((SUM(BH124:BH174)),2)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6" t="s">
        <v>43</v>
      </c>
      <c r="F37" s="97">
        <f>ROUND((SUM(BI124:BI174)),2)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164999.40000000002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5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3.6" customHeight="1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5.45" customHeight="1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79" ht="6" customHeight="1"/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20" t="s">
        <v>112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6" t="s">
        <v>16</v>
      </c>
      <c r="I84" s="89"/>
      <c r="L84" s="30"/>
    </row>
    <row r="85" spans="2:12" s="1" customFormat="1" ht="24" customHeight="1">
      <c r="B85" s="30"/>
      <c r="E85" s="249" t="str">
        <f>E7</f>
        <v>DECENTRALIZACE KOTELNY A MODERNIZACE TOPNÉHO SYSTÉMU NA ZKUŠEBNÍ STANICI ÚKZÚZ</v>
      </c>
      <c r="F85" s="250"/>
      <c r="G85" s="250"/>
      <c r="H85" s="250"/>
      <c r="I85" s="89"/>
      <c r="L85" s="30"/>
    </row>
    <row r="86" spans="2:12" s="1" customFormat="1" ht="12" customHeight="1">
      <c r="B86" s="30"/>
      <c r="C86" s="26" t="s">
        <v>110</v>
      </c>
      <c r="I86" s="89"/>
      <c r="L86" s="30"/>
    </row>
    <row r="87" spans="2:12" s="1" customFormat="1" ht="16.5" customHeight="1">
      <c r="B87" s="30"/>
      <c r="E87" s="233" t="str">
        <f>E9</f>
        <v>ZEMNÍ PRÁCE - ZEMNÍ A TERÉNNÍ PRÁCE</v>
      </c>
      <c r="F87" s="248"/>
      <c r="G87" s="248"/>
      <c r="H87" s="248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6" t="s">
        <v>20</v>
      </c>
      <c r="F89" s="24" t="str">
        <f>F12</f>
        <v>HRADEC NAD SVITAVOU 483</v>
      </c>
      <c r="I89" s="90" t="s">
        <v>22</v>
      </c>
      <c r="J89" s="50" t="str">
        <f>IF(J12="","",J12)</f>
        <v>29. 2. 2020</v>
      </c>
      <c r="L89" s="30"/>
    </row>
    <row r="90" spans="2:12" s="1" customFormat="1" ht="6.95" customHeight="1">
      <c r="B90" s="30"/>
      <c r="I90" s="89"/>
      <c r="L90" s="30"/>
    </row>
    <row r="91" spans="2:12" s="1" customFormat="1" ht="15.2" customHeight="1">
      <c r="B91" s="30"/>
      <c r="C91" s="26" t="s">
        <v>24</v>
      </c>
      <c r="F91" s="24" t="str">
        <f>E15</f>
        <v/>
      </c>
      <c r="I91" s="90" t="s">
        <v>29</v>
      </c>
      <c r="J91" s="28" t="str">
        <f>E21</f>
        <v>iprojekt.info s.r.o.</v>
      </c>
      <c r="L91" s="30"/>
    </row>
    <row r="92" spans="2:12" s="1" customFormat="1" ht="15.2" customHeight="1">
      <c r="B92" s="30"/>
      <c r="C92" s="26" t="s">
        <v>28</v>
      </c>
      <c r="F92" s="24" t="str">
        <f>IF(E18="","",E18)</f>
        <v>INSTALATÉR Svitavy, s.r.o.</v>
      </c>
      <c r="I92" s="90" t="s">
        <v>32</v>
      </c>
      <c r="J92" s="28" t="str">
        <f>E24</f>
        <v/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113</v>
      </c>
      <c r="D94" s="99"/>
      <c r="E94" s="99"/>
      <c r="F94" s="99"/>
      <c r="G94" s="99"/>
      <c r="H94" s="99"/>
      <c r="I94" s="113"/>
      <c r="J94" s="114" t="s">
        <v>114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115</v>
      </c>
      <c r="I96" s="89"/>
      <c r="J96" s="64">
        <f>J124</f>
        <v>136363.14</v>
      </c>
      <c r="L96" s="30"/>
      <c r="AU96" s="16" t="s">
        <v>116</v>
      </c>
    </row>
    <row r="97" spans="2:12" s="8" customFormat="1" ht="24.95" customHeight="1">
      <c r="B97" s="116"/>
      <c r="D97" s="117" t="s">
        <v>1317</v>
      </c>
      <c r="E97" s="118"/>
      <c r="F97" s="118"/>
      <c r="G97" s="118"/>
      <c r="H97" s="118"/>
      <c r="I97" s="119"/>
      <c r="J97" s="120">
        <f>J125</f>
        <v>136363.14</v>
      </c>
      <c r="L97" s="116"/>
    </row>
    <row r="98" spans="2:12" s="9" customFormat="1" ht="19.9" customHeight="1">
      <c r="B98" s="121"/>
      <c r="D98" s="122" t="s">
        <v>1318</v>
      </c>
      <c r="E98" s="123"/>
      <c r="F98" s="123"/>
      <c r="G98" s="123"/>
      <c r="H98" s="123"/>
      <c r="I98" s="124"/>
      <c r="J98" s="125">
        <f>J126</f>
        <v>71973.6</v>
      </c>
      <c r="L98" s="121"/>
    </row>
    <row r="99" spans="2:12" s="9" customFormat="1" ht="19.9" customHeight="1">
      <c r="B99" s="121"/>
      <c r="D99" s="122" t="s">
        <v>1319</v>
      </c>
      <c r="E99" s="123"/>
      <c r="F99" s="123"/>
      <c r="G99" s="123"/>
      <c r="H99" s="123"/>
      <c r="I99" s="124"/>
      <c r="J99" s="125">
        <f>J145</f>
        <v>2108</v>
      </c>
      <c r="L99" s="121"/>
    </row>
    <row r="100" spans="2:12" s="9" customFormat="1" ht="19.9" customHeight="1">
      <c r="B100" s="121"/>
      <c r="D100" s="122" t="s">
        <v>1320</v>
      </c>
      <c r="E100" s="123"/>
      <c r="F100" s="123"/>
      <c r="G100" s="123"/>
      <c r="H100" s="123"/>
      <c r="I100" s="124"/>
      <c r="J100" s="125">
        <f>J147</f>
        <v>15700</v>
      </c>
      <c r="L100" s="121"/>
    </row>
    <row r="101" spans="2:12" s="9" customFormat="1" ht="19.9" customHeight="1">
      <c r="B101" s="121"/>
      <c r="D101" s="122" t="s">
        <v>1321</v>
      </c>
      <c r="E101" s="123"/>
      <c r="F101" s="123"/>
      <c r="G101" s="123"/>
      <c r="H101" s="123"/>
      <c r="I101" s="124"/>
      <c r="J101" s="125">
        <f>J153</f>
        <v>33428</v>
      </c>
      <c r="L101" s="121"/>
    </row>
    <row r="102" spans="2:12" s="9" customFormat="1" ht="19.9" customHeight="1">
      <c r="B102" s="121"/>
      <c r="D102" s="122" t="s">
        <v>1322</v>
      </c>
      <c r="E102" s="123"/>
      <c r="F102" s="123"/>
      <c r="G102" s="123"/>
      <c r="H102" s="123"/>
      <c r="I102" s="124"/>
      <c r="J102" s="125">
        <f>J158</f>
        <v>3744</v>
      </c>
      <c r="L102" s="121"/>
    </row>
    <row r="103" spans="2:12" s="9" customFormat="1" ht="19.9" customHeight="1">
      <c r="B103" s="121"/>
      <c r="D103" s="122" t="s">
        <v>1323</v>
      </c>
      <c r="E103" s="123"/>
      <c r="F103" s="123"/>
      <c r="G103" s="123"/>
      <c r="H103" s="123"/>
      <c r="I103" s="124"/>
      <c r="J103" s="125">
        <f>J165</f>
        <v>5579.54</v>
      </c>
      <c r="L103" s="121"/>
    </row>
    <row r="104" spans="2:12" s="9" customFormat="1" ht="19.9" customHeight="1">
      <c r="B104" s="121"/>
      <c r="D104" s="122" t="s">
        <v>1324</v>
      </c>
      <c r="E104" s="123"/>
      <c r="F104" s="123"/>
      <c r="G104" s="123"/>
      <c r="H104" s="123"/>
      <c r="I104" s="124"/>
      <c r="J104" s="125">
        <f>J171</f>
        <v>3830</v>
      </c>
      <c r="L104" s="121"/>
    </row>
    <row r="105" spans="2:12" s="1" customFormat="1" ht="21.75" customHeight="1">
      <c r="B105" s="30"/>
      <c r="I105" s="89"/>
      <c r="L105" s="30"/>
    </row>
    <row r="106" spans="2:12" s="1" customFormat="1" ht="6.95" customHeight="1">
      <c r="B106" s="42"/>
      <c r="C106" s="43"/>
      <c r="D106" s="43"/>
      <c r="E106" s="43"/>
      <c r="F106" s="43"/>
      <c r="G106" s="43"/>
      <c r="H106" s="43"/>
      <c r="I106" s="110"/>
      <c r="J106" s="43"/>
      <c r="K106" s="43"/>
      <c r="L106" s="30"/>
    </row>
    <row r="109" ht="4.15" customHeight="1"/>
    <row r="110" spans="2:12" s="1" customFormat="1" ht="6.95" customHeight="1">
      <c r="B110" s="44"/>
      <c r="C110" s="45"/>
      <c r="D110" s="45"/>
      <c r="E110" s="45"/>
      <c r="F110" s="45"/>
      <c r="G110" s="45"/>
      <c r="H110" s="45"/>
      <c r="I110" s="111"/>
      <c r="J110" s="45"/>
      <c r="K110" s="45"/>
      <c r="L110" s="30"/>
    </row>
    <row r="111" spans="2:12" s="1" customFormat="1" ht="24.95" customHeight="1">
      <c r="B111" s="30"/>
      <c r="C111" s="20" t="s">
        <v>122</v>
      </c>
      <c r="I111" s="89"/>
      <c r="L111" s="30"/>
    </row>
    <row r="112" spans="2:12" s="1" customFormat="1" ht="6.95" customHeight="1">
      <c r="B112" s="30"/>
      <c r="I112" s="89"/>
      <c r="L112" s="30"/>
    </row>
    <row r="113" spans="2:12" s="1" customFormat="1" ht="12" customHeight="1">
      <c r="B113" s="30"/>
      <c r="C113" s="26" t="s">
        <v>16</v>
      </c>
      <c r="I113" s="89"/>
      <c r="L113" s="30"/>
    </row>
    <row r="114" spans="2:12" s="1" customFormat="1" ht="24.6" customHeight="1">
      <c r="B114" s="30"/>
      <c r="E114" s="249" t="str">
        <f>E7</f>
        <v>DECENTRALIZACE KOTELNY A MODERNIZACE TOPNÉHO SYSTÉMU NA ZKUŠEBNÍ STANICI ÚKZÚZ</v>
      </c>
      <c r="F114" s="250"/>
      <c r="G114" s="250"/>
      <c r="H114" s="250"/>
      <c r="I114" s="89"/>
      <c r="L114" s="30"/>
    </row>
    <row r="115" spans="2:12" s="1" customFormat="1" ht="12" customHeight="1">
      <c r="B115" s="30"/>
      <c r="C115" s="26" t="s">
        <v>110</v>
      </c>
      <c r="I115" s="89"/>
      <c r="L115" s="30"/>
    </row>
    <row r="116" spans="2:12" s="1" customFormat="1" ht="16.5" customHeight="1">
      <c r="B116" s="30"/>
      <c r="E116" s="233" t="str">
        <f>E9</f>
        <v>ZEMNÍ PRÁCE - ZEMNÍ A TERÉNNÍ PRÁCE</v>
      </c>
      <c r="F116" s="248"/>
      <c r="G116" s="248"/>
      <c r="H116" s="248"/>
      <c r="I116" s="89"/>
      <c r="L116" s="30"/>
    </row>
    <row r="117" spans="2:12" s="1" customFormat="1" ht="6.95" customHeight="1">
      <c r="B117" s="30"/>
      <c r="I117" s="89"/>
      <c r="L117" s="30"/>
    </row>
    <row r="118" spans="2:12" s="1" customFormat="1" ht="12" customHeight="1">
      <c r="B118" s="30"/>
      <c r="C118" s="26" t="s">
        <v>20</v>
      </c>
      <c r="F118" s="24" t="str">
        <f>F12</f>
        <v>HRADEC NAD SVITAVOU 483</v>
      </c>
      <c r="I118" s="90" t="s">
        <v>22</v>
      </c>
      <c r="J118" s="50" t="str">
        <f>IF(J12="","",J12)</f>
        <v>29. 2. 2020</v>
      </c>
      <c r="L118" s="30"/>
    </row>
    <row r="119" spans="2:12" s="1" customFormat="1" ht="6.95" customHeight="1">
      <c r="B119" s="30"/>
      <c r="I119" s="89"/>
      <c r="L119" s="30"/>
    </row>
    <row r="120" spans="2:12" s="1" customFormat="1" ht="15.2" customHeight="1">
      <c r="B120" s="30"/>
      <c r="C120" s="26" t="s">
        <v>24</v>
      </c>
      <c r="F120" s="24" t="str">
        <f>E15</f>
        <v/>
      </c>
      <c r="I120" s="90" t="s">
        <v>29</v>
      </c>
      <c r="J120" s="28" t="str">
        <f>E21</f>
        <v>iprojekt.info s.r.o.</v>
      </c>
      <c r="L120" s="30"/>
    </row>
    <row r="121" spans="2:12" s="1" customFormat="1" ht="15.2" customHeight="1">
      <c r="B121" s="30"/>
      <c r="C121" s="26" t="s">
        <v>28</v>
      </c>
      <c r="F121" s="24" t="str">
        <f>IF(E18="","",E18)</f>
        <v>INSTALATÉR Svitavy, s.r.o.</v>
      </c>
      <c r="I121" s="90" t="s">
        <v>32</v>
      </c>
      <c r="J121" s="28" t="str">
        <f>E24</f>
        <v/>
      </c>
      <c r="L121" s="30"/>
    </row>
    <row r="122" spans="2:12" s="1" customFormat="1" ht="6.6" customHeight="1">
      <c r="B122" s="30"/>
      <c r="I122" s="89"/>
      <c r="L122" s="30"/>
    </row>
    <row r="123" spans="2:20" s="10" customFormat="1" ht="29.25" customHeight="1">
      <c r="B123" s="126"/>
      <c r="C123" s="127" t="s">
        <v>123</v>
      </c>
      <c r="D123" s="128" t="s">
        <v>59</v>
      </c>
      <c r="E123" s="128" t="s">
        <v>55</v>
      </c>
      <c r="F123" s="128" t="s">
        <v>56</v>
      </c>
      <c r="G123" s="128" t="s">
        <v>124</v>
      </c>
      <c r="H123" s="128" t="s">
        <v>125</v>
      </c>
      <c r="I123" s="129" t="s">
        <v>126</v>
      </c>
      <c r="J123" s="130" t="s">
        <v>114</v>
      </c>
      <c r="K123" s="131" t="s">
        <v>127</v>
      </c>
      <c r="L123" s="126"/>
      <c r="M123" s="57" t="s">
        <v>1</v>
      </c>
      <c r="N123" s="58" t="s">
        <v>38</v>
      </c>
      <c r="O123" s="58" t="s">
        <v>128</v>
      </c>
      <c r="P123" s="58" t="s">
        <v>129</v>
      </c>
      <c r="Q123" s="58" t="s">
        <v>130</v>
      </c>
      <c r="R123" s="58" t="s">
        <v>131</v>
      </c>
      <c r="S123" s="58" t="s">
        <v>132</v>
      </c>
      <c r="T123" s="59" t="s">
        <v>133</v>
      </c>
    </row>
    <row r="124" spans="2:63" s="1" customFormat="1" ht="22.9" customHeight="1">
      <c r="B124" s="30"/>
      <c r="C124" s="62" t="s">
        <v>134</v>
      </c>
      <c r="I124" s="89"/>
      <c r="J124" s="132">
        <f>BK124</f>
        <v>136363.14</v>
      </c>
      <c r="L124" s="30"/>
      <c r="M124" s="60"/>
      <c r="N124" s="51"/>
      <c r="O124" s="51"/>
      <c r="P124" s="133">
        <f>P125</f>
        <v>0</v>
      </c>
      <c r="Q124" s="51"/>
      <c r="R124" s="133">
        <f>R125</f>
        <v>38.00734</v>
      </c>
      <c r="S124" s="51"/>
      <c r="T124" s="134">
        <f>T125</f>
        <v>6.739999999999999</v>
      </c>
      <c r="AT124" s="16" t="s">
        <v>73</v>
      </c>
      <c r="AU124" s="16" t="s">
        <v>116</v>
      </c>
      <c r="BK124" s="135">
        <f>BK125</f>
        <v>136363.14</v>
      </c>
    </row>
    <row r="125" spans="2:63" s="11" customFormat="1" ht="25.9" customHeight="1">
      <c r="B125" s="136"/>
      <c r="D125" s="137" t="s">
        <v>73</v>
      </c>
      <c r="E125" s="138" t="s">
        <v>1325</v>
      </c>
      <c r="F125" s="138" t="s">
        <v>1326</v>
      </c>
      <c r="I125" s="139"/>
      <c r="J125" s="140">
        <f>BK125</f>
        <v>136363.14</v>
      </c>
      <c r="L125" s="136"/>
      <c r="M125" s="141"/>
      <c r="N125" s="142"/>
      <c r="O125" s="142"/>
      <c r="P125" s="143">
        <f>P126+P145+P147+P153+P158+P165+P171</f>
        <v>0</v>
      </c>
      <c r="Q125" s="142"/>
      <c r="R125" s="143">
        <f>R126+R145+R147+R153+R158+R165+R171</f>
        <v>38.00734</v>
      </c>
      <c r="S125" s="142"/>
      <c r="T125" s="144">
        <f>T126+T145+T147+T153+T158+T165+T171</f>
        <v>6.739999999999999</v>
      </c>
      <c r="AR125" s="137" t="s">
        <v>82</v>
      </c>
      <c r="AT125" s="145" t="s">
        <v>73</v>
      </c>
      <c r="AU125" s="145" t="s">
        <v>74</v>
      </c>
      <c r="AY125" s="137" t="s">
        <v>136</v>
      </c>
      <c r="BK125" s="146">
        <f>BK126+BK145+BK147+BK153+BK158+BK165+BK171</f>
        <v>136363.14</v>
      </c>
    </row>
    <row r="126" spans="2:63" s="11" customFormat="1" ht="22.9" customHeight="1">
      <c r="B126" s="136"/>
      <c r="D126" s="137" t="s">
        <v>73</v>
      </c>
      <c r="E126" s="147" t="s">
        <v>82</v>
      </c>
      <c r="F126" s="147" t="s">
        <v>1327</v>
      </c>
      <c r="I126" s="139"/>
      <c r="J126" s="148">
        <f>BK126</f>
        <v>71973.6</v>
      </c>
      <c r="L126" s="136"/>
      <c r="M126" s="141"/>
      <c r="N126" s="142"/>
      <c r="O126" s="142"/>
      <c r="P126" s="143">
        <f>SUM(P127:P144)</f>
        <v>0</v>
      </c>
      <c r="Q126" s="142"/>
      <c r="R126" s="143">
        <f>SUM(R127:R144)</f>
        <v>0.1746</v>
      </c>
      <c r="S126" s="142"/>
      <c r="T126" s="144">
        <f>SUM(T127:T144)</f>
        <v>6.739999999999999</v>
      </c>
      <c r="AR126" s="137" t="s">
        <v>82</v>
      </c>
      <c r="AT126" s="145" t="s">
        <v>73</v>
      </c>
      <c r="AU126" s="145" t="s">
        <v>82</v>
      </c>
      <c r="AY126" s="137" t="s">
        <v>136</v>
      </c>
      <c r="BK126" s="146">
        <f>SUM(BK127:BK144)</f>
        <v>71973.6</v>
      </c>
    </row>
    <row r="127" spans="2:65" s="1" customFormat="1" ht="24" customHeight="1">
      <c r="B127" s="149"/>
      <c r="C127" s="150" t="s">
        <v>82</v>
      </c>
      <c r="D127" s="150" t="s">
        <v>139</v>
      </c>
      <c r="E127" s="151" t="s">
        <v>1328</v>
      </c>
      <c r="F127" s="152" t="s">
        <v>1329</v>
      </c>
      <c r="G127" s="153" t="s">
        <v>819</v>
      </c>
      <c r="H127" s="154">
        <v>10</v>
      </c>
      <c r="I127" s="155">
        <v>253</v>
      </c>
      <c r="J127" s="156">
        <f aca="true" t="shared" si="0" ref="J127:J144">ROUND(I127*H127,2)</f>
        <v>2530</v>
      </c>
      <c r="K127" s="152" t="s">
        <v>1</v>
      </c>
      <c r="L127" s="30"/>
      <c r="M127" s="157" t="s">
        <v>1</v>
      </c>
      <c r="N127" s="158" t="s">
        <v>39</v>
      </c>
      <c r="O127" s="53"/>
      <c r="P127" s="159">
        <f aca="true" t="shared" si="1" ref="P127:P144">O127*H127</f>
        <v>0</v>
      </c>
      <c r="Q127" s="159">
        <v>0</v>
      </c>
      <c r="R127" s="159">
        <f aca="true" t="shared" si="2" ref="R127:R144">Q127*H127</f>
        <v>0</v>
      </c>
      <c r="S127" s="159">
        <v>0.22</v>
      </c>
      <c r="T127" s="160">
        <f aca="true" t="shared" si="3" ref="T127:T144">S127*H127</f>
        <v>2.2</v>
      </c>
      <c r="AR127" s="161" t="s">
        <v>153</v>
      </c>
      <c r="AT127" s="161" t="s">
        <v>139</v>
      </c>
      <c r="AU127" s="161" t="s">
        <v>84</v>
      </c>
      <c r="AY127" s="16" t="s">
        <v>136</v>
      </c>
      <c r="BE127" s="162">
        <f aca="true" t="shared" si="4" ref="BE127:BE144">IF(N127="základní",J127,0)</f>
        <v>2530</v>
      </c>
      <c r="BF127" s="162">
        <f aca="true" t="shared" si="5" ref="BF127:BF144">IF(N127="snížená",J127,0)</f>
        <v>0</v>
      </c>
      <c r="BG127" s="162">
        <f aca="true" t="shared" si="6" ref="BG127:BG144">IF(N127="zákl. přenesená",J127,0)</f>
        <v>0</v>
      </c>
      <c r="BH127" s="162">
        <f aca="true" t="shared" si="7" ref="BH127:BH144">IF(N127="sníž. přenesená",J127,0)</f>
        <v>0</v>
      </c>
      <c r="BI127" s="162">
        <f aca="true" t="shared" si="8" ref="BI127:BI144">IF(N127="nulová",J127,0)</f>
        <v>0</v>
      </c>
      <c r="BJ127" s="16" t="s">
        <v>82</v>
      </c>
      <c r="BK127" s="162">
        <f aca="true" t="shared" si="9" ref="BK127:BK144">ROUND(I127*H127,2)</f>
        <v>2530</v>
      </c>
      <c r="BL127" s="16" t="s">
        <v>153</v>
      </c>
      <c r="BM127" s="161" t="s">
        <v>1330</v>
      </c>
    </row>
    <row r="128" spans="2:65" s="1" customFormat="1" ht="24" customHeight="1">
      <c r="B128" s="149"/>
      <c r="C128" s="150" t="s">
        <v>84</v>
      </c>
      <c r="D128" s="150" t="s">
        <v>139</v>
      </c>
      <c r="E128" s="151" t="s">
        <v>1332</v>
      </c>
      <c r="F128" s="152" t="s">
        <v>1333</v>
      </c>
      <c r="G128" s="153" t="s">
        <v>819</v>
      </c>
      <c r="H128" s="154">
        <v>10</v>
      </c>
      <c r="I128" s="155">
        <v>278</v>
      </c>
      <c r="J128" s="156">
        <f t="shared" si="0"/>
        <v>2780</v>
      </c>
      <c r="K128" s="152" t="s">
        <v>1</v>
      </c>
      <c r="L128" s="30"/>
      <c r="M128" s="157" t="s">
        <v>1</v>
      </c>
      <c r="N128" s="158" t="s">
        <v>39</v>
      </c>
      <c r="O128" s="53"/>
      <c r="P128" s="159">
        <f t="shared" si="1"/>
        <v>0</v>
      </c>
      <c r="Q128" s="159">
        <v>0</v>
      </c>
      <c r="R128" s="159">
        <f t="shared" si="2"/>
        <v>0</v>
      </c>
      <c r="S128" s="159">
        <v>0.29</v>
      </c>
      <c r="T128" s="160">
        <f t="shared" si="3"/>
        <v>2.9</v>
      </c>
      <c r="AR128" s="161" t="s">
        <v>153</v>
      </c>
      <c r="AT128" s="161" t="s">
        <v>139</v>
      </c>
      <c r="AU128" s="161" t="s">
        <v>84</v>
      </c>
      <c r="AY128" s="16" t="s">
        <v>136</v>
      </c>
      <c r="BE128" s="162">
        <f t="shared" si="4"/>
        <v>2780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6" t="s">
        <v>82</v>
      </c>
      <c r="BK128" s="162">
        <f t="shared" si="9"/>
        <v>2780</v>
      </c>
      <c r="BL128" s="16" t="s">
        <v>153</v>
      </c>
      <c r="BM128" s="161" t="s">
        <v>1334</v>
      </c>
    </row>
    <row r="129" spans="2:65" s="1" customFormat="1" ht="16.5" customHeight="1">
      <c r="B129" s="149"/>
      <c r="C129" s="150" t="s">
        <v>148</v>
      </c>
      <c r="D129" s="150" t="s">
        <v>139</v>
      </c>
      <c r="E129" s="151" t="s">
        <v>1335</v>
      </c>
      <c r="F129" s="152" t="s">
        <v>1336</v>
      </c>
      <c r="G129" s="153" t="s">
        <v>151</v>
      </c>
      <c r="H129" s="154">
        <v>8</v>
      </c>
      <c r="I129" s="155">
        <v>46.7</v>
      </c>
      <c r="J129" s="156">
        <f t="shared" si="0"/>
        <v>373.6</v>
      </c>
      <c r="K129" s="152" t="s">
        <v>1</v>
      </c>
      <c r="L129" s="30"/>
      <c r="M129" s="157" t="s">
        <v>1</v>
      </c>
      <c r="N129" s="158" t="s">
        <v>39</v>
      </c>
      <c r="O129" s="53"/>
      <c r="P129" s="159">
        <f t="shared" si="1"/>
        <v>0</v>
      </c>
      <c r="Q129" s="159">
        <v>0</v>
      </c>
      <c r="R129" s="159">
        <f t="shared" si="2"/>
        <v>0</v>
      </c>
      <c r="S129" s="159">
        <v>0.205</v>
      </c>
      <c r="T129" s="160">
        <f t="shared" si="3"/>
        <v>1.64</v>
      </c>
      <c r="AR129" s="161" t="s">
        <v>153</v>
      </c>
      <c r="AT129" s="161" t="s">
        <v>139</v>
      </c>
      <c r="AU129" s="161" t="s">
        <v>84</v>
      </c>
      <c r="AY129" s="16" t="s">
        <v>136</v>
      </c>
      <c r="BE129" s="162">
        <f t="shared" si="4"/>
        <v>373.6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6" t="s">
        <v>82</v>
      </c>
      <c r="BK129" s="162">
        <f t="shared" si="9"/>
        <v>373.6</v>
      </c>
      <c r="BL129" s="16" t="s">
        <v>153</v>
      </c>
      <c r="BM129" s="161" t="s">
        <v>1337</v>
      </c>
    </row>
    <row r="130" spans="2:65" s="1" customFormat="1" ht="24" customHeight="1">
      <c r="B130" s="149"/>
      <c r="C130" s="150" t="s">
        <v>153</v>
      </c>
      <c r="D130" s="150" t="s">
        <v>139</v>
      </c>
      <c r="E130" s="151" t="s">
        <v>1338</v>
      </c>
      <c r="F130" s="152" t="s">
        <v>1339</v>
      </c>
      <c r="G130" s="153" t="s">
        <v>1473</v>
      </c>
      <c r="H130" s="154">
        <v>1</v>
      </c>
      <c r="I130" s="155">
        <v>369</v>
      </c>
      <c r="J130" s="156">
        <f t="shared" si="0"/>
        <v>369</v>
      </c>
      <c r="K130" s="152" t="s">
        <v>1</v>
      </c>
      <c r="L130" s="30"/>
      <c r="M130" s="157" t="s">
        <v>1</v>
      </c>
      <c r="N130" s="158" t="s">
        <v>39</v>
      </c>
      <c r="O130" s="53"/>
      <c r="P130" s="159">
        <f t="shared" si="1"/>
        <v>0</v>
      </c>
      <c r="Q130" s="159">
        <v>0.10775</v>
      </c>
      <c r="R130" s="159">
        <f t="shared" si="2"/>
        <v>0.10775</v>
      </c>
      <c r="S130" s="159">
        <v>0</v>
      </c>
      <c r="T130" s="160">
        <f t="shared" si="3"/>
        <v>0</v>
      </c>
      <c r="AR130" s="161" t="s">
        <v>153</v>
      </c>
      <c r="AT130" s="161" t="s">
        <v>139</v>
      </c>
      <c r="AU130" s="161" t="s">
        <v>84</v>
      </c>
      <c r="AY130" s="16" t="s">
        <v>136</v>
      </c>
      <c r="BE130" s="162">
        <f t="shared" si="4"/>
        <v>369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6" t="s">
        <v>82</v>
      </c>
      <c r="BK130" s="162">
        <f t="shared" si="9"/>
        <v>369</v>
      </c>
      <c r="BL130" s="16" t="s">
        <v>153</v>
      </c>
      <c r="BM130" s="161" t="s">
        <v>1340</v>
      </c>
    </row>
    <row r="131" spans="2:65" s="1" customFormat="1" ht="24" customHeight="1">
      <c r="B131" s="149"/>
      <c r="C131" s="150" t="s">
        <v>157</v>
      </c>
      <c r="D131" s="150" t="s">
        <v>139</v>
      </c>
      <c r="E131" s="151" t="s">
        <v>1341</v>
      </c>
      <c r="F131" s="152" t="s">
        <v>1474</v>
      </c>
      <c r="G131" s="153" t="s">
        <v>142</v>
      </c>
      <c r="H131" s="154">
        <v>1</v>
      </c>
      <c r="I131" s="155">
        <v>200</v>
      </c>
      <c r="J131" s="156">
        <f t="shared" si="0"/>
        <v>200</v>
      </c>
      <c r="K131" s="152" t="s">
        <v>1</v>
      </c>
      <c r="L131" s="30"/>
      <c r="M131" s="157" t="s">
        <v>1</v>
      </c>
      <c r="N131" s="158" t="s">
        <v>39</v>
      </c>
      <c r="O131" s="53"/>
      <c r="P131" s="159">
        <f t="shared" si="1"/>
        <v>0</v>
      </c>
      <c r="Q131" s="159">
        <v>0.00065</v>
      </c>
      <c r="R131" s="159">
        <f t="shared" si="2"/>
        <v>0.00065</v>
      </c>
      <c r="S131" s="159">
        <v>0</v>
      </c>
      <c r="T131" s="160">
        <f t="shared" si="3"/>
        <v>0</v>
      </c>
      <c r="AR131" s="161" t="s">
        <v>153</v>
      </c>
      <c r="AT131" s="161" t="s">
        <v>139</v>
      </c>
      <c r="AU131" s="161" t="s">
        <v>84</v>
      </c>
      <c r="AY131" s="16" t="s">
        <v>136</v>
      </c>
      <c r="BE131" s="162">
        <f t="shared" si="4"/>
        <v>200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6" t="s">
        <v>82</v>
      </c>
      <c r="BK131" s="162">
        <f t="shared" si="9"/>
        <v>200</v>
      </c>
      <c r="BL131" s="16" t="s">
        <v>153</v>
      </c>
      <c r="BM131" s="161" t="s">
        <v>1342</v>
      </c>
    </row>
    <row r="132" spans="2:65" s="1" customFormat="1" ht="16.5" customHeight="1">
      <c r="B132" s="149"/>
      <c r="C132" s="150" t="s">
        <v>189</v>
      </c>
      <c r="D132" s="150" t="s">
        <v>139</v>
      </c>
      <c r="E132" s="151" t="s">
        <v>1343</v>
      </c>
      <c r="F132" s="152" t="s">
        <v>1344</v>
      </c>
      <c r="G132" s="153" t="s">
        <v>151</v>
      </c>
      <c r="H132" s="154">
        <v>84</v>
      </c>
      <c r="I132" s="155">
        <v>8</v>
      </c>
      <c r="J132" s="156">
        <f t="shared" si="0"/>
        <v>672</v>
      </c>
      <c r="K132" s="152" t="s">
        <v>1</v>
      </c>
      <c r="L132" s="30"/>
      <c r="M132" s="157" t="s">
        <v>1</v>
      </c>
      <c r="N132" s="158" t="s">
        <v>39</v>
      </c>
      <c r="O132" s="53"/>
      <c r="P132" s="159">
        <f t="shared" si="1"/>
        <v>0</v>
      </c>
      <c r="Q132" s="159">
        <v>0.00055</v>
      </c>
      <c r="R132" s="159">
        <f t="shared" si="2"/>
        <v>0.046200000000000005</v>
      </c>
      <c r="S132" s="159">
        <v>0</v>
      </c>
      <c r="T132" s="160">
        <f t="shared" si="3"/>
        <v>0</v>
      </c>
      <c r="AR132" s="161" t="s">
        <v>153</v>
      </c>
      <c r="AT132" s="161" t="s">
        <v>139</v>
      </c>
      <c r="AU132" s="161" t="s">
        <v>84</v>
      </c>
      <c r="AY132" s="16" t="s">
        <v>136</v>
      </c>
      <c r="BE132" s="162">
        <f t="shared" si="4"/>
        <v>672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6" t="s">
        <v>82</v>
      </c>
      <c r="BK132" s="162">
        <f t="shared" si="9"/>
        <v>672</v>
      </c>
      <c r="BL132" s="16" t="s">
        <v>153</v>
      </c>
      <c r="BM132" s="161" t="s">
        <v>1345</v>
      </c>
    </row>
    <row r="133" spans="2:65" s="1" customFormat="1" ht="24" customHeight="1">
      <c r="B133" s="149"/>
      <c r="C133" s="150" t="s">
        <v>212</v>
      </c>
      <c r="D133" s="150" t="s">
        <v>139</v>
      </c>
      <c r="E133" s="151" t="s">
        <v>1347</v>
      </c>
      <c r="F133" s="152" t="s">
        <v>1348</v>
      </c>
      <c r="G133" s="153" t="s">
        <v>819</v>
      </c>
      <c r="H133" s="154">
        <v>65</v>
      </c>
      <c r="I133" s="155">
        <v>83</v>
      </c>
      <c r="J133" s="156">
        <f t="shared" si="0"/>
        <v>5395</v>
      </c>
      <c r="K133" s="152" t="s">
        <v>1</v>
      </c>
      <c r="L133" s="30"/>
      <c r="M133" s="157" t="s">
        <v>1</v>
      </c>
      <c r="N133" s="158" t="s">
        <v>39</v>
      </c>
      <c r="O133" s="53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AR133" s="161" t="s">
        <v>153</v>
      </c>
      <c r="AT133" s="161" t="s">
        <v>139</v>
      </c>
      <c r="AU133" s="161" t="s">
        <v>84</v>
      </c>
      <c r="AY133" s="16" t="s">
        <v>136</v>
      </c>
      <c r="BE133" s="162">
        <f t="shared" si="4"/>
        <v>5395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6" t="s">
        <v>82</v>
      </c>
      <c r="BK133" s="162">
        <f t="shared" si="9"/>
        <v>5395</v>
      </c>
      <c r="BL133" s="16" t="s">
        <v>153</v>
      </c>
      <c r="BM133" s="161" t="s">
        <v>1349</v>
      </c>
    </row>
    <row r="134" spans="2:65" s="1" customFormat="1" ht="39.6" customHeight="1">
      <c r="B134" s="149"/>
      <c r="C134" s="150" t="s">
        <v>7</v>
      </c>
      <c r="D134" s="150" t="s">
        <v>139</v>
      </c>
      <c r="E134" s="151" t="s">
        <v>1350</v>
      </c>
      <c r="F134" s="152" t="s">
        <v>1351</v>
      </c>
      <c r="G134" s="153" t="s">
        <v>1346</v>
      </c>
      <c r="H134" s="154">
        <v>40</v>
      </c>
      <c r="I134" s="155">
        <v>876</v>
      </c>
      <c r="J134" s="156">
        <f t="shared" si="0"/>
        <v>35040</v>
      </c>
      <c r="K134" s="152" t="s">
        <v>1</v>
      </c>
      <c r="L134" s="30"/>
      <c r="M134" s="157" t="s">
        <v>1</v>
      </c>
      <c r="N134" s="158" t="s">
        <v>39</v>
      </c>
      <c r="O134" s="53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AR134" s="161" t="s">
        <v>153</v>
      </c>
      <c r="AT134" s="161" t="s">
        <v>139</v>
      </c>
      <c r="AU134" s="161" t="s">
        <v>84</v>
      </c>
      <c r="AY134" s="16" t="s">
        <v>136</v>
      </c>
      <c r="BE134" s="162">
        <f t="shared" si="4"/>
        <v>35040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6" t="s">
        <v>82</v>
      </c>
      <c r="BK134" s="162">
        <f t="shared" si="9"/>
        <v>35040</v>
      </c>
      <c r="BL134" s="16" t="s">
        <v>153</v>
      </c>
      <c r="BM134" s="161" t="s">
        <v>1352</v>
      </c>
    </row>
    <row r="135" spans="2:65" s="1" customFormat="1" ht="24" customHeight="1">
      <c r="B135" s="149"/>
      <c r="C135" s="150" t="s">
        <v>227</v>
      </c>
      <c r="D135" s="150" t="s">
        <v>139</v>
      </c>
      <c r="E135" s="151" t="s">
        <v>1353</v>
      </c>
      <c r="F135" s="152" t="s">
        <v>1354</v>
      </c>
      <c r="G135" s="153" t="s">
        <v>1346</v>
      </c>
      <c r="H135" s="154">
        <v>40</v>
      </c>
      <c r="I135" s="155">
        <v>39.5</v>
      </c>
      <c r="J135" s="156">
        <f t="shared" si="0"/>
        <v>1580</v>
      </c>
      <c r="K135" s="152" t="s">
        <v>1</v>
      </c>
      <c r="L135" s="30"/>
      <c r="M135" s="157" t="s">
        <v>1</v>
      </c>
      <c r="N135" s="158" t="s">
        <v>39</v>
      </c>
      <c r="O135" s="53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AR135" s="161" t="s">
        <v>153</v>
      </c>
      <c r="AT135" s="161" t="s">
        <v>139</v>
      </c>
      <c r="AU135" s="161" t="s">
        <v>84</v>
      </c>
      <c r="AY135" s="16" t="s">
        <v>136</v>
      </c>
      <c r="BE135" s="162">
        <f t="shared" si="4"/>
        <v>1580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6" t="s">
        <v>82</v>
      </c>
      <c r="BK135" s="162">
        <f t="shared" si="9"/>
        <v>1580</v>
      </c>
      <c r="BL135" s="16" t="s">
        <v>153</v>
      </c>
      <c r="BM135" s="161" t="s">
        <v>1355</v>
      </c>
    </row>
    <row r="136" spans="2:65" s="1" customFormat="1" ht="24" customHeight="1">
      <c r="B136" s="149"/>
      <c r="C136" s="150" t="s">
        <v>231</v>
      </c>
      <c r="D136" s="150" t="s">
        <v>139</v>
      </c>
      <c r="E136" s="151" t="s">
        <v>1356</v>
      </c>
      <c r="F136" s="152" t="s">
        <v>1357</v>
      </c>
      <c r="G136" s="153" t="s">
        <v>1346</v>
      </c>
      <c r="H136" s="154">
        <v>10</v>
      </c>
      <c r="I136" s="155">
        <v>248</v>
      </c>
      <c r="J136" s="156">
        <f t="shared" si="0"/>
        <v>2480</v>
      </c>
      <c r="K136" s="152" t="s">
        <v>1</v>
      </c>
      <c r="L136" s="30"/>
      <c r="M136" s="157" t="s">
        <v>1</v>
      </c>
      <c r="N136" s="158" t="s">
        <v>39</v>
      </c>
      <c r="O136" s="53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AR136" s="161" t="s">
        <v>153</v>
      </c>
      <c r="AT136" s="161" t="s">
        <v>139</v>
      </c>
      <c r="AU136" s="161" t="s">
        <v>84</v>
      </c>
      <c r="AY136" s="16" t="s">
        <v>136</v>
      </c>
      <c r="BE136" s="162">
        <f t="shared" si="4"/>
        <v>2480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6" t="s">
        <v>82</v>
      </c>
      <c r="BK136" s="162">
        <f t="shared" si="9"/>
        <v>2480</v>
      </c>
      <c r="BL136" s="16" t="s">
        <v>153</v>
      </c>
      <c r="BM136" s="161" t="s">
        <v>1358</v>
      </c>
    </row>
    <row r="137" spans="2:65" s="1" customFormat="1" ht="16.5" customHeight="1">
      <c r="B137" s="149"/>
      <c r="C137" s="150" t="s">
        <v>241</v>
      </c>
      <c r="D137" s="150" t="s">
        <v>139</v>
      </c>
      <c r="E137" s="151" t="s">
        <v>1359</v>
      </c>
      <c r="F137" s="152" t="s">
        <v>1360</v>
      </c>
      <c r="G137" s="153" t="s">
        <v>1346</v>
      </c>
      <c r="H137" s="154">
        <v>28</v>
      </c>
      <c r="I137" s="155">
        <v>58</v>
      </c>
      <c r="J137" s="156">
        <f t="shared" si="0"/>
        <v>1624</v>
      </c>
      <c r="K137" s="152" t="s">
        <v>1</v>
      </c>
      <c r="L137" s="30"/>
      <c r="M137" s="157" t="s">
        <v>1</v>
      </c>
      <c r="N137" s="158" t="s">
        <v>39</v>
      </c>
      <c r="O137" s="53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AR137" s="161" t="s">
        <v>153</v>
      </c>
      <c r="AT137" s="161" t="s">
        <v>139</v>
      </c>
      <c r="AU137" s="161" t="s">
        <v>84</v>
      </c>
      <c r="AY137" s="16" t="s">
        <v>136</v>
      </c>
      <c r="BE137" s="162">
        <f t="shared" si="4"/>
        <v>1624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6" t="s">
        <v>82</v>
      </c>
      <c r="BK137" s="162">
        <f t="shared" si="9"/>
        <v>1624</v>
      </c>
      <c r="BL137" s="16" t="s">
        <v>153</v>
      </c>
      <c r="BM137" s="161" t="s">
        <v>1361</v>
      </c>
    </row>
    <row r="138" spans="2:65" s="1" customFormat="1" ht="24" customHeight="1">
      <c r="B138" s="149"/>
      <c r="C138" s="150" t="s">
        <v>247</v>
      </c>
      <c r="D138" s="150" t="s">
        <v>139</v>
      </c>
      <c r="E138" s="151" t="s">
        <v>1362</v>
      </c>
      <c r="F138" s="152" t="s">
        <v>1363</v>
      </c>
      <c r="G138" s="153" t="s">
        <v>1346</v>
      </c>
      <c r="H138" s="154">
        <v>28</v>
      </c>
      <c r="I138" s="155">
        <v>109</v>
      </c>
      <c r="J138" s="156">
        <f t="shared" si="0"/>
        <v>3052</v>
      </c>
      <c r="K138" s="152" t="s">
        <v>1</v>
      </c>
      <c r="L138" s="30"/>
      <c r="M138" s="157" t="s">
        <v>1</v>
      </c>
      <c r="N138" s="158" t="s">
        <v>39</v>
      </c>
      <c r="O138" s="53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AR138" s="161" t="s">
        <v>153</v>
      </c>
      <c r="AT138" s="161" t="s">
        <v>139</v>
      </c>
      <c r="AU138" s="161" t="s">
        <v>84</v>
      </c>
      <c r="AY138" s="16" t="s">
        <v>136</v>
      </c>
      <c r="BE138" s="162">
        <f t="shared" si="4"/>
        <v>3052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6" t="s">
        <v>82</v>
      </c>
      <c r="BK138" s="162">
        <f t="shared" si="9"/>
        <v>3052</v>
      </c>
      <c r="BL138" s="16" t="s">
        <v>153</v>
      </c>
      <c r="BM138" s="161" t="s">
        <v>1364</v>
      </c>
    </row>
    <row r="139" spans="2:65" s="1" customFormat="1" ht="16.5" customHeight="1">
      <c r="B139" s="149"/>
      <c r="C139" s="150" t="s">
        <v>255</v>
      </c>
      <c r="D139" s="150" t="s">
        <v>139</v>
      </c>
      <c r="E139" s="151" t="s">
        <v>1365</v>
      </c>
      <c r="F139" s="152" t="s">
        <v>1366</v>
      </c>
      <c r="G139" s="153" t="s">
        <v>1346</v>
      </c>
      <c r="H139" s="154">
        <v>10</v>
      </c>
      <c r="I139" s="155">
        <v>17.4</v>
      </c>
      <c r="J139" s="156">
        <f t="shared" si="0"/>
        <v>174</v>
      </c>
      <c r="K139" s="152" t="s">
        <v>1</v>
      </c>
      <c r="L139" s="30"/>
      <c r="M139" s="157" t="s">
        <v>1</v>
      </c>
      <c r="N139" s="158" t="s">
        <v>39</v>
      </c>
      <c r="O139" s="53"/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AR139" s="161" t="s">
        <v>153</v>
      </c>
      <c r="AT139" s="161" t="s">
        <v>139</v>
      </c>
      <c r="AU139" s="161" t="s">
        <v>84</v>
      </c>
      <c r="AY139" s="16" t="s">
        <v>136</v>
      </c>
      <c r="BE139" s="162">
        <f t="shared" si="4"/>
        <v>174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6" t="s">
        <v>82</v>
      </c>
      <c r="BK139" s="162">
        <f t="shared" si="9"/>
        <v>174</v>
      </c>
      <c r="BL139" s="16" t="s">
        <v>153</v>
      </c>
      <c r="BM139" s="161" t="s">
        <v>1367</v>
      </c>
    </row>
    <row r="140" spans="2:65" s="1" customFormat="1" ht="24" customHeight="1">
      <c r="B140" s="149"/>
      <c r="C140" s="150" t="s">
        <v>260</v>
      </c>
      <c r="D140" s="150" t="s">
        <v>139</v>
      </c>
      <c r="E140" s="151" t="s">
        <v>1368</v>
      </c>
      <c r="F140" s="152" t="s">
        <v>1369</v>
      </c>
      <c r="G140" s="153" t="s">
        <v>1370</v>
      </c>
      <c r="H140" s="154">
        <v>18</v>
      </c>
      <c r="I140" s="155">
        <v>200</v>
      </c>
      <c r="J140" s="156">
        <f t="shared" si="0"/>
        <v>3600</v>
      </c>
      <c r="K140" s="152" t="s">
        <v>1</v>
      </c>
      <c r="L140" s="30"/>
      <c r="M140" s="157" t="s">
        <v>1</v>
      </c>
      <c r="N140" s="158" t="s">
        <v>39</v>
      </c>
      <c r="O140" s="53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AR140" s="161" t="s">
        <v>153</v>
      </c>
      <c r="AT140" s="161" t="s">
        <v>139</v>
      </c>
      <c r="AU140" s="161" t="s">
        <v>84</v>
      </c>
      <c r="AY140" s="16" t="s">
        <v>136</v>
      </c>
      <c r="BE140" s="162">
        <f t="shared" si="4"/>
        <v>3600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6" t="s">
        <v>82</v>
      </c>
      <c r="BK140" s="162">
        <f t="shared" si="9"/>
        <v>3600</v>
      </c>
      <c r="BL140" s="16" t="s">
        <v>153</v>
      </c>
      <c r="BM140" s="161" t="s">
        <v>1371</v>
      </c>
    </row>
    <row r="141" spans="2:65" s="1" customFormat="1" ht="24" customHeight="1">
      <c r="B141" s="149"/>
      <c r="C141" s="150" t="s">
        <v>262</v>
      </c>
      <c r="D141" s="150" t="s">
        <v>139</v>
      </c>
      <c r="E141" s="151" t="s">
        <v>1372</v>
      </c>
      <c r="F141" s="152" t="s">
        <v>1373</v>
      </c>
      <c r="G141" s="153" t="s">
        <v>1346</v>
      </c>
      <c r="H141" s="154">
        <v>28</v>
      </c>
      <c r="I141" s="155">
        <v>73</v>
      </c>
      <c r="J141" s="156">
        <f t="shared" si="0"/>
        <v>2044</v>
      </c>
      <c r="K141" s="152" t="s">
        <v>1</v>
      </c>
      <c r="L141" s="30"/>
      <c r="M141" s="157" t="s">
        <v>1</v>
      </c>
      <c r="N141" s="158" t="s">
        <v>39</v>
      </c>
      <c r="O141" s="53"/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AR141" s="161" t="s">
        <v>153</v>
      </c>
      <c r="AT141" s="161" t="s">
        <v>139</v>
      </c>
      <c r="AU141" s="161" t="s">
        <v>84</v>
      </c>
      <c r="AY141" s="16" t="s">
        <v>136</v>
      </c>
      <c r="BE141" s="162">
        <f t="shared" si="4"/>
        <v>2044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6" t="s">
        <v>82</v>
      </c>
      <c r="BK141" s="162">
        <f t="shared" si="9"/>
        <v>2044</v>
      </c>
      <c r="BL141" s="16" t="s">
        <v>153</v>
      </c>
      <c r="BM141" s="161" t="s">
        <v>1374</v>
      </c>
    </row>
    <row r="142" spans="2:65" s="1" customFormat="1" ht="16.5" customHeight="1">
      <c r="B142" s="149"/>
      <c r="C142" s="150" t="s">
        <v>264</v>
      </c>
      <c r="D142" s="150" t="s">
        <v>139</v>
      </c>
      <c r="E142" s="151" t="s">
        <v>1375</v>
      </c>
      <c r="F142" s="152" t="s">
        <v>1376</v>
      </c>
      <c r="G142" s="153" t="s">
        <v>819</v>
      </c>
      <c r="H142" s="154">
        <v>65</v>
      </c>
      <c r="I142" s="155">
        <v>57</v>
      </c>
      <c r="J142" s="156">
        <f t="shared" si="0"/>
        <v>3705</v>
      </c>
      <c r="K142" s="152" t="s">
        <v>1</v>
      </c>
      <c r="L142" s="30"/>
      <c r="M142" s="157" t="s">
        <v>1</v>
      </c>
      <c r="N142" s="158" t="s">
        <v>39</v>
      </c>
      <c r="O142" s="53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AR142" s="161" t="s">
        <v>153</v>
      </c>
      <c r="AT142" s="161" t="s">
        <v>139</v>
      </c>
      <c r="AU142" s="161" t="s">
        <v>84</v>
      </c>
      <c r="AY142" s="16" t="s">
        <v>136</v>
      </c>
      <c r="BE142" s="162">
        <f t="shared" si="4"/>
        <v>3705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6" t="s">
        <v>82</v>
      </c>
      <c r="BK142" s="162">
        <f t="shared" si="9"/>
        <v>3705</v>
      </c>
      <c r="BL142" s="16" t="s">
        <v>153</v>
      </c>
      <c r="BM142" s="161" t="s">
        <v>1377</v>
      </c>
    </row>
    <row r="143" spans="2:65" s="1" customFormat="1" ht="16.5" customHeight="1">
      <c r="B143" s="149"/>
      <c r="C143" s="177" t="s">
        <v>268</v>
      </c>
      <c r="D143" s="177" t="s">
        <v>306</v>
      </c>
      <c r="E143" s="178" t="s">
        <v>1378</v>
      </c>
      <c r="F143" s="179" t="s">
        <v>1379</v>
      </c>
      <c r="G143" s="180" t="s">
        <v>550</v>
      </c>
      <c r="H143" s="181">
        <v>20</v>
      </c>
      <c r="I143" s="182">
        <v>113</v>
      </c>
      <c r="J143" s="183">
        <f t="shared" si="0"/>
        <v>2260</v>
      </c>
      <c r="K143" s="179" t="s">
        <v>1</v>
      </c>
      <c r="L143" s="184"/>
      <c r="M143" s="185" t="s">
        <v>1</v>
      </c>
      <c r="N143" s="186" t="s">
        <v>39</v>
      </c>
      <c r="O143" s="53"/>
      <c r="P143" s="159">
        <f t="shared" si="1"/>
        <v>0</v>
      </c>
      <c r="Q143" s="159">
        <v>0.001</v>
      </c>
      <c r="R143" s="159">
        <f t="shared" si="2"/>
        <v>0.02</v>
      </c>
      <c r="S143" s="159">
        <v>0</v>
      </c>
      <c r="T143" s="160">
        <f t="shared" si="3"/>
        <v>0</v>
      </c>
      <c r="AR143" s="161" t="s">
        <v>169</v>
      </c>
      <c r="AT143" s="161" t="s">
        <v>306</v>
      </c>
      <c r="AU143" s="161" t="s">
        <v>84</v>
      </c>
      <c r="AY143" s="16" t="s">
        <v>136</v>
      </c>
      <c r="BE143" s="162">
        <f t="shared" si="4"/>
        <v>2260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6" t="s">
        <v>82</v>
      </c>
      <c r="BK143" s="162">
        <f t="shared" si="9"/>
        <v>2260</v>
      </c>
      <c r="BL143" s="16" t="s">
        <v>153</v>
      </c>
      <c r="BM143" s="161" t="s">
        <v>1380</v>
      </c>
    </row>
    <row r="144" spans="2:65" s="1" customFormat="1" ht="24" customHeight="1">
      <c r="B144" s="149"/>
      <c r="C144" s="150" t="s">
        <v>272</v>
      </c>
      <c r="D144" s="150" t="s">
        <v>139</v>
      </c>
      <c r="E144" s="151" t="s">
        <v>1381</v>
      </c>
      <c r="F144" s="152" t="s">
        <v>1382</v>
      </c>
      <c r="G144" s="153" t="s">
        <v>819</v>
      </c>
      <c r="H144" s="154">
        <v>65</v>
      </c>
      <c r="I144" s="155">
        <v>63</v>
      </c>
      <c r="J144" s="156">
        <f t="shared" si="0"/>
        <v>4095</v>
      </c>
      <c r="K144" s="152" t="s">
        <v>1</v>
      </c>
      <c r="L144" s="30"/>
      <c r="M144" s="157" t="s">
        <v>1</v>
      </c>
      <c r="N144" s="158" t="s">
        <v>39</v>
      </c>
      <c r="O144" s="53"/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AR144" s="161" t="s">
        <v>153</v>
      </c>
      <c r="AT144" s="161" t="s">
        <v>139</v>
      </c>
      <c r="AU144" s="161" t="s">
        <v>84</v>
      </c>
      <c r="AY144" s="16" t="s">
        <v>136</v>
      </c>
      <c r="BE144" s="162">
        <f t="shared" si="4"/>
        <v>4095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6" t="s">
        <v>82</v>
      </c>
      <c r="BK144" s="162">
        <f t="shared" si="9"/>
        <v>4095</v>
      </c>
      <c r="BL144" s="16" t="s">
        <v>153</v>
      </c>
      <c r="BM144" s="161" t="s">
        <v>1383</v>
      </c>
    </row>
    <row r="145" spans="2:63" s="11" customFormat="1" ht="22.9" customHeight="1">
      <c r="B145" s="136"/>
      <c r="D145" s="137" t="s">
        <v>73</v>
      </c>
      <c r="E145" s="147" t="s">
        <v>84</v>
      </c>
      <c r="F145" s="147" t="s">
        <v>1384</v>
      </c>
      <c r="I145" s="139"/>
      <c r="J145" s="148">
        <f>BK145</f>
        <v>2108</v>
      </c>
      <c r="L145" s="136"/>
      <c r="M145" s="141"/>
      <c r="N145" s="142"/>
      <c r="O145" s="142"/>
      <c r="P145" s="143">
        <f>SUM(P146:P146)</f>
        <v>0</v>
      </c>
      <c r="Q145" s="142"/>
      <c r="R145" s="143">
        <f>SUM(R146:R146)</f>
        <v>0</v>
      </c>
      <c r="S145" s="142"/>
      <c r="T145" s="144">
        <f>SUM(T146:T146)</f>
        <v>0</v>
      </c>
      <c r="AR145" s="137" t="s">
        <v>82</v>
      </c>
      <c r="AT145" s="145" t="s">
        <v>73</v>
      </c>
      <c r="AU145" s="145" t="s">
        <v>82</v>
      </c>
      <c r="AY145" s="137" t="s">
        <v>136</v>
      </c>
      <c r="BK145" s="146">
        <f>SUM(BK146:BK146)</f>
        <v>2108</v>
      </c>
    </row>
    <row r="146" spans="2:65" s="1" customFormat="1" ht="24" customHeight="1">
      <c r="B146" s="149"/>
      <c r="C146" s="150" t="s">
        <v>285</v>
      </c>
      <c r="D146" s="150" t="s">
        <v>139</v>
      </c>
      <c r="E146" s="151" t="s">
        <v>1385</v>
      </c>
      <c r="F146" s="152" t="s">
        <v>1386</v>
      </c>
      <c r="G146" s="153" t="s">
        <v>819</v>
      </c>
      <c r="H146" s="154">
        <v>310</v>
      </c>
      <c r="I146" s="155">
        <v>6.8</v>
      </c>
      <c r="J146" s="156">
        <f>ROUND(I146*H146,2)</f>
        <v>2108</v>
      </c>
      <c r="K146" s="152" t="s">
        <v>1</v>
      </c>
      <c r="L146" s="30"/>
      <c r="M146" s="157" t="s">
        <v>1</v>
      </c>
      <c r="N146" s="158" t="s">
        <v>39</v>
      </c>
      <c r="O146" s="53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153</v>
      </c>
      <c r="AT146" s="161" t="s">
        <v>139</v>
      </c>
      <c r="AU146" s="161" t="s">
        <v>84</v>
      </c>
      <c r="AY146" s="16" t="s">
        <v>136</v>
      </c>
      <c r="BE146" s="162">
        <f>IF(N146="základní",J146,0)</f>
        <v>2108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6" t="s">
        <v>82</v>
      </c>
      <c r="BK146" s="162">
        <f>ROUND(I146*H146,2)</f>
        <v>2108</v>
      </c>
      <c r="BL146" s="16" t="s">
        <v>153</v>
      </c>
      <c r="BM146" s="161" t="s">
        <v>1387</v>
      </c>
    </row>
    <row r="147" spans="2:63" s="11" customFormat="1" ht="22.9" customHeight="1">
      <c r="B147" s="136"/>
      <c r="D147" s="137" t="s">
        <v>73</v>
      </c>
      <c r="E147" s="147" t="s">
        <v>153</v>
      </c>
      <c r="F147" s="147" t="s">
        <v>1388</v>
      </c>
      <c r="I147" s="139"/>
      <c r="J147" s="148">
        <f>BK147</f>
        <v>15700</v>
      </c>
      <c r="L147" s="136"/>
      <c r="M147" s="141"/>
      <c r="N147" s="142"/>
      <c r="O147" s="142"/>
      <c r="P147" s="143">
        <f>SUM(P148:P152)</f>
        <v>0</v>
      </c>
      <c r="Q147" s="142"/>
      <c r="R147" s="143">
        <f>SUM(R148:R152)</f>
        <v>37.815400000000004</v>
      </c>
      <c r="S147" s="142"/>
      <c r="T147" s="144">
        <f>SUM(T148:T152)</f>
        <v>0</v>
      </c>
      <c r="AR147" s="137" t="s">
        <v>82</v>
      </c>
      <c r="AT147" s="145" t="s">
        <v>73</v>
      </c>
      <c r="AU147" s="145" t="s">
        <v>82</v>
      </c>
      <c r="AY147" s="137" t="s">
        <v>136</v>
      </c>
      <c r="BK147" s="146">
        <f>SUM(BK148:BK152)</f>
        <v>15700</v>
      </c>
    </row>
    <row r="148" spans="2:65" s="1" customFormat="1" ht="24" customHeight="1">
      <c r="B148" s="149"/>
      <c r="C148" s="150" t="s">
        <v>408</v>
      </c>
      <c r="D148" s="150" t="s">
        <v>139</v>
      </c>
      <c r="E148" s="151" t="s">
        <v>1389</v>
      </c>
      <c r="F148" s="152" t="s">
        <v>1390</v>
      </c>
      <c r="G148" s="153" t="s">
        <v>1346</v>
      </c>
      <c r="H148" s="154">
        <v>20</v>
      </c>
      <c r="I148" s="155">
        <v>785</v>
      </c>
      <c r="J148" s="156">
        <f>ROUND(I148*H148,2)</f>
        <v>15700</v>
      </c>
      <c r="K148" s="152" t="s">
        <v>1</v>
      </c>
      <c r="L148" s="30"/>
      <c r="M148" s="157" t="s">
        <v>1</v>
      </c>
      <c r="N148" s="158" t="s">
        <v>39</v>
      </c>
      <c r="O148" s="53"/>
      <c r="P148" s="159">
        <f>O148*H148</f>
        <v>0</v>
      </c>
      <c r="Q148" s="159">
        <v>1.89077</v>
      </c>
      <c r="R148" s="159">
        <f>Q148*H148</f>
        <v>37.815400000000004</v>
      </c>
      <c r="S148" s="159">
        <v>0</v>
      </c>
      <c r="T148" s="160">
        <f>S148*H148</f>
        <v>0</v>
      </c>
      <c r="AR148" s="161" t="s">
        <v>153</v>
      </c>
      <c r="AT148" s="161" t="s">
        <v>139</v>
      </c>
      <c r="AU148" s="161" t="s">
        <v>84</v>
      </c>
      <c r="AY148" s="16" t="s">
        <v>136</v>
      </c>
      <c r="BE148" s="162">
        <f>IF(N148="základní",J148,0)</f>
        <v>15700</v>
      </c>
      <c r="BF148" s="162">
        <f>IF(N148="snížená",J148,0)</f>
        <v>0</v>
      </c>
      <c r="BG148" s="162">
        <f>IF(N148="zákl. přenesená",J148,0)</f>
        <v>0</v>
      </c>
      <c r="BH148" s="162">
        <f>IF(N148="sníž. přenesená",J148,0)</f>
        <v>0</v>
      </c>
      <c r="BI148" s="162">
        <f>IF(N148="nulová",J148,0)</f>
        <v>0</v>
      </c>
      <c r="BJ148" s="16" t="s">
        <v>82</v>
      </c>
      <c r="BK148" s="162">
        <f>ROUND(I148*H148,2)</f>
        <v>15700</v>
      </c>
      <c r="BL148" s="16" t="s">
        <v>153</v>
      </c>
      <c r="BM148" s="161" t="s">
        <v>1391</v>
      </c>
    </row>
    <row r="149" spans="2:51" s="14" customFormat="1" ht="12">
      <c r="B149" s="198"/>
      <c r="D149" s="164" t="s">
        <v>251</v>
      </c>
      <c r="E149" s="199" t="s">
        <v>1</v>
      </c>
      <c r="F149" s="200" t="s">
        <v>1392</v>
      </c>
      <c r="H149" s="199" t="s">
        <v>1</v>
      </c>
      <c r="I149" s="201"/>
      <c r="L149" s="198"/>
      <c r="M149" s="202"/>
      <c r="N149" s="203"/>
      <c r="O149" s="203"/>
      <c r="P149" s="203"/>
      <c r="Q149" s="203"/>
      <c r="R149" s="203"/>
      <c r="S149" s="203"/>
      <c r="T149" s="204"/>
      <c r="AT149" s="199" t="s">
        <v>251</v>
      </c>
      <c r="AU149" s="199" t="s">
        <v>84</v>
      </c>
      <c r="AV149" s="14" t="s">
        <v>82</v>
      </c>
      <c r="AW149" s="14" t="s">
        <v>31</v>
      </c>
      <c r="AX149" s="14" t="s">
        <v>74</v>
      </c>
      <c r="AY149" s="199" t="s">
        <v>136</v>
      </c>
    </row>
    <row r="150" spans="2:51" s="12" customFormat="1" ht="12">
      <c r="B150" s="163"/>
      <c r="D150" s="164" t="s">
        <v>251</v>
      </c>
      <c r="E150" s="165" t="s">
        <v>1</v>
      </c>
      <c r="F150" s="166" t="s">
        <v>1393</v>
      </c>
      <c r="H150" s="167">
        <v>4</v>
      </c>
      <c r="I150" s="168"/>
      <c r="L150" s="163"/>
      <c r="M150" s="169"/>
      <c r="N150" s="170"/>
      <c r="O150" s="170"/>
      <c r="P150" s="170"/>
      <c r="Q150" s="170"/>
      <c r="R150" s="170"/>
      <c r="S150" s="170"/>
      <c r="T150" s="171"/>
      <c r="AT150" s="165" t="s">
        <v>251</v>
      </c>
      <c r="AU150" s="165" t="s">
        <v>84</v>
      </c>
      <c r="AV150" s="12" t="s">
        <v>84</v>
      </c>
      <c r="AW150" s="12" t="s">
        <v>31</v>
      </c>
      <c r="AX150" s="12" t="s">
        <v>74</v>
      </c>
      <c r="AY150" s="165" t="s">
        <v>136</v>
      </c>
    </row>
    <row r="151" spans="2:51" s="12" customFormat="1" ht="12">
      <c r="B151" s="163"/>
      <c r="D151" s="164" t="s">
        <v>251</v>
      </c>
      <c r="E151" s="165" t="s">
        <v>1</v>
      </c>
      <c r="F151" s="166" t="s">
        <v>1394</v>
      </c>
      <c r="H151" s="167">
        <v>16</v>
      </c>
      <c r="I151" s="168"/>
      <c r="L151" s="163"/>
      <c r="M151" s="169"/>
      <c r="N151" s="170"/>
      <c r="O151" s="170"/>
      <c r="P151" s="170"/>
      <c r="Q151" s="170"/>
      <c r="R151" s="170"/>
      <c r="S151" s="170"/>
      <c r="T151" s="171"/>
      <c r="AT151" s="165" t="s">
        <v>251</v>
      </c>
      <c r="AU151" s="165" t="s">
        <v>84</v>
      </c>
      <c r="AV151" s="12" t="s">
        <v>84</v>
      </c>
      <c r="AW151" s="12" t="s">
        <v>31</v>
      </c>
      <c r="AX151" s="12" t="s">
        <v>74</v>
      </c>
      <c r="AY151" s="165" t="s">
        <v>136</v>
      </c>
    </row>
    <row r="152" spans="2:51" s="13" customFormat="1" ht="12">
      <c r="B152" s="190"/>
      <c r="D152" s="164" t="s">
        <v>251</v>
      </c>
      <c r="E152" s="191" t="s">
        <v>1</v>
      </c>
      <c r="F152" s="192" t="s">
        <v>1331</v>
      </c>
      <c r="H152" s="193">
        <v>20</v>
      </c>
      <c r="I152" s="194"/>
      <c r="L152" s="190"/>
      <c r="M152" s="195"/>
      <c r="N152" s="196"/>
      <c r="O152" s="196"/>
      <c r="P152" s="196"/>
      <c r="Q152" s="196"/>
      <c r="R152" s="196"/>
      <c r="S152" s="196"/>
      <c r="T152" s="197"/>
      <c r="AT152" s="191" t="s">
        <v>251</v>
      </c>
      <c r="AU152" s="191" t="s">
        <v>84</v>
      </c>
      <c r="AV152" s="13" t="s">
        <v>153</v>
      </c>
      <c r="AW152" s="13" t="s">
        <v>31</v>
      </c>
      <c r="AX152" s="13" t="s">
        <v>82</v>
      </c>
      <c r="AY152" s="191" t="s">
        <v>136</v>
      </c>
    </row>
    <row r="153" spans="2:63" s="11" customFormat="1" ht="22.9" customHeight="1">
      <c r="B153" s="136"/>
      <c r="D153" s="137" t="s">
        <v>73</v>
      </c>
      <c r="E153" s="147" t="s">
        <v>157</v>
      </c>
      <c r="F153" s="147" t="s">
        <v>1395</v>
      </c>
      <c r="I153" s="139"/>
      <c r="J153" s="148">
        <f>BK153</f>
        <v>33428</v>
      </c>
      <c r="L153" s="136"/>
      <c r="M153" s="141"/>
      <c r="N153" s="142"/>
      <c r="O153" s="142"/>
      <c r="P153" s="143">
        <f>SUM(P154:P157)</f>
        <v>0</v>
      </c>
      <c r="Q153" s="142"/>
      <c r="R153" s="143">
        <f>SUM(R154:R157)</f>
        <v>0.011899999999999999</v>
      </c>
      <c r="S153" s="142"/>
      <c r="T153" s="144">
        <f>SUM(T154:T157)</f>
        <v>0</v>
      </c>
      <c r="AR153" s="137" t="s">
        <v>82</v>
      </c>
      <c r="AT153" s="145" t="s">
        <v>73</v>
      </c>
      <c r="AU153" s="145" t="s">
        <v>82</v>
      </c>
      <c r="AY153" s="137" t="s">
        <v>136</v>
      </c>
      <c r="BK153" s="146">
        <f>SUM(BK154:BK157)</f>
        <v>33428</v>
      </c>
    </row>
    <row r="154" spans="2:65" s="1" customFormat="1" ht="26.45" customHeight="1">
      <c r="B154" s="149"/>
      <c r="C154" s="150" t="s">
        <v>412</v>
      </c>
      <c r="D154" s="150" t="s">
        <v>139</v>
      </c>
      <c r="E154" s="151" t="s">
        <v>1396</v>
      </c>
      <c r="F154" s="152" t="s">
        <v>1397</v>
      </c>
      <c r="G154" s="153" t="s">
        <v>151</v>
      </c>
      <c r="H154" s="154">
        <v>14</v>
      </c>
      <c r="I154" s="155">
        <v>82</v>
      </c>
      <c r="J154" s="156">
        <f>ROUND(I154*H154,2)</f>
        <v>1148</v>
      </c>
      <c r="K154" s="152" t="s">
        <v>1</v>
      </c>
      <c r="L154" s="30"/>
      <c r="M154" s="157" t="s">
        <v>1</v>
      </c>
      <c r="N154" s="158" t="s">
        <v>39</v>
      </c>
      <c r="O154" s="53"/>
      <c r="P154" s="159">
        <f>O154*H154</f>
        <v>0</v>
      </c>
      <c r="Q154" s="159">
        <v>0.00085</v>
      </c>
      <c r="R154" s="159">
        <f>Q154*H154</f>
        <v>0.011899999999999999</v>
      </c>
      <c r="S154" s="159">
        <v>0</v>
      </c>
      <c r="T154" s="160">
        <f>S154*H154</f>
        <v>0</v>
      </c>
      <c r="AR154" s="161" t="s">
        <v>153</v>
      </c>
      <c r="AT154" s="161" t="s">
        <v>139</v>
      </c>
      <c r="AU154" s="161" t="s">
        <v>84</v>
      </c>
      <c r="AY154" s="16" t="s">
        <v>136</v>
      </c>
      <c r="BE154" s="162">
        <f>IF(N154="základní",J154,0)</f>
        <v>1148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6" t="s">
        <v>82</v>
      </c>
      <c r="BK154" s="162">
        <f>ROUND(I154*H154,2)</f>
        <v>1148</v>
      </c>
      <c r="BL154" s="16" t="s">
        <v>153</v>
      </c>
      <c r="BM154" s="161" t="s">
        <v>1398</v>
      </c>
    </row>
    <row r="155" spans="2:65" s="1" customFormat="1" ht="36" customHeight="1">
      <c r="B155" s="149"/>
      <c r="C155" s="150" t="s">
        <v>416</v>
      </c>
      <c r="D155" s="150" t="s">
        <v>139</v>
      </c>
      <c r="E155" s="151" t="s">
        <v>1400</v>
      </c>
      <c r="F155" s="152" t="s">
        <v>1401</v>
      </c>
      <c r="G155" s="153" t="s">
        <v>151</v>
      </c>
      <c r="H155" s="154">
        <v>6</v>
      </c>
      <c r="I155" s="155">
        <v>630</v>
      </c>
      <c r="J155" s="156">
        <f>ROUND(I155*H155,2)</f>
        <v>3780</v>
      </c>
      <c r="K155" s="152" t="s">
        <v>1</v>
      </c>
      <c r="L155" s="30"/>
      <c r="M155" s="157" t="s">
        <v>1</v>
      </c>
      <c r="N155" s="158" t="s">
        <v>39</v>
      </c>
      <c r="O155" s="53"/>
      <c r="P155" s="159">
        <f>O155*H155</f>
        <v>0</v>
      </c>
      <c r="Q155" s="159">
        <v>0</v>
      </c>
      <c r="R155" s="159">
        <f>Q155*H155</f>
        <v>0</v>
      </c>
      <c r="S155" s="159">
        <v>0</v>
      </c>
      <c r="T155" s="160">
        <f>S155*H155</f>
        <v>0</v>
      </c>
      <c r="AR155" s="161" t="s">
        <v>153</v>
      </c>
      <c r="AT155" s="161" t="s">
        <v>139</v>
      </c>
      <c r="AU155" s="161" t="s">
        <v>84</v>
      </c>
      <c r="AY155" s="16" t="s">
        <v>136</v>
      </c>
      <c r="BE155" s="162">
        <f>IF(N155="základní",J155,0)</f>
        <v>3780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16" t="s">
        <v>82</v>
      </c>
      <c r="BK155" s="162">
        <f>ROUND(I155*H155,2)</f>
        <v>3780</v>
      </c>
      <c r="BL155" s="16" t="s">
        <v>153</v>
      </c>
      <c r="BM155" s="161" t="s">
        <v>1402</v>
      </c>
    </row>
    <row r="156" spans="2:65" s="1" customFormat="1" ht="24" customHeight="1">
      <c r="B156" s="149"/>
      <c r="C156" s="150" t="s">
        <v>422</v>
      </c>
      <c r="D156" s="150" t="s">
        <v>139</v>
      </c>
      <c r="E156" s="151" t="s">
        <v>1403</v>
      </c>
      <c r="F156" s="152" t="s">
        <v>1404</v>
      </c>
      <c r="G156" s="153" t="s">
        <v>151</v>
      </c>
      <c r="H156" s="154">
        <v>15</v>
      </c>
      <c r="I156" s="155">
        <v>1900</v>
      </c>
      <c r="J156" s="156">
        <f>ROUND(I156*H156,2)</f>
        <v>28500</v>
      </c>
      <c r="K156" s="152" t="s">
        <v>1</v>
      </c>
      <c r="L156" s="30"/>
      <c r="M156" s="157" t="s">
        <v>1</v>
      </c>
      <c r="N156" s="158" t="s">
        <v>39</v>
      </c>
      <c r="O156" s="53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61" t="s">
        <v>153</v>
      </c>
      <c r="AT156" s="161" t="s">
        <v>139</v>
      </c>
      <c r="AU156" s="161" t="s">
        <v>84</v>
      </c>
      <c r="AY156" s="16" t="s">
        <v>136</v>
      </c>
      <c r="BE156" s="162">
        <f>IF(N156="základní",J156,0)</f>
        <v>28500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6" t="s">
        <v>82</v>
      </c>
      <c r="BK156" s="162">
        <f>ROUND(I156*H156,2)</f>
        <v>28500</v>
      </c>
      <c r="BL156" s="16" t="s">
        <v>153</v>
      </c>
      <c r="BM156" s="161" t="s">
        <v>1405</v>
      </c>
    </row>
    <row r="157" spans="2:51" s="12" customFormat="1" ht="12">
      <c r="B157" s="163"/>
      <c r="D157" s="164" t="s">
        <v>251</v>
      </c>
      <c r="E157" s="165" t="s">
        <v>1</v>
      </c>
      <c r="F157" s="166" t="s">
        <v>1406</v>
      </c>
      <c r="H157" s="167">
        <v>15</v>
      </c>
      <c r="I157" s="168"/>
      <c r="L157" s="163"/>
      <c r="M157" s="169"/>
      <c r="N157" s="170"/>
      <c r="O157" s="170"/>
      <c r="P157" s="170"/>
      <c r="Q157" s="170"/>
      <c r="R157" s="170"/>
      <c r="S157" s="170"/>
      <c r="T157" s="171"/>
      <c r="AT157" s="165" t="s">
        <v>251</v>
      </c>
      <c r="AU157" s="165" t="s">
        <v>84</v>
      </c>
      <c r="AV157" s="12" t="s">
        <v>84</v>
      </c>
      <c r="AW157" s="12" t="s">
        <v>31</v>
      </c>
      <c r="AX157" s="12" t="s">
        <v>82</v>
      </c>
      <c r="AY157" s="165" t="s">
        <v>136</v>
      </c>
    </row>
    <row r="158" spans="2:63" s="11" customFormat="1" ht="22.9" customHeight="1">
      <c r="B158" s="136"/>
      <c r="D158" s="137" t="s">
        <v>73</v>
      </c>
      <c r="E158" s="147" t="s">
        <v>173</v>
      </c>
      <c r="F158" s="147" t="s">
        <v>1407</v>
      </c>
      <c r="I158" s="139"/>
      <c r="J158" s="148">
        <f>BK158</f>
        <v>3744</v>
      </c>
      <c r="L158" s="136"/>
      <c r="M158" s="141"/>
      <c r="N158" s="142"/>
      <c r="O158" s="142"/>
      <c r="P158" s="143">
        <f>SUM(P159:P164)</f>
        <v>0</v>
      </c>
      <c r="Q158" s="142"/>
      <c r="R158" s="143">
        <f>SUM(R159:R164)</f>
        <v>0.00544</v>
      </c>
      <c r="S158" s="142"/>
      <c r="T158" s="144">
        <f>SUM(T159:T164)</f>
        <v>0</v>
      </c>
      <c r="AR158" s="137" t="s">
        <v>82</v>
      </c>
      <c r="AT158" s="145" t="s">
        <v>73</v>
      </c>
      <c r="AU158" s="145" t="s">
        <v>82</v>
      </c>
      <c r="AY158" s="137" t="s">
        <v>136</v>
      </c>
      <c r="BK158" s="146">
        <f>SUM(BK159:BK164)</f>
        <v>3744</v>
      </c>
    </row>
    <row r="159" spans="2:65" s="1" customFormat="1" ht="24" customHeight="1">
      <c r="B159" s="149"/>
      <c r="C159" s="150" t="s">
        <v>427</v>
      </c>
      <c r="D159" s="150" t="s">
        <v>139</v>
      </c>
      <c r="E159" s="151" t="s">
        <v>1408</v>
      </c>
      <c r="F159" s="152" t="s">
        <v>1409</v>
      </c>
      <c r="G159" s="153" t="s">
        <v>151</v>
      </c>
      <c r="H159" s="154">
        <v>16</v>
      </c>
      <c r="I159" s="155">
        <v>80</v>
      </c>
      <c r="J159" s="156">
        <f>ROUND(I159*H159,2)</f>
        <v>1280</v>
      </c>
      <c r="K159" s="152" t="s">
        <v>1</v>
      </c>
      <c r="L159" s="30"/>
      <c r="M159" s="157" t="s">
        <v>1</v>
      </c>
      <c r="N159" s="158" t="s">
        <v>39</v>
      </c>
      <c r="O159" s="53"/>
      <c r="P159" s="159">
        <f>O159*H159</f>
        <v>0</v>
      </c>
      <c r="Q159" s="159">
        <v>0.00034</v>
      </c>
      <c r="R159" s="159">
        <f>Q159*H159</f>
        <v>0.00544</v>
      </c>
      <c r="S159" s="159">
        <v>0</v>
      </c>
      <c r="T159" s="160">
        <f>S159*H159</f>
        <v>0</v>
      </c>
      <c r="AR159" s="161" t="s">
        <v>153</v>
      </c>
      <c r="AT159" s="161" t="s">
        <v>139</v>
      </c>
      <c r="AU159" s="161" t="s">
        <v>84</v>
      </c>
      <c r="AY159" s="16" t="s">
        <v>136</v>
      </c>
      <c r="BE159" s="162">
        <f>IF(N159="základní",J159,0)</f>
        <v>1280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16" t="s">
        <v>82</v>
      </c>
      <c r="BK159" s="162">
        <f>ROUND(I159*H159,2)</f>
        <v>1280</v>
      </c>
      <c r="BL159" s="16" t="s">
        <v>153</v>
      </c>
      <c r="BM159" s="161" t="s">
        <v>1410</v>
      </c>
    </row>
    <row r="160" spans="2:51" s="12" customFormat="1" ht="12">
      <c r="B160" s="163"/>
      <c r="D160" s="164" t="s">
        <v>251</v>
      </c>
      <c r="E160" s="165" t="s">
        <v>1</v>
      </c>
      <c r="F160" s="166" t="s">
        <v>143</v>
      </c>
      <c r="H160" s="167">
        <v>16</v>
      </c>
      <c r="I160" s="168"/>
      <c r="L160" s="163"/>
      <c r="M160" s="169"/>
      <c r="N160" s="170"/>
      <c r="O160" s="170"/>
      <c r="P160" s="170"/>
      <c r="Q160" s="170"/>
      <c r="R160" s="170"/>
      <c r="S160" s="170"/>
      <c r="T160" s="171"/>
      <c r="AT160" s="165" t="s">
        <v>251</v>
      </c>
      <c r="AU160" s="165" t="s">
        <v>84</v>
      </c>
      <c r="AV160" s="12" t="s">
        <v>84</v>
      </c>
      <c r="AW160" s="12" t="s">
        <v>31</v>
      </c>
      <c r="AX160" s="12" t="s">
        <v>82</v>
      </c>
      <c r="AY160" s="165" t="s">
        <v>136</v>
      </c>
    </row>
    <row r="161" spans="2:65" s="1" customFormat="1" ht="16.5" customHeight="1">
      <c r="B161" s="149"/>
      <c r="C161" s="150" t="s">
        <v>431</v>
      </c>
      <c r="D161" s="150" t="s">
        <v>139</v>
      </c>
      <c r="E161" s="151" t="s">
        <v>1411</v>
      </c>
      <c r="F161" s="152" t="s">
        <v>1412</v>
      </c>
      <c r="G161" s="153" t="s">
        <v>151</v>
      </c>
      <c r="H161" s="154">
        <v>16</v>
      </c>
      <c r="I161" s="155">
        <v>154</v>
      </c>
      <c r="J161" s="156">
        <f>ROUND(I161*H161,2)</f>
        <v>2464</v>
      </c>
      <c r="K161" s="152" t="s">
        <v>1</v>
      </c>
      <c r="L161" s="30"/>
      <c r="M161" s="157" t="s">
        <v>1</v>
      </c>
      <c r="N161" s="158" t="s">
        <v>39</v>
      </c>
      <c r="O161" s="53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161" t="s">
        <v>153</v>
      </c>
      <c r="AT161" s="161" t="s">
        <v>139</v>
      </c>
      <c r="AU161" s="161" t="s">
        <v>84</v>
      </c>
      <c r="AY161" s="16" t="s">
        <v>136</v>
      </c>
      <c r="BE161" s="162">
        <f>IF(N161="základní",J161,0)</f>
        <v>2464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6" t="s">
        <v>82</v>
      </c>
      <c r="BK161" s="162">
        <f>ROUND(I161*H161,2)</f>
        <v>2464</v>
      </c>
      <c r="BL161" s="16" t="s">
        <v>153</v>
      </c>
      <c r="BM161" s="161" t="s">
        <v>1413</v>
      </c>
    </row>
    <row r="162" spans="2:51" s="14" customFormat="1" ht="12">
      <c r="B162" s="198"/>
      <c r="D162" s="164" t="s">
        <v>251</v>
      </c>
      <c r="E162" s="199" t="s">
        <v>1</v>
      </c>
      <c r="F162" s="200" t="s">
        <v>1399</v>
      </c>
      <c r="H162" s="199" t="s">
        <v>1</v>
      </c>
      <c r="I162" s="201"/>
      <c r="L162" s="198"/>
      <c r="M162" s="202"/>
      <c r="N162" s="203"/>
      <c r="O162" s="203"/>
      <c r="P162" s="203"/>
      <c r="Q162" s="203"/>
      <c r="R162" s="203"/>
      <c r="S162" s="203"/>
      <c r="T162" s="204"/>
      <c r="AT162" s="199" t="s">
        <v>251</v>
      </c>
      <c r="AU162" s="199" t="s">
        <v>84</v>
      </c>
      <c r="AV162" s="14" t="s">
        <v>82</v>
      </c>
      <c r="AW162" s="14" t="s">
        <v>31</v>
      </c>
      <c r="AX162" s="14" t="s">
        <v>74</v>
      </c>
      <c r="AY162" s="199" t="s">
        <v>136</v>
      </c>
    </row>
    <row r="163" spans="2:51" s="12" customFormat="1" ht="12">
      <c r="B163" s="163"/>
      <c r="D163" s="164" t="s">
        <v>251</v>
      </c>
      <c r="E163" s="165" t="s">
        <v>1</v>
      </c>
      <c r="F163" s="166" t="s">
        <v>143</v>
      </c>
      <c r="H163" s="167">
        <v>16</v>
      </c>
      <c r="I163" s="168"/>
      <c r="L163" s="163"/>
      <c r="M163" s="169"/>
      <c r="N163" s="170"/>
      <c r="O163" s="170"/>
      <c r="P163" s="170"/>
      <c r="Q163" s="170"/>
      <c r="R163" s="170"/>
      <c r="S163" s="170"/>
      <c r="T163" s="171"/>
      <c r="AT163" s="165" t="s">
        <v>251</v>
      </c>
      <c r="AU163" s="165" t="s">
        <v>84</v>
      </c>
      <c r="AV163" s="12" t="s">
        <v>84</v>
      </c>
      <c r="AW163" s="12" t="s">
        <v>31</v>
      </c>
      <c r="AX163" s="12" t="s">
        <v>74</v>
      </c>
      <c r="AY163" s="165" t="s">
        <v>136</v>
      </c>
    </row>
    <row r="164" spans="2:51" s="13" customFormat="1" ht="12">
      <c r="B164" s="190"/>
      <c r="D164" s="164" t="s">
        <v>251</v>
      </c>
      <c r="E164" s="191" t="s">
        <v>1</v>
      </c>
      <c r="F164" s="192" t="s">
        <v>1331</v>
      </c>
      <c r="H164" s="193">
        <v>16</v>
      </c>
      <c r="I164" s="194"/>
      <c r="L164" s="190"/>
      <c r="M164" s="195"/>
      <c r="N164" s="196"/>
      <c r="O164" s="196"/>
      <c r="P164" s="196"/>
      <c r="Q164" s="196"/>
      <c r="R164" s="196"/>
      <c r="S164" s="196"/>
      <c r="T164" s="197"/>
      <c r="AT164" s="191" t="s">
        <v>251</v>
      </c>
      <c r="AU164" s="191" t="s">
        <v>84</v>
      </c>
      <c r="AV164" s="13" t="s">
        <v>153</v>
      </c>
      <c r="AW164" s="13" t="s">
        <v>31</v>
      </c>
      <c r="AX164" s="13" t="s">
        <v>82</v>
      </c>
      <c r="AY164" s="191" t="s">
        <v>136</v>
      </c>
    </row>
    <row r="165" spans="2:63" s="11" customFormat="1" ht="22.9" customHeight="1">
      <c r="B165" s="136"/>
      <c r="D165" s="137" t="s">
        <v>73</v>
      </c>
      <c r="E165" s="147" t="s">
        <v>1414</v>
      </c>
      <c r="F165" s="147" t="s">
        <v>1415</v>
      </c>
      <c r="I165" s="139"/>
      <c r="J165" s="148">
        <f>BK165</f>
        <v>5579.54</v>
      </c>
      <c r="L165" s="136"/>
      <c r="M165" s="141"/>
      <c r="N165" s="142"/>
      <c r="O165" s="142"/>
      <c r="P165" s="143">
        <f>SUM(P166:P170)</f>
        <v>0</v>
      </c>
      <c r="Q165" s="142"/>
      <c r="R165" s="143">
        <f>SUM(R166:R170)</f>
        <v>0</v>
      </c>
      <c r="S165" s="142"/>
      <c r="T165" s="144">
        <f>SUM(T166:T170)</f>
        <v>0</v>
      </c>
      <c r="AR165" s="137" t="s">
        <v>82</v>
      </c>
      <c r="AT165" s="145" t="s">
        <v>73</v>
      </c>
      <c r="AU165" s="145" t="s">
        <v>82</v>
      </c>
      <c r="AY165" s="137" t="s">
        <v>136</v>
      </c>
      <c r="BK165" s="146">
        <f>SUM(BK166:BK170)</f>
        <v>5579.54</v>
      </c>
    </row>
    <row r="166" spans="2:65" s="1" customFormat="1" ht="16.5" customHeight="1">
      <c r="B166" s="149"/>
      <c r="C166" s="150" t="s">
        <v>435</v>
      </c>
      <c r="D166" s="150" t="s">
        <v>139</v>
      </c>
      <c r="E166" s="151" t="s">
        <v>1416</v>
      </c>
      <c r="F166" s="152" t="s">
        <v>1417</v>
      </c>
      <c r="G166" s="153" t="s">
        <v>1370</v>
      </c>
      <c r="H166" s="154">
        <v>6</v>
      </c>
      <c r="I166" s="155">
        <v>580</v>
      </c>
      <c r="J166" s="156">
        <f>ROUND(I166*H166,2)</f>
        <v>3480</v>
      </c>
      <c r="K166" s="152" t="s">
        <v>1</v>
      </c>
      <c r="L166" s="30"/>
      <c r="M166" s="157" t="s">
        <v>1</v>
      </c>
      <c r="N166" s="158" t="s">
        <v>39</v>
      </c>
      <c r="O166" s="53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153</v>
      </c>
      <c r="AT166" s="161" t="s">
        <v>139</v>
      </c>
      <c r="AU166" s="161" t="s">
        <v>84</v>
      </c>
      <c r="AY166" s="16" t="s">
        <v>136</v>
      </c>
      <c r="BE166" s="162">
        <f>IF(N166="základní",J166,0)</f>
        <v>3480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6" t="s">
        <v>82</v>
      </c>
      <c r="BK166" s="162">
        <f>ROUND(I166*H166,2)</f>
        <v>3480</v>
      </c>
      <c r="BL166" s="16" t="s">
        <v>153</v>
      </c>
      <c r="BM166" s="161" t="s">
        <v>1418</v>
      </c>
    </row>
    <row r="167" spans="2:65" s="1" customFormat="1" ht="24" customHeight="1">
      <c r="B167" s="149"/>
      <c r="C167" s="150" t="s">
        <v>446</v>
      </c>
      <c r="D167" s="150" t="s">
        <v>139</v>
      </c>
      <c r="E167" s="151" t="s">
        <v>1419</v>
      </c>
      <c r="F167" s="152" t="s">
        <v>1420</v>
      </c>
      <c r="G167" s="153" t="s">
        <v>1370</v>
      </c>
      <c r="H167" s="154">
        <v>1.858</v>
      </c>
      <c r="I167" s="155">
        <v>410</v>
      </c>
      <c r="J167" s="156">
        <f>ROUND(I167*H167,2)</f>
        <v>761.78</v>
      </c>
      <c r="K167" s="152" t="s">
        <v>1</v>
      </c>
      <c r="L167" s="30"/>
      <c r="M167" s="157" t="s">
        <v>1</v>
      </c>
      <c r="N167" s="158" t="s">
        <v>39</v>
      </c>
      <c r="O167" s="53"/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AR167" s="161" t="s">
        <v>153</v>
      </c>
      <c r="AT167" s="161" t="s">
        <v>139</v>
      </c>
      <c r="AU167" s="161" t="s">
        <v>84</v>
      </c>
      <c r="AY167" s="16" t="s">
        <v>136</v>
      </c>
      <c r="BE167" s="162">
        <f>IF(N167="základní",J167,0)</f>
        <v>761.78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6" t="s">
        <v>82</v>
      </c>
      <c r="BK167" s="162">
        <f>ROUND(I167*H167,2)</f>
        <v>761.78</v>
      </c>
      <c r="BL167" s="16" t="s">
        <v>153</v>
      </c>
      <c r="BM167" s="161" t="s">
        <v>1421</v>
      </c>
    </row>
    <row r="168" spans="2:51" s="12" customFormat="1" ht="12">
      <c r="B168" s="163"/>
      <c r="D168" s="164" t="s">
        <v>251</v>
      </c>
      <c r="F168" s="166" t="s">
        <v>1422</v>
      </c>
      <c r="H168" s="167">
        <v>1.858</v>
      </c>
      <c r="I168" s="168"/>
      <c r="L168" s="163"/>
      <c r="M168" s="169"/>
      <c r="N168" s="170"/>
      <c r="O168" s="170"/>
      <c r="P168" s="170"/>
      <c r="Q168" s="170"/>
      <c r="R168" s="170"/>
      <c r="S168" s="170"/>
      <c r="T168" s="171"/>
      <c r="AT168" s="165" t="s">
        <v>251</v>
      </c>
      <c r="AU168" s="165" t="s">
        <v>84</v>
      </c>
      <c r="AV168" s="12" t="s">
        <v>84</v>
      </c>
      <c r="AW168" s="12" t="s">
        <v>3</v>
      </c>
      <c r="AX168" s="12" t="s">
        <v>82</v>
      </c>
      <c r="AY168" s="165" t="s">
        <v>136</v>
      </c>
    </row>
    <row r="169" spans="2:65" s="1" customFormat="1" ht="24" customHeight="1">
      <c r="B169" s="149"/>
      <c r="C169" s="150" t="s">
        <v>450</v>
      </c>
      <c r="D169" s="150" t="s">
        <v>139</v>
      </c>
      <c r="E169" s="151" t="s">
        <v>1423</v>
      </c>
      <c r="F169" s="152" t="s">
        <v>1424</v>
      </c>
      <c r="G169" s="153" t="s">
        <v>1370</v>
      </c>
      <c r="H169" s="154">
        <v>7.432</v>
      </c>
      <c r="I169" s="155">
        <v>180</v>
      </c>
      <c r="J169" s="156">
        <f>ROUND(I169*H169,2)</f>
        <v>1337.76</v>
      </c>
      <c r="K169" s="152" t="s">
        <v>1</v>
      </c>
      <c r="L169" s="30"/>
      <c r="M169" s="157" t="s">
        <v>1</v>
      </c>
      <c r="N169" s="158" t="s">
        <v>39</v>
      </c>
      <c r="O169" s="53"/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AR169" s="161" t="s">
        <v>153</v>
      </c>
      <c r="AT169" s="161" t="s">
        <v>139</v>
      </c>
      <c r="AU169" s="161" t="s">
        <v>84</v>
      </c>
      <c r="AY169" s="16" t="s">
        <v>136</v>
      </c>
      <c r="BE169" s="162">
        <f>IF(N169="základní",J169,0)</f>
        <v>1337.76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6" t="s">
        <v>82</v>
      </c>
      <c r="BK169" s="162">
        <f>ROUND(I169*H169,2)</f>
        <v>1337.76</v>
      </c>
      <c r="BL169" s="16" t="s">
        <v>153</v>
      </c>
      <c r="BM169" s="161" t="s">
        <v>1425</v>
      </c>
    </row>
    <row r="170" spans="2:51" s="12" customFormat="1" ht="12">
      <c r="B170" s="163"/>
      <c r="D170" s="164" t="s">
        <v>251</v>
      </c>
      <c r="F170" s="166" t="s">
        <v>1426</v>
      </c>
      <c r="H170" s="167">
        <v>7.432</v>
      </c>
      <c r="I170" s="168"/>
      <c r="L170" s="163"/>
      <c r="M170" s="169"/>
      <c r="N170" s="170"/>
      <c r="O170" s="170"/>
      <c r="P170" s="170"/>
      <c r="Q170" s="170"/>
      <c r="R170" s="170"/>
      <c r="S170" s="170"/>
      <c r="T170" s="171"/>
      <c r="AT170" s="165" t="s">
        <v>251</v>
      </c>
      <c r="AU170" s="165" t="s">
        <v>84</v>
      </c>
      <c r="AV170" s="12" t="s">
        <v>84</v>
      </c>
      <c r="AW170" s="12" t="s">
        <v>3</v>
      </c>
      <c r="AX170" s="12" t="s">
        <v>82</v>
      </c>
      <c r="AY170" s="165" t="s">
        <v>136</v>
      </c>
    </row>
    <row r="171" spans="2:63" s="11" customFormat="1" ht="22.9" customHeight="1">
      <c r="B171" s="136"/>
      <c r="D171" s="137" t="s">
        <v>73</v>
      </c>
      <c r="E171" s="147" t="s">
        <v>1427</v>
      </c>
      <c r="F171" s="147" t="s">
        <v>1428</v>
      </c>
      <c r="I171" s="139"/>
      <c r="J171" s="148">
        <f>BK171</f>
        <v>3830</v>
      </c>
      <c r="L171" s="136"/>
      <c r="M171" s="141"/>
      <c r="N171" s="142"/>
      <c r="O171" s="142"/>
      <c r="P171" s="143">
        <f>SUM(P172:P174)</f>
        <v>0</v>
      </c>
      <c r="Q171" s="142"/>
      <c r="R171" s="143">
        <f>SUM(R172:R174)</f>
        <v>0</v>
      </c>
      <c r="S171" s="142"/>
      <c r="T171" s="144">
        <f>SUM(T172:T174)</f>
        <v>0</v>
      </c>
      <c r="AR171" s="137" t="s">
        <v>82</v>
      </c>
      <c r="AT171" s="145" t="s">
        <v>73</v>
      </c>
      <c r="AU171" s="145" t="s">
        <v>82</v>
      </c>
      <c r="AY171" s="137" t="s">
        <v>136</v>
      </c>
      <c r="BK171" s="146">
        <f>SUM(BK172:BK174)</f>
        <v>3830</v>
      </c>
    </row>
    <row r="172" spans="2:65" s="1" customFormat="1" ht="24" customHeight="1">
      <c r="B172" s="149"/>
      <c r="C172" s="150" t="s">
        <v>456</v>
      </c>
      <c r="D172" s="150" t="s">
        <v>139</v>
      </c>
      <c r="E172" s="151" t="s">
        <v>1429</v>
      </c>
      <c r="F172" s="152" t="s">
        <v>1430</v>
      </c>
      <c r="G172" s="153" t="s">
        <v>1370</v>
      </c>
      <c r="H172" s="154">
        <v>20</v>
      </c>
      <c r="I172" s="155">
        <v>143</v>
      </c>
      <c r="J172" s="156">
        <f>ROUND(I172*H172,2)</f>
        <v>2860</v>
      </c>
      <c r="K172" s="152" t="s">
        <v>1</v>
      </c>
      <c r="L172" s="30"/>
      <c r="M172" s="157" t="s">
        <v>1</v>
      </c>
      <c r="N172" s="158" t="s">
        <v>39</v>
      </c>
      <c r="O172" s="53"/>
      <c r="P172" s="159">
        <f>O172*H172</f>
        <v>0</v>
      </c>
      <c r="Q172" s="159">
        <v>0</v>
      </c>
      <c r="R172" s="159">
        <f>Q172*H172</f>
        <v>0</v>
      </c>
      <c r="S172" s="159">
        <v>0</v>
      </c>
      <c r="T172" s="160">
        <f>S172*H172</f>
        <v>0</v>
      </c>
      <c r="AR172" s="161" t="s">
        <v>153</v>
      </c>
      <c r="AT172" s="161" t="s">
        <v>139</v>
      </c>
      <c r="AU172" s="161" t="s">
        <v>84</v>
      </c>
      <c r="AY172" s="16" t="s">
        <v>136</v>
      </c>
      <c r="BE172" s="162">
        <f>IF(N172="základní",J172,0)</f>
        <v>2860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16" t="s">
        <v>82</v>
      </c>
      <c r="BK172" s="162">
        <f>ROUND(I172*H172,2)</f>
        <v>2860</v>
      </c>
      <c r="BL172" s="16" t="s">
        <v>153</v>
      </c>
      <c r="BM172" s="161" t="s">
        <v>1431</v>
      </c>
    </row>
    <row r="173" spans="2:65" s="1" customFormat="1" ht="24" customHeight="1">
      <c r="B173" s="149"/>
      <c r="C173" s="150" t="s">
        <v>460</v>
      </c>
      <c r="D173" s="150" t="s">
        <v>139</v>
      </c>
      <c r="E173" s="151" t="s">
        <v>1432</v>
      </c>
      <c r="F173" s="152" t="s">
        <v>1433</v>
      </c>
      <c r="G173" s="153" t="s">
        <v>1370</v>
      </c>
      <c r="H173" s="154">
        <v>20</v>
      </c>
      <c r="I173" s="155">
        <v>26</v>
      </c>
      <c r="J173" s="156">
        <f>ROUND(I173*H173,2)</f>
        <v>520</v>
      </c>
      <c r="K173" s="152" t="s">
        <v>1</v>
      </c>
      <c r="L173" s="30"/>
      <c r="M173" s="157" t="s">
        <v>1</v>
      </c>
      <c r="N173" s="158" t="s">
        <v>39</v>
      </c>
      <c r="O173" s="53"/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AR173" s="161" t="s">
        <v>153</v>
      </c>
      <c r="AT173" s="161" t="s">
        <v>139</v>
      </c>
      <c r="AU173" s="161" t="s">
        <v>84</v>
      </c>
      <c r="AY173" s="16" t="s">
        <v>136</v>
      </c>
      <c r="BE173" s="162">
        <f>IF(N173="základní",J173,0)</f>
        <v>520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6" t="s">
        <v>82</v>
      </c>
      <c r="BK173" s="162">
        <f>ROUND(I173*H173,2)</f>
        <v>520</v>
      </c>
      <c r="BL173" s="16" t="s">
        <v>153</v>
      </c>
      <c r="BM173" s="161" t="s">
        <v>1434</v>
      </c>
    </row>
    <row r="174" spans="2:65" s="1" customFormat="1" ht="37.9" customHeight="1">
      <c r="B174" s="149"/>
      <c r="C174" s="150" t="s">
        <v>464</v>
      </c>
      <c r="D174" s="150" t="s">
        <v>139</v>
      </c>
      <c r="E174" s="151" t="s">
        <v>1435</v>
      </c>
      <c r="F174" s="152" t="s">
        <v>1436</v>
      </c>
      <c r="G174" s="153" t="s">
        <v>1370</v>
      </c>
      <c r="H174" s="154">
        <v>20</v>
      </c>
      <c r="I174" s="155">
        <v>22.5</v>
      </c>
      <c r="J174" s="156">
        <f>ROUND(I174*H174,2)</f>
        <v>450</v>
      </c>
      <c r="K174" s="152" t="s">
        <v>1</v>
      </c>
      <c r="L174" s="30"/>
      <c r="M174" s="172" t="s">
        <v>1</v>
      </c>
      <c r="N174" s="173" t="s">
        <v>39</v>
      </c>
      <c r="O174" s="174"/>
      <c r="P174" s="175">
        <f>O174*H174</f>
        <v>0</v>
      </c>
      <c r="Q174" s="175">
        <v>0</v>
      </c>
      <c r="R174" s="175">
        <f>Q174*H174</f>
        <v>0</v>
      </c>
      <c r="S174" s="175">
        <v>0</v>
      </c>
      <c r="T174" s="176">
        <f>S174*H174</f>
        <v>0</v>
      </c>
      <c r="AR174" s="161" t="s">
        <v>153</v>
      </c>
      <c r="AT174" s="161" t="s">
        <v>139</v>
      </c>
      <c r="AU174" s="161" t="s">
        <v>84</v>
      </c>
      <c r="AY174" s="16" t="s">
        <v>136</v>
      </c>
      <c r="BE174" s="162">
        <f>IF(N174="základní",J174,0)</f>
        <v>450</v>
      </c>
      <c r="BF174" s="162">
        <f>IF(N174="snížená",J174,0)</f>
        <v>0</v>
      </c>
      <c r="BG174" s="162">
        <f>IF(N174="zákl. přenesená",J174,0)</f>
        <v>0</v>
      </c>
      <c r="BH174" s="162">
        <f>IF(N174="sníž. přenesená",J174,0)</f>
        <v>0</v>
      </c>
      <c r="BI174" s="162">
        <f>IF(N174="nulová",J174,0)</f>
        <v>0</v>
      </c>
      <c r="BJ174" s="16" t="s">
        <v>82</v>
      </c>
      <c r="BK174" s="162">
        <f>ROUND(I174*H174,2)</f>
        <v>450</v>
      </c>
      <c r="BL174" s="16" t="s">
        <v>153</v>
      </c>
      <c r="BM174" s="161" t="s">
        <v>1437</v>
      </c>
    </row>
    <row r="175" spans="2:12" s="1" customFormat="1" ht="6.95" customHeight="1">
      <c r="B175" s="42"/>
      <c r="C175" s="43"/>
      <c r="D175" s="43"/>
      <c r="E175" s="43"/>
      <c r="F175" s="43"/>
      <c r="G175" s="43"/>
      <c r="H175" s="43"/>
      <c r="I175" s="110"/>
      <c r="J175" s="43"/>
      <c r="K175" s="43"/>
      <c r="L175" s="30"/>
    </row>
  </sheetData>
  <autoFilter ref="C123:K17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3"/>
  <sheetViews>
    <sheetView showGridLines="0" workbookViewId="0" topLeftCell="A107">
      <selection activeCell="V138" sqref="V13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83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18"/>
      <c r="K3" s="18"/>
      <c r="L3" s="19"/>
      <c r="AT3" s="16" t="s">
        <v>84</v>
      </c>
    </row>
    <row r="4" spans="2:46" ht="24.95" customHeight="1">
      <c r="B4" s="19"/>
      <c r="D4" s="20" t="s">
        <v>109</v>
      </c>
      <c r="L4" s="19"/>
      <c r="M4" s="88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1.6" customHeight="1">
      <c r="B7" s="19"/>
      <c r="E7" s="249" t="str">
        <f>'Rekapitulace stavby'!K6</f>
        <v>DECENTRALIZACE KOTELNY A MODERNIZACE TOPNÉHO SYSTÉMU NA ZKUŠEBNÍ STANICI ÚKZÚZ</v>
      </c>
      <c r="F7" s="250"/>
      <c r="G7" s="250"/>
      <c r="H7" s="250"/>
      <c r="L7" s="19"/>
    </row>
    <row r="8" spans="2:12" s="1" customFormat="1" ht="12" customHeight="1">
      <c r="B8" s="30"/>
      <c r="D8" s="26" t="s">
        <v>110</v>
      </c>
      <c r="I8" s="89"/>
      <c r="L8" s="30"/>
    </row>
    <row r="9" spans="2:12" s="1" customFormat="1" ht="36.95" customHeight="1">
      <c r="B9" s="30"/>
      <c r="E9" s="233" t="s">
        <v>111</v>
      </c>
      <c r="F9" s="248"/>
      <c r="G9" s="248"/>
      <c r="H9" s="248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6" t="s">
        <v>18</v>
      </c>
      <c r="F11" s="24" t="s">
        <v>1</v>
      </c>
      <c r="I11" s="90" t="s">
        <v>19</v>
      </c>
      <c r="J11" s="24" t="s">
        <v>1</v>
      </c>
      <c r="L11" s="30"/>
    </row>
    <row r="12" spans="2:12" s="1" customFormat="1" ht="12" customHeight="1">
      <c r="B12" s="30"/>
      <c r="D12" s="26" t="s">
        <v>20</v>
      </c>
      <c r="F12" s="24" t="s">
        <v>21</v>
      </c>
      <c r="I12" s="90" t="s">
        <v>22</v>
      </c>
      <c r="J12" s="50" t="str">
        <f>'Rekapitulace stavby'!AN8</f>
        <v>29. 2. 2020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6" t="s">
        <v>24</v>
      </c>
      <c r="I14" s="90" t="s">
        <v>25</v>
      </c>
      <c r="J14" s="24" t="str">
        <f>IF('Rekapitulace stavby'!AN10="","",'Rekapitulace stavby'!AN10)</f>
        <v/>
      </c>
      <c r="L14" s="30"/>
    </row>
    <row r="15" spans="2:12" s="1" customFormat="1" ht="18" customHeight="1">
      <c r="B15" s="30"/>
      <c r="E15" s="24" t="str">
        <f>IF('Rekapitulace stavby'!E11="","",'Rekapitulace stavby'!E11)</f>
        <v/>
      </c>
      <c r="I15" s="90" t="s">
        <v>27</v>
      </c>
      <c r="J15" s="24" t="str">
        <f>IF('Rekapitulace stavby'!AN11="","",'Rekapitulace stavby'!AN11)</f>
        <v/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6" t="s">
        <v>28</v>
      </c>
      <c r="I17" s="90" t="s">
        <v>25</v>
      </c>
      <c r="J17" s="27" t="str">
        <f>'Rekapitulace stavby'!AN13</f>
        <v>25925474</v>
      </c>
      <c r="L17" s="30"/>
    </row>
    <row r="18" spans="2:12" s="1" customFormat="1" ht="18" customHeight="1">
      <c r="B18" s="30"/>
      <c r="E18" s="251" t="str">
        <f>'Rekapitulace stavby'!E14</f>
        <v>INSTALATÉR Svitavy, s.r.o.</v>
      </c>
      <c r="F18" s="236"/>
      <c r="G18" s="236"/>
      <c r="H18" s="236"/>
      <c r="I18" s="90" t="s">
        <v>27</v>
      </c>
      <c r="J18" s="27" t="str">
        <f>'Rekapitulace stavby'!AN14</f>
        <v>CZ25925474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6" t="s">
        <v>29</v>
      </c>
      <c r="I20" s="90" t="s">
        <v>25</v>
      </c>
      <c r="J20" s="24" t="s">
        <v>1</v>
      </c>
      <c r="L20" s="30"/>
    </row>
    <row r="21" spans="2:12" s="1" customFormat="1" ht="18" customHeight="1">
      <c r="B21" s="30"/>
      <c r="E21" s="24" t="s">
        <v>30</v>
      </c>
      <c r="I21" s="90" t="s">
        <v>27</v>
      </c>
      <c r="J21" s="24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6" t="s">
        <v>32</v>
      </c>
      <c r="I23" s="90" t="s">
        <v>25</v>
      </c>
      <c r="J23" s="24" t="str">
        <f>IF('Rekapitulace stavby'!AN19="","",'Rekapitulace stavby'!AN19)</f>
        <v/>
      </c>
      <c r="L23" s="30"/>
    </row>
    <row r="24" spans="2:12" s="1" customFormat="1" ht="18" customHeight="1">
      <c r="B24" s="30"/>
      <c r="E24" s="24" t="str">
        <f>IF('Rekapitulace stavby'!E20="","",'Rekapitulace stavby'!E20)</f>
        <v/>
      </c>
      <c r="I24" s="90" t="s">
        <v>27</v>
      </c>
      <c r="J24" s="24" t="str">
        <f>IF('Rekapitulace stavby'!AN20="","",'Rekapitulace stavby'!AN20)</f>
        <v/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6" t="s">
        <v>33</v>
      </c>
      <c r="I26" s="89"/>
      <c r="L26" s="30"/>
    </row>
    <row r="27" spans="2:12" s="7" customFormat="1" ht="16.5" customHeight="1">
      <c r="B27" s="91"/>
      <c r="E27" s="240" t="s">
        <v>1</v>
      </c>
      <c r="F27" s="240"/>
      <c r="G27" s="240"/>
      <c r="H27" s="240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ROUND(J121,2)</f>
        <v>38909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5" customHeight="1">
      <c r="B33" s="30"/>
      <c r="D33" s="96" t="s">
        <v>38</v>
      </c>
      <c r="E33" s="26" t="s">
        <v>39</v>
      </c>
      <c r="F33" s="97">
        <f>ROUND((SUM(BE121:BE162)),2)</f>
        <v>38909</v>
      </c>
      <c r="I33" s="98">
        <v>0.21</v>
      </c>
      <c r="J33" s="97">
        <f>ROUND(((SUM(BE121:BE162))*I33),2)</f>
        <v>8170.89</v>
      </c>
      <c r="L33" s="30"/>
    </row>
    <row r="34" spans="2:12" s="1" customFormat="1" ht="14.45" customHeight="1">
      <c r="B34" s="30"/>
      <c r="E34" s="26" t="s">
        <v>40</v>
      </c>
      <c r="F34" s="97">
        <f>ROUND((SUM(BF121:BF162)),2)</f>
        <v>0</v>
      </c>
      <c r="I34" s="98">
        <v>0.15</v>
      </c>
      <c r="J34" s="97">
        <f>ROUND(((SUM(BF121:BF162))*I34),2)</f>
        <v>0</v>
      </c>
      <c r="L34" s="30"/>
    </row>
    <row r="35" spans="2:12" s="1" customFormat="1" ht="14.45" customHeight="1" hidden="1">
      <c r="B35" s="30"/>
      <c r="E35" s="26" t="s">
        <v>41</v>
      </c>
      <c r="F35" s="97">
        <f>ROUND((SUM(BG121:BG162)),2)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6" t="s">
        <v>42</v>
      </c>
      <c r="F36" s="97">
        <f>ROUND((SUM(BH121:BH162)),2)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6" t="s">
        <v>43</v>
      </c>
      <c r="F37" s="97">
        <f>ROUND((SUM(BI121:BI162)),2)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47079.89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7.9" customHeight="1">
      <c r="B45" s="19"/>
      <c r="L45" s="19"/>
    </row>
    <row r="46" spans="2:12" ht="7.1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4.9" customHeight="1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5.45" customHeight="1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20" t="s">
        <v>112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6" t="s">
        <v>16</v>
      </c>
      <c r="I84" s="89"/>
      <c r="L84" s="30"/>
    </row>
    <row r="85" spans="2:12" s="1" customFormat="1" ht="25.15" customHeight="1">
      <c r="B85" s="30"/>
      <c r="E85" s="249" t="str">
        <f>E7</f>
        <v>DECENTRALIZACE KOTELNY A MODERNIZACE TOPNÉHO SYSTÉMU NA ZKUŠEBNÍ STANICI ÚKZÚZ</v>
      </c>
      <c r="F85" s="250"/>
      <c r="G85" s="250"/>
      <c r="H85" s="250"/>
      <c r="I85" s="89"/>
      <c r="L85" s="30"/>
    </row>
    <row r="86" spans="2:12" s="1" customFormat="1" ht="12" customHeight="1">
      <c r="B86" s="30"/>
      <c r="C86" s="26" t="s">
        <v>110</v>
      </c>
      <c r="I86" s="89"/>
      <c r="L86" s="30"/>
    </row>
    <row r="87" spans="2:12" s="1" customFormat="1" ht="16.5" customHeight="1">
      <c r="B87" s="30"/>
      <c r="E87" s="233" t="str">
        <f>E9</f>
        <v>SO 01_PL - D.1.4.PL PLYNOVÁ INSTALACE</v>
      </c>
      <c r="F87" s="248"/>
      <c r="G87" s="248"/>
      <c r="H87" s="248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6" t="s">
        <v>20</v>
      </c>
      <c r="F89" s="24" t="str">
        <f>F12</f>
        <v>HRADEC NAD SVITAVOU 483</v>
      </c>
      <c r="I89" s="90" t="s">
        <v>22</v>
      </c>
      <c r="J89" s="50" t="str">
        <f>IF(J12="","",J12)</f>
        <v>29. 2. 2020</v>
      </c>
      <c r="L89" s="30"/>
    </row>
    <row r="90" spans="2:12" s="1" customFormat="1" ht="6.95" customHeight="1">
      <c r="B90" s="30"/>
      <c r="I90" s="89"/>
      <c r="L90" s="30"/>
    </row>
    <row r="91" spans="2:12" s="1" customFormat="1" ht="15.2" customHeight="1">
      <c r="B91" s="30"/>
      <c r="C91" s="26" t="s">
        <v>24</v>
      </c>
      <c r="F91" s="24" t="str">
        <f>E15</f>
        <v/>
      </c>
      <c r="I91" s="90" t="s">
        <v>29</v>
      </c>
      <c r="J91" s="28" t="str">
        <f>E21</f>
        <v>iprojekt.info s.r.o.</v>
      </c>
      <c r="L91" s="30"/>
    </row>
    <row r="92" spans="2:12" s="1" customFormat="1" ht="15.2" customHeight="1">
      <c r="B92" s="30"/>
      <c r="C92" s="26" t="s">
        <v>28</v>
      </c>
      <c r="F92" s="24" t="str">
        <f>IF(E18="","",E18)</f>
        <v>INSTALATÉR Svitavy, s.r.o.</v>
      </c>
      <c r="I92" s="90" t="s">
        <v>32</v>
      </c>
      <c r="J92" s="28" t="str">
        <f>E24</f>
        <v/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113</v>
      </c>
      <c r="D94" s="99"/>
      <c r="E94" s="99"/>
      <c r="F94" s="99"/>
      <c r="G94" s="99"/>
      <c r="H94" s="99"/>
      <c r="I94" s="113"/>
      <c r="J94" s="114" t="s">
        <v>114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115</v>
      </c>
      <c r="I96" s="89"/>
      <c r="J96" s="64">
        <f>J121</f>
        <v>38909</v>
      </c>
      <c r="L96" s="30"/>
      <c r="AU96" s="16" t="s">
        <v>116</v>
      </c>
    </row>
    <row r="97" spans="2:12" s="8" customFormat="1" ht="24.95" customHeight="1">
      <c r="B97" s="116"/>
      <c r="D97" s="117" t="s">
        <v>117</v>
      </c>
      <c r="E97" s="118"/>
      <c r="F97" s="118"/>
      <c r="G97" s="118"/>
      <c r="H97" s="118"/>
      <c r="I97" s="119"/>
      <c r="J97" s="120">
        <f>J122</f>
        <v>29709</v>
      </c>
      <c r="L97" s="116"/>
    </row>
    <row r="98" spans="2:12" s="9" customFormat="1" ht="19.9" customHeight="1">
      <c r="B98" s="121"/>
      <c r="D98" s="122" t="s">
        <v>118</v>
      </c>
      <c r="E98" s="123"/>
      <c r="F98" s="123"/>
      <c r="G98" s="123"/>
      <c r="H98" s="123"/>
      <c r="I98" s="124"/>
      <c r="J98" s="125">
        <f>J123</f>
        <v>27541</v>
      </c>
      <c r="L98" s="121"/>
    </row>
    <row r="99" spans="2:12" s="9" customFormat="1" ht="19.9" customHeight="1">
      <c r="B99" s="121"/>
      <c r="D99" s="122" t="s">
        <v>119</v>
      </c>
      <c r="E99" s="123"/>
      <c r="F99" s="123"/>
      <c r="G99" s="123"/>
      <c r="H99" s="123"/>
      <c r="I99" s="124"/>
      <c r="J99" s="125">
        <f>J150</f>
        <v>320</v>
      </c>
      <c r="L99" s="121"/>
    </row>
    <row r="100" spans="2:12" s="9" customFormat="1" ht="19.9" customHeight="1">
      <c r="B100" s="121"/>
      <c r="D100" s="122" t="s">
        <v>120</v>
      </c>
      <c r="E100" s="123"/>
      <c r="F100" s="123"/>
      <c r="G100" s="123"/>
      <c r="H100" s="123"/>
      <c r="I100" s="124"/>
      <c r="J100" s="125">
        <f>J152</f>
        <v>1848</v>
      </c>
      <c r="L100" s="121"/>
    </row>
    <row r="101" spans="2:12" s="8" customFormat="1" ht="24.95" customHeight="1">
      <c r="B101" s="116"/>
      <c r="D101" s="117" t="s">
        <v>121</v>
      </c>
      <c r="E101" s="118"/>
      <c r="F101" s="118"/>
      <c r="G101" s="118"/>
      <c r="H101" s="118"/>
      <c r="I101" s="119"/>
      <c r="J101" s="120">
        <f>J155</f>
        <v>9200</v>
      </c>
      <c r="L101" s="116"/>
    </row>
    <row r="102" spans="2:12" s="1" customFormat="1" ht="21.75" customHeight="1">
      <c r="B102" s="30"/>
      <c r="I102" s="89"/>
      <c r="L102" s="30"/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110"/>
      <c r="J103" s="43"/>
      <c r="K103" s="43"/>
      <c r="L103" s="30"/>
    </row>
    <row r="106" ht="7.15" customHeight="1"/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111"/>
      <c r="J107" s="45"/>
      <c r="K107" s="45"/>
      <c r="L107" s="30"/>
    </row>
    <row r="108" spans="2:12" s="1" customFormat="1" ht="24.95" customHeight="1">
      <c r="B108" s="30"/>
      <c r="C108" s="20" t="s">
        <v>122</v>
      </c>
      <c r="I108" s="89"/>
      <c r="L108" s="30"/>
    </row>
    <row r="109" spans="2:12" s="1" customFormat="1" ht="6.95" customHeight="1">
      <c r="B109" s="30"/>
      <c r="I109" s="89"/>
      <c r="L109" s="30"/>
    </row>
    <row r="110" spans="2:12" s="1" customFormat="1" ht="12" customHeight="1">
      <c r="B110" s="30"/>
      <c r="C110" s="26" t="s">
        <v>16</v>
      </c>
      <c r="I110" s="89"/>
      <c r="L110" s="30"/>
    </row>
    <row r="111" spans="2:12" s="1" customFormat="1" ht="26.45" customHeight="1">
      <c r="B111" s="30"/>
      <c r="E111" s="249" t="str">
        <f>E7</f>
        <v>DECENTRALIZACE KOTELNY A MODERNIZACE TOPNÉHO SYSTÉMU NA ZKUŠEBNÍ STANICI ÚKZÚZ</v>
      </c>
      <c r="F111" s="250"/>
      <c r="G111" s="250"/>
      <c r="H111" s="250"/>
      <c r="I111" s="89"/>
      <c r="L111" s="30"/>
    </row>
    <row r="112" spans="2:12" s="1" customFormat="1" ht="12" customHeight="1">
      <c r="B112" s="30"/>
      <c r="C112" s="26" t="s">
        <v>110</v>
      </c>
      <c r="I112" s="89"/>
      <c r="L112" s="30"/>
    </row>
    <row r="113" spans="2:12" s="1" customFormat="1" ht="16.5" customHeight="1">
      <c r="B113" s="30"/>
      <c r="E113" s="233" t="str">
        <f>E9</f>
        <v>SO 01_PL - D.1.4.PL PLYNOVÁ INSTALACE</v>
      </c>
      <c r="F113" s="248"/>
      <c r="G113" s="248"/>
      <c r="H113" s="248"/>
      <c r="I113" s="89"/>
      <c r="L113" s="30"/>
    </row>
    <row r="114" spans="2:12" s="1" customFormat="1" ht="6.95" customHeight="1">
      <c r="B114" s="30"/>
      <c r="I114" s="89"/>
      <c r="L114" s="30"/>
    </row>
    <row r="115" spans="2:12" s="1" customFormat="1" ht="12" customHeight="1">
      <c r="B115" s="30"/>
      <c r="C115" s="26" t="s">
        <v>20</v>
      </c>
      <c r="F115" s="24" t="str">
        <f>F12</f>
        <v>HRADEC NAD SVITAVOU 483</v>
      </c>
      <c r="I115" s="90" t="s">
        <v>22</v>
      </c>
      <c r="J115" s="50" t="str">
        <f>IF(J12="","",J12)</f>
        <v>29. 2. 2020</v>
      </c>
      <c r="L115" s="30"/>
    </row>
    <row r="116" spans="2:12" s="1" customFormat="1" ht="6.95" customHeight="1">
      <c r="B116" s="30"/>
      <c r="I116" s="89"/>
      <c r="L116" s="30"/>
    </row>
    <row r="117" spans="2:12" s="1" customFormat="1" ht="15.2" customHeight="1">
      <c r="B117" s="30"/>
      <c r="C117" s="26" t="s">
        <v>24</v>
      </c>
      <c r="F117" s="24" t="str">
        <f>E15</f>
        <v/>
      </c>
      <c r="I117" s="90" t="s">
        <v>29</v>
      </c>
      <c r="J117" s="28" t="str">
        <f>E21</f>
        <v>iprojekt.info s.r.o.</v>
      </c>
      <c r="L117" s="30"/>
    </row>
    <row r="118" spans="2:12" s="1" customFormat="1" ht="15.2" customHeight="1">
      <c r="B118" s="30"/>
      <c r="C118" s="26" t="s">
        <v>28</v>
      </c>
      <c r="F118" s="24" t="str">
        <f>IF(E18="","",E18)</f>
        <v>INSTALATÉR Svitavy, s.r.o.</v>
      </c>
      <c r="I118" s="90" t="s">
        <v>32</v>
      </c>
      <c r="J118" s="28" t="str">
        <f>E24</f>
        <v/>
      </c>
      <c r="L118" s="30"/>
    </row>
    <row r="119" spans="2:12" s="1" customFormat="1" ht="10.35" customHeight="1">
      <c r="B119" s="30"/>
      <c r="I119" s="89"/>
      <c r="L119" s="30"/>
    </row>
    <row r="120" spans="2:20" s="10" customFormat="1" ht="29.25" customHeight="1">
      <c r="B120" s="126"/>
      <c r="C120" s="127" t="s">
        <v>123</v>
      </c>
      <c r="D120" s="128" t="s">
        <v>59</v>
      </c>
      <c r="E120" s="128" t="s">
        <v>55</v>
      </c>
      <c r="F120" s="128" t="s">
        <v>56</v>
      </c>
      <c r="G120" s="128" t="s">
        <v>124</v>
      </c>
      <c r="H120" s="128" t="s">
        <v>125</v>
      </c>
      <c r="I120" s="129" t="s">
        <v>126</v>
      </c>
      <c r="J120" s="130" t="s">
        <v>114</v>
      </c>
      <c r="K120" s="131" t="s">
        <v>127</v>
      </c>
      <c r="L120" s="126"/>
      <c r="M120" s="57" t="s">
        <v>1</v>
      </c>
      <c r="N120" s="58" t="s">
        <v>38</v>
      </c>
      <c r="O120" s="58" t="s">
        <v>128</v>
      </c>
      <c r="P120" s="58" t="s">
        <v>129</v>
      </c>
      <c r="Q120" s="58" t="s">
        <v>130</v>
      </c>
      <c r="R120" s="58" t="s">
        <v>131</v>
      </c>
      <c r="S120" s="58" t="s">
        <v>132</v>
      </c>
      <c r="T120" s="59" t="s">
        <v>133</v>
      </c>
    </row>
    <row r="121" spans="2:63" s="1" customFormat="1" ht="22.9" customHeight="1">
      <c r="B121" s="30"/>
      <c r="C121" s="62" t="s">
        <v>134</v>
      </c>
      <c r="I121" s="89"/>
      <c r="J121" s="132">
        <f>BK121</f>
        <v>38909</v>
      </c>
      <c r="L121" s="30"/>
      <c r="M121" s="60"/>
      <c r="N121" s="51"/>
      <c r="O121" s="51"/>
      <c r="P121" s="133">
        <f>P122+P155</f>
        <v>0</v>
      </c>
      <c r="Q121" s="51"/>
      <c r="R121" s="133">
        <f>R122+R155</f>
        <v>0.08563999999999998</v>
      </c>
      <c r="S121" s="51"/>
      <c r="T121" s="134">
        <f>T122+T155</f>
        <v>0.31673999999999997</v>
      </c>
      <c r="AT121" s="16" t="s">
        <v>73</v>
      </c>
      <c r="AU121" s="16" t="s">
        <v>116</v>
      </c>
      <c r="BK121" s="135">
        <f>BK122+BK155</f>
        <v>38909</v>
      </c>
    </row>
    <row r="122" spans="2:63" s="11" customFormat="1" ht="21.6" customHeight="1">
      <c r="B122" s="136"/>
      <c r="D122" s="137" t="s">
        <v>73</v>
      </c>
      <c r="E122" s="138" t="s">
        <v>135</v>
      </c>
      <c r="F122" s="138" t="s">
        <v>135</v>
      </c>
      <c r="I122" s="139"/>
      <c r="J122" s="140">
        <f>BK122</f>
        <v>29709</v>
      </c>
      <c r="L122" s="136"/>
      <c r="M122" s="141"/>
      <c r="N122" s="142"/>
      <c r="O122" s="142"/>
      <c r="P122" s="143">
        <f>P123+P150+P152</f>
        <v>0</v>
      </c>
      <c r="Q122" s="142"/>
      <c r="R122" s="143">
        <f>R123+R150+R152</f>
        <v>0.08563999999999998</v>
      </c>
      <c r="S122" s="142"/>
      <c r="T122" s="144">
        <f>T123+T150+T152</f>
        <v>0.31673999999999997</v>
      </c>
      <c r="AR122" s="137" t="s">
        <v>84</v>
      </c>
      <c r="AT122" s="145" t="s">
        <v>73</v>
      </c>
      <c r="AU122" s="145" t="s">
        <v>74</v>
      </c>
      <c r="AY122" s="137" t="s">
        <v>136</v>
      </c>
      <c r="BK122" s="146">
        <f>BK123+BK150+BK152</f>
        <v>29709</v>
      </c>
    </row>
    <row r="123" spans="2:63" s="11" customFormat="1" ht="22.9" customHeight="1">
      <c r="B123" s="136"/>
      <c r="D123" s="137" t="s">
        <v>73</v>
      </c>
      <c r="E123" s="147" t="s">
        <v>137</v>
      </c>
      <c r="F123" s="147" t="s">
        <v>138</v>
      </c>
      <c r="I123" s="139"/>
      <c r="J123" s="148">
        <f>BK123</f>
        <v>27541</v>
      </c>
      <c r="L123" s="136"/>
      <c r="M123" s="141"/>
      <c r="N123" s="142"/>
      <c r="O123" s="142"/>
      <c r="P123" s="143">
        <f>SUM(P124:P149)</f>
        <v>0</v>
      </c>
      <c r="Q123" s="142"/>
      <c r="R123" s="143">
        <f>SUM(R124:R149)</f>
        <v>0.08234999999999998</v>
      </c>
      <c r="S123" s="142"/>
      <c r="T123" s="144">
        <f>SUM(T124:T149)</f>
        <v>0.31673999999999997</v>
      </c>
      <c r="AR123" s="137" t="s">
        <v>84</v>
      </c>
      <c r="AT123" s="145" t="s">
        <v>73</v>
      </c>
      <c r="AU123" s="145" t="s">
        <v>82</v>
      </c>
      <c r="AY123" s="137" t="s">
        <v>136</v>
      </c>
      <c r="BK123" s="146">
        <f>SUM(BK124:BK149)</f>
        <v>27541</v>
      </c>
    </row>
    <row r="124" spans="2:65" s="1" customFormat="1" ht="24.6" customHeight="1">
      <c r="B124" s="149"/>
      <c r="C124" s="150" t="s">
        <v>82</v>
      </c>
      <c r="D124" s="150" t="s">
        <v>139</v>
      </c>
      <c r="E124" s="151" t="s">
        <v>140</v>
      </c>
      <c r="F124" s="152" t="s">
        <v>141</v>
      </c>
      <c r="G124" s="153" t="s">
        <v>142</v>
      </c>
      <c r="H124" s="154">
        <v>10</v>
      </c>
      <c r="I124" s="155">
        <v>26.5</v>
      </c>
      <c r="J124" s="156">
        <f aca="true" t="shared" si="0" ref="J124:J149">ROUND(I124*H124,2)</f>
        <v>265</v>
      </c>
      <c r="K124" s="152" t="s">
        <v>1</v>
      </c>
      <c r="L124" s="30"/>
      <c r="M124" s="157" t="s">
        <v>1</v>
      </c>
      <c r="N124" s="158" t="s">
        <v>39</v>
      </c>
      <c r="O124" s="53"/>
      <c r="P124" s="159">
        <f aca="true" t="shared" si="1" ref="P124:P149">O124*H124</f>
        <v>0</v>
      </c>
      <c r="Q124" s="159">
        <v>0</v>
      </c>
      <c r="R124" s="159">
        <f aca="true" t="shared" si="2" ref="R124:R149">Q124*H124</f>
        <v>0</v>
      </c>
      <c r="S124" s="159">
        <v>0.00244</v>
      </c>
      <c r="T124" s="160">
        <f aca="true" t="shared" si="3" ref="T124:T149">S124*H124</f>
        <v>0.024399999999999998</v>
      </c>
      <c r="AR124" s="161" t="s">
        <v>143</v>
      </c>
      <c r="AT124" s="161" t="s">
        <v>139</v>
      </c>
      <c r="AU124" s="161" t="s">
        <v>84</v>
      </c>
      <c r="AY124" s="16" t="s">
        <v>136</v>
      </c>
      <c r="BE124" s="162">
        <f aca="true" t="shared" si="4" ref="BE124:BE149">IF(N124="základní",J124,0)</f>
        <v>265</v>
      </c>
      <c r="BF124" s="162">
        <f aca="true" t="shared" si="5" ref="BF124:BF149">IF(N124="snížená",J124,0)</f>
        <v>0</v>
      </c>
      <c r="BG124" s="162">
        <f aca="true" t="shared" si="6" ref="BG124:BG149">IF(N124="zákl. přenesená",J124,0)</f>
        <v>0</v>
      </c>
      <c r="BH124" s="162">
        <f aca="true" t="shared" si="7" ref="BH124:BH149">IF(N124="sníž. přenesená",J124,0)</f>
        <v>0</v>
      </c>
      <c r="BI124" s="162">
        <f aca="true" t="shared" si="8" ref="BI124:BI149">IF(N124="nulová",J124,0)</f>
        <v>0</v>
      </c>
      <c r="BJ124" s="16" t="s">
        <v>82</v>
      </c>
      <c r="BK124" s="162">
        <f aca="true" t="shared" si="9" ref="BK124:BK149">ROUND(I124*H124,2)</f>
        <v>265</v>
      </c>
      <c r="BL124" s="16" t="s">
        <v>143</v>
      </c>
      <c r="BM124" s="161" t="s">
        <v>144</v>
      </c>
    </row>
    <row r="125" spans="2:65" s="1" customFormat="1" ht="24" customHeight="1">
      <c r="B125" s="149"/>
      <c r="C125" s="150" t="s">
        <v>84</v>
      </c>
      <c r="D125" s="150" t="s">
        <v>139</v>
      </c>
      <c r="E125" s="151" t="s">
        <v>145</v>
      </c>
      <c r="F125" s="152" t="s">
        <v>146</v>
      </c>
      <c r="G125" s="153" t="s">
        <v>142</v>
      </c>
      <c r="H125" s="154">
        <v>2</v>
      </c>
      <c r="I125" s="155">
        <v>65.5</v>
      </c>
      <c r="J125" s="156">
        <f t="shared" si="0"/>
        <v>131</v>
      </c>
      <c r="K125" s="152" t="s">
        <v>1</v>
      </c>
      <c r="L125" s="30"/>
      <c r="M125" s="157" t="s">
        <v>1</v>
      </c>
      <c r="N125" s="158" t="s">
        <v>39</v>
      </c>
      <c r="O125" s="53"/>
      <c r="P125" s="159">
        <f t="shared" si="1"/>
        <v>0</v>
      </c>
      <c r="Q125" s="159">
        <v>0</v>
      </c>
      <c r="R125" s="159">
        <f t="shared" si="2"/>
        <v>0</v>
      </c>
      <c r="S125" s="159">
        <v>0.00513</v>
      </c>
      <c r="T125" s="160">
        <f t="shared" si="3"/>
        <v>0.01026</v>
      </c>
      <c r="AR125" s="161" t="s">
        <v>143</v>
      </c>
      <c r="AT125" s="161" t="s">
        <v>139</v>
      </c>
      <c r="AU125" s="161" t="s">
        <v>84</v>
      </c>
      <c r="AY125" s="16" t="s">
        <v>136</v>
      </c>
      <c r="BE125" s="162">
        <f t="shared" si="4"/>
        <v>131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6" t="s">
        <v>82</v>
      </c>
      <c r="BK125" s="162">
        <f t="shared" si="9"/>
        <v>131</v>
      </c>
      <c r="BL125" s="16" t="s">
        <v>143</v>
      </c>
      <c r="BM125" s="161" t="s">
        <v>147</v>
      </c>
    </row>
    <row r="126" spans="2:65" s="1" customFormat="1" ht="24" customHeight="1">
      <c r="B126" s="149"/>
      <c r="C126" s="150" t="s">
        <v>148</v>
      </c>
      <c r="D126" s="150" t="s">
        <v>139</v>
      </c>
      <c r="E126" s="151" t="s">
        <v>149</v>
      </c>
      <c r="F126" s="152" t="s">
        <v>150</v>
      </c>
      <c r="G126" s="153" t="s">
        <v>151</v>
      </c>
      <c r="H126" s="154">
        <v>30</v>
      </c>
      <c r="I126" s="155">
        <v>82</v>
      </c>
      <c r="J126" s="156">
        <f t="shared" si="0"/>
        <v>2460</v>
      </c>
      <c r="K126" s="152" t="s">
        <v>1</v>
      </c>
      <c r="L126" s="30"/>
      <c r="M126" s="157" t="s">
        <v>1</v>
      </c>
      <c r="N126" s="158" t="s">
        <v>39</v>
      </c>
      <c r="O126" s="53"/>
      <c r="P126" s="159">
        <f t="shared" si="1"/>
        <v>0</v>
      </c>
      <c r="Q126" s="159">
        <v>0.00039</v>
      </c>
      <c r="R126" s="159">
        <f t="shared" si="2"/>
        <v>0.0117</v>
      </c>
      <c r="S126" s="159">
        <v>0.00828</v>
      </c>
      <c r="T126" s="160">
        <f t="shared" si="3"/>
        <v>0.24839999999999998</v>
      </c>
      <c r="AR126" s="161" t="s">
        <v>143</v>
      </c>
      <c r="AT126" s="161" t="s">
        <v>139</v>
      </c>
      <c r="AU126" s="161" t="s">
        <v>84</v>
      </c>
      <c r="AY126" s="16" t="s">
        <v>136</v>
      </c>
      <c r="BE126" s="162">
        <f t="shared" si="4"/>
        <v>2460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6" t="s">
        <v>82</v>
      </c>
      <c r="BK126" s="162">
        <f t="shared" si="9"/>
        <v>2460</v>
      </c>
      <c r="BL126" s="16" t="s">
        <v>143</v>
      </c>
      <c r="BM126" s="161" t="s">
        <v>152</v>
      </c>
    </row>
    <row r="127" spans="2:65" s="1" customFormat="1" ht="16.5" customHeight="1">
      <c r="B127" s="149"/>
      <c r="C127" s="150" t="s">
        <v>153</v>
      </c>
      <c r="D127" s="150" t="s">
        <v>139</v>
      </c>
      <c r="E127" s="151" t="s">
        <v>154</v>
      </c>
      <c r="F127" s="152" t="s">
        <v>155</v>
      </c>
      <c r="G127" s="153" t="s">
        <v>142</v>
      </c>
      <c r="H127" s="154">
        <v>2</v>
      </c>
      <c r="I127" s="155">
        <v>70</v>
      </c>
      <c r="J127" s="156">
        <f t="shared" si="0"/>
        <v>140</v>
      </c>
      <c r="K127" s="152" t="s">
        <v>1</v>
      </c>
      <c r="L127" s="30"/>
      <c r="M127" s="157" t="s">
        <v>1</v>
      </c>
      <c r="N127" s="158" t="s">
        <v>39</v>
      </c>
      <c r="O127" s="53"/>
      <c r="P127" s="159">
        <f t="shared" si="1"/>
        <v>0</v>
      </c>
      <c r="Q127" s="159">
        <v>0</v>
      </c>
      <c r="R127" s="159">
        <f t="shared" si="2"/>
        <v>0</v>
      </c>
      <c r="S127" s="159">
        <v>0.00089</v>
      </c>
      <c r="T127" s="160">
        <f t="shared" si="3"/>
        <v>0.00178</v>
      </c>
      <c r="AR127" s="161" t="s">
        <v>143</v>
      </c>
      <c r="AT127" s="161" t="s">
        <v>139</v>
      </c>
      <c r="AU127" s="161" t="s">
        <v>84</v>
      </c>
      <c r="AY127" s="16" t="s">
        <v>136</v>
      </c>
      <c r="BE127" s="162">
        <f t="shared" si="4"/>
        <v>140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6" t="s">
        <v>82</v>
      </c>
      <c r="BK127" s="162">
        <f t="shared" si="9"/>
        <v>140</v>
      </c>
      <c r="BL127" s="16" t="s">
        <v>143</v>
      </c>
      <c r="BM127" s="161" t="s">
        <v>156</v>
      </c>
    </row>
    <row r="128" spans="2:65" s="1" customFormat="1" ht="24" customHeight="1">
      <c r="B128" s="149"/>
      <c r="C128" s="150" t="s">
        <v>157</v>
      </c>
      <c r="D128" s="150" t="s">
        <v>139</v>
      </c>
      <c r="E128" s="151" t="s">
        <v>158</v>
      </c>
      <c r="F128" s="152" t="s">
        <v>159</v>
      </c>
      <c r="G128" s="153" t="s">
        <v>142</v>
      </c>
      <c r="H128" s="154">
        <v>1</v>
      </c>
      <c r="I128" s="155">
        <v>124</v>
      </c>
      <c r="J128" s="156">
        <f t="shared" si="0"/>
        <v>124</v>
      </c>
      <c r="K128" s="152" t="s">
        <v>1</v>
      </c>
      <c r="L128" s="30"/>
      <c r="M128" s="157" t="s">
        <v>1</v>
      </c>
      <c r="N128" s="158" t="s">
        <v>39</v>
      </c>
      <c r="O128" s="53"/>
      <c r="P128" s="159">
        <f t="shared" si="1"/>
        <v>0</v>
      </c>
      <c r="Q128" s="159">
        <v>0</v>
      </c>
      <c r="R128" s="159">
        <f t="shared" si="2"/>
        <v>0</v>
      </c>
      <c r="S128" s="159">
        <v>0.0319</v>
      </c>
      <c r="T128" s="160">
        <f t="shared" si="3"/>
        <v>0.0319</v>
      </c>
      <c r="AR128" s="161" t="s">
        <v>143</v>
      </c>
      <c r="AT128" s="161" t="s">
        <v>139</v>
      </c>
      <c r="AU128" s="161" t="s">
        <v>84</v>
      </c>
      <c r="AY128" s="16" t="s">
        <v>136</v>
      </c>
      <c r="BE128" s="162">
        <f t="shared" si="4"/>
        <v>124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6" t="s">
        <v>82</v>
      </c>
      <c r="BK128" s="162">
        <f t="shared" si="9"/>
        <v>124</v>
      </c>
      <c r="BL128" s="16" t="s">
        <v>143</v>
      </c>
      <c r="BM128" s="161" t="s">
        <v>160</v>
      </c>
    </row>
    <row r="129" spans="2:65" s="1" customFormat="1" ht="24" customHeight="1">
      <c r="B129" s="149"/>
      <c r="C129" s="150" t="s">
        <v>161</v>
      </c>
      <c r="D129" s="150" t="s">
        <v>139</v>
      </c>
      <c r="E129" s="151" t="s">
        <v>162</v>
      </c>
      <c r="F129" s="152" t="s">
        <v>163</v>
      </c>
      <c r="G129" s="153" t="s">
        <v>151</v>
      </c>
      <c r="H129" s="154">
        <v>3</v>
      </c>
      <c r="I129" s="155">
        <v>219.5</v>
      </c>
      <c r="J129" s="156">
        <f t="shared" si="0"/>
        <v>658.5</v>
      </c>
      <c r="K129" s="152" t="s">
        <v>1</v>
      </c>
      <c r="L129" s="30"/>
      <c r="M129" s="157" t="s">
        <v>1</v>
      </c>
      <c r="N129" s="158" t="s">
        <v>39</v>
      </c>
      <c r="O129" s="53"/>
      <c r="P129" s="159">
        <f t="shared" si="1"/>
        <v>0</v>
      </c>
      <c r="Q129" s="159">
        <v>0.00147</v>
      </c>
      <c r="R129" s="159">
        <f t="shared" si="2"/>
        <v>0.00441</v>
      </c>
      <c r="S129" s="159">
        <v>0</v>
      </c>
      <c r="T129" s="160">
        <f t="shared" si="3"/>
        <v>0</v>
      </c>
      <c r="AR129" s="161" t="s">
        <v>143</v>
      </c>
      <c r="AT129" s="161" t="s">
        <v>139</v>
      </c>
      <c r="AU129" s="161" t="s">
        <v>84</v>
      </c>
      <c r="AY129" s="16" t="s">
        <v>136</v>
      </c>
      <c r="BE129" s="162">
        <f t="shared" si="4"/>
        <v>658.5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6" t="s">
        <v>82</v>
      </c>
      <c r="BK129" s="162">
        <f t="shared" si="9"/>
        <v>658.5</v>
      </c>
      <c r="BL129" s="16" t="s">
        <v>143</v>
      </c>
      <c r="BM129" s="161" t="s">
        <v>164</v>
      </c>
    </row>
    <row r="130" spans="2:65" s="1" customFormat="1" ht="24" customHeight="1">
      <c r="B130" s="149"/>
      <c r="C130" s="150" t="s">
        <v>165</v>
      </c>
      <c r="D130" s="150" t="s">
        <v>139</v>
      </c>
      <c r="E130" s="151" t="s">
        <v>166</v>
      </c>
      <c r="F130" s="152" t="s">
        <v>167</v>
      </c>
      <c r="G130" s="153" t="s">
        <v>151</v>
      </c>
      <c r="H130" s="154">
        <v>3</v>
      </c>
      <c r="I130" s="155">
        <v>390.5</v>
      </c>
      <c r="J130" s="156">
        <f t="shared" si="0"/>
        <v>1171.5</v>
      </c>
      <c r="K130" s="152" t="s">
        <v>1</v>
      </c>
      <c r="L130" s="30"/>
      <c r="M130" s="157" t="s">
        <v>1</v>
      </c>
      <c r="N130" s="158" t="s">
        <v>39</v>
      </c>
      <c r="O130" s="53"/>
      <c r="P130" s="159">
        <f t="shared" si="1"/>
        <v>0</v>
      </c>
      <c r="Q130" s="159">
        <v>0.00396</v>
      </c>
      <c r="R130" s="159">
        <f t="shared" si="2"/>
        <v>0.01188</v>
      </c>
      <c r="S130" s="159">
        <v>0</v>
      </c>
      <c r="T130" s="160">
        <f t="shared" si="3"/>
        <v>0</v>
      </c>
      <c r="AR130" s="161" t="s">
        <v>143</v>
      </c>
      <c r="AT130" s="161" t="s">
        <v>139</v>
      </c>
      <c r="AU130" s="161" t="s">
        <v>84</v>
      </c>
      <c r="AY130" s="16" t="s">
        <v>136</v>
      </c>
      <c r="BE130" s="162">
        <f t="shared" si="4"/>
        <v>1171.5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6" t="s">
        <v>82</v>
      </c>
      <c r="BK130" s="162">
        <f t="shared" si="9"/>
        <v>1171.5</v>
      </c>
      <c r="BL130" s="16" t="s">
        <v>143</v>
      </c>
      <c r="BM130" s="161" t="s">
        <v>168</v>
      </c>
    </row>
    <row r="131" spans="2:65" s="1" customFormat="1" ht="24" customHeight="1">
      <c r="B131" s="149"/>
      <c r="C131" s="150" t="s">
        <v>169</v>
      </c>
      <c r="D131" s="150" t="s">
        <v>139</v>
      </c>
      <c r="E131" s="151" t="s">
        <v>170</v>
      </c>
      <c r="F131" s="152" t="s">
        <v>171</v>
      </c>
      <c r="G131" s="153" t="s">
        <v>151</v>
      </c>
      <c r="H131" s="154">
        <v>6</v>
      </c>
      <c r="I131" s="155">
        <v>422</v>
      </c>
      <c r="J131" s="156">
        <f t="shared" si="0"/>
        <v>2532</v>
      </c>
      <c r="K131" s="152" t="s">
        <v>1</v>
      </c>
      <c r="L131" s="30"/>
      <c r="M131" s="157" t="s">
        <v>1</v>
      </c>
      <c r="N131" s="158" t="s">
        <v>39</v>
      </c>
      <c r="O131" s="53"/>
      <c r="P131" s="159">
        <f t="shared" si="1"/>
        <v>0</v>
      </c>
      <c r="Q131" s="159">
        <v>0.00396</v>
      </c>
      <c r="R131" s="159">
        <f t="shared" si="2"/>
        <v>0.02376</v>
      </c>
      <c r="S131" s="159">
        <v>0</v>
      </c>
      <c r="T131" s="160">
        <f t="shared" si="3"/>
        <v>0</v>
      </c>
      <c r="AR131" s="161" t="s">
        <v>143</v>
      </c>
      <c r="AT131" s="161" t="s">
        <v>139</v>
      </c>
      <c r="AU131" s="161" t="s">
        <v>84</v>
      </c>
      <c r="AY131" s="16" t="s">
        <v>136</v>
      </c>
      <c r="BE131" s="162">
        <f t="shared" si="4"/>
        <v>2532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6" t="s">
        <v>82</v>
      </c>
      <c r="BK131" s="162">
        <f t="shared" si="9"/>
        <v>2532</v>
      </c>
      <c r="BL131" s="16" t="s">
        <v>143</v>
      </c>
      <c r="BM131" s="161" t="s">
        <v>172</v>
      </c>
    </row>
    <row r="132" spans="2:65" s="1" customFormat="1" ht="16.5" customHeight="1">
      <c r="B132" s="149"/>
      <c r="C132" s="150" t="s">
        <v>173</v>
      </c>
      <c r="D132" s="150" t="s">
        <v>139</v>
      </c>
      <c r="E132" s="151" t="s">
        <v>174</v>
      </c>
      <c r="F132" s="152" t="s">
        <v>175</v>
      </c>
      <c r="G132" s="153" t="s">
        <v>151</v>
      </c>
      <c r="H132" s="154">
        <v>1</v>
      </c>
      <c r="I132" s="155">
        <v>491</v>
      </c>
      <c r="J132" s="156">
        <f t="shared" si="0"/>
        <v>491</v>
      </c>
      <c r="K132" s="152" t="s">
        <v>1</v>
      </c>
      <c r="L132" s="30"/>
      <c r="M132" s="157" t="s">
        <v>1</v>
      </c>
      <c r="N132" s="158" t="s">
        <v>39</v>
      </c>
      <c r="O132" s="53"/>
      <c r="P132" s="159">
        <f t="shared" si="1"/>
        <v>0</v>
      </c>
      <c r="Q132" s="159">
        <v>0.00861</v>
      </c>
      <c r="R132" s="159">
        <f t="shared" si="2"/>
        <v>0.00861</v>
      </c>
      <c r="S132" s="159">
        <v>0</v>
      </c>
      <c r="T132" s="160">
        <f t="shared" si="3"/>
        <v>0</v>
      </c>
      <c r="AR132" s="161" t="s">
        <v>143</v>
      </c>
      <c r="AT132" s="161" t="s">
        <v>139</v>
      </c>
      <c r="AU132" s="161" t="s">
        <v>84</v>
      </c>
      <c r="AY132" s="16" t="s">
        <v>136</v>
      </c>
      <c r="BE132" s="162">
        <f t="shared" si="4"/>
        <v>491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6" t="s">
        <v>82</v>
      </c>
      <c r="BK132" s="162">
        <f t="shared" si="9"/>
        <v>491</v>
      </c>
      <c r="BL132" s="16" t="s">
        <v>143</v>
      </c>
      <c r="BM132" s="161" t="s">
        <v>176</v>
      </c>
    </row>
    <row r="133" spans="2:65" s="1" customFormat="1" ht="16.5" customHeight="1">
      <c r="B133" s="149"/>
      <c r="C133" s="150" t="s">
        <v>177</v>
      </c>
      <c r="D133" s="150" t="s">
        <v>139</v>
      </c>
      <c r="E133" s="151" t="s">
        <v>178</v>
      </c>
      <c r="F133" s="152" t="s">
        <v>179</v>
      </c>
      <c r="G133" s="153" t="s">
        <v>142</v>
      </c>
      <c r="H133" s="154">
        <v>1</v>
      </c>
      <c r="I133" s="155">
        <v>180</v>
      </c>
      <c r="J133" s="156">
        <f t="shared" si="0"/>
        <v>180</v>
      </c>
      <c r="K133" s="152" t="s">
        <v>1</v>
      </c>
      <c r="L133" s="30"/>
      <c r="M133" s="157" t="s">
        <v>1</v>
      </c>
      <c r="N133" s="158" t="s">
        <v>39</v>
      </c>
      <c r="O133" s="53"/>
      <c r="P133" s="159">
        <f t="shared" si="1"/>
        <v>0</v>
      </c>
      <c r="Q133" s="159">
        <v>0.00013</v>
      </c>
      <c r="R133" s="159">
        <f t="shared" si="2"/>
        <v>0.00013</v>
      </c>
      <c r="S133" s="159">
        <v>0</v>
      </c>
      <c r="T133" s="160">
        <f t="shared" si="3"/>
        <v>0</v>
      </c>
      <c r="AR133" s="161" t="s">
        <v>143</v>
      </c>
      <c r="AT133" s="161" t="s">
        <v>139</v>
      </c>
      <c r="AU133" s="161" t="s">
        <v>84</v>
      </c>
      <c r="AY133" s="16" t="s">
        <v>136</v>
      </c>
      <c r="BE133" s="162">
        <f t="shared" si="4"/>
        <v>180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6" t="s">
        <v>82</v>
      </c>
      <c r="BK133" s="162">
        <f t="shared" si="9"/>
        <v>180</v>
      </c>
      <c r="BL133" s="16" t="s">
        <v>143</v>
      </c>
      <c r="BM133" s="161" t="s">
        <v>180</v>
      </c>
    </row>
    <row r="134" spans="2:65" s="1" customFormat="1" ht="16.5" customHeight="1">
      <c r="B134" s="149"/>
      <c r="C134" s="150" t="s">
        <v>181</v>
      </c>
      <c r="D134" s="150" t="s">
        <v>139</v>
      </c>
      <c r="E134" s="151" t="s">
        <v>182</v>
      </c>
      <c r="F134" s="152" t="s">
        <v>183</v>
      </c>
      <c r="G134" s="153" t="s">
        <v>142</v>
      </c>
      <c r="H134" s="154">
        <v>1</v>
      </c>
      <c r="I134" s="155">
        <v>180</v>
      </c>
      <c r="J134" s="156">
        <f t="shared" si="0"/>
        <v>180</v>
      </c>
      <c r="K134" s="152" t="s">
        <v>1</v>
      </c>
      <c r="L134" s="30"/>
      <c r="M134" s="157" t="s">
        <v>1</v>
      </c>
      <c r="N134" s="158" t="s">
        <v>39</v>
      </c>
      <c r="O134" s="53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AR134" s="161" t="s">
        <v>143</v>
      </c>
      <c r="AT134" s="161" t="s">
        <v>139</v>
      </c>
      <c r="AU134" s="161" t="s">
        <v>84</v>
      </c>
      <c r="AY134" s="16" t="s">
        <v>136</v>
      </c>
      <c r="BE134" s="162">
        <f t="shared" si="4"/>
        <v>180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6" t="s">
        <v>82</v>
      </c>
      <c r="BK134" s="162">
        <f t="shared" si="9"/>
        <v>180</v>
      </c>
      <c r="BL134" s="16" t="s">
        <v>143</v>
      </c>
      <c r="BM134" s="161" t="s">
        <v>184</v>
      </c>
    </row>
    <row r="135" spans="2:65" s="1" customFormat="1" ht="16.5" customHeight="1">
      <c r="B135" s="149"/>
      <c r="C135" s="150" t="s">
        <v>185</v>
      </c>
      <c r="D135" s="150" t="s">
        <v>139</v>
      </c>
      <c r="E135" s="151" t="s">
        <v>186</v>
      </c>
      <c r="F135" s="152" t="s">
        <v>187</v>
      </c>
      <c r="G135" s="153" t="s">
        <v>142</v>
      </c>
      <c r="H135" s="154">
        <v>2</v>
      </c>
      <c r="I135" s="155">
        <v>20.5</v>
      </c>
      <c r="J135" s="156">
        <f t="shared" si="0"/>
        <v>41</v>
      </c>
      <c r="K135" s="152" t="s">
        <v>1</v>
      </c>
      <c r="L135" s="30"/>
      <c r="M135" s="157" t="s">
        <v>1</v>
      </c>
      <c r="N135" s="158" t="s">
        <v>39</v>
      </c>
      <c r="O135" s="53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AR135" s="161" t="s">
        <v>143</v>
      </c>
      <c r="AT135" s="161" t="s">
        <v>139</v>
      </c>
      <c r="AU135" s="161" t="s">
        <v>84</v>
      </c>
      <c r="AY135" s="16" t="s">
        <v>136</v>
      </c>
      <c r="BE135" s="162">
        <f t="shared" si="4"/>
        <v>41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6" t="s">
        <v>82</v>
      </c>
      <c r="BK135" s="162">
        <f t="shared" si="9"/>
        <v>41</v>
      </c>
      <c r="BL135" s="16" t="s">
        <v>143</v>
      </c>
      <c r="BM135" s="161" t="s">
        <v>188</v>
      </c>
    </row>
    <row r="136" spans="2:65" s="1" customFormat="1" ht="16.5" customHeight="1">
      <c r="B136" s="149"/>
      <c r="C136" s="150" t="s">
        <v>189</v>
      </c>
      <c r="D136" s="150" t="s">
        <v>139</v>
      </c>
      <c r="E136" s="151" t="s">
        <v>190</v>
      </c>
      <c r="F136" s="152" t="s">
        <v>191</v>
      </c>
      <c r="G136" s="153" t="s">
        <v>151</v>
      </c>
      <c r="H136" s="154">
        <v>30</v>
      </c>
      <c r="I136" s="155">
        <v>18.1</v>
      </c>
      <c r="J136" s="156">
        <f t="shared" si="0"/>
        <v>543</v>
      </c>
      <c r="K136" s="152" t="s">
        <v>1</v>
      </c>
      <c r="L136" s="30"/>
      <c r="M136" s="157" t="s">
        <v>1</v>
      </c>
      <c r="N136" s="158" t="s">
        <v>39</v>
      </c>
      <c r="O136" s="53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AR136" s="161" t="s">
        <v>143</v>
      </c>
      <c r="AT136" s="161" t="s">
        <v>139</v>
      </c>
      <c r="AU136" s="161" t="s">
        <v>84</v>
      </c>
      <c r="AY136" s="16" t="s">
        <v>136</v>
      </c>
      <c r="BE136" s="162">
        <f t="shared" si="4"/>
        <v>543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6" t="s">
        <v>82</v>
      </c>
      <c r="BK136" s="162">
        <f t="shared" si="9"/>
        <v>543</v>
      </c>
      <c r="BL136" s="16" t="s">
        <v>143</v>
      </c>
      <c r="BM136" s="161" t="s">
        <v>192</v>
      </c>
    </row>
    <row r="137" spans="2:65" s="1" customFormat="1" ht="16.5" customHeight="1">
      <c r="B137" s="149"/>
      <c r="C137" s="150" t="s">
        <v>193</v>
      </c>
      <c r="D137" s="150" t="s">
        <v>139</v>
      </c>
      <c r="E137" s="151" t="s">
        <v>194</v>
      </c>
      <c r="F137" s="152" t="s">
        <v>195</v>
      </c>
      <c r="G137" s="153" t="s">
        <v>142</v>
      </c>
      <c r="H137" s="154">
        <v>1</v>
      </c>
      <c r="I137" s="155">
        <v>111</v>
      </c>
      <c r="J137" s="156">
        <f t="shared" si="0"/>
        <v>111</v>
      </c>
      <c r="K137" s="152" t="s">
        <v>1</v>
      </c>
      <c r="L137" s="30"/>
      <c r="M137" s="157" t="s">
        <v>1</v>
      </c>
      <c r="N137" s="158" t="s">
        <v>39</v>
      </c>
      <c r="O137" s="53"/>
      <c r="P137" s="159">
        <f t="shared" si="1"/>
        <v>0</v>
      </c>
      <c r="Q137" s="159">
        <v>0.00018</v>
      </c>
      <c r="R137" s="159">
        <f t="shared" si="2"/>
        <v>0.00018</v>
      </c>
      <c r="S137" s="159">
        <v>0</v>
      </c>
      <c r="T137" s="160">
        <f t="shared" si="3"/>
        <v>0</v>
      </c>
      <c r="AR137" s="161" t="s">
        <v>143</v>
      </c>
      <c r="AT137" s="161" t="s">
        <v>139</v>
      </c>
      <c r="AU137" s="161" t="s">
        <v>84</v>
      </c>
      <c r="AY137" s="16" t="s">
        <v>136</v>
      </c>
      <c r="BE137" s="162">
        <f t="shared" si="4"/>
        <v>111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6" t="s">
        <v>82</v>
      </c>
      <c r="BK137" s="162">
        <f t="shared" si="9"/>
        <v>111</v>
      </c>
      <c r="BL137" s="16" t="s">
        <v>143</v>
      </c>
      <c r="BM137" s="161" t="s">
        <v>196</v>
      </c>
    </row>
    <row r="138" spans="2:65" s="1" customFormat="1" ht="16.5" customHeight="1">
      <c r="B138" s="149"/>
      <c r="C138" s="150" t="s">
        <v>8</v>
      </c>
      <c r="D138" s="150" t="s">
        <v>139</v>
      </c>
      <c r="E138" s="151" t="s">
        <v>197</v>
      </c>
      <c r="F138" s="152" t="s">
        <v>198</v>
      </c>
      <c r="G138" s="153" t="s">
        <v>142</v>
      </c>
      <c r="H138" s="154">
        <v>1</v>
      </c>
      <c r="I138" s="155">
        <v>217</v>
      </c>
      <c r="J138" s="156">
        <f t="shared" si="0"/>
        <v>217</v>
      </c>
      <c r="K138" s="152" t="s">
        <v>1</v>
      </c>
      <c r="L138" s="30"/>
      <c r="M138" s="157" t="s">
        <v>1</v>
      </c>
      <c r="N138" s="158" t="s">
        <v>39</v>
      </c>
      <c r="O138" s="53"/>
      <c r="P138" s="159">
        <f t="shared" si="1"/>
        <v>0</v>
      </c>
      <c r="Q138" s="159">
        <v>0.00025</v>
      </c>
      <c r="R138" s="159">
        <f t="shared" si="2"/>
        <v>0.00025</v>
      </c>
      <c r="S138" s="159">
        <v>0</v>
      </c>
      <c r="T138" s="160">
        <f t="shared" si="3"/>
        <v>0</v>
      </c>
      <c r="AR138" s="161" t="s">
        <v>143</v>
      </c>
      <c r="AT138" s="161" t="s">
        <v>139</v>
      </c>
      <c r="AU138" s="161" t="s">
        <v>84</v>
      </c>
      <c r="AY138" s="16" t="s">
        <v>136</v>
      </c>
      <c r="BE138" s="162">
        <f t="shared" si="4"/>
        <v>217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6" t="s">
        <v>82</v>
      </c>
      <c r="BK138" s="162">
        <f t="shared" si="9"/>
        <v>217</v>
      </c>
      <c r="BL138" s="16" t="s">
        <v>143</v>
      </c>
      <c r="BM138" s="161" t="s">
        <v>199</v>
      </c>
    </row>
    <row r="139" spans="2:65" s="1" customFormat="1" ht="24" customHeight="1">
      <c r="B139" s="149"/>
      <c r="C139" s="150" t="s">
        <v>143</v>
      </c>
      <c r="D139" s="150" t="s">
        <v>139</v>
      </c>
      <c r="E139" s="151" t="s">
        <v>200</v>
      </c>
      <c r="F139" s="152" t="s">
        <v>201</v>
      </c>
      <c r="G139" s="153" t="s">
        <v>142</v>
      </c>
      <c r="H139" s="154">
        <v>1</v>
      </c>
      <c r="I139" s="155">
        <v>183</v>
      </c>
      <c r="J139" s="156">
        <f t="shared" si="0"/>
        <v>183</v>
      </c>
      <c r="K139" s="152" t="s">
        <v>1</v>
      </c>
      <c r="L139" s="206"/>
      <c r="M139" s="157" t="s">
        <v>1</v>
      </c>
      <c r="N139" s="158" t="s">
        <v>39</v>
      </c>
      <c r="O139" s="53"/>
      <c r="P139" s="159">
        <f t="shared" si="1"/>
        <v>0</v>
      </c>
      <c r="Q139" s="159">
        <v>0.0002</v>
      </c>
      <c r="R139" s="159">
        <f t="shared" si="2"/>
        <v>0.0002</v>
      </c>
      <c r="S139" s="159">
        <v>0</v>
      </c>
      <c r="T139" s="160">
        <f t="shared" si="3"/>
        <v>0</v>
      </c>
      <c r="AR139" s="161" t="s">
        <v>143</v>
      </c>
      <c r="AT139" s="161" t="s">
        <v>139</v>
      </c>
      <c r="AU139" s="161" t="s">
        <v>84</v>
      </c>
      <c r="AY139" s="16" t="s">
        <v>136</v>
      </c>
      <c r="BE139" s="162">
        <f t="shared" si="4"/>
        <v>183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6" t="s">
        <v>82</v>
      </c>
      <c r="BK139" s="162">
        <f t="shared" si="9"/>
        <v>183</v>
      </c>
      <c r="BL139" s="16" t="s">
        <v>143</v>
      </c>
      <c r="BM139" s="161" t="s">
        <v>202</v>
      </c>
    </row>
    <row r="140" spans="2:65" s="1" customFormat="1" ht="24" customHeight="1">
      <c r="B140" s="149"/>
      <c r="C140" s="150" t="s">
        <v>203</v>
      </c>
      <c r="D140" s="150" t="s">
        <v>139</v>
      </c>
      <c r="E140" s="151" t="s">
        <v>204</v>
      </c>
      <c r="F140" s="152" t="s">
        <v>1453</v>
      </c>
      <c r="G140" s="153" t="s">
        <v>142</v>
      </c>
      <c r="H140" s="154">
        <v>1</v>
      </c>
      <c r="I140" s="155">
        <v>201</v>
      </c>
      <c r="J140" s="156">
        <f t="shared" si="0"/>
        <v>201</v>
      </c>
      <c r="K140" s="152" t="s">
        <v>1</v>
      </c>
      <c r="L140" s="206"/>
      <c r="M140" s="157" t="s">
        <v>1</v>
      </c>
      <c r="N140" s="158" t="s">
        <v>39</v>
      </c>
      <c r="O140" s="53"/>
      <c r="P140" s="159">
        <f t="shared" si="1"/>
        <v>0</v>
      </c>
      <c r="Q140" s="159">
        <v>0.00024</v>
      </c>
      <c r="R140" s="159">
        <f t="shared" si="2"/>
        <v>0.00024</v>
      </c>
      <c r="S140" s="159">
        <v>0</v>
      </c>
      <c r="T140" s="160">
        <f t="shared" si="3"/>
        <v>0</v>
      </c>
      <c r="AR140" s="161" t="s">
        <v>143</v>
      </c>
      <c r="AT140" s="161" t="s">
        <v>139</v>
      </c>
      <c r="AU140" s="161" t="s">
        <v>84</v>
      </c>
      <c r="AY140" s="16" t="s">
        <v>136</v>
      </c>
      <c r="BE140" s="162">
        <f t="shared" si="4"/>
        <v>201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6" t="s">
        <v>82</v>
      </c>
      <c r="BK140" s="162">
        <f t="shared" si="9"/>
        <v>201</v>
      </c>
      <c r="BL140" s="16" t="s">
        <v>143</v>
      </c>
      <c r="BM140" s="161" t="s">
        <v>205</v>
      </c>
    </row>
    <row r="141" spans="2:65" s="1" customFormat="1" ht="24" customHeight="1">
      <c r="B141" s="149"/>
      <c r="C141" s="150" t="s">
        <v>206</v>
      </c>
      <c r="D141" s="150" t="s">
        <v>139</v>
      </c>
      <c r="E141" s="151" t="s">
        <v>207</v>
      </c>
      <c r="F141" s="152" t="s">
        <v>1454</v>
      </c>
      <c r="G141" s="153" t="s">
        <v>142</v>
      </c>
      <c r="H141" s="154">
        <v>3</v>
      </c>
      <c r="I141" s="155">
        <v>783</v>
      </c>
      <c r="J141" s="156">
        <f t="shared" si="0"/>
        <v>2349</v>
      </c>
      <c r="K141" s="152" t="s">
        <v>1</v>
      </c>
      <c r="L141" s="206"/>
      <c r="M141" s="157" t="s">
        <v>1</v>
      </c>
      <c r="N141" s="158" t="s">
        <v>39</v>
      </c>
      <c r="O141" s="53"/>
      <c r="P141" s="159">
        <f t="shared" si="1"/>
        <v>0</v>
      </c>
      <c r="Q141" s="159">
        <v>0.0013</v>
      </c>
      <c r="R141" s="159">
        <f t="shared" si="2"/>
        <v>0.0039</v>
      </c>
      <c r="S141" s="159">
        <v>0</v>
      </c>
      <c r="T141" s="160">
        <f t="shared" si="3"/>
        <v>0</v>
      </c>
      <c r="AR141" s="161" t="s">
        <v>143</v>
      </c>
      <c r="AT141" s="161" t="s">
        <v>139</v>
      </c>
      <c r="AU141" s="161" t="s">
        <v>84</v>
      </c>
      <c r="AY141" s="16" t="s">
        <v>136</v>
      </c>
      <c r="BE141" s="162">
        <f t="shared" si="4"/>
        <v>2349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6" t="s">
        <v>82</v>
      </c>
      <c r="BK141" s="162">
        <f t="shared" si="9"/>
        <v>2349</v>
      </c>
      <c r="BL141" s="16" t="s">
        <v>143</v>
      </c>
      <c r="BM141" s="161" t="s">
        <v>208</v>
      </c>
    </row>
    <row r="142" spans="2:65" s="1" customFormat="1" ht="24" customHeight="1">
      <c r="B142" s="149"/>
      <c r="C142" s="150" t="s">
        <v>209</v>
      </c>
      <c r="D142" s="150" t="s">
        <v>139</v>
      </c>
      <c r="E142" s="151" t="s">
        <v>210</v>
      </c>
      <c r="F142" s="152" t="s">
        <v>1455</v>
      </c>
      <c r="G142" s="153" t="s">
        <v>142</v>
      </c>
      <c r="H142" s="154">
        <v>2</v>
      </c>
      <c r="I142" s="155">
        <v>1241</v>
      </c>
      <c r="J142" s="156">
        <f t="shared" si="0"/>
        <v>2482</v>
      </c>
      <c r="K142" s="152" t="s">
        <v>1</v>
      </c>
      <c r="L142" s="206"/>
      <c r="M142" s="157" t="s">
        <v>1</v>
      </c>
      <c r="N142" s="158" t="s">
        <v>39</v>
      </c>
      <c r="O142" s="53"/>
      <c r="P142" s="159">
        <f t="shared" si="1"/>
        <v>0</v>
      </c>
      <c r="Q142" s="159">
        <v>0.00208</v>
      </c>
      <c r="R142" s="159">
        <f t="shared" si="2"/>
        <v>0.00416</v>
      </c>
      <c r="S142" s="159">
        <v>0</v>
      </c>
      <c r="T142" s="160">
        <f t="shared" si="3"/>
        <v>0</v>
      </c>
      <c r="AR142" s="161" t="s">
        <v>143</v>
      </c>
      <c r="AT142" s="161" t="s">
        <v>139</v>
      </c>
      <c r="AU142" s="161" t="s">
        <v>84</v>
      </c>
      <c r="AY142" s="16" t="s">
        <v>136</v>
      </c>
      <c r="BE142" s="162">
        <f t="shared" si="4"/>
        <v>2482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6" t="s">
        <v>82</v>
      </c>
      <c r="BK142" s="162">
        <f t="shared" si="9"/>
        <v>2482</v>
      </c>
      <c r="BL142" s="16" t="s">
        <v>143</v>
      </c>
      <c r="BM142" s="161" t="s">
        <v>211</v>
      </c>
    </row>
    <row r="143" spans="2:65" s="1" customFormat="1" ht="36" customHeight="1">
      <c r="B143" s="149"/>
      <c r="C143" s="150" t="s">
        <v>212</v>
      </c>
      <c r="D143" s="150" t="s">
        <v>139</v>
      </c>
      <c r="E143" s="151" t="s">
        <v>213</v>
      </c>
      <c r="F143" s="152" t="s">
        <v>214</v>
      </c>
      <c r="G143" s="153" t="s">
        <v>142</v>
      </c>
      <c r="H143" s="154">
        <v>1</v>
      </c>
      <c r="I143" s="155">
        <v>3466</v>
      </c>
      <c r="J143" s="156">
        <f t="shared" si="0"/>
        <v>3466</v>
      </c>
      <c r="K143" s="152" t="s">
        <v>1</v>
      </c>
      <c r="L143" s="206"/>
      <c r="M143" s="157" t="s">
        <v>1</v>
      </c>
      <c r="N143" s="158" t="s">
        <v>39</v>
      </c>
      <c r="O143" s="53"/>
      <c r="P143" s="159">
        <f t="shared" si="1"/>
        <v>0</v>
      </c>
      <c r="Q143" s="159">
        <v>0.00328</v>
      </c>
      <c r="R143" s="159">
        <f t="shared" si="2"/>
        <v>0.00328</v>
      </c>
      <c r="S143" s="159">
        <v>0</v>
      </c>
      <c r="T143" s="160">
        <f t="shared" si="3"/>
        <v>0</v>
      </c>
      <c r="AR143" s="161" t="s">
        <v>143</v>
      </c>
      <c r="AT143" s="161" t="s">
        <v>139</v>
      </c>
      <c r="AU143" s="161" t="s">
        <v>84</v>
      </c>
      <c r="AY143" s="16" t="s">
        <v>136</v>
      </c>
      <c r="BE143" s="162">
        <f t="shared" si="4"/>
        <v>3466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6" t="s">
        <v>82</v>
      </c>
      <c r="BK143" s="162">
        <f t="shared" si="9"/>
        <v>3466</v>
      </c>
      <c r="BL143" s="16" t="s">
        <v>143</v>
      </c>
      <c r="BM143" s="161" t="s">
        <v>215</v>
      </c>
    </row>
    <row r="144" spans="2:65" s="1" customFormat="1" ht="60" customHeight="1">
      <c r="B144" s="149"/>
      <c r="C144" s="150" t="s">
        <v>7</v>
      </c>
      <c r="D144" s="150" t="s">
        <v>139</v>
      </c>
      <c r="E144" s="151" t="s">
        <v>216</v>
      </c>
      <c r="F144" s="152" t="s">
        <v>217</v>
      </c>
      <c r="G144" s="153" t="s">
        <v>142</v>
      </c>
      <c r="H144" s="154">
        <v>1</v>
      </c>
      <c r="I144" s="155">
        <v>2000</v>
      </c>
      <c r="J144" s="156">
        <f t="shared" si="0"/>
        <v>2000</v>
      </c>
      <c r="K144" s="152" t="s">
        <v>1</v>
      </c>
      <c r="L144" s="30"/>
      <c r="M144" s="157" t="s">
        <v>1</v>
      </c>
      <c r="N144" s="158" t="s">
        <v>39</v>
      </c>
      <c r="O144" s="53"/>
      <c r="P144" s="159">
        <f t="shared" si="1"/>
        <v>0</v>
      </c>
      <c r="Q144" s="159">
        <v>0.00033</v>
      </c>
      <c r="R144" s="159">
        <f t="shared" si="2"/>
        <v>0.00033</v>
      </c>
      <c r="S144" s="159">
        <v>0</v>
      </c>
      <c r="T144" s="160">
        <f t="shared" si="3"/>
        <v>0</v>
      </c>
      <c r="AR144" s="161" t="s">
        <v>143</v>
      </c>
      <c r="AT144" s="161" t="s">
        <v>139</v>
      </c>
      <c r="AU144" s="161" t="s">
        <v>84</v>
      </c>
      <c r="AY144" s="16" t="s">
        <v>136</v>
      </c>
      <c r="BE144" s="162">
        <f t="shared" si="4"/>
        <v>2000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6" t="s">
        <v>82</v>
      </c>
      <c r="BK144" s="162">
        <f t="shared" si="9"/>
        <v>2000</v>
      </c>
      <c r="BL144" s="16" t="s">
        <v>143</v>
      </c>
      <c r="BM144" s="161" t="s">
        <v>218</v>
      </c>
    </row>
    <row r="145" spans="2:65" s="1" customFormat="1" ht="16.5" customHeight="1">
      <c r="B145" s="149"/>
      <c r="C145" s="150" t="s">
        <v>219</v>
      </c>
      <c r="D145" s="150" t="s">
        <v>139</v>
      </c>
      <c r="E145" s="151" t="s">
        <v>220</v>
      </c>
      <c r="F145" s="152" t="s">
        <v>221</v>
      </c>
      <c r="G145" s="153" t="s">
        <v>142</v>
      </c>
      <c r="H145" s="154">
        <v>1</v>
      </c>
      <c r="I145" s="155">
        <v>2206</v>
      </c>
      <c r="J145" s="156">
        <f t="shared" si="0"/>
        <v>2206</v>
      </c>
      <c r="K145" s="152" t="s">
        <v>1</v>
      </c>
      <c r="L145" s="206"/>
      <c r="M145" s="157" t="s">
        <v>1</v>
      </c>
      <c r="N145" s="158" t="s">
        <v>39</v>
      </c>
      <c r="O145" s="53"/>
      <c r="P145" s="159">
        <f t="shared" si="1"/>
        <v>0</v>
      </c>
      <c r="Q145" s="159">
        <v>0.00033</v>
      </c>
      <c r="R145" s="159">
        <f t="shared" si="2"/>
        <v>0.00033</v>
      </c>
      <c r="S145" s="159">
        <v>0</v>
      </c>
      <c r="T145" s="160">
        <f t="shared" si="3"/>
        <v>0</v>
      </c>
      <c r="AR145" s="161" t="s">
        <v>143</v>
      </c>
      <c r="AT145" s="161" t="s">
        <v>139</v>
      </c>
      <c r="AU145" s="161" t="s">
        <v>84</v>
      </c>
      <c r="AY145" s="16" t="s">
        <v>136</v>
      </c>
      <c r="BE145" s="162">
        <f t="shared" si="4"/>
        <v>2206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6" t="s">
        <v>82</v>
      </c>
      <c r="BK145" s="162">
        <f t="shared" si="9"/>
        <v>2206</v>
      </c>
      <c r="BL145" s="16" t="s">
        <v>143</v>
      </c>
      <c r="BM145" s="161" t="s">
        <v>222</v>
      </c>
    </row>
    <row r="146" spans="2:65" s="1" customFormat="1" ht="16.5" customHeight="1">
      <c r="B146" s="149"/>
      <c r="C146" s="150" t="s">
        <v>223</v>
      </c>
      <c r="D146" s="150" t="s">
        <v>139</v>
      </c>
      <c r="E146" s="151" t="s">
        <v>224</v>
      </c>
      <c r="F146" s="152" t="s">
        <v>225</v>
      </c>
      <c r="G146" s="153" t="s">
        <v>142</v>
      </c>
      <c r="H146" s="154">
        <v>2</v>
      </c>
      <c r="I146" s="155">
        <v>217</v>
      </c>
      <c r="J146" s="156">
        <f t="shared" si="0"/>
        <v>434</v>
      </c>
      <c r="K146" s="152" t="s">
        <v>1</v>
      </c>
      <c r="L146" s="30"/>
      <c r="M146" s="157" t="s">
        <v>1</v>
      </c>
      <c r="N146" s="158" t="s">
        <v>39</v>
      </c>
      <c r="O146" s="53"/>
      <c r="P146" s="159">
        <f t="shared" si="1"/>
        <v>0</v>
      </c>
      <c r="Q146" s="159">
        <v>0.00033</v>
      </c>
      <c r="R146" s="159">
        <f t="shared" si="2"/>
        <v>0.00066</v>
      </c>
      <c r="S146" s="159">
        <v>0</v>
      </c>
      <c r="T146" s="160">
        <f t="shared" si="3"/>
        <v>0</v>
      </c>
      <c r="AR146" s="161" t="s">
        <v>143</v>
      </c>
      <c r="AT146" s="161" t="s">
        <v>139</v>
      </c>
      <c r="AU146" s="161" t="s">
        <v>84</v>
      </c>
      <c r="AY146" s="16" t="s">
        <v>136</v>
      </c>
      <c r="BE146" s="162">
        <f t="shared" si="4"/>
        <v>434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6" t="s">
        <v>82</v>
      </c>
      <c r="BK146" s="162">
        <f t="shared" si="9"/>
        <v>434</v>
      </c>
      <c r="BL146" s="16" t="s">
        <v>143</v>
      </c>
      <c r="BM146" s="161" t="s">
        <v>226</v>
      </c>
    </row>
    <row r="147" spans="2:65" s="1" customFormat="1" ht="24" customHeight="1">
      <c r="B147" s="149"/>
      <c r="C147" s="150" t="s">
        <v>227</v>
      </c>
      <c r="D147" s="150" t="s">
        <v>139</v>
      </c>
      <c r="E147" s="151" t="s">
        <v>228</v>
      </c>
      <c r="F147" s="152" t="s">
        <v>229</v>
      </c>
      <c r="G147" s="153" t="s">
        <v>142</v>
      </c>
      <c r="H147" s="154">
        <v>5</v>
      </c>
      <c r="I147" s="155">
        <v>141</v>
      </c>
      <c r="J147" s="156">
        <f t="shared" si="0"/>
        <v>705</v>
      </c>
      <c r="K147" s="152" t="s">
        <v>1</v>
      </c>
      <c r="L147" s="30"/>
      <c r="M147" s="157" t="s">
        <v>1</v>
      </c>
      <c r="N147" s="158" t="s">
        <v>39</v>
      </c>
      <c r="O147" s="53"/>
      <c r="P147" s="159">
        <f t="shared" si="1"/>
        <v>0</v>
      </c>
      <c r="Q147" s="159">
        <v>0.00049</v>
      </c>
      <c r="R147" s="159">
        <f t="shared" si="2"/>
        <v>0.00245</v>
      </c>
      <c r="S147" s="159">
        <v>0</v>
      </c>
      <c r="T147" s="160">
        <f t="shared" si="3"/>
        <v>0</v>
      </c>
      <c r="AR147" s="161" t="s">
        <v>143</v>
      </c>
      <c r="AT147" s="161" t="s">
        <v>139</v>
      </c>
      <c r="AU147" s="161" t="s">
        <v>84</v>
      </c>
      <c r="AY147" s="16" t="s">
        <v>136</v>
      </c>
      <c r="BE147" s="162">
        <f t="shared" si="4"/>
        <v>705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6" t="s">
        <v>82</v>
      </c>
      <c r="BK147" s="162">
        <f t="shared" si="9"/>
        <v>705</v>
      </c>
      <c r="BL147" s="16" t="s">
        <v>143</v>
      </c>
      <c r="BM147" s="161" t="s">
        <v>230</v>
      </c>
    </row>
    <row r="148" spans="2:65" s="1" customFormat="1" ht="24" customHeight="1">
      <c r="B148" s="149"/>
      <c r="C148" s="150" t="s">
        <v>231</v>
      </c>
      <c r="D148" s="150" t="s">
        <v>139</v>
      </c>
      <c r="E148" s="151" t="s">
        <v>232</v>
      </c>
      <c r="F148" s="152" t="s">
        <v>233</v>
      </c>
      <c r="G148" s="153" t="s">
        <v>142</v>
      </c>
      <c r="H148" s="154">
        <v>1</v>
      </c>
      <c r="I148" s="155">
        <v>1666</v>
      </c>
      <c r="J148" s="156">
        <f t="shared" si="0"/>
        <v>1666</v>
      </c>
      <c r="K148" s="152" t="s">
        <v>1</v>
      </c>
      <c r="L148" s="206"/>
      <c r="M148" s="157" t="s">
        <v>1</v>
      </c>
      <c r="N148" s="158" t="s">
        <v>39</v>
      </c>
      <c r="O148" s="53"/>
      <c r="P148" s="159">
        <f t="shared" si="1"/>
        <v>0</v>
      </c>
      <c r="Q148" s="159">
        <v>0.00147</v>
      </c>
      <c r="R148" s="159">
        <f t="shared" si="2"/>
        <v>0.00147</v>
      </c>
      <c r="S148" s="159">
        <v>0</v>
      </c>
      <c r="T148" s="160">
        <f t="shared" si="3"/>
        <v>0</v>
      </c>
      <c r="AR148" s="161" t="s">
        <v>143</v>
      </c>
      <c r="AT148" s="161" t="s">
        <v>139</v>
      </c>
      <c r="AU148" s="161" t="s">
        <v>84</v>
      </c>
      <c r="AY148" s="16" t="s">
        <v>136</v>
      </c>
      <c r="BE148" s="162">
        <f t="shared" si="4"/>
        <v>1666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6" t="s">
        <v>82</v>
      </c>
      <c r="BK148" s="162">
        <f t="shared" si="9"/>
        <v>1666</v>
      </c>
      <c r="BL148" s="16" t="s">
        <v>143</v>
      </c>
      <c r="BM148" s="161" t="s">
        <v>234</v>
      </c>
    </row>
    <row r="149" spans="2:65" s="1" customFormat="1" ht="24" customHeight="1">
      <c r="B149" s="149"/>
      <c r="C149" s="150" t="s">
        <v>235</v>
      </c>
      <c r="D149" s="150" t="s">
        <v>139</v>
      </c>
      <c r="E149" s="151" t="s">
        <v>236</v>
      </c>
      <c r="F149" s="152" t="s">
        <v>237</v>
      </c>
      <c r="G149" s="153" t="s">
        <v>142</v>
      </c>
      <c r="H149" s="154">
        <v>3</v>
      </c>
      <c r="I149" s="155">
        <v>868</v>
      </c>
      <c r="J149" s="156">
        <f t="shared" si="0"/>
        <v>2604</v>
      </c>
      <c r="K149" s="152" t="s">
        <v>1</v>
      </c>
      <c r="L149" s="206"/>
      <c r="M149" s="157" t="s">
        <v>1</v>
      </c>
      <c r="N149" s="158" t="s">
        <v>39</v>
      </c>
      <c r="O149" s="53"/>
      <c r="P149" s="159">
        <f t="shared" si="1"/>
        <v>0</v>
      </c>
      <c r="Q149" s="159">
        <v>0.00147</v>
      </c>
      <c r="R149" s="159">
        <f t="shared" si="2"/>
        <v>0.00441</v>
      </c>
      <c r="S149" s="159">
        <v>0</v>
      </c>
      <c r="T149" s="160">
        <f t="shared" si="3"/>
        <v>0</v>
      </c>
      <c r="AR149" s="161" t="s">
        <v>143</v>
      </c>
      <c r="AT149" s="161" t="s">
        <v>139</v>
      </c>
      <c r="AU149" s="161" t="s">
        <v>84</v>
      </c>
      <c r="AY149" s="16" t="s">
        <v>136</v>
      </c>
      <c r="BE149" s="162">
        <f t="shared" si="4"/>
        <v>2604</v>
      </c>
      <c r="BF149" s="162">
        <f t="shared" si="5"/>
        <v>0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6" t="s">
        <v>82</v>
      </c>
      <c r="BK149" s="162">
        <f t="shared" si="9"/>
        <v>2604</v>
      </c>
      <c r="BL149" s="16" t="s">
        <v>143</v>
      </c>
      <c r="BM149" s="161" t="s">
        <v>238</v>
      </c>
    </row>
    <row r="150" spans="2:63" s="11" customFormat="1" ht="22.9" customHeight="1">
      <c r="B150" s="136"/>
      <c r="D150" s="137" t="s">
        <v>73</v>
      </c>
      <c r="E150" s="147" t="s">
        <v>239</v>
      </c>
      <c r="F150" s="147" t="s">
        <v>240</v>
      </c>
      <c r="I150" s="139"/>
      <c r="J150" s="148">
        <f>BK150</f>
        <v>320</v>
      </c>
      <c r="L150" s="136"/>
      <c r="M150" s="141"/>
      <c r="N150" s="142"/>
      <c r="O150" s="142"/>
      <c r="P150" s="143">
        <f>P151</f>
        <v>0</v>
      </c>
      <c r="Q150" s="142"/>
      <c r="R150" s="143">
        <f>R151</f>
        <v>0.00065</v>
      </c>
      <c r="S150" s="142"/>
      <c r="T150" s="144">
        <f>T151</f>
        <v>0</v>
      </c>
      <c r="AR150" s="137" t="s">
        <v>84</v>
      </c>
      <c r="AT150" s="145" t="s">
        <v>73</v>
      </c>
      <c r="AU150" s="145" t="s">
        <v>82</v>
      </c>
      <c r="AY150" s="137" t="s">
        <v>136</v>
      </c>
      <c r="BK150" s="146">
        <f>BK151</f>
        <v>320</v>
      </c>
    </row>
    <row r="151" spans="2:65" s="1" customFormat="1" ht="24" customHeight="1">
      <c r="B151" s="149"/>
      <c r="C151" s="150" t="s">
        <v>241</v>
      </c>
      <c r="D151" s="150" t="s">
        <v>139</v>
      </c>
      <c r="E151" s="151" t="s">
        <v>242</v>
      </c>
      <c r="F151" s="152" t="s">
        <v>243</v>
      </c>
      <c r="G151" s="153" t="s">
        <v>142</v>
      </c>
      <c r="H151" s="154">
        <v>1</v>
      </c>
      <c r="I151" s="155">
        <v>320</v>
      </c>
      <c r="J151" s="156">
        <f>ROUND(I151*H151,2)</f>
        <v>320</v>
      </c>
      <c r="K151" s="152" t="s">
        <v>1</v>
      </c>
      <c r="L151" s="30"/>
      <c r="M151" s="157" t="s">
        <v>1</v>
      </c>
      <c r="N151" s="158" t="s">
        <v>39</v>
      </c>
      <c r="O151" s="53"/>
      <c r="P151" s="159">
        <f>O151*H151</f>
        <v>0</v>
      </c>
      <c r="Q151" s="159">
        <v>0.00065</v>
      </c>
      <c r="R151" s="159">
        <f>Q151*H151</f>
        <v>0.00065</v>
      </c>
      <c r="S151" s="159">
        <v>0</v>
      </c>
      <c r="T151" s="160">
        <f>S151*H151</f>
        <v>0</v>
      </c>
      <c r="AR151" s="161" t="s">
        <v>143</v>
      </c>
      <c r="AT151" s="161" t="s">
        <v>139</v>
      </c>
      <c r="AU151" s="161" t="s">
        <v>84</v>
      </c>
      <c r="AY151" s="16" t="s">
        <v>136</v>
      </c>
      <c r="BE151" s="162">
        <f>IF(N151="základní",J151,0)</f>
        <v>320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6" t="s">
        <v>82</v>
      </c>
      <c r="BK151" s="162">
        <f>ROUND(I151*H151,2)</f>
        <v>320</v>
      </c>
      <c r="BL151" s="16" t="s">
        <v>143</v>
      </c>
      <c r="BM151" s="161" t="s">
        <v>244</v>
      </c>
    </row>
    <row r="152" spans="2:63" s="11" customFormat="1" ht="22.9" customHeight="1">
      <c r="B152" s="136"/>
      <c r="D152" s="137" t="s">
        <v>73</v>
      </c>
      <c r="E152" s="147" t="s">
        <v>245</v>
      </c>
      <c r="F152" s="147" t="s">
        <v>246</v>
      </c>
      <c r="I152" s="139"/>
      <c r="J152" s="148">
        <f>BK152</f>
        <v>1848</v>
      </c>
      <c r="L152" s="136"/>
      <c r="M152" s="141"/>
      <c r="N152" s="142"/>
      <c r="O152" s="142"/>
      <c r="P152" s="143">
        <f>SUM(P153:P154)</f>
        <v>0</v>
      </c>
      <c r="Q152" s="142"/>
      <c r="R152" s="143">
        <f>SUM(R153:R154)</f>
        <v>0.00264</v>
      </c>
      <c r="S152" s="142"/>
      <c r="T152" s="144">
        <f>SUM(T153:T154)</f>
        <v>0</v>
      </c>
      <c r="AR152" s="137" t="s">
        <v>84</v>
      </c>
      <c r="AT152" s="145" t="s">
        <v>73</v>
      </c>
      <c r="AU152" s="145" t="s">
        <v>82</v>
      </c>
      <c r="AY152" s="137" t="s">
        <v>136</v>
      </c>
      <c r="BK152" s="146">
        <f>SUM(BK153:BK154)</f>
        <v>1848</v>
      </c>
    </row>
    <row r="153" spans="2:65" s="1" customFormat="1" ht="24" customHeight="1">
      <c r="B153" s="149"/>
      <c r="C153" s="150" t="s">
        <v>247</v>
      </c>
      <c r="D153" s="150" t="s">
        <v>139</v>
      </c>
      <c r="E153" s="151" t="s">
        <v>248</v>
      </c>
      <c r="F153" s="152" t="s">
        <v>249</v>
      </c>
      <c r="G153" s="153" t="s">
        <v>151</v>
      </c>
      <c r="H153" s="154">
        <v>24</v>
      </c>
      <c r="I153" s="155">
        <v>77</v>
      </c>
      <c r="J153" s="156">
        <f>ROUND(I153*H153,2)</f>
        <v>1848</v>
      </c>
      <c r="K153" s="152" t="s">
        <v>1</v>
      </c>
      <c r="L153" s="30"/>
      <c r="M153" s="157" t="s">
        <v>1</v>
      </c>
      <c r="N153" s="158" t="s">
        <v>39</v>
      </c>
      <c r="O153" s="53"/>
      <c r="P153" s="159">
        <f>O153*H153</f>
        <v>0</v>
      </c>
      <c r="Q153" s="159">
        <v>0.00011</v>
      </c>
      <c r="R153" s="159">
        <f>Q153*H153</f>
        <v>0.00264</v>
      </c>
      <c r="S153" s="159">
        <v>0</v>
      </c>
      <c r="T153" s="160">
        <f>S153*H153</f>
        <v>0</v>
      </c>
      <c r="AR153" s="161" t="s">
        <v>143</v>
      </c>
      <c r="AT153" s="161" t="s">
        <v>139</v>
      </c>
      <c r="AU153" s="161" t="s">
        <v>84</v>
      </c>
      <c r="AY153" s="16" t="s">
        <v>136</v>
      </c>
      <c r="BE153" s="162">
        <f>IF(N153="základní",J153,0)</f>
        <v>1848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6" t="s">
        <v>82</v>
      </c>
      <c r="BK153" s="162">
        <f>ROUND(I153*H153,2)</f>
        <v>1848</v>
      </c>
      <c r="BL153" s="16" t="s">
        <v>143</v>
      </c>
      <c r="BM153" s="161" t="s">
        <v>250</v>
      </c>
    </row>
    <row r="154" spans="2:51" s="12" customFormat="1" ht="12">
      <c r="B154" s="163"/>
      <c r="D154" s="164" t="s">
        <v>251</v>
      </c>
      <c r="E154" s="165" t="s">
        <v>1</v>
      </c>
      <c r="F154" s="166" t="s">
        <v>252</v>
      </c>
      <c r="H154" s="167">
        <v>24</v>
      </c>
      <c r="I154" s="168"/>
      <c r="L154" s="163"/>
      <c r="M154" s="169"/>
      <c r="N154" s="170"/>
      <c r="O154" s="170"/>
      <c r="P154" s="170"/>
      <c r="Q154" s="170"/>
      <c r="R154" s="170"/>
      <c r="S154" s="170"/>
      <c r="T154" s="171"/>
      <c r="AT154" s="165" t="s">
        <v>251</v>
      </c>
      <c r="AU154" s="165" t="s">
        <v>84</v>
      </c>
      <c r="AV154" s="12" t="s">
        <v>84</v>
      </c>
      <c r="AW154" s="12" t="s">
        <v>31</v>
      </c>
      <c r="AX154" s="12" t="s">
        <v>82</v>
      </c>
      <c r="AY154" s="165" t="s">
        <v>136</v>
      </c>
    </row>
    <row r="155" spans="2:63" s="11" customFormat="1" ht="25.9" customHeight="1">
      <c r="B155" s="136"/>
      <c r="D155" s="137" t="s">
        <v>73</v>
      </c>
      <c r="E155" s="138" t="s">
        <v>253</v>
      </c>
      <c r="F155" s="138" t="s">
        <v>254</v>
      </c>
      <c r="I155" s="139"/>
      <c r="J155" s="140">
        <f>BK155</f>
        <v>9200</v>
      </c>
      <c r="L155" s="136"/>
      <c r="M155" s="141"/>
      <c r="N155" s="142"/>
      <c r="O155" s="142"/>
      <c r="P155" s="143">
        <f>SUM(P156:P162)</f>
        <v>0</v>
      </c>
      <c r="Q155" s="142"/>
      <c r="R155" s="143">
        <f>SUM(R156:R162)</f>
        <v>0</v>
      </c>
      <c r="S155" s="142"/>
      <c r="T155" s="144">
        <f>SUM(T156:T162)</f>
        <v>0</v>
      </c>
      <c r="AR155" s="137" t="s">
        <v>153</v>
      </c>
      <c r="AT155" s="145" t="s">
        <v>73</v>
      </c>
      <c r="AU155" s="145" t="s">
        <v>74</v>
      </c>
      <c r="AY155" s="137" t="s">
        <v>136</v>
      </c>
      <c r="BK155" s="146">
        <f>SUM(BK156:BK162)</f>
        <v>9200</v>
      </c>
    </row>
    <row r="156" spans="2:65" s="1" customFormat="1" ht="16.5" customHeight="1">
      <c r="B156" s="149"/>
      <c r="C156" s="150" t="s">
        <v>255</v>
      </c>
      <c r="D156" s="150" t="s">
        <v>139</v>
      </c>
      <c r="E156" s="151" t="s">
        <v>256</v>
      </c>
      <c r="F156" s="152" t="s">
        <v>257</v>
      </c>
      <c r="G156" s="153" t="s">
        <v>142</v>
      </c>
      <c r="H156" s="154">
        <v>1</v>
      </c>
      <c r="I156" s="155">
        <v>2500</v>
      </c>
      <c r="J156" s="156">
        <f aca="true" t="shared" si="10" ref="J156:J162">ROUND(I156*H156,2)</f>
        <v>2500</v>
      </c>
      <c r="K156" s="152" t="s">
        <v>1</v>
      </c>
      <c r="L156" s="30"/>
      <c r="M156" s="157" t="s">
        <v>1</v>
      </c>
      <c r="N156" s="158" t="s">
        <v>39</v>
      </c>
      <c r="O156" s="53"/>
      <c r="P156" s="159">
        <f aca="true" t="shared" si="11" ref="P156:P162">O156*H156</f>
        <v>0</v>
      </c>
      <c r="Q156" s="159">
        <v>0</v>
      </c>
      <c r="R156" s="159">
        <f aca="true" t="shared" si="12" ref="R156:R162">Q156*H156</f>
        <v>0</v>
      </c>
      <c r="S156" s="159">
        <v>0</v>
      </c>
      <c r="T156" s="160">
        <f aca="true" t="shared" si="13" ref="T156:T162">S156*H156</f>
        <v>0</v>
      </c>
      <c r="AR156" s="161" t="s">
        <v>258</v>
      </c>
      <c r="AT156" s="161" t="s">
        <v>139</v>
      </c>
      <c r="AU156" s="161" t="s">
        <v>82</v>
      </c>
      <c r="AY156" s="16" t="s">
        <v>136</v>
      </c>
      <c r="BE156" s="162">
        <f aca="true" t="shared" si="14" ref="BE156:BE162">IF(N156="základní",J156,0)</f>
        <v>2500</v>
      </c>
      <c r="BF156" s="162">
        <f aca="true" t="shared" si="15" ref="BF156:BF162">IF(N156="snížená",J156,0)</f>
        <v>0</v>
      </c>
      <c r="BG156" s="162">
        <f aca="true" t="shared" si="16" ref="BG156:BG162">IF(N156="zákl. přenesená",J156,0)</f>
        <v>0</v>
      </c>
      <c r="BH156" s="162">
        <f aca="true" t="shared" si="17" ref="BH156:BH162">IF(N156="sníž. přenesená",J156,0)</f>
        <v>0</v>
      </c>
      <c r="BI156" s="162">
        <f aca="true" t="shared" si="18" ref="BI156:BI162">IF(N156="nulová",J156,0)</f>
        <v>0</v>
      </c>
      <c r="BJ156" s="16" t="s">
        <v>82</v>
      </c>
      <c r="BK156" s="162">
        <f aca="true" t="shared" si="19" ref="BK156:BK162">ROUND(I156*H156,2)</f>
        <v>2500</v>
      </c>
      <c r="BL156" s="16" t="s">
        <v>258</v>
      </c>
      <c r="BM156" s="161" t="s">
        <v>259</v>
      </c>
    </row>
    <row r="157" spans="2:65" s="1" customFormat="1" ht="16.5" customHeight="1">
      <c r="B157" s="149"/>
      <c r="C157" s="150" t="s">
        <v>264</v>
      </c>
      <c r="D157" s="150" t="s">
        <v>139</v>
      </c>
      <c r="E157" s="151" t="s">
        <v>265</v>
      </c>
      <c r="F157" s="152" t="s">
        <v>266</v>
      </c>
      <c r="G157" s="153" t="s">
        <v>142</v>
      </c>
      <c r="H157" s="154">
        <v>1</v>
      </c>
      <c r="I157" s="155">
        <v>1000</v>
      </c>
      <c r="J157" s="156">
        <f t="shared" si="10"/>
        <v>1000</v>
      </c>
      <c r="K157" s="152" t="s">
        <v>1</v>
      </c>
      <c r="L157" s="30"/>
      <c r="M157" s="157" t="s">
        <v>1</v>
      </c>
      <c r="N157" s="158" t="s">
        <v>39</v>
      </c>
      <c r="O157" s="53"/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AR157" s="161" t="s">
        <v>258</v>
      </c>
      <c r="AT157" s="161" t="s">
        <v>139</v>
      </c>
      <c r="AU157" s="161" t="s">
        <v>82</v>
      </c>
      <c r="AY157" s="16" t="s">
        <v>136</v>
      </c>
      <c r="BE157" s="162">
        <f t="shared" si="14"/>
        <v>1000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6" t="s">
        <v>82</v>
      </c>
      <c r="BK157" s="162">
        <f t="shared" si="19"/>
        <v>1000</v>
      </c>
      <c r="BL157" s="16" t="s">
        <v>258</v>
      </c>
      <c r="BM157" s="161" t="s">
        <v>267</v>
      </c>
    </row>
    <row r="158" spans="2:65" s="1" customFormat="1" ht="16.5" customHeight="1">
      <c r="B158" s="149"/>
      <c r="C158" s="150" t="s">
        <v>268</v>
      </c>
      <c r="D158" s="150" t="s">
        <v>139</v>
      </c>
      <c r="E158" s="151" t="s">
        <v>269</v>
      </c>
      <c r="F158" s="152" t="s">
        <v>270</v>
      </c>
      <c r="G158" s="153" t="s">
        <v>142</v>
      </c>
      <c r="H158" s="154">
        <v>1</v>
      </c>
      <c r="I158" s="155">
        <v>500</v>
      </c>
      <c r="J158" s="156">
        <f t="shared" si="10"/>
        <v>500</v>
      </c>
      <c r="K158" s="152" t="s">
        <v>1</v>
      </c>
      <c r="L158" s="30"/>
      <c r="M158" s="157" t="s">
        <v>1</v>
      </c>
      <c r="N158" s="158" t="s">
        <v>39</v>
      </c>
      <c r="O158" s="53"/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AR158" s="161" t="s">
        <v>258</v>
      </c>
      <c r="AT158" s="161" t="s">
        <v>139</v>
      </c>
      <c r="AU158" s="161" t="s">
        <v>82</v>
      </c>
      <c r="AY158" s="16" t="s">
        <v>136</v>
      </c>
      <c r="BE158" s="162">
        <f t="shared" si="14"/>
        <v>500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6" t="s">
        <v>82</v>
      </c>
      <c r="BK158" s="162">
        <f t="shared" si="19"/>
        <v>500</v>
      </c>
      <c r="BL158" s="16" t="s">
        <v>258</v>
      </c>
      <c r="BM158" s="161" t="s">
        <v>271</v>
      </c>
    </row>
    <row r="159" spans="2:65" s="1" customFormat="1" ht="16.5" customHeight="1">
      <c r="B159" s="149"/>
      <c r="C159" s="150" t="s">
        <v>272</v>
      </c>
      <c r="D159" s="150" t="s">
        <v>139</v>
      </c>
      <c r="E159" s="151" t="s">
        <v>273</v>
      </c>
      <c r="F159" s="152" t="s">
        <v>274</v>
      </c>
      <c r="G159" s="153" t="s">
        <v>142</v>
      </c>
      <c r="H159" s="154">
        <v>1</v>
      </c>
      <c r="I159" s="155">
        <v>700</v>
      </c>
      <c r="J159" s="156">
        <f t="shared" si="10"/>
        <v>700</v>
      </c>
      <c r="K159" s="152" t="s">
        <v>1</v>
      </c>
      <c r="L159" s="30"/>
      <c r="M159" s="157" t="s">
        <v>1</v>
      </c>
      <c r="N159" s="158" t="s">
        <v>39</v>
      </c>
      <c r="O159" s="53"/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AR159" s="161" t="s">
        <v>258</v>
      </c>
      <c r="AT159" s="161" t="s">
        <v>139</v>
      </c>
      <c r="AU159" s="161" t="s">
        <v>82</v>
      </c>
      <c r="AY159" s="16" t="s">
        <v>136</v>
      </c>
      <c r="BE159" s="162">
        <f t="shared" si="14"/>
        <v>700</v>
      </c>
      <c r="BF159" s="162">
        <f t="shared" si="15"/>
        <v>0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6" t="s">
        <v>82</v>
      </c>
      <c r="BK159" s="162">
        <f t="shared" si="19"/>
        <v>700</v>
      </c>
      <c r="BL159" s="16" t="s">
        <v>258</v>
      </c>
      <c r="BM159" s="161" t="s">
        <v>275</v>
      </c>
    </row>
    <row r="160" spans="2:65" s="1" customFormat="1" ht="16.5" customHeight="1">
      <c r="B160" s="149"/>
      <c r="C160" s="150" t="s">
        <v>276</v>
      </c>
      <c r="D160" s="150" t="s">
        <v>139</v>
      </c>
      <c r="E160" s="151" t="s">
        <v>277</v>
      </c>
      <c r="F160" s="152" t="s">
        <v>278</v>
      </c>
      <c r="G160" s="153" t="s">
        <v>279</v>
      </c>
      <c r="H160" s="154">
        <v>2</v>
      </c>
      <c r="I160" s="155">
        <v>500</v>
      </c>
      <c r="J160" s="156">
        <f t="shared" si="10"/>
        <v>1000</v>
      </c>
      <c r="K160" s="152" t="s">
        <v>1</v>
      </c>
      <c r="L160" s="30"/>
      <c r="M160" s="157" t="s">
        <v>1</v>
      </c>
      <c r="N160" s="158" t="s">
        <v>39</v>
      </c>
      <c r="O160" s="53"/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AR160" s="161" t="s">
        <v>258</v>
      </c>
      <c r="AT160" s="161" t="s">
        <v>139</v>
      </c>
      <c r="AU160" s="161" t="s">
        <v>82</v>
      </c>
      <c r="AY160" s="16" t="s">
        <v>136</v>
      </c>
      <c r="BE160" s="162">
        <f t="shared" si="14"/>
        <v>1000</v>
      </c>
      <c r="BF160" s="162">
        <f t="shared" si="15"/>
        <v>0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6" t="s">
        <v>82</v>
      </c>
      <c r="BK160" s="162">
        <f t="shared" si="19"/>
        <v>1000</v>
      </c>
      <c r="BL160" s="16" t="s">
        <v>258</v>
      </c>
      <c r="BM160" s="161" t="s">
        <v>280</v>
      </c>
    </row>
    <row r="161" spans="2:65" s="1" customFormat="1" ht="24" customHeight="1">
      <c r="B161" s="149"/>
      <c r="C161" s="150" t="s">
        <v>281</v>
      </c>
      <c r="D161" s="150" t="s">
        <v>139</v>
      </c>
      <c r="E161" s="151" t="s">
        <v>282</v>
      </c>
      <c r="F161" s="152" t="s">
        <v>283</v>
      </c>
      <c r="G161" s="153" t="s">
        <v>142</v>
      </c>
      <c r="H161" s="154">
        <v>1</v>
      </c>
      <c r="I161" s="155">
        <v>1000</v>
      </c>
      <c r="J161" s="156">
        <f t="shared" si="10"/>
        <v>1000</v>
      </c>
      <c r="K161" s="152" t="s">
        <v>1</v>
      </c>
      <c r="L161" s="30"/>
      <c r="M161" s="157" t="s">
        <v>1</v>
      </c>
      <c r="N161" s="158" t="s">
        <v>39</v>
      </c>
      <c r="O161" s="53"/>
      <c r="P161" s="159">
        <f t="shared" si="11"/>
        <v>0</v>
      </c>
      <c r="Q161" s="159">
        <v>0</v>
      </c>
      <c r="R161" s="159">
        <f t="shared" si="12"/>
        <v>0</v>
      </c>
      <c r="S161" s="159">
        <v>0</v>
      </c>
      <c r="T161" s="160">
        <f t="shared" si="13"/>
        <v>0</v>
      </c>
      <c r="AR161" s="161" t="s">
        <v>258</v>
      </c>
      <c r="AT161" s="161" t="s">
        <v>139</v>
      </c>
      <c r="AU161" s="161" t="s">
        <v>82</v>
      </c>
      <c r="AY161" s="16" t="s">
        <v>136</v>
      </c>
      <c r="BE161" s="162">
        <f t="shared" si="14"/>
        <v>1000</v>
      </c>
      <c r="BF161" s="162">
        <f t="shared" si="15"/>
        <v>0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6" t="s">
        <v>82</v>
      </c>
      <c r="BK161" s="162">
        <f t="shared" si="19"/>
        <v>1000</v>
      </c>
      <c r="BL161" s="16" t="s">
        <v>258</v>
      </c>
      <c r="BM161" s="161" t="s">
        <v>284</v>
      </c>
    </row>
    <row r="162" spans="2:65" s="1" customFormat="1" ht="16.5" customHeight="1">
      <c r="B162" s="149"/>
      <c r="C162" s="150" t="s">
        <v>285</v>
      </c>
      <c r="D162" s="150" t="s">
        <v>139</v>
      </c>
      <c r="E162" s="151" t="s">
        <v>286</v>
      </c>
      <c r="F162" s="152" t="s">
        <v>287</v>
      </c>
      <c r="G162" s="153" t="s">
        <v>142</v>
      </c>
      <c r="H162" s="154">
        <v>1</v>
      </c>
      <c r="I162" s="155">
        <v>2500</v>
      </c>
      <c r="J162" s="156">
        <f t="shared" si="10"/>
        <v>2500</v>
      </c>
      <c r="K162" s="152" t="s">
        <v>1</v>
      </c>
      <c r="L162" s="30"/>
      <c r="M162" s="172" t="s">
        <v>1</v>
      </c>
      <c r="N162" s="173" t="s">
        <v>39</v>
      </c>
      <c r="O162" s="174"/>
      <c r="P162" s="175">
        <f t="shared" si="11"/>
        <v>0</v>
      </c>
      <c r="Q162" s="175">
        <v>0</v>
      </c>
      <c r="R162" s="175">
        <f t="shared" si="12"/>
        <v>0</v>
      </c>
      <c r="S162" s="175">
        <v>0</v>
      </c>
      <c r="T162" s="176">
        <f t="shared" si="13"/>
        <v>0</v>
      </c>
      <c r="AR162" s="161" t="s">
        <v>258</v>
      </c>
      <c r="AT162" s="161" t="s">
        <v>139</v>
      </c>
      <c r="AU162" s="161" t="s">
        <v>82</v>
      </c>
      <c r="AY162" s="16" t="s">
        <v>136</v>
      </c>
      <c r="BE162" s="162">
        <f t="shared" si="14"/>
        <v>2500</v>
      </c>
      <c r="BF162" s="162">
        <f t="shared" si="15"/>
        <v>0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6" t="s">
        <v>82</v>
      </c>
      <c r="BK162" s="162">
        <f t="shared" si="19"/>
        <v>2500</v>
      </c>
      <c r="BL162" s="16" t="s">
        <v>258</v>
      </c>
      <c r="BM162" s="161" t="s">
        <v>288</v>
      </c>
    </row>
    <row r="163" spans="2:12" s="1" customFormat="1" ht="6.95" customHeight="1">
      <c r="B163" s="42"/>
      <c r="C163" s="43"/>
      <c r="D163" s="43"/>
      <c r="E163" s="43"/>
      <c r="F163" s="43"/>
      <c r="G163" s="43"/>
      <c r="H163" s="43"/>
      <c r="I163" s="110"/>
      <c r="J163" s="43"/>
      <c r="K163" s="43"/>
      <c r="L163" s="30"/>
    </row>
  </sheetData>
  <autoFilter ref="C120:K16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9"/>
  <sheetViews>
    <sheetView showGridLines="0" workbookViewId="0" topLeftCell="A198">
      <selection activeCell="H148" sqref="H14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18"/>
      <c r="K3" s="18"/>
      <c r="L3" s="19"/>
      <c r="AT3" s="16" t="s">
        <v>84</v>
      </c>
    </row>
    <row r="4" spans="2:46" ht="24.95" customHeight="1">
      <c r="B4" s="19"/>
      <c r="D4" s="20" t="s">
        <v>109</v>
      </c>
      <c r="L4" s="19"/>
      <c r="M4" s="88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2.15" customHeight="1">
      <c r="B7" s="19"/>
      <c r="E7" s="249" t="str">
        <f>'Rekapitulace stavby'!K6</f>
        <v>DECENTRALIZACE KOTELNY A MODERNIZACE TOPNÉHO SYSTÉMU NA ZKUŠEBNÍ STANICI ÚKZÚZ</v>
      </c>
      <c r="F7" s="250"/>
      <c r="G7" s="250"/>
      <c r="H7" s="250"/>
      <c r="L7" s="19"/>
    </row>
    <row r="8" spans="2:12" s="1" customFormat="1" ht="12" customHeight="1">
      <c r="B8" s="30"/>
      <c r="D8" s="26" t="s">
        <v>110</v>
      </c>
      <c r="I8" s="89"/>
      <c r="L8" s="30"/>
    </row>
    <row r="9" spans="2:12" s="1" customFormat="1" ht="36.95" customHeight="1">
      <c r="B9" s="30"/>
      <c r="E9" s="233" t="s">
        <v>289</v>
      </c>
      <c r="F9" s="248"/>
      <c r="G9" s="248"/>
      <c r="H9" s="248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6" t="s">
        <v>18</v>
      </c>
      <c r="F11" s="24" t="s">
        <v>1</v>
      </c>
      <c r="I11" s="90" t="s">
        <v>19</v>
      </c>
      <c r="J11" s="24" t="s">
        <v>1</v>
      </c>
      <c r="L11" s="30"/>
    </row>
    <row r="12" spans="2:12" s="1" customFormat="1" ht="12" customHeight="1">
      <c r="B12" s="30"/>
      <c r="D12" s="26" t="s">
        <v>20</v>
      </c>
      <c r="F12" s="24" t="s">
        <v>21</v>
      </c>
      <c r="I12" s="90" t="s">
        <v>22</v>
      </c>
      <c r="J12" s="50" t="str">
        <f>'Rekapitulace stavby'!AN8</f>
        <v>29. 2. 2020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6" t="s">
        <v>24</v>
      </c>
      <c r="I14" s="90" t="s">
        <v>25</v>
      </c>
      <c r="J14" s="24" t="str">
        <f>IF('Rekapitulace stavby'!AN10="","",'Rekapitulace stavby'!AN10)</f>
        <v/>
      </c>
      <c r="L14" s="30"/>
    </row>
    <row r="15" spans="2:12" s="1" customFormat="1" ht="18" customHeight="1">
      <c r="B15" s="30"/>
      <c r="E15" s="24" t="str">
        <f>IF('Rekapitulace stavby'!E11="","",'Rekapitulace stavby'!E11)</f>
        <v/>
      </c>
      <c r="I15" s="90" t="s">
        <v>27</v>
      </c>
      <c r="J15" s="24" t="str">
        <f>IF('Rekapitulace stavby'!AN11="","",'Rekapitulace stavby'!AN11)</f>
        <v/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6" t="s">
        <v>28</v>
      </c>
      <c r="I17" s="90" t="s">
        <v>25</v>
      </c>
      <c r="J17" s="27" t="str">
        <f>'Rekapitulace stavby'!AN13</f>
        <v>25925474</v>
      </c>
      <c r="L17" s="30"/>
    </row>
    <row r="18" spans="2:12" s="1" customFormat="1" ht="18" customHeight="1">
      <c r="B18" s="30"/>
      <c r="E18" s="251" t="str">
        <f>'Rekapitulace stavby'!E14</f>
        <v>INSTALATÉR Svitavy, s.r.o.</v>
      </c>
      <c r="F18" s="236"/>
      <c r="G18" s="236"/>
      <c r="H18" s="236"/>
      <c r="I18" s="90" t="s">
        <v>27</v>
      </c>
      <c r="J18" s="27" t="str">
        <f>'Rekapitulace stavby'!AN14</f>
        <v>CZ25925474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6" t="s">
        <v>29</v>
      </c>
      <c r="I20" s="90" t="s">
        <v>25</v>
      </c>
      <c r="J20" s="24" t="s">
        <v>1</v>
      </c>
      <c r="L20" s="30"/>
    </row>
    <row r="21" spans="2:12" s="1" customFormat="1" ht="18" customHeight="1">
      <c r="B21" s="30"/>
      <c r="E21" s="24" t="s">
        <v>30</v>
      </c>
      <c r="I21" s="90" t="s">
        <v>27</v>
      </c>
      <c r="J21" s="24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6" t="s">
        <v>32</v>
      </c>
      <c r="I23" s="90" t="s">
        <v>25</v>
      </c>
      <c r="J23" s="24" t="str">
        <f>IF('Rekapitulace stavby'!AN19="","",'Rekapitulace stavby'!AN19)</f>
        <v/>
      </c>
      <c r="L23" s="30"/>
    </row>
    <row r="24" spans="2:12" s="1" customFormat="1" ht="18" customHeight="1">
      <c r="B24" s="30"/>
      <c r="E24" s="24" t="str">
        <f>IF('Rekapitulace stavby'!E20="","",'Rekapitulace stavby'!E20)</f>
        <v/>
      </c>
      <c r="I24" s="90" t="s">
        <v>27</v>
      </c>
      <c r="J24" s="24" t="str">
        <f>IF('Rekapitulace stavby'!AN20="","",'Rekapitulace stavby'!AN20)</f>
        <v/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6" t="s">
        <v>33</v>
      </c>
      <c r="I26" s="89"/>
      <c r="L26" s="30"/>
    </row>
    <row r="27" spans="2:12" s="7" customFormat="1" ht="12" customHeight="1">
      <c r="B27" s="91"/>
      <c r="E27" s="240" t="s">
        <v>1</v>
      </c>
      <c r="F27" s="240"/>
      <c r="G27" s="240"/>
      <c r="H27" s="240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ROUND(J132,2)</f>
        <v>412139.5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5" customHeight="1">
      <c r="B33" s="30"/>
      <c r="D33" s="96" t="s">
        <v>38</v>
      </c>
      <c r="E33" s="26" t="s">
        <v>39</v>
      </c>
      <c r="F33" s="97">
        <f>ROUND((SUM(BE132:BE268)),2)</f>
        <v>412139.5</v>
      </c>
      <c r="I33" s="98">
        <v>0.21</v>
      </c>
      <c r="J33" s="97">
        <f>ROUND(((SUM(BE132:BE268))*I33),2)</f>
        <v>86549.3</v>
      </c>
      <c r="L33" s="30"/>
    </row>
    <row r="34" spans="2:12" s="1" customFormat="1" ht="14.45" customHeight="1">
      <c r="B34" s="30"/>
      <c r="E34" s="26" t="s">
        <v>40</v>
      </c>
      <c r="F34" s="97">
        <f>ROUND((SUM(BF132:BF268)),2)</f>
        <v>0</v>
      </c>
      <c r="I34" s="98">
        <v>0.15</v>
      </c>
      <c r="J34" s="97">
        <f>ROUND(((SUM(BF132:BF268))*I34),2)</f>
        <v>0</v>
      </c>
      <c r="L34" s="30"/>
    </row>
    <row r="35" spans="2:12" s="1" customFormat="1" ht="14.45" customHeight="1" hidden="1">
      <c r="B35" s="30"/>
      <c r="E35" s="26" t="s">
        <v>41</v>
      </c>
      <c r="F35" s="97">
        <f>ROUND((SUM(BG132:BG268)),2)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6" t="s">
        <v>42</v>
      </c>
      <c r="F36" s="97">
        <f>ROUND((SUM(BH132:BH268)),2)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6" t="s">
        <v>43</v>
      </c>
      <c r="F37" s="97">
        <f>ROUND((SUM(BI132:BI268)),2)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498688.8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7.1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4.15" customHeight="1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6.6" customHeight="1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0" ht="7.9" customHeight="1"/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20" t="s">
        <v>112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6" t="s">
        <v>16</v>
      </c>
      <c r="I84" s="89"/>
      <c r="L84" s="30"/>
    </row>
    <row r="85" spans="2:12" s="1" customFormat="1" ht="24.6" customHeight="1">
      <c r="B85" s="30"/>
      <c r="E85" s="249" t="str">
        <f>E7</f>
        <v>DECENTRALIZACE KOTELNY A MODERNIZACE TOPNÉHO SYSTÉMU NA ZKUŠEBNÍ STANICI ÚKZÚZ</v>
      </c>
      <c r="F85" s="250"/>
      <c r="G85" s="250"/>
      <c r="H85" s="250"/>
      <c r="I85" s="89"/>
      <c r="L85" s="30"/>
    </row>
    <row r="86" spans="2:12" s="1" customFormat="1" ht="12" customHeight="1">
      <c r="B86" s="30"/>
      <c r="C86" s="26" t="s">
        <v>110</v>
      </c>
      <c r="I86" s="89"/>
      <c r="L86" s="30"/>
    </row>
    <row r="87" spans="2:12" s="1" customFormat="1" ht="16.5" customHeight="1">
      <c r="B87" s="30"/>
      <c r="E87" s="233" t="str">
        <f>E9</f>
        <v>SO 01_UT - D.1.4.UT VYTÁPĚNÍ</v>
      </c>
      <c r="F87" s="248"/>
      <c r="G87" s="248"/>
      <c r="H87" s="248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6" t="s">
        <v>20</v>
      </c>
      <c r="F89" s="24" t="str">
        <f>F12</f>
        <v>HRADEC NAD SVITAVOU 483</v>
      </c>
      <c r="I89" s="90" t="s">
        <v>22</v>
      </c>
      <c r="J89" s="50" t="str">
        <f>IF(J12="","",J12)</f>
        <v>29. 2. 2020</v>
      </c>
      <c r="L89" s="30"/>
    </row>
    <row r="90" spans="2:12" s="1" customFormat="1" ht="6.95" customHeight="1">
      <c r="B90" s="30"/>
      <c r="I90" s="89"/>
      <c r="L90" s="30"/>
    </row>
    <row r="91" spans="2:12" s="1" customFormat="1" ht="15.2" customHeight="1">
      <c r="B91" s="30"/>
      <c r="C91" s="26" t="s">
        <v>24</v>
      </c>
      <c r="F91" s="24" t="str">
        <f>E15</f>
        <v/>
      </c>
      <c r="I91" s="90" t="s">
        <v>29</v>
      </c>
      <c r="J91" s="28" t="str">
        <f>E21</f>
        <v>iprojekt.info s.r.o.</v>
      </c>
      <c r="L91" s="30"/>
    </row>
    <row r="92" spans="2:12" s="1" customFormat="1" ht="15.2" customHeight="1">
      <c r="B92" s="30"/>
      <c r="C92" s="26" t="s">
        <v>28</v>
      </c>
      <c r="F92" s="24" t="str">
        <f>IF(E18="","",E18)</f>
        <v>INSTALATÉR Svitavy, s.r.o.</v>
      </c>
      <c r="I92" s="90" t="s">
        <v>32</v>
      </c>
      <c r="J92" s="28" t="str">
        <f>E24</f>
        <v/>
      </c>
      <c r="L92" s="30"/>
    </row>
    <row r="93" spans="2:12" s="1" customFormat="1" ht="5.45" customHeight="1">
      <c r="B93" s="30"/>
      <c r="I93" s="89"/>
      <c r="L93" s="30"/>
    </row>
    <row r="94" spans="2:12" s="1" customFormat="1" ht="29.25" customHeight="1">
      <c r="B94" s="30"/>
      <c r="C94" s="112" t="s">
        <v>113</v>
      </c>
      <c r="D94" s="99"/>
      <c r="E94" s="99"/>
      <c r="F94" s="99"/>
      <c r="G94" s="99"/>
      <c r="H94" s="99"/>
      <c r="I94" s="113"/>
      <c r="J94" s="114" t="s">
        <v>114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115</v>
      </c>
      <c r="I96" s="89"/>
      <c r="J96" s="64">
        <f>J132</f>
        <v>412139.5</v>
      </c>
      <c r="L96" s="30"/>
      <c r="AU96" s="16" t="s">
        <v>116</v>
      </c>
    </row>
    <row r="97" spans="2:12" s="8" customFormat="1" ht="24.95" customHeight="1">
      <c r="B97" s="116"/>
      <c r="D97" s="117" t="s">
        <v>117</v>
      </c>
      <c r="E97" s="118"/>
      <c r="F97" s="118"/>
      <c r="G97" s="118"/>
      <c r="H97" s="118"/>
      <c r="I97" s="119"/>
      <c r="J97" s="120">
        <f>J133</f>
        <v>412139.5</v>
      </c>
      <c r="L97" s="116"/>
    </row>
    <row r="98" spans="2:12" s="9" customFormat="1" ht="19.9" customHeight="1">
      <c r="B98" s="121"/>
      <c r="D98" s="122" t="s">
        <v>290</v>
      </c>
      <c r="E98" s="123"/>
      <c r="F98" s="123"/>
      <c r="G98" s="123"/>
      <c r="H98" s="123"/>
      <c r="I98" s="124"/>
      <c r="J98" s="125">
        <f>J134</f>
        <v>20651.5</v>
      </c>
      <c r="L98" s="121"/>
    </row>
    <row r="99" spans="2:12" s="9" customFormat="1" ht="19.9" customHeight="1">
      <c r="B99" s="121"/>
      <c r="D99" s="122" t="s">
        <v>291</v>
      </c>
      <c r="E99" s="123"/>
      <c r="F99" s="123"/>
      <c r="G99" s="123"/>
      <c r="H99" s="123"/>
      <c r="I99" s="124"/>
      <c r="J99" s="125">
        <f>J147</f>
        <v>23038</v>
      </c>
      <c r="L99" s="121"/>
    </row>
    <row r="100" spans="2:12" s="9" customFormat="1" ht="19.9" customHeight="1">
      <c r="B100" s="121"/>
      <c r="D100" s="122" t="s">
        <v>292</v>
      </c>
      <c r="E100" s="123"/>
      <c r="F100" s="123"/>
      <c r="G100" s="123"/>
      <c r="H100" s="123"/>
      <c r="I100" s="124"/>
      <c r="J100" s="125">
        <f>J157</f>
        <v>10900</v>
      </c>
      <c r="L100" s="121"/>
    </row>
    <row r="101" spans="2:12" s="9" customFormat="1" ht="19.9" customHeight="1">
      <c r="B101" s="121"/>
      <c r="D101" s="122" t="s">
        <v>293</v>
      </c>
      <c r="E101" s="123"/>
      <c r="F101" s="123"/>
      <c r="G101" s="123"/>
      <c r="H101" s="123"/>
      <c r="I101" s="124"/>
      <c r="J101" s="125">
        <f>J166</f>
        <v>3600</v>
      </c>
      <c r="L101" s="121"/>
    </row>
    <row r="102" spans="2:12" s="9" customFormat="1" ht="19.9" customHeight="1">
      <c r="B102" s="121"/>
      <c r="D102" s="122" t="s">
        <v>294</v>
      </c>
      <c r="E102" s="123"/>
      <c r="F102" s="123"/>
      <c r="G102" s="123"/>
      <c r="H102" s="123"/>
      <c r="I102" s="124"/>
      <c r="J102" s="125">
        <f>J171</f>
        <v>9972</v>
      </c>
      <c r="L102" s="121"/>
    </row>
    <row r="103" spans="2:12" s="9" customFormat="1" ht="19.9" customHeight="1">
      <c r="B103" s="121"/>
      <c r="D103" s="122" t="s">
        <v>295</v>
      </c>
      <c r="E103" s="123"/>
      <c r="F103" s="123"/>
      <c r="G103" s="123"/>
      <c r="H103" s="123"/>
      <c r="I103" s="124"/>
      <c r="J103" s="125">
        <f>J177</f>
        <v>10337</v>
      </c>
      <c r="L103" s="121"/>
    </row>
    <row r="104" spans="2:12" s="9" customFormat="1" ht="19.9" customHeight="1">
      <c r="B104" s="121"/>
      <c r="D104" s="122" t="s">
        <v>296</v>
      </c>
      <c r="E104" s="123"/>
      <c r="F104" s="123"/>
      <c r="G104" s="123"/>
      <c r="H104" s="123"/>
      <c r="I104" s="124"/>
      <c r="J104" s="125">
        <f>J184</f>
        <v>1837.5</v>
      </c>
      <c r="L104" s="121"/>
    </row>
    <row r="105" spans="2:12" s="9" customFormat="1" ht="19.9" customHeight="1">
      <c r="B105" s="121"/>
      <c r="D105" s="122" t="s">
        <v>297</v>
      </c>
      <c r="E105" s="123"/>
      <c r="F105" s="123"/>
      <c r="G105" s="123"/>
      <c r="H105" s="123"/>
      <c r="I105" s="124"/>
      <c r="J105" s="125">
        <f>J187</f>
        <v>13572.5</v>
      </c>
      <c r="L105" s="121"/>
    </row>
    <row r="106" spans="2:12" s="9" customFormat="1" ht="19.9" customHeight="1">
      <c r="B106" s="121"/>
      <c r="D106" s="122" t="s">
        <v>298</v>
      </c>
      <c r="E106" s="123"/>
      <c r="F106" s="123"/>
      <c r="G106" s="123"/>
      <c r="H106" s="123"/>
      <c r="I106" s="124"/>
      <c r="J106" s="125">
        <f>J204</f>
        <v>112098</v>
      </c>
      <c r="L106" s="121"/>
    </row>
    <row r="107" spans="2:12" s="9" customFormat="1" ht="19.9" customHeight="1">
      <c r="B107" s="121"/>
      <c r="D107" s="122" t="s">
        <v>299</v>
      </c>
      <c r="E107" s="123"/>
      <c r="F107" s="123"/>
      <c r="G107" s="123"/>
      <c r="H107" s="123"/>
      <c r="I107" s="124"/>
      <c r="J107" s="125">
        <f>J214</f>
        <v>123498</v>
      </c>
      <c r="L107" s="121"/>
    </row>
    <row r="108" spans="2:12" s="9" customFormat="1" ht="19.9" customHeight="1">
      <c r="B108" s="121"/>
      <c r="D108" s="122" t="s">
        <v>300</v>
      </c>
      <c r="E108" s="123"/>
      <c r="F108" s="123"/>
      <c r="G108" s="123"/>
      <c r="H108" s="123"/>
      <c r="I108" s="124"/>
      <c r="J108" s="125">
        <f>J227</f>
        <v>31777</v>
      </c>
      <c r="L108" s="121"/>
    </row>
    <row r="109" spans="2:12" s="9" customFormat="1" ht="19.9" customHeight="1">
      <c r="B109" s="121"/>
      <c r="D109" s="122" t="s">
        <v>301</v>
      </c>
      <c r="E109" s="123"/>
      <c r="F109" s="123"/>
      <c r="G109" s="123"/>
      <c r="H109" s="123"/>
      <c r="I109" s="124"/>
      <c r="J109" s="125">
        <f>J235</f>
        <v>45716</v>
      </c>
      <c r="L109" s="121"/>
    </row>
    <row r="110" spans="2:12" s="9" customFormat="1" ht="19.9" customHeight="1">
      <c r="B110" s="121"/>
      <c r="D110" s="122" t="s">
        <v>302</v>
      </c>
      <c r="E110" s="123"/>
      <c r="F110" s="123"/>
      <c r="G110" s="123"/>
      <c r="H110" s="123"/>
      <c r="I110" s="124"/>
      <c r="J110" s="125">
        <f>J260</f>
        <v>992</v>
      </c>
      <c r="L110" s="121"/>
    </row>
    <row r="111" spans="2:12" s="9" customFormat="1" ht="19.9" customHeight="1">
      <c r="B111" s="121"/>
      <c r="D111" s="122" t="s">
        <v>303</v>
      </c>
      <c r="E111" s="123"/>
      <c r="F111" s="123"/>
      <c r="G111" s="123"/>
      <c r="H111" s="123"/>
      <c r="I111" s="124"/>
      <c r="J111" s="125">
        <f>J264</f>
        <v>300</v>
      </c>
      <c r="L111" s="121"/>
    </row>
    <row r="112" spans="2:12" s="9" customFormat="1" ht="19.9" customHeight="1">
      <c r="B112" s="121"/>
      <c r="D112" s="122" t="s">
        <v>120</v>
      </c>
      <c r="E112" s="123"/>
      <c r="F112" s="123"/>
      <c r="G112" s="123"/>
      <c r="H112" s="123"/>
      <c r="I112" s="124"/>
      <c r="J112" s="125">
        <f>J266</f>
        <v>3850</v>
      </c>
      <c r="L112" s="121"/>
    </row>
    <row r="113" spans="2:12" s="1" customFormat="1" ht="21.75" customHeight="1">
      <c r="B113" s="30"/>
      <c r="I113" s="89"/>
      <c r="L113" s="30"/>
    </row>
    <row r="114" spans="2:12" s="1" customFormat="1" ht="6.95" customHeight="1">
      <c r="B114" s="42"/>
      <c r="C114" s="43"/>
      <c r="D114" s="43"/>
      <c r="E114" s="43"/>
      <c r="F114" s="43"/>
      <c r="G114" s="43"/>
      <c r="H114" s="43"/>
      <c r="I114" s="110"/>
      <c r="J114" s="43"/>
      <c r="K114" s="43"/>
      <c r="L114" s="30"/>
    </row>
    <row r="117" ht="9.6" customHeight="1"/>
    <row r="118" spans="2:12" s="1" customFormat="1" ht="6.95" customHeight="1">
      <c r="B118" s="44"/>
      <c r="C118" s="45"/>
      <c r="D118" s="45"/>
      <c r="E118" s="45"/>
      <c r="F118" s="45"/>
      <c r="G118" s="45"/>
      <c r="H118" s="45"/>
      <c r="I118" s="111"/>
      <c r="J118" s="45"/>
      <c r="K118" s="45"/>
      <c r="L118" s="30"/>
    </row>
    <row r="119" spans="2:12" s="1" customFormat="1" ht="24.95" customHeight="1">
      <c r="B119" s="30"/>
      <c r="C119" s="20" t="s">
        <v>122</v>
      </c>
      <c r="I119" s="89"/>
      <c r="L119" s="30"/>
    </row>
    <row r="120" spans="2:12" s="1" customFormat="1" ht="6.95" customHeight="1">
      <c r="B120" s="30"/>
      <c r="I120" s="89"/>
      <c r="L120" s="30"/>
    </row>
    <row r="121" spans="2:12" s="1" customFormat="1" ht="12" customHeight="1">
      <c r="B121" s="30"/>
      <c r="C121" s="26" t="s">
        <v>16</v>
      </c>
      <c r="I121" s="89"/>
      <c r="L121" s="30"/>
    </row>
    <row r="122" spans="2:12" s="1" customFormat="1" ht="22.15" customHeight="1">
      <c r="B122" s="30"/>
      <c r="E122" s="249" t="str">
        <f>E7</f>
        <v>DECENTRALIZACE KOTELNY A MODERNIZACE TOPNÉHO SYSTÉMU NA ZKUŠEBNÍ STANICI ÚKZÚZ</v>
      </c>
      <c r="F122" s="250"/>
      <c r="G122" s="250"/>
      <c r="H122" s="250"/>
      <c r="I122" s="89"/>
      <c r="L122" s="30"/>
    </row>
    <row r="123" spans="2:12" s="1" customFormat="1" ht="12" customHeight="1">
      <c r="B123" s="30"/>
      <c r="C123" s="26" t="s">
        <v>110</v>
      </c>
      <c r="I123" s="89"/>
      <c r="L123" s="30"/>
    </row>
    <row r="124" spans="2:12" s="1" customFormat="1" ht="16.5" customHeight="1">
      <c r="B124" s="30"/>
      <c r="E124" s="233" t="str">
        <f>E9</f>
        <v>SO 01_UT - D.1.4.UT VYTÁPĚNÍ</v>
      </c>
      <c r="F124" s="248"/>
      <c r="G124" s="248"/>
      <c r="H124" s="248"/>
      <c r="I124" s="89"/>
      <c r="L124" s="30"/>
    </row>
    <row r="125" spans="2:12" s="1" customFormat="1" ht="6.95" customHeight="1">
      <c r="B125" s="30"/>
      <c r="I125" s="89"/>
      <c r="L125" s="30"/>
    </row>
    <row r="126" spans="2:12" s="1" customFormat="1" ht="12" customHeight="1">
      <c r="B126" s="30"/>
      <c r="C126" s="26" t="s">
        <v>20</v>
      </c>
      <c r="F126" s="24" t="str">
        <f>F12</f>
        <v>HRADEC NAD SVITAVOU 483</v>
      </c>
      <c r="I126" s="90" t="s">
        <v>22</v>
      </c>
      <c r="J126" s="50" t="str">
        <f>IF(J12="","",J12)</f>
        <v>29. 2. 2020</v>
      </c>
      <c r="L126" s="30"/>
    </row>
    <row r="127" spans="2:12" s="1" customFormat="1" ht="6.95" customHeight="1">
      <c r="B127" s="30"/>
      <c r="I127" s="89"/>
      <c r="L127" s="30"/>
    </row>
    <row r="128" spans="2:12" s="1" customFormat="1" ht="15.2" customHeight="1">
      <c r="B128" s="30"/>
      <c r="C128" s="26" t="s">
        <v>24</v>
      </c>
      <c r="F128" s="24" t="str">
        <f>E15</f>
        <v/>
      </c>
      <c r="I128" s="90" t="s">
        <v>29</v>
      </c>
      <c r="J128" s="28" t="str">
        <f>E21</f>
        <v>iprojekt.info s.r.o.</v>
      </c>
      <c r="L128" s="30"/>
    </row>
    <row r="129" spans="2:12" s="1" customFormat="1" ht="15.2" customHeight="1">
      <c r="B129" s="30"/>
      <c r="C129" s="26" t="s">
        <v>28</v>
      </c>
      <c r="F129" s="24" t="str">
        <f>IF(E18="","",E18)</f>
        <v>INSTALATÉR Svitavy, s.r.o.</v>
      </c>
      <c r="I129" s="90" t="s">
        <v>32</v>
      </c>
      <c r="J129" s="28" t="str">
        <f>E24</f>
        <v/>
      </c>
      <c r="L129" s="30"/>
    </row>
    <row r="130" spans="2:12" s="1" customFormat="1" ht="10.35" customHeight="1">
      <c r="B130" s="30"/>
      <c r="I130" s="89"/>
      <c r="L130" s="30"/>
    </row>
    <row r="131" spans="2:20" s="10" customFormat="1" ht="29.25" customHeight="1">
      <c r="B131" s="126"/>
      <c r="C131" s="127" t="s">
        <v>123</v>
      </c>
      <c r="D131" s="128" t="s">
        <v>59</v>
      </c>
      <c r="E131" s="128" t="s">
        <v>55</v>
      </c>
      <c r="F131" s="128" t="s">
        <v>56</v>
      </c>
      <c r="G131" s="128" t="s">
        <v>124</v>
      </c>
      <c r="H131" s="128" t="s">
        <v>125</v>
      </c>
      <c r="I131" s="129" t="s">
        <v>126</v>
      </c>
      <c r="J131" s="130" t="s">
        <v>114</v>
      </c>
      <c r="K131" s="131" t="s">
        <v>127</v>
      </c>
      <c r="L131" s="126"/>
      <c r="M131" s="57" t="s">
        <v>1</v>
      </c>
      <c r="N131" s="58" t="s">
        <v>38</v>
      </c>
      <c r="O131" s="58" t="s">
        <v>128</v>
      </c>
      <c r="P131" s="58" t="s">
        <v>129</v>
      </c>
      <c r="Q131" s="58" t="s">
        <v>130</v>
      </c>
      <c r="R131" s="58" t="s">
        <v>131</v>
      </c>
      <c r="S131" s="58" t="s">
        <v>132</v>
      </c>
      <c r="T131" s="59" t="s">
        <v>133</v>
      </c>
    </row>
    <row r="132" spans="2:63" s="1" customFormat="1" ht="22.9" customHeight="1">
      <c r="B132" s="30"/>
      <c r="C132" s="62" t="s">
        <v>134</v>
      </c>
      <c r="I132" s="89"/>
      <c r="J132" s="132">
        <f>BK132</f>
        <v>412139.5</v>
      </c>
      <c r="L132" s="30"/>
      <c r="M132" s="60"/>
      <c r="N132" s="51"/>
      <c r="O132" s="51"/>
      <c r="P132" s="133">
        <f>P133</f>
        <v>0</v>
      </c>
      <c r="Q132" s="51"/>
      <c r="R132" s="133">
        <f>R133</f>
        <v>2.07495</v>
      </c>
      <c r="S132" s="51"/>
      <c r="T132" s="134">
        <f>T133</f>
        <v>1.046</v>
      </c>
      <c r="AT132" s="16" t="s">
        <v>73</v>
      </c>
      <c r="AU132" s="16" t="s">
        <v>116</v>
      </c>
      <c r="BK132" s="135">
        <f>BK133</f>
        <v>412139.5</v>
      </c>
    </row>
    <row r="133" spans="2:63" s="11" customFormat="1" ht="25.9" customHeight="1">
      <c r="B133" s="136"/>
      <c r="D133" s="137" t="s">
        <v>73</v>
      </c>
      <c r="E133" s="138" t="s">
        <v>135</v>
      </c>
      <c r="F133" s="138" t="s">
        <v>135</v>
      </c>
      <c r="I133" s="139"/>
      <c r="J133" s="140">
        <f>BK133</f>
        <v>412139.5</v>
      </c>
      <c r="L133" s="136"/>
      <c r="M133" s="141"/>
      <c r="N133" s="142"/>
      <c r="O133" s="142"/>
      <c r="P133" s="143">
        <f>P134+P147+P157+P166+P171+P177+P184+P187+P204+P214+P227+P235+P260+P264+P266</f>
        <v>0</v>
      </c>
      <c r="Q133" s="142"/>
      <c r="R133" s="143">
        <f>R134+R147+R157+R166+R171+R177+R184+R187+R204+R214+R227+R235+R260+R264+R266</f>
        <v>2.07495</v>
      </c>
      <c r="S133" s="142"/>
      <c r="T133" s="144">
        <f>T134+T147+T157+T166+T171+T177+T184+T187+T204+T214+T227+T235+T260+T264+T266</f>
        <v>1.046</v>
      </c>
      <c r="AR133" s="137" t="s">
        <v>84</v>
      </c>
      <c r="AT133" s="145" t="s">
        <v>73</v>
      </c>
      <c r="AU133" s="145" t="s">
        <v>74</v>
      </c>
      <c r="AY133" s="137" t="s">
        <v>136</v>
      </c>
      <c r="BK133" s="146">
        <f>BK134+BK147+BK157+BK166+BK171+BK177+BK184+BK187+BK204+BK214+BK227+BK235+BK260+BK264+BK266</f>
        <v>412139.5</v>
      </c>
    </row>
    <row r="134" spans="2:63" s="11" customFormat="1" ht="22.9" customHeight="1">
      <c r="B134" s="136"/>
      <c r="D134" s="137" t="s">
        <v>73</v>
      </c>
      <c r="E134" s="147" t="s">
        <v>304</v>
      </c>
      <c r="F134" s="147" t="s">
        <v>305</v>
      </c>
      <c r="I134" s="139"/>
      <c r="J134" s="148">
        <f>BK134</f>
        <v>20651.5</v>
      </c>
      <c r="L134" s="136"/>
      <c r="M134" s="141"/>
      <c r="N134" s="142"/>
      <c r="O134" s="142"/>
      <c r="P134" s="143">
        <f>SUM(P135:P146)</f>
        <v>0</v>
      </c>
      <c r="Q134" s="142"/>
      <c r="R134" s="143">
        <f>SUM(R135:R146)</f>
        <v>0</v>
      </c>
      <c r="S134" s="142"/>
      <c r="T134" s="144">
        <f>SUM(T135:T146)</f>
        <v>0</v>
      </c>
      <c r="AR134" s="137" t="s">
        <v>84</v>
      </c>
      <c r="AT134" s="145" t="s">
        <v>73</v>
      </c>
      <c r="AU134" s="145" t="s">
        <v>82</v>
      </c>
      <c r="AY134" s="137" t="s">
        <v>136</v>
      </c>
      <c r="BK134" s="146">
        <f>SUM(BK135:BK146)</f>
        <v>20651.5</v>
      </c>
    </row>
    <row r="135" spans="2:65" s="1" customFormat="1" ht="16.5" customHeight="1">
      <c r="B135" s="149"/>
      <c r="C135" s="177" t="s">
        <v>82</v>
      </c>
      <c r="D135" s="177" t="s">
        <v>306</v>
      </c>
      <c r="E135" s="178" t="s">
        <v>307</v>
      </c>
      <c r="F135" s="179" t="s">
        <v>308</v>
      </c>
      <c r="G135" s="180" t="s">
        <v>142</v>
      </c>
      <c r="H135" s="181">
        <v>2</v>
      </c>
      <c r="I135" s="182">
        <v>139.5</v>
      </c>
      <c r="J135" s="183">
        <f aca="true" t="shared" si="0" ref="J135:J146">ROUND(I135*H135,2)</f>
        <v>279</v>
      </c>
      <c r="K135" s="179" t="s">
        <v>1</v>
      </c>
      <c r="L135" s="184"/>
      <c r="M135" s="185" t="s">
        <v>1</v>
      </c>
      <c r="N135" s="186" t="s">
        <v>39</v>
      </c>
      <c r="O135" s="53"/>
      <c r="P135" s="159">
        <f aca="true" t="shared" si="1" ref="P135:P146">O135*H135</f>
        <v>0</v>
      </c>
      <c r="Q135" s="159">
        <v>0</v>
      </c>
      <c r="R135" s="159">
        <f aca="true" t="shared" si="2" ref="R135:R146">Q135*H135</f>
        <v>0</v>
      </c>
      <c r="S135" s="159">
        <v>0</v>
      </c>
      <c r="T135" s="160">
        <f aca="true" t="shared" si="3" ref="T135:T146">S135*H135</f>
        <v>0</v>
      </c>
      <c r="AR135" s="161" t="s">
        <v>258</v>
      </c>
      <c r="AT135" s="161" t="s">
        <v>306</v>
      </c>
      <c r="AU135" s="161" t="s">
        <v>84</v>
      </c>
      <c r="AY135" s="16" t="s">
        <v>136</v>
      </c>
      <c r="BE135" s="162">
        <f aca="true" t="shared" si="4" ref="BE135:BE146">IF(N135="základní",J135,0)</f>
        <v>279</v>
      </c>
      <c r="BF135" s="162">
        <f aca="true" t="shared" si="5" ref="BF135:BF146">IF(N135="snížená",J135,0)</f>
        <v>0</v>
      </c>
      <c r="BG135" s="162">
        <f aca="true" t="shared" si="6" ref="BG135:BG146">IF(N135="zákl. přenesená",J135,0)</f>
        <v>0</v>
      </c>
      <c r="BH135" s="162">
        <f aca="true" t="shared" si="7" ref="BH135:BH146">IF(N135="sníž. přenesená",J135,0)</f>
        <v>0</v>
      </c>
      <c r="BI135" s="162">
        <f aca="true" t="shared" si="8" ref="BI135:BI146">IF(N135="nulová",J135,0)</f>
        <v>0</v>
      </c>
      <c r="BJ135" s="16" t="s">
        <v>82</v>
      </c>
      <c r="BK135" s="162">
        <f aca="true" t="shared" si="9" ref="BK135:BK146">ROUND(I135*H135,2)</f>
        <v>279</v>
      </c>
      <c r="BL135" s="16" t="s">
        <v>258</v>
      </c>
      <c r="BM135" s="161" t="s">
        <v>309</v>
      </c>
    </row>
    <row r="136" spans="2:65" s="1" customFormat="1" ht="16.5" customHeight="1">
      <c r="B136" s="149"/>
      <c r="C136" s="177" t="s">
        <v>84</v>
      </c>
      <c r="D136" s="177" t="s">
        <v>306</v>
      </c>
      <c r="E136" s="178" t="s">
        <v>310</v>
      </c>
      <c r="F136" s="179" t="s">
        <v>311</v>
      </c>
      <c r="G136" s="180" t="s">
        <v>142</v>
      </c>
      <c r="H136" s="181">
        <v>1</v>
      </c>
      <c r="I136" s="182">
        <v>2620</v>
      </c>
      <c r="J136" s="183">
        <f t="shared" si="0"/>
        <v>2620</v>
      </c>
      <c r="K136" s="179" t="s">
        <v>1</v>
      </c>
      <c r="L136" s="184"/>
      <c r="M136" s="185" t="s">
        <v>1</v>
      </c>
      <c r="N136" s="186" t="s">
        <v>39</v>
      </c>
      <c r="O136" s="53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AR136" s="161" t="s">
        <v>258</v>
      </c>
      <c r="AT136" s="161" t="s">
        <v>306</v>
      </c>
      <c r="AU136" s="161" t="s">
        <v>84</v>
      </c>
      <c r="AY136" s="16" t="s">
        <v>136</v>
      </c>
      <c r="BE136" s="162">
        <f t="shared" si="4"/>
        <v>2620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6" t="s">
        <v>82</v>
      </c>
      <c r="BK136" s="162">
        <f t="shared" si="9"/>
        <v>2620</v>
      </c>
      <c r="BL136" s="16" t="s">
        <v>258</v>
      </c>
      <c r="BM136" s="161" t="s">
        <v>312</v>
      </c>
    </row>
    <row r="137" spans="2:65" s="1" customFormat="1" ht="16.5" customHeight="1">
      <c r="B137" s="149"/>
      <c r="C137" s="177" t="s">
        <v>148</v>
      </c>
      <c r="D137" s="177" t="s">
        <v>306</v>
      </c>
      <c r="E137" s="178" t="s">
        <v>313</v>
      </c>
      <c r="F137" s="179" t="s">
        <v>314</v>
      </c>
      <c r="G137" s="180" t="s">
        <v>142</v>
      </c>
      <c r="H137" s="181">
        <v>1</v>
      </c>
      <c r="I137" s="182">
        <v>1296</v>
      </c>
      <c r="J137" s="183">
        <f t="shared" si="0"/>
        <v>1296</v>
      </c>
      <c r="K137" s="179" t="s">
        <v>1</v>
      </c>
      <c r="L137" s="184"/>
      <c r="M137" s="185" t="s">
        <v>1</v>
      </c>
      <c r="N137" s="186" t="s">
        <v>39</v>
      </c>
      <c r="O137" s="53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AR137" s="161" t="s">
        <v>258</v>
      </c>
      <c r="AT137" s="161" t="s">
        <v>306</v>
      </c>
      <c r="AU137" s="161" t="s">
        <v>84</v>
      </c>
      <c r="AY137" s="16" t="s">
        <v>136</v>
      </c>
      <c r="BE137" s="162">
        <f t="shared" si="4"/>
        <v>1296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6" t="s">
        <v>82</v>
      </c>
      <c r="BK137" s="162">
        <f t="shared" si="9"/>
        <v>1296</v>
      </c>
      <c r="BL137" s="16" t="s">
        <v>258</v>
      </c>
      <c r="BM137" s="161" t="s">
        <v>315</v>
      </c>
    </row>
    <row r="138" spans="2:65" s="1" customFormat="1" ht="16.5" customHeight="1">
      <c r="B138" s="149"/>
      <c r="C138" s="177" t="s">
        <v>153</v>
      </c>
      <c r="D138" s="177" t="s">
        <v>306</v>
      </c>
      <c r="E138" s="178" t="s">
        <v>316</v>
      </c>
      <c r="F138" s="179" t="s">
        <v>317</v>
      </c>
      <c r="G138" s="180" t="s">
        <v>142</v>
      </c>
      <c r="H138" s="181">
        <v>1</v>
      </c>
      <c r="I138" s="182">
        <v>1269</v>
      </c>
      <c r="J138" s="183">
        <f t="shared" si="0"/>
        <v>1269</v>
      </c>
      <c r="K138" s="179" t="s">
        <v>1</v>
      </c>
      <c r="L138" s="184"/>
      <c r="M138" s="185" t="s">
        <v>1</v>
      </c>
      <c r="N138" s="186" t="s">
        <v>39</v>
      </c>
      <c r="O138" s="53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AR138" s="161" t="s">
        <v>258</v>
      </c>
      <c r="AT138" s="161" t="s">
        <v>306</v>
      </c>
      <c r="AU138" s="161" t="s">
        <v>84</v>
      </c>
      <c r="AY138" s="16" t="s">
        <v>136</v>
      </c>
      <c r="BE138" s="162">
        <f t="shared" si="4"/>
        <v>1269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6" t="s">
        <v>82</v>
      </c>
      <c r="BK138" s="162">
        <f t="shared" si="9"/>
        <v>1269</v>
      </c>
      <c r="BL138" s="16" t="s">
        <v>258</v>
      </c>
      <c r="BM138" s="161" t="s">
        <v>318</v>
      </c>
    </row>
    <row r="139" spans="2:65" s="1" customFormat="1" ht="16.5" customHeight="1">
      <c r="B139" s="149"/>
      <c r="C139" s="177" t="s">
        <v>157</v>
      </c>
      <c r="D139" s="177" t="s">
        <v>306</v>
      </c>
      <c r="E139" s="178" t="s">
        <v>319</v>
      </c>
      <c r="F139" s="179" t="s">
        <v>320</v>
      </c>
      <c r="G139" s="180" t="s">
        <v>142</v>
      </c>
      <c r="H139" s="181">
        <v>1</v>
      </c>
      <c r="I139" s="182">
        <v>616.5</v>
      </c>
      <c r="J139" s="183">
        <f t="shared" si="0"/>
        <v>616.5</v>
      </c>
      <c r="K139" s="179" t="s">
        <v>1</v>
      </c>
      <c r="L139" s="184"/>
      <c r="M139" s="185" t="s">
        <v>1</v>
      </c>
      <c r="N139" s="186" t="s">
        <v>39</v>
      </c>
      <c r="O139" s="53"/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AR139" s="161" t="s">
        <v>258</v>
      </c>
      <c r="AT139" s="161" t="s">
        <v>306</v>
      </c>
      <c r="AU139" s="161" t="s">
        <v>84</v>
      </c>
      <c r="AY139" s="16" t="s">
        <v>136</v>
      </c>
      <c r="BE139" s="162">
        <f t="shared" si="4"/>
        <v>616.5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6" t="s">
        <v>82</v>
      </c>
      <c r="BK139" s="162">
        <f t="shared" si="9"/>
        <v>616.5</v>
      </c>
      <c r="BL139" s="16" t="s">
        <v>258</v>
      </c>
      <c r="BM139" s="161" t="s">
        <v>321</v>
      </c>
    </row>
    <row r="140" spans="2:65" s="1" customFormat="1" ht="16.5" customHeight="1">
      <c r="B140" s="149"/>
      <c r="C140" s="177" t="s">
        <v>161</v>
      </c>
      <c r="D140" s="177" t="s">
        <v>306</v>
      </c>
      <c r="E140" s="178" t="s">
        <v>322</v>
      </c>
      <c r="F140" s="179" t="s">
        <v>323</v>
      </c>
      <c r="G140" s="180" t="s">
        <v>142</v>
      </c>
      <c r="H140" s="181">
        <v>3</v>
      </c>
      <c r="I140" s="182">
        <v>504</v>
      </c>
      <c r="J140" s="183">
        <f t="shared" si="0"/>
        <v>1512</v>
      </c>
      <c r="K140" s="179" t="s">
        <v>1</v>
      </c>
      <c r="L140" s="184"/>
      <c r="M140" s="185" t="s">
        <v>1</v>
      </c>
      <c r="N140" s="186" t="s">
        <v>39</v>
      </c>
      <c r="O140" s="53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AR140" s="161" t="s">
        <v>258</v>
      </c>
      <c r="AT140" s="161" t="s">
        <v>306</v>
      </c>
      <c r="AU140" s="161" t="s">
        <v>84</v>
      </c>
      <c r="AY140" s="16" t="s">
        <v>136</v>
      </c>
      <c r="BE140" s="162">
        <f t="shared" si="4"/>
        <v>1512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6" t="s">
        <v>82</v>
      </c>
      <c r="BK140" s="162">
        <f t="shared" si="9"/>
        <v>1512</v>
      </c>
      <c r="BL140" s="16" t="s">
        <v>258</v>
      </c>
      <c r="BM140" s="161" t="s">
        <v>324</v>
      </c>
    </row>
    <row r="141" spans="2:65" s="1" customFormat="1" ht="16.5" customHeight="1">
      <c r="B141" s="149"/>
      <c r="C141" s="177" t="s">
        <v>165</v>
      </c>
      <c r="D141" s="177" t="s">
        <v>306</v>
      </c>
      <c r="E141" s="178" t="s">
        <v>325</v>
      </c>
      <c r="F141" s="179" t="s">
        <v>326</v>
      </c>
      <c r="G141" s="180" t="s">
        <v>142</v>
      </c>
      <c r="H141" s="181">
        <v>1</v>
      </c>
      <c r="I141" s="182">
        <v>391.5</v>
      </c>
      <c r="J141" s="183">
        <f t="shared" si="0"/>
        <v>391.5</v>
      </c>
      <c r="K141" s="179" t="s">
        <v>1</v>
      </c>
      <c r="L141" s="184"/>
      <c r="M141" s="185" t="s">
        <v>1</v>
      </c>
      <c r="N141" s="186" t="s">
        <v>39</v>
      </c>
      <c r="O141" s="53"/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AR141" s="161" t="s">
        <v>258</v>
      </c>
      <c r="AT141" s="161" t="s">
        <v>306</v>
      </c>
      <c r="AU141" s="161" t="s">
        <v>84</v>
      </c>
      <c r="AY141" s="16" t="s">
        <v>136</v>
      </c>
      <c r="BE141" s="162">
        <f t="shared" si="4"/>
        <v>391.5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6" t="s">
        <v>82</v>
      </c>
      <c r="BK141" s="162">
        <f t="shared" si="9"/>
        <v>391.5</v>
      </c>
      <c r="BL141" s="16" t="s">
        <v>258</v>
      </c>
      <c r="BM141" s="161" t="s">
        <v>327</v>
      </c>
    </row>
    <row r="142" spans="2:65" s="1" customFormat="1" ht="16.5" customHeight="1">
      <c r="B142" s="149"/>
      <c r="C142" s="177" t="s">
        <v>169</v>
      </c>
      <c r="D142" s="177" t="s">
        <v>306</v>
      </c>
      <c r="E142" s="178" t="s">
        <v>328</v>
      </c>
      <c r="F142" s="179" t="s">
        <v>329</v>
      </c>
      <c r="G142" s="180" t="s">
        <v>142</v>
      </c>
      <c r="H142" s="181">
        <v>1</v>
      </c>
      <c r="I142" s="182">
        <v>1386</v>
      </c>
      <c r="J142" s="183">
        <f t="shared" si="0"/>
        <v>1386</v>
      </c>
      <c r="K142" s="179" t="s">
        <v>1</v>
      </c>
      <c r="L142" s="184"/>
      <c r="M142" s="185" t="s">
        <v>1</v>
      </c>
      <c r="N142" s="186" t="s">
        <v>39</v>
      </c>
      <c r="O142" s="53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AR142" s="161" t="s">
        <v>258</v>
      </c>
      <c r="AT142" s="161" t="s">
        <v>306</v>
      </c>
      <c r="AU142" s="161" t="s">
        <v>84</v>
      </c>
      <c r="AY142" s="16" t="s">
        <v>136</v>
      </c>
      <c r="BE142" s="162">
        <f t="shared" si="4"/>
        <v>1386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6" t="s">
        <v>82</v>
      </c>
      <c r="BK142" s="162">
        <f t="shared" si="9"/>
        <v>1386</v>
      </c>
      <c r="BL142" s="16" t="s">
        <v>258</v>
      </c>
      <c r="BM142" s="161" t="s">
        <v>330</v>
      </c>
    </row>
    <row r="143" spans="2:65" s="1" customFormat="1" ht="16.5" customHeight="1">
      <c r="B143" s="149"/>
      <c r="C143" s="177" t="s">
        <v>173</v>
      </c>
      <c r="D143" s="177" t="s">
        <v>306</v>
      </c>
      <c r="E143" s="178" t="s">
        <v>331</v>
      </c>
      <c r="F143" s="179" t="s">
        <v>332</v>
      </c>
      <c r="G143" s="180" t="s">
        <v>142</v>
      </c>
      <c r="H143" s="181">
        <v>4</v>
      </c>
      <c r="I143" s="182">
        <v>805.5</v>
      </c>
      <c r="J143" s="183">
        <f t="shared" si="0"/>
        <v>3222</v>
      </c>
      <c r="K143" s="179" t="s">
        <v>1</v>
      </c>
      <c r="L143" s="184"/>
      <c r="M143" s="185" t="s">
        <v>1</v>
      </c>
      <c r="N143" s="186" t="s">
        <v>39</v>
      </c>
      <c r="O143" s="53"/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AR143" s="161" t="s">
        <v>258</v>
      </c>
      <c r="AT143" s="161" t="s">
        <v>306</v>
      </c>
      <c r="AU143" s="161" t="s">
        <v>84</v>
      </c>
      <c r="AY143" s="16" t="s">
        <v>136</v>
      </c>
      <c r="BE143" s="162">
        <f t="shared" si="4"/>
        <v>3222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6" t="s">
        <v>82</v>
      </c>
      <c r="BK143" s="162">
        <f t="shared" si="9"/>
        <v>3222</v>
      </c>
      <c r="BL143" s="16" t="s">
        <v>258</v>
      </c>
      <c r="BM143" s="161" t="s">
        <v>333</v>
      </c>
    </row>
    <row r="144" spans="2:65" s="1" customFormat="1" ht="16.5" customHeight="1">
      <c r="B144" s="149"/>
      <c r="C144" s="177" t="s">
        <v>177</v>
      </c>
      <c r="D144" s="177" t="s">
        <v>306</v>
      </c>
      <c r="E144" s="178" t="s">
        <v>334</v>
      </c>
      <c r="F144" s="179" t="s">
        <v>335</v>
      </c>
      <c r="G144" s="180" t="s">
        <v>142</v>
      </c>
      <c r="H144" s="181">
        <v>1</v>
      </c>
      <c r="I144" s="182">
        <v>1957.5</v>
      </c>
      <c r="J144" s="183">
        <f t="shared" si="0"/>
        <v>1957.5</v>
      </c>
      <c r="K144" s="179" t="s">
        <v>1</v>
      </c>
      <c r="L144" s="184"/>
      <c r="M144" s="185" t="s">
        <v>1</v>
      </c>
      <c r="N144" s="186" t="s">
        <v>39</v>
      </c>
      <c r="O144" s="53"/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AR144" s="161" t="s">
        <v>258</v>
      </c>
      <c r="AT144" s="161" t="s">
        <v>306</v>
      </c>
      <c r="AU144" s="161" t="s">
        <v>84</v>
      </c>
      <c r="AY144" s="16" t="s">
        <v>136</v>
      </c>
      <c r="BE144" s="162">
        <f t="shared" si="4"/>
        <v>1957.5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6" t="s">
        <v>82</v>
      </c>
      <c r="BK144" s="162">
        <f t="shared" si="9"/>
        <v>1957.5</v>
      </c>
      <c r="BL144" s="16" t="s">
        <v>258</v>
      </c>
      <c r="BM144" s="161" t="s">
        <v>336</v>
      </c>
    </row>
    <row r="145" spans="2:65" s="1" customFormat="1" ht="16.5" customHeight="1">
      <c r="B145" s="149"/>
      <c r="C145" s="177" t="s">
        <v>181</v>
      </c>
      <c r="D145" s="177" t="s">
        <v>306</v>
      </c>
      <c r="E145" s="178" t="s">
        <v>337</v>
      </c>
      <c r="F145" s="179" t="s">
        <v>338</v>
      </c>
      <c r="G145" s="180" t="s">
        <v>142</v>
      </c>
      <c r="H145" s="181">
        <v>4</v>
      </c>
      <c r="I145" s="182">
        <v>175.5</v>
      </c>
      <c r="J145" s="183">
        <f t="shared" si="0"/>
        <v>702</v>
      </c>
      <c r="K145" s="179" t="s">
        <v>1</v>
      </c>
      <c r="L145" s="184"/>
      <c r="M145" s="185" t="s">
        <v>1</v>
      </c>
      <c r="N145" s="186" t="s">
        <v>39</v>
      </c>
      <c r="O145" s="53"/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AR145" s="161" t="s">
        <v>258</v>
      </c>
      <c r="AT145" s="161" t="s">
        <v>306</v>
      </c>
      <c r="AU145" s="161" t="s">
        <v>84</v>
      </c>
      <c r="AY145" s="16" t="s">
        <v>136</v>
      </c>
      <c r="BE145" s="162">
        <f t="shared" si="4"/>
        <v>702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6" t="s">
        <v>82</v>
      </c>
      <c r="BK145" s="162">
        <f t="shared" si="9"/>
        <v>702</v>
      </c>
      <c r="BL145" s="16" t="s">
        <v>258</v>
      </c>
      <c r="BM145" s="161" t="s">
        <v>339</v>
      </c>
    </row>
    <row r="146" spans="2:65" s="1" customFormat="1" ht="24" customHeight="1">
      <c r="B146" s="149"/>
      <c r="C146" s="177" t="s">
        <v>185</v>
      </c>
      <c r="D146" s="177" t="s">
        <v>306</v>
      </c>
      <c r="E146" s="178" t="s">
        <v>340</v>
      </c>
      <c r="F146" s="179" t="s">
        <v>1462</v>
      </c>
      <c r="G146" s="180" t="s">
        <v>142</v>
      </c>
      <c r="H146" s="181">
        <v>1</v>
      </c>
      <c r="I146" s="182">
        <v>5400</v>
      </c>
      <c r="J146" s="183">
        <f t="shared" si="0"/>
        <v>5400</v>
      </c>
      <c r="K146" s="179" t="s">
        <v>1</v>
      </c>
      <c r="L146" s="184"/>
      <c r="M146" s="185" t="s">
        <v>1</v>
      </c>
      <c r="N146" s="186" t="s">
        <v>39</v>
      </c>
      <c r="O146" s="53"/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AR146" s="161" t="s">
        <v>258</v>
      </c>
      <c r="AT146" s="161" t="s">
        <v>306</v>
      </c>
      <c r="AU146" s="161" t="s">
        <v>84</v>
      </c>
      <c r="AY146" s="16" t="s">
        <v>136</v>
      </c>
      <c r="BE146" s="162">
        <f t="shared" si="4"/>
        <v>5400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6" t="s">
        <v>82</v>
      </c>
      <c r="BK146" s="162">
        <f t="shared" si="9"/>
        <v>5400</v>
      </c>
      <c r="BL146" s="16" t="s">
        <v>258</v>
      </c>
      <c r="BM146" s="161" t="s">
        <v>341</v>
      </c>
    </row>
    <row r="147" spans="2:63" s="11" customFormat="1" ht="22.9" customHeight="1">
      <c r="B147" s="136"/>
      <c r="D147" s="137" t="s">
        <v>73</v>
      </c>
      <c r="E147" s="147" t="s">
        <v>342</v>
      </c>
      <c r="F147" s="147" t="s">
        <v>343</v>
      </c>
      <c r="I147" s="139"/>
      <c r="J147" s="148">
        <f>BK147</f>
        <v>23038</v>
      </c>
      <c r="L147" s="136"/>
      <c r="M147" s="141"/>
      <c r="N147" s="142"/>
      <c r="O147" s="142"/>
      <c r="P147" s="143">
        <f>SUM(P148:P156)</f>
        <v>0</v>
      </c>
      <c r="Q147" s="142"/>
      <c r="R147" s="143">
        <f>SUM(R148:R156)</f>
        <v>0</v>
      </c>
      <c r="S147" s="142"/>
      <c r="T147" s="144">
        <f>SUM(T148:T156)</f>
        <v>0</v>
      </c>
      <c r="AR147" s="137" t="s">
        <v>82</v>
      </c>
      <c r="AT147" s="145" t="s">
        <v>73</v>
      </c>
      <c r="AU147" s="145" t="s">
        <v>82</v>
      </c>
      <c r="AY147" s="137" t="s">
        <v>136</v>
      </c>
      <c r="BK147" s="146">
        <f>SUM(BK148:BK156)</f>
        <v>23038</v>
      </c>
    </row>
    <row r="148" spans="2:65" s="1" customFormat="1" ht="36" customHeight="1">
      <c r="B148" s="149"/>
      <c r="C148" s="177" t="s">
        <v>189</v>
      </c>
      <c r="D148" s="177" t="s">
        <v>306</v>
      </c>
      <c r="E148" s="178" t="s">
        <v>344</v>
      </c>
      <c r="F148" s="179" t="s">
        <v>1463</v>
      </c>
      <c r="G148" s="180" t="s">
        <v>142</v>
      </c>
      <c r="H148" s="181">
        <v>1</v>
      </c>
      <c r="I148" s="182">
        <v>11200</v>
      </c>
      <c r="J148" s="183">
        <f aca="true" t="shared" si="10" ref="J148:J156">ROUND(I148*H148,2)</f>
        <v>11200</v>
      </c>
      <c r="K148" s="179" t="s">
        <v>1</v>
      </c>
      <c r="L148" s="184"/>
      <c r="M148" s="185" t="s">
        <v>1</v>
      </c>
      <c r="N148" s="186" t="s">
        <v>39</v>
      </c>
      <c r="O148" s="53"/>
      <c r="P148" s="159">
        <f aca="true" t="shared" si="11" ref="P148:P156">O148*H148</f>
        <v>0</v>
      </c>
      <c r="Q148" s="159">
        <v>0</v>
      </c>
      <c r="R148" s="159">
        <f aca="true" t="shared" si="12" ref="R148:R156">Q148*H148</f>
        <v>0</v>
      </c>
      <c r="S148" s="159">
        <v>0</v>
      </c>
      <c r="T148" s="160">
        <f aca="true" t="shared" si="13" ref="T148:T156">S148*H148</f>
        <v>0</v>
      </c>
      <c r="AR148" s="161" t="s">
        <v>169</v>
      </c>
      <c r="AT148" s="161" t="s">
        <v>306</v>
      </c>
      <c r="AU148" s="161" t="s">
        <v>84</v>
      </c>
      <c r="AY148" s="16" t="s">
        <v>136</v>
      </c>
      <c r="BE148" s="162">
        <f aca="true" t="shared" si="14" ref="BE148:BE156">IF(N148="základní",J148,0)</f>
        <v>11200</v>
      </c>
      <c r="BF148" s="162">
        <f aca="true" t="shared" si="15" ref="BF148:BF156">IF(N148="snížená",J148,0)</f>
        <v>0</v>
      </c>
      <c r="BG148" s="162">
        <f aca="true" t="shared" si="16" ref="BG148:BG156">IF(N148="zákl. přenesená",J148,0)</f>
        <v>0</v>
      </c>
      <c r="BH148" s="162">
        <f aca="true" t="shared" si="17" ref="BH148:BH156">IF(N148="sníž. přenesená",J148,0)</f>
        <v>0</v>
      </c>
      <c r="BI148" s="162">
        <f aca="true" t="shared" si="18" ref="BI148:BI156">IF(N148="nulová",J148,0)</f>
        <v>0</v>
      </c>
      <c r="BJ148" s="16" t="s">
        <v>82</v>
      </c>
      <c r="BK148" s="162">
        <f aca="true" t="shared" si="19" ref="BK148:BK156">ROUND(I148*H148,2)</f>
        <v>11200</v>
      </c>
      <c r="BL148" s="16" t="s">
        <v>153</v>
      </c>
      <c r="BM148" s="161" t="s">
        <v>345</v>
      </c>
    </row>
    <row r="149" spans="2:65" s="1" customFormat="1" ht="16.5" customHeight="1">
      <c r="B149" s="149"/>
      <c r="C149" s="177" t="s">
        <v>193</v>
      </c>
      <c r="D149" s="177" t="s">
        <v>306</v>
      </c>
      <c r="E149" s="178" t="s">
        <v>346</v>
      </c>
      <c r="F149" s="179" t="s">
        <v>347</v>
      </c>
      <c r="G149" s="180" t="s">
        <v>142</v>
      </c>
      <c r="H149" s="181">
        <v>1</v>
      </c>
      <c r="I149" s="182">
        <v>3340</v>
      </c>
      <c r="J149" s="183">
        <f t="shared" si="10"/>
        <v>3340</v>
      </c>
      <c r="K149" s="179" t="s">
        <v>1</v>
      </c>
      <c r="L149" s="184"/>
      <c r="M149" s="185" t="s">
        <v>1</v>
      </c>
      <c r="N149" s="186" t="s">
        <v>39</v>
      </c>
      <c r="O149" s="53"/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AR149" s="161" t="s">
        <v>169</v>
      </c>
      <c r="AT149" s="161" t="s">
        <v>306</v>
      </c>
      <c r="AU149" s="161" t="s">
        <v>84</v>
      </c>
      <c r="AY149" s="16" t="s">
        <v>136</v>
      </c>
      <c r="BE149" s="162">
        <f t="shared" si="14"/>
        <v>3340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6" t="s">
        <v>82</v>
      </c>
      <c r="BK149" s="162">
        <f t="shared" si="19"/>
        <v>3340</v>
      </c>
      <c r="BL149" s="16" t="s">
        <v>153</v>
      </c>
      <c r="BM149" s="161" t="s">
        <v>348</v>
      </c>
    </row>
    <row r="150" spans="2:65" s="1" customFormat="1" ht="16.5" customHeight="1">
      <c r="B150" s="149"/>
      <c r="C150" s="177" t="s">
        <v>8</v>
      </c>
      <c r="D150" s="177" t="s">
        <v>306</v>
      </c>
      <c r="E150" s="178" t="s">
        <v>349</v>
      </c>
      <c r="F150" s="179" t="s">
        <v>350</v>
      </c>
      <c r="G150" s="180" t="s">
        <v>142</v>
      </c>
      <c r="H150" s="181">
        <v>1</v>
      </c>
      <c r="I150" s="182">
        <v>420</v>
      </c>
      <c r="J150" s="183">
        <f t="shared" si="10"/>
        <v>420</v>
      </c>
      <c r="K150" s="179" t="s">
        <v>1</v>
      </c>
      <c r="L150" s="184"/>
      <c r="M150" s="185" t="s">
        <v>1</v>
      </c>
      <c r="N150" s="186" t="s">
        <v>39</v>
      </c>
      <c r="O150" s="53"/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AR150" s="161" t="s">
        <v>169</v>
      </c>
      <c r="AT150" s="161" t="s">
        <v>306</v>
      </c>
      <c r="AU150" s="161" t="s">
        <v>84</v>
      </c>
      <c r="AY150" s="16" t="s">
        <v>136</v>
      </c>
      <c r="BE150" s="162">
        <f t="shared" si="14"/>
        <v>420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6" t="s">
        <v>82</v>
      </c>
      <c r="BK150" s="162">
        <f t="shared" si="19"/>
        <v>420</v>
      </c>
      <c r="BL150" s="16" t="s">
        <v>153</v>
      </c>
      <c r="BM150" s="161" t="s">
        <v>351</v>
      </c>
    </row>
    <row r="151" spans="2:65" s="1" customFormat="1" ht="24" customHeight="1">
      <c r="B151" s="149"/>
      <c r="C151" s="177" t="s">
        <v>143</v>
      </c>
      <c r="D151" s="177" t="s">
        <v>306</v>
      </c>
      <c r="E151" s="178" t="s">
        <v>352</v>
      </c>
      <c r="F151" s="179" t="s">
        <v>353</v>
      </c>
      <c r="G151" s="180" t="s">
        <v>142</v>
      </c>
      <c r="H151" s="181">
        <v>2</v>
      </c>
      <c r="I151" s="182">
        <v>599</v>
      </c>
      <c r="J151" s="183">
        <f t="shared" si="10"/>
        <v>1198</v>
      </c>
      <c r="K151" s="179" t="s">
        <v>1</v>
      </c>
      <c r="L151" s="184"/>
      <c r="M151" s="185" t="s">
        <v>1</v>
      </c>
      <c r="N151" s="186" t="s">
        <v>39</v>
      </c>
      <c r="O151" s="53"/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AR151" s="161" t="s">
        <v>169</v>
      </c>
      <c r="AT151" s="161" t="s">
        <v>306</v>
      </c>
      <c r="AU151" s="161" t="s">
        <v>84</v>
      </c>
      <c r="AY151" s="16" t="s">
        <v>136</v>
      </c>
      <c r="BE151" s="162">
        <f t="shared" si="14"/>
        <v>1198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6" t="s">
        <v>82</v>
      </c>
      <c r="BK151" s="162">
        <f t="shared" si="19"/>
        <v>1198</v>
      </c>
      <c r="BL151" s="16" t="s">
        <v>153</v>
      </c>
      <c r="BM151" s="161" t="s">
        <v>354</v>
      </c>
    </row>
    <row r="152" spans="2:65" s="1" customFormat="1" ht="16.5" customHeight="1">
      <c r="B152" s="149"/>
      <c r="C152" s="177" t="s">
        <v>203</v>
      </c>
      <c r="D152" s="177" t="s">
        <v>306</v>
      </c>
      <c r="E152" s="178" t="s">
        <v>355</v>
      </c>
      <c r="F152" s="179" t="s">
        <v>356</v>
      </c>
      <c r="G152" s="180" t="s">
        <v>142</v>
      </c>
      <c r="H152" s="181">
        <v>1</v>
      </c>
      <c r="I152" s="182">
        <v>410</v>
      </c>
      <c r="J152" s="183">
        <f t="shared" si="10"/>
        <v>410</v>
      </c>
      <c r="K152" s="179" t="s">
        <v>1</v>
      </c>
      <c r="L152" s="184"/>
      <c r="M152" s="185" t="s">
        <v>1</v>
      </c>
      <c r="N152" s="186" t="s">
        <v>39</v>
      </c>
      <c r="O152" s="53"/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AR152" s="161" t="s">
        <v>169</v>
      </c>
      <c r="AT152" s="161" t="s">
        <v>306</v>
      </c>
      <c r="AU152" s="161" t="s">
        <v>84</v>
      </c>
      <c r="AY152" s="16" t="s">
        <v>136</v>
      </c>
      <c r="BE152" s="162">
        <f t="shared" si="14"/>
        <v>410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6" t="s">
        <v>82</v>
      </c>
      <c r="BK152" s="162">
        <f t="shared" si="19"/>
        <v>410</v>
      </c>
      <c r="BL152" s="16" t="s">
        <v>153</v>
      </c>
      <c r="BM152" s="161" t="s">
        <v>357</v>
      </c>
    </row>
    <row r="153" spans="2:65" s="1" customFormat="1" ht="16.5" customHeight="1">
      <c r="B153" s="149"/>
      <c r="C153" s="177" t="s">
        <v>206</v>
      </c>
      <c r="D153" s="177" t="s">
        <v>306</v>
      </c>
      <c r="E153" s="178" t="s">
        <v>358</v>
      </c>
      <c r="F153" s="179" t="s">
        <v>359</v>
      </c>
      <c r="G153" s="180" t="s">
        <v>142</v>
      </c>
      <c r="H153" s="181">
        <v>1</v>
      </c>
      <c r="I153" s="182">
        <v>1130</v>
      </c>
      <c r="J153" s="183">
        <f t="shared" si="10"/>
        <v>1130</v>
      </c>
      <c r="K153" s="179" t="s">
        <v>1</v>
      </c>
      <c r="L153" s="184"/>
      <c r="M153" s="185" t="s">
        <v>1</v>
      </c>
      <c r="N153" s="186" t="s">
        <v>39</v>
      </c>
      <c r="O153" s="53"/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AR153" s="161" t="s">
        <v>169</v>
      </c>
      <c r="AT153" s="161" t="s">
        <v>306</v>
      </c>
      <c r="AU153" s="161" t="s">
        <v>84</v>
      </c>
      <c r="AY153" s="16" t="s">
        <v>136</v>
      </c>
      <c r="BE153" s="162">
        <f t="shared" si="14"/>
        <v>1130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6" t="s">
        <v>82</v>
      </c>
      <c r="BK153" s="162">
        <f t="shared" si="19"/>
        <v>1130</v>
      </c>
      <c r="BL153" s="16" t="s">
        <v>153</v>
      </c>
      <c r="BM153" s="161" t="s">
        <v>360</v>
      </c>
    </row>
    <row r="154" spans="2:65" s="1" customFormat="1" ht="16.5" customHeight="1">
      <c r="B154" s="149"/>
      <c r="C154" s="177" t="s">
        <v>209</v>
      </c>
      <c r="D154" s="177" t="s">
        <v>306</v>
      </c>
      <c r="E154" s="178" t="s">
        <v>361</v>
      </c>
      <c r="F154" s="179" t="s">
        <v>362</v>
      </c>
      <c r="G154" s="180" t="s">
        <v>142</v>
      </c>
      <c r="H154" s="181">
        <v>1</v>
      </c>
      <c r="I154" s="182">
        <v>160</v>
      </c>
      <c r="J154" s="183">
        <f t="shared" si="10"/>
        <v>160</v>
      </c>
      <c r="K154" s="179" t="s">
        <v>1</v>
      </c>
      <c r="L154" s="184"/>
      <c r="M154" s="185" t="s">
        <v>1</v>
      </c>
      <c r="N154" s="186" t="s">
        <v>39</v>
      </c>
      <c r="O154" s="53"/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AR154" s="161" t="s">
        <v>169</v>
      </c>
      <c r="AT154" s="161" t="s">
        <v>306</v>
      </c>
      <c r="AU154" s="161" t="s">
        <v>84</v>
      </c>
      <c r="AY154" s="16" t="s">
        <v>136</v>
      </c>
      <c r="BE154" s="162">
        <f t="shared" si="14"/>
        <v>160</v>
      </c>
      <c r="BF154" s="162">
        <f t="shared" si="15"/>
        <v>0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6" t="s">
        <v>82</v>
      </c>
      <c r="BK154" s="162">
        <f t="shared" si="19"/>
        <v>160</v>
      </c>
      <c r="BL154" s="16" t="s">
        <v>153</v>
      </c>
      <c r="BM154" s="161" t="s">
        <v>363</v>
      </c>
    </row>
    <row r="155" spans="2:65" s="1" customFormat="1" ht="16.5" customHeight="1">
      <c r="B155" s="149"/>
      <c r="C155" s="177" t="s">
        <v>212</v>
      </c>
      <c r="D155" s="177" t="s">
        <v>306</v>
      </c>
      <c r="E155" s="178" t="s">
        <v>364</v>
      </c>
      <c r="F155" s="179" t="s">
        <v>365</v>
      </c>
      <c r="G155" s="180" t="s">
        <v>142</v>
      </c>
      <c r="H155" s="181">
        <v>1</v>
      </c>
      <c r="I155" s="182">
        <v>180</v>
      </c>
      <c r="J155" s="183">
        <f t="shared" si="10"/>
        <v>180</v>
      </c>
      <c r="K155" s="179" t="s">
        <v>1</v>
      </c>
      <c r="L155" s="184"/>
      <c r="M155" s="185" t="s">
        <v>1</v>
      </c>
      <c r="N155" s="186" t="s">
        <v>39</v>
      </c>
      <c r="O155" s="53"/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AR155" s="161" t="s">
        <v>169</v>
      </c>
      <c r="AT155" s="161" t="s">
        <v>306</v>
      </c>
      <c r="AU155" s="161" t="s">
        <v>84</v>
      </c>
      <c r="AY155" s="16" t="s">
        <v>136</v>
      </c>
      <c r="BE155" s="162">
        <f t="shared" si="14"/>
        <v>180</v>
      </c>
      <c r="BF155" s="162">
        <f t="shared" si="15"/>
        <v>0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6" t="s">
        <v>82</v>
      </c>
      <c r="BK155" s="162">
        <f t="shared" si="19"/>
        <v>180</v>
      </c>
      <c r="BL155" s="16" t="s">
        <v>153</v>
      </c>
      <c r="BM155" s="161" t="s">
        <v>366</v>
      </c>
    </row>
    <row r="156" spans="2:65" s="1" customFormat="1" ht="16.5" customHeight="1">
      <c r="B156" s="149"/>
      <c r="C156" s="177" t="s">
        <v>7</v>
      </c>
      <c r="D156" s="177" t="s">
        <v>306</v>
      </c>
      <c r="E156" s="178" t="s">
        <v>367</v>
      </c>
      <c r="F156" s="179" t="s">
        <v>368</v>
      </c>
      <c r="G156" s="180" t="s">
        <v>142</v>
      </c>
      <c r="H156" s="181">
        <v>1</v>
      </c>
      <c r="I156" s="182">
        <v>5000</v>
      </c>
      <c r="J156" s="183">
        <f t="shared" si="10"/>
        <v>5000</v>
      </c>
      <c r="K156" s="179" t="s">
        <v>1</v>
      </c>
      <c r="L156" s="184"/>
      <c r="M156" s="185" t="s">
        <v>1</v>
      </c>
      <c r="N156" s="186" t="s">
        <v>39</v>
      </c>
      <c r="O156" s="53"/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AR156" s="161" t="s">
        <v>169</v>
      </c>
      <c r="AT156" s="161" t="s">
        <v>306</v>
      </c>
      <c r="AU156" s="161" t="s">
        <v>84</v>
      </c>
      <c r="AY156" s="16" t="s">
        <v>136</v>
      </c>
      <c r="BE156" s="162">
        <f t="shared" si="14"/>
        <v>5000</v>
      </c>
      <c r="BF156" s="162">
        <f t="shared" si="15"/>
        <v>0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6" t="s">
        <v>82</v>
      </c>
      <c r="BK156" s="162">
        <f t="shared" si="19"/>
        <v>5000</v>
      </c>
      <c r="BL156" s="16" t="s">
        <v>153</v>
      </c>
      <c r="BM156" s="161" t="s">
        <v>369</v>
      </c>
    </row>
    <row r="157" spans="2:63" s="11" customFormat="1" ht="22.9" customHeight="1">
      <c r="B157" s="136"/>
      <c r="D157" s="137" t="s">
        <v>73</v>
      </c>
      <c r="E157" s="147" t="s">
        <v>253</v>
      </c>
      <c r="F157" s="147" t="s">
        <v>254</v>
      </c>
      <c r="I157" s="139"/>
      <c r="J157" s="148">
        <f>BK157</f>
        <v>10900</v>
      </c>
      <c r="L157" s="136"/>
      <c r="M157" s="141"/>
      <c r="N157" s="142"/>
      <c r="O157" s="142"/>
      <c r="P157" s="143">
        <f>SUM(P158:P165)</f>
        <v>0</v>
      </c>
      <c r="Q157" s="142"/>
      <c r="R157" s="143">
        <f>SUM(R158:R165)</f>
        <v>0</v>
      </c>
      <c r="S157" s="142"/>
      <c r="T157" s="144">
        <f>SUM(T158:T165)</f>
        <v>0</v>
      </c>
      <c r="AR157" s="137" t="s">
        <v>153</v>
      </c>
      <c r="AT157" s="145" t="s">
        <v>73</v>
      </c>
      <c r="AU157" s="145" t="s">
        <v>82</v>
      </c>
      <c r="AY157" s="137" t="s">
        <v>136</v>
      </c>
      <c r="BK157" s="146">
        <f>SUM(BK158:BK165)</f>
        <v>10900</v>
      </c>
    </row>
    <row r="158" spans="2:65" s="1" customFormat="1" ht="16.5" customHeight="1">
      <c r="B158" s="149"/>
      <c r="C158" s="150" t="s">
        <v>223</v>
      </c>
      <c r="D158" s="150" t="s">
        <v>139</v>
      </c>
      <c r="E158" s="151" t="s">
        <v>261</v>
      </c>
      <c r="F158" s="152" t="s">
        <v>370</v>
      </c>
      <c r="G158" s="153" t="s">
        <v>142</v>
      </c>
      <c r="H158" s="154">
        <v>1</v>
      </c>
      <c r="I158" s="155">
        <v>1000</v>
      </c>
      <c r="J158" s="156">
        <f aca="true" t="shared" si="20" ref="J158:J165">ROUND(I158*H158,2)</f>
        <v>1000</v>
      </c>
      <c r="K158" s="152" t="s">
        <v>1</v>
      </c>
      <c r="L158" s="30"/>
      <c r="M158" s="157" t="s">
        <v>1</v>
      </c>
      <c r="N158" s="158" t="s">
        <v>39</v>
      </c>
      <c r="O158" s="53"/>
      <c r="P158" s="159">
        <f aca="true" t="shared" si="21" ref="P158:P165">O158*H158</f>
        <v>0</v>
      </c>
      <c r="Q158" s="159">
        <v>0</v>
      </c>
      <c r="R158" s="159">
        <f aca="true" t="shared" si="22" ref="R158:R165">Q158*H158</f>
        <v>0</v>
      </c>
      <c r="S158" s="159">
        <v>0</v>
      </c>
      <c r="T158" s="160">
        <f aca="true" t="shared" si="23" ref="T158:T165">S158*H158</f>
        <v>0</v>
      </c>
      <c r="AR158" s="161" t="s">
        <v>258</v>
      </c>
      <c r="AT158" s="161" t="s">
        <v>139</v>
      </c>
      <c r="AU158" s="161" t="s">
        <v>84</v>
      </c>
      <c r="AY158" s="16" t="s">
        <v>136</v>
      </c>
      <c r="BE158" s="162">
        <f aca="true" t="shared" si="24" ref="BE158:BE165">IF(N158="základní",J158,0)</f>
        <v>1000</v>
      </c>
      <c r="BF158" s="162">
        <f aca="true" t="shared" si="25" ref="BF158:BF165">IF(N158="snížená",J158,0)</f>
        <v>0</v>
      </c>
      <c r="BG158" s="162">
        <f aca="true" t="shared" si="26" ref="BG158:BG165">IF(N158="zákl. přenesená",J158,0)</f>
        <v>0</v>
      </c>
      <c r="BH158" s="162">
        <f aca="true" t="shared" si="27" ref="BH158:BH165">IF(N158="sníž. přenesená",J158,0)</f>
        <v>0</v>
      </c>
      <c r="BI158" s="162">
        <f aca="true" t="shared" si="28" ref="BI158:BI165">IF(N158="nulová",J158,0)</f>
        <v>0</v>
      </c>
      <c r="BJ158" s="16" t="s">
        <v>82</v>
      </c>
      <c r="BK158" s="162">
        <f aca="true" t="shared" si="29" ref="BK158:BK165">ROUND(I158*H158,2)</f>
        <v>1000</v>
      </c>
      <c r="BL158" s="16" t="s">
        <v>258</v>
      </c>
      <c r="BM158" s="161" t="s">
        <v>371</v>
      </c>
    </row>
    <row r="159" spans="2:65" s="1" customFormat="1" ht="36" customHeight="1">
      <c r="B159" s="149"/>
      <c r="C159" s="150" t="s">
        <v>227</v>
      </c>
      <c r="D159" s="150" t="s">
        <v>139</v>
      </c>
      <c r="E159" s="151" t="s">
        <v>263</v>
      </c>
      <c r="F159" s="152" t="s">
        <v>372</v>
      </c>
      <c r="G159" s="153" t="s">
        <v>142</v>
      </c>
      <c r="H159" s="154">
        <v>1</v>
      </c>
      <c r="I159" s="155">
        <v>1000</v>
      </c>
      <c r="J159" s="156">
        <f t="shared" si="20"/>
        <v>1000</v>
      </c>
      <c r="K159" s="152" t="s">
        <v>1</v>
      </c>
      <c r="L159" s="30"/>
      <c r="M159" s="157" t="s">
        <v>1</v>
      </c>
      <c r="N159" s="158" t="s">
        <v>39</v>
      </c>
      <c r="O159" s="53"/>
      <c r="P159" s="159">
        <f t="shared" si="21"/>
        <v>0</v>
      </c>
      <c r="Q159" s="159">
        <v>0</v>
      </c>
      <c r="R159" s="159">
        <f t="shared" si="22"/>
        <v>0</v>
      </c>
      <c r="S159" s="159">
        <v>0</v>
      </c>
      <c r="T159" s="160">
        <f t="shared" si="23"/>
        <v>0</v>
      </c>
      <c r="AR159" s="161" t="s">
        <v>258</v>
      </c>
      <c r="AT159" s="161" t="s">
        <v>139</v>
      </c>
      <c r="AU159" s="161" t="s">
        <v>84</v>
      </c>
      <c r="AY159" s="16" t="s">
        <v>136</v>
      </c>
      <c r="BE159" s="162">
        <f t="shared" si="24"/>
        <v>1000</v>
      </c>
      <c r="BF159" s="162">
        <f t="shared" si="25"/>
        <v>0</v>
      </c>
      <c r="BG159" s="162">
        <f t="shared" si="26"/>
        <v>0</v>
      </c>
      <c r="BH159" s="162">
        <f t="shared" si="27"/>
        <v>0</v>
      </c>
      <c r="BI159" s="162">
        <f t="shared" si="28"/>
        <v>0</v>
      </c>
      <c r="BJ159" s="16" t="s">
        <v>82</v>
      </c>
      <c r="BK159" s="162">
        <f t="shared" si="29"/>
        <v>1000</v>
      </c>
      <c r="BL159" s="16" t="s">
        <v>258</v>
      </c>
      <c r="BM159" s="161" t="s">
        <v>373</v>
      </c>
    </row>
    <row r="160" spans="2:65" s="1" customFormat="1" ht="24" customHeight="1">
      <c r="B160" s="149"/>
      <c r="C160" s="150" t="s">
        <v>231</v>
      </c>
      <c r="D160" s="150" t="s">
        <v>139</v>
      </c>
      <c r="E160" s="151" t="s">
        <v>265</v>
      </c>
      <c r="F160" s="152" t="s">
        <v>374</v>
      </c>
      <c r="G160" s="153" t="s">
        <v>142</v>
      </c>
      <c r="H160" s="154">
        <v>1</v>
      </c>
      <c r="I160" s="155">
        <v>3500</v>
      </c>
      <c r="J160" s="156">
        <f t="shared" si="20"/>
        <v>3500</v>
      </c>
      <c r="K160" s="152" t="s">
        <v>1</v>
      </c>
      <c r="L160" s="30"/>
      <c r="M160" s="157" t="s">
        <v>1</v>
      </c>
      <c r="N160" s="158" t="s">
        <v>39</v>
      </c>
      <c r="O160" s="53"/>
      <c r="P160" s="159">
        <f t="shared" si="21"/>
        <v>0</v>
      </c>
      <c r="Q160" s="159">
        <v>0</v>
      </c>
      <c r="R160" s="159">
        <f t="shared" si="22"/>
        <v>0</v>
      </c>
      <c r="S160" s="159">
        <v>0</v>
      </c>
      <c r="T160" s="160">
        <f t="shared" si="23"/>
        <v>0</v>
      </c>
      <c r="AR160" s="161" t="s">
        <v>258</v>
      </c>
      <c r="AT160" s="161" t="s">
        <v>139</v>
      </c>
      <c r="AU160" s="161" t="s">
        <v>84</v>
      </c>
      <c r="AY160" s="16" t="s">
        <v>136</v>
      </c>
      <c r="BE160" s="162">
        <f t="shared" si="24"/>
        <v>3500</v>
      </c>
      <c r="BF160" s="162">
        <f t="shared" si="25"/>
        <v>0</v>
      </c>
      <c r="BG160" s="162">
        <f t="shared" si="26"/>
        <v>0</v>
      </c>
      <c r="BH160" s="162">
        <f t="shared" si="27"/>
        <v>0</v>
      </c>
      <c r="BI160" s="162">
        <f t="shared" si="28"/>
        <v>0</v>
      </c>
      <c r="BJ160" s="16" t="s">
        <v>82</v>
      </c>
      <c r="BK160" s="162">
        <f t="shared" si="29"/>
        <v>3500</v>
      </c>
      <c r="BL160" s="16" t="s">
        <v>258</v>
      </c>
      <c r="BM160" s="161" t="s">
        <v>375</v>
      </c>
    </row>
    <row r="161" spans="2:65" s="1" customFormat="1" ht="16.5" customHeight="1">
      <c r="B161" s="149"/>
      <c r="C161" s="150" t="s">
        <v>235</v>
      </c>
      <c r="D161" s="150" t="s">
        <v>139</v>
      </c>
      <c r="E161" s="151" t="s">
        <v>269</v>
      </c>
      <c r="F161" s="152" t="s">
        <v>287</v>
      </c>
      <c r="G161" s="153" t="s">
        <v>142</v>
      </c>
      <c r="H161" s="154">
        <v>1</v>
      </c>
      <c r="I161" s="155">
        <v>3500</v>
      </c>
      <c r="J161" s="156">
        <f t="shared" si="20"/>
        <v>3500</v>
      </c>
      <c r="K161" s="152" t="s">
        <v>1</v>
      </c>
      <c r="L161" s="30"/>
      <c r="M161" s="157" t="s">
        <v>1</v>
      </c>
      <c r="N161" s="158" t="s">
        <v>39</v>
      </c>
      <c r="O161" s="53"/>
      <c r="P161" s="159">
        <f t="shared" si="21"/>
        <v>0</v>
      </c>
      <c r="Q161" s="159">
        <v>0</v>
      </c>
      <c r="R161" s="159">
        <f t="shared" si="22"/>
        <v>0</v>
      </c>
      <c r="S161" s="159">
        <v>0</v>
      </c>
      <c r="T161" s="160">
        <f t="shared" si="23"/>
        <v>0</v>
      </c>
      <c r="AR161" s="161" t="s">
        <v>258</v>
      </c>
      <c r="AT161" s="161" t="s">
        <v>139</v>
      </c>
      <c r="AU161" s="161" t="s">
        <v>84</v>
      </c>
      <c r="AY161" s="16" t="s">
        <v>136</v>
      </c>
      <c r="BE161" s="162">
        <f t="shared" si="24"/>
        <v>3500</v>
      </c>
      <c r="BF161" s="162">
        <f t="shared" si="25"/>
        <v>0</v>
      </c>
      <c r="BG161" s="162">
        <f t="shared" si="26"/>
        <v>0</v>
      </c>
      <c r="BH161" s="162">
        <f t="shared" si="27"/>
        <v>0</v>
      </c>
      <c r="BI161" s="162">
        <f t="shared" si="28"/>
        <v>0</v>
      </c>
      <c r="BJ161" s="16" t="s">
        <v>82</v>
      </c>
      <c r="BK161" s="162">
        <f t="shared" si="29"/>
        <v>3500</v>
      </c>
      <c r="BL161" s="16" t="s">
        <v>258</v>
      </c>
      <c r="BM161" s="161" t="s">
        <v>376</v>
      </c>
    </row>
    <row r="162" spans="2:65" s="1" customFormat="1" ht="16.5" customHeight="1">
      <c r="B162" s="149"/>
      <c r="C162" s="150" t="s">
        <v>241</v>
      </c>
      <c r="D162" s="150" t="s">
        <v>139</v>
      </c>
      <c r="E162" s="151" t="s">
        <v>273</v>
      </c>
      <c r="F162" s="152" t="s">
        <v>377</v>
      </c>
      <c r="G162" s="153" t="s">
        <v>142</v>
      </c>
      <c r="H162" s="154">
        <v>1</v>
      </c>
      <c r="I162" s="155">
        <v>200</v>
      </c>
      <c r="J162" s="156">
        <f t="shared" si="20"/>
        <v>200</v>
      </c>
      <c r="K162" s="152" t="s">
        <v>1</v>
      </c>
      <c r="L162" s="30"/>
      <c r="M162" s="157" t="s">
        <v>1</v>
      </c>
      <c r="N162" s="158" t="s">
        <v>39</v>
      </c>
      <c r="O162" s="53"/>
      <c r="P162" s="159">
        <f t="shared" si="21"/>
        <v>0</v>
      </c>
      <c r="Q162" s="159">
        <v>0</v>
      </c>
      <c r="R162" s="159">
        <f t="shared" si="22"/>
        <v>0</v>
      </c>
      <c r="S162" s="159">
        <v>0</v>
      </c>
      <c r="T162" s="160">
        <f t="shared" si="23"/>
        <v>0</v>
      </c>
      <c r="AR162" s="161" t="s">
        <v>258</v>
      </c>
      <c r="AT162" s="161" t="s">
        <v>139</v>
      </c>
      <c r="AU162" s="161" t="s">
        <v>84</v>
      </c>
      <c r="AY162" s="16" t="s">
        <v>136</v>
      </c>
      <c r="BE162" s="162">
        <f t="shared" si="24"/>
        <v>200</v>
      </c>
      <c r="BF162" s="162">
        <f t="shared" si="25"/>
        <v>0</v>
      </c>
      <c r="BG162" s="162">
        <f t="shared" si="26"/>
        <v>0</v>
      </c>
      <c r="BH162" s="162">
        <f t="shared" si="27"/>
        <v>0</v>
      </c>
      <c r="BI162" s="162">
        <f t="shared" si="28"/>
        <v>0</v>
      </c>
      <c r="BJ162" s="16" t="s">
        <v>82</v>
      </c>
      <c r="BK162" s="162">
        <f t="shared" si="29"/>
        <v>200</v>
      </c>
      <c r="BL162" s="16" t="s">
        <v>258</v>
      </c>
      <c r="BM162" s="161" t="s">
        <v>378</v>
      </c>
    </row>
    <row r="163" spans="2:65" s="1" customFormat="1" ht="16.5" customHeight="1">
      <c r="B163" s="149"/>
      <c r="C163" s="150" t="s">
        <v>255</v>
      </c>
      <c r="D163" s="150" t="s">
        <v>139</v>
      </c>
      <c r="E163" s="151" t="s">
        <v>282</v>
      </c>
      <c r="F163" s="152" t="s">
        <v>266</v>
      </c>
      <c r="G163" s="153" t="s">
        <v>142</v>
      </c>
      <c r="H163" s="154">
        <v>1</v>
      </c>
      <c r="I163" s="155">
        <v>500</v>
      </c>
      <c r="J163" s="156">
        <f t="shared" si="20"/>
        <v>500</v>
      </c>
      <c r="K163" s="152" t="s">
        <v>1</v>
      </c>
      <c r="L163" s="30"/>
      <c r="M163" s="157" t="s">
        <v>1</v>
      </c>
      <c r="N163" s="158" t="s">
        <v>39</v>
      </c>
      <c r="O163" s="53"/>
      <c r="P163" s="159">
        <f t="shared" si="21"/>
        <v>0</v>
      </c>
      <c r="Q163" s="159">
        <v>0</v>
      </c>
      <c r="R163" s="159">
        <f t="shared" si="22"/>
        <v>0</v>
      </c>
      <c r="S163" s="159">
        <v>0</v>
      </c>
      <c r="T163" s="160">
        <f t="shared" si="23"/>
        <v>0</v>
      </c>
      <c r="AR163" s="161" t="s">
        <v>258</v>
      </c>
      <c r="AT163" s="161" t="s">
        <v>139</v>
      </c>
      <c r="AU163" s="161" t="s">
        <v>84</v>
      </c>
      <c r="AY163" s="16" t="s">
        <v>136</v>
      </c>
      <c r="BE163" s="162">
        <f t="shared" si="24"/>
        <v>500</v>
      </c>
      <c r="BF163" s="162">
        <f t="shared" si="25"/>
        <v>0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16" t="s">
        <v>82</v>
      </c>
      <c r="BK163" s="162">
        <f t="shared" si="29"/>
        <v>500</v>
      </c>
      <c r="BL163" s="16" t="s">
        <v>258</v>
      </c>
      <c r="BM163" s="161" t="s">
        <v>379</v>
      </c>
    </row>
    <row r="164" spans="2:65" s="1" customFormat="1" ht="16.5" customHeight="1">
      <c r="B164" s="149"/>
      <c r="C164" s="150" t="s">
        <v>260</v>
      </c>
      <c r="D164" s="150" t="s">
        <v>139</v>
      </c>
      <c r="E164" s="151" t="s">
        <v>286</v>
      </c>
      <c r="F164" s="152" t="s">
        <v>380</v>
      </c>
      <c r="G164" s="153" t="s">
        <v>142</v>
      </c>
      <c r="H164" s="154">
        <v>1</v>
      </c>
      <c r="I164" s="155">
        <v>1000</v>
      </c>
      <c r="J164" s="156">
        <f t="shared" si="20"/>
        <v>1000</v>
      </c>
      <c r="K164" s="152" t="s">
        <v>1</v>
      </c>
      <c r="L164" s="30"/>
      <c r="M164" s="157" t="s">
        <v>1</v>
      </c>
      <c r="N164" s="158" t="s">
        <v>39</v>
      </c>
      <c r="O164" s="53"/>
      <c r="P164" s="159">
        <f t="shared" si="21"/>
        <v>0</v>
      </c>
      <c r="Q164" s="159">
        <v>0</v>
      </c>
      <c r="R164" s="159">
        <f t="shared" si="22"/>
        <v>0</v>
      </c>
      <c r="S164" s="159">
        <v>0</v>
      </c>
      <c r="T164" s="160">
        <f t="shared" si="23"/>
        <v>0</v>
      </c>
      <c r="AR164" s="161" t="s">
        <v>258</v>
      </c>
      <c r="AT164" s="161" t="s">
        <v>139</v>
      </c>
      <c r="AU164" s="161" t="s">
        <v>84</v>
      </c>
      <c r="AY164" s="16" t="s">
        <v>136</v>
      </c>
      <c r="BE164" s="162">
        <f t="shared" si="24"/>
        <v>1000</v>
      </c>
      <c r="BF164" s="162">
        <f t="shared" si="25"/>
        <v>0</v>
      </c>
      <c r="BG164" s="162">
        <f t="shared" si="26"/>
        <v>0</v>
      </c>
      <c r="BH164" s="162">
        <f t="shared" si="27"/>
        <v>0</v>
      </c>
      <c r="BI164" s="162">
        <f t="shared" si="28"/>
        <v>0</v>
      </c>
      <c r="BJ164" s="16" t="s">
        <v>82</v>
      </c>
      <c r="BK164" s="162">
        <f t="shared" si="29"/>
        <v>1000</v>
      </c>
      <c r="BL164" s="16" t="s">
        <v>258</v>
      </c>
      <c r="BM164" s="161" t="s">
        <v>382</v>
      </c>
    </row>
    <row r="165" spans="2:65" s="1" customFormat="1" ht="16.5" customHeight="1">
      <c r="B165" s="149"/>
      <c r="C165" s="150" t="s">
        <v>262</v>
      </c>
      <c r="D165" s="150" t="s">
        <v>139</v>
      </c>
      <c r="E165" s="151" t="s">
        <v>383</v>
      </c>
      <c r="F165" s="152" t="s">
        <v>384</v>
      </c>
      <c r="G165" s="153" t="s">
        <v>381</v>
      </c>
      <c r="H165" s="154">
        <v>1</v>
      </c>
      <c r="I165" s="155">
        <v>200</v>
      </c>
      <c r="J165" s="156">
        <f t="shared" si="20"/>
        <v>200</v>
      </c>
      <c r="K165" s="152" t="s">
        <v>1</v>
      </c>
      <c r="L165" s="30"/>
      <c r="M165" s="157" t="s">
        <v>1</v>
      </c>
      <c r="N165" s="158" t="s">
        <v>39</v>
      </c>
      <c r="O165" s="53"/>
      <c r="P165" s="159">
        <f t="shared" si="21"/>
        <v>0</v>
      </c>
      <c r="Q165" s="159">
        <v>0</v>
      </c>
      <c r="R165" s="159">
        <f t="shared" si="22"/>
        <v>0</v>
      </c>
      <c r="S165" s="159">
        <v>0</v>
      </c>
      <c r="T165" s="160">
        <f t="shared" si="23"/>
        <v>0</v>
      </c>
      <c r="AR165" s="161" t="s">
        <v>258</v>
      </c>
      <c r="AT165" s="161" t="s">
        <v>139</v>
      </c>
      <c r="AU165" s="161" t="s">
        <v>84</v>
      </c>
      <c r="AY165" s="16" t="s">
        <v>136</v>
      </c>
      <c r="BE165" s="162">
        <f t="shared" si="24"/>
        <v>200</v>
      </c>
      <c r="BF165" s="162">
        <f t="shared" si="25"/>
        <v>0</v>
      </c>
      <c r="BG165" s="162">
        <f t="shared" si="26"/>
        <v>0</v>
      </c>
      <c r="BH165" s="162">
        <f t="shared" si="27"/>
        <v>0</v>
      </c>
      <c r="BI165" s="162">
        <f t="shared" si="28"/>
        <v>0</v>
      </c>
      <c r="BJ165" s="16" t="s">
        <v>82</v>
      </c>
      <c r="BK165" s="162">
        <f t="shared" si="29"/>
        <v>200</v>
      </c>
      <c r="BL165" s="16" t="s">
        <v>258</v>
      </c>
      <c r="BM165" s="161" t="s">
        <v>385</v>
      </c>
    </row>
    <row r="166" spans="2:63" s="11" customFormat="1" ht="22.9" customHeight="1">
      <c r="B166" s="136"/>
      <c r="D166" s="137" t="s">
        <v>73</v>
      </c>
      <c r="E166" s="147" t="s">
        <v>386</v>
      </c>
      <c r="F166" s="147" t="s">
        <v>387</v>
      </c>
      <c r="I166" s="139"/>
      <c r="J166" s="148">
        <f>BK166</f>
        <v>3600</v>
      </c>
      <c r="L166" s="136"/>
      <c r="M166" s="141"/>
      <c r="N166" s="142"/>
      <c r="O166" s="142"/>
      <c r="P166" s="143">
        <f>SUM(P167:P170)</f>
        <v>0</v>
      </c>
      <c r="Q166" s="142"/>
      <c r="R166" s="143">
        <f>SUM(R167:R170)</f>
        <v>0</v>
      </c>
      <c r="S166" s="142"/>
      <c r="T166" s="144">
        <f>SUM(T167:T170)</f>
        <v>0</v>
      </c>
      <c r="AR166" s="137" t="s">
        <v>84</v>
      </c>
      <c r="AT166" s="145" t="s">
        <v>73</v>
      </c>
      <c r="AU166" s="145" t="s">
        <v>82</v>
      </c>
      <c r="AY166" s="137" t="s">
        <v>136</v>
      </c>
      <c r="BK166" s="146">
        <f>SUM(BK167:BK170)</f>
        <v>3600</v>
      </c>
    </row>
    <row r="167" spans="2:65" s="1" customFormat="1" ht="24" customHeight="1">
      <c r="B167" s="149"/>
      <c r="C167" s="150" t="s">
        <v>264</v>
      </c>
      <c r="D167" s="150" t="s">
        <v>139</v>
      </c>
      <c r="E167" s="151" t="s">
        <v>388</v>
      </c>
      <c r="F167" s="152" t="s">
        <v>389</v>
      </c>
      <c r="G167" s="153" t="s">
        <v>142</v>
      </c>
      <c r="H167" s="154">
        <v>1</v>
      </c>
      <c r="I167" s="155">
        <v>400</v>
      </c>
      <c r="J167" s="156">
        <f>ROUND(I167*H167,2)</f>
        <v>400</v>
      </c>
      <c r="K167" s="152" t="s">
        <v>1</v>
      </c>
      <c r="L167" s="30"/>
      <c r="M167" s="157" t="s">
        <v>1</v>
      </c>
      <c r="N167" s="158" t="s">
        <v>39</v>
      </c>
      <c r="O167" s="53"/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AR167" s="161" t="s">
        <v>258</v>
      </c>
      <c r="AT167" s="161" t="s">
        <v>139</v>
      </c>
      <c r="AU167" s="161" t="s">
        <v>84</v>
      </c>
      <c r="AY167" s="16" t="s">
        <v>136</v>
      </c>
      <c r="BE167" s="162">
        <f>IF(N167="základní",J167,0)</f>
        <v>400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6" t="s">
        <v>82</v>
      </c>
      <c r="BK167" s="162">
        <f>ROUND(I167*H167,2)</f>
        <v>400</v>
      </c>
      <c r="BL167" s="16" t="s">
        <v>258</v>
      </c>
      <c r="BM167" s="161" t="s">
        <v>390</v>
      </c>
    </row>
    <row r="168" spans="2:65" s="1" customFormat="1" ht="24" customHeight="1">
      <c r="B168" s="149"/>
      <c r="C168" s="150" t="s">
        <v>268</v>
      </c>
      <c r="D168" s="150" t="s">
        <v>139</v>
      </c>
      <c r="E168" s="151" t="s">
        <v>391</v>
      </c>
      <c r="F168" s="152" t="s">
        <v>392</v>
      </c>
      <c r="G168" s="153" t="s">
        <v>142</v>
      </c>
      <c r="H168" s="154">
        <v>1</v>
      </c>
      <c r="I168" s="155">
        <v>1400</v>
      </c>
      <c r="J168" s="156">
        <f>ROUND(I168*H168,2)</f>
        <v>1400</v>
      </c>
      <c r="K168" s="152" t="s">
        <v>1</v>
      </c>
      <c r="L168" s="30"/>
      <c r="M168" s="157" t="s">
        <v>1</v>
      </c>
      <c r="N168" s="158" t="s">
        <v>39</v>
      </c>
      <c r="O168" s="53"/>
      <c r="P168" s="159">
        <f>O168*H168</f>
        <v>0</v>
      </c>
      <c r="Q168" s="159">
        <v>0</v>
      </c>
      <c r="R168" s="159">
        <f>Q168*H168</f>
        <v>0</v>
      </c>
      <c r="S168" s="159">
        <v>0</v>
      </c>
      <c r="T168" s="160">
        <f>S168*H168</f>
        <v>0</v>
      </c>
      <c r="AR168" s="161" t="s">
        <v>258</v>
      </c>
      <c r="AT168" s="161" t="s">
        <v>139</v>
      </c>
      <c r="AU168" s="161" t="s">
        <v>84</v>
      </c>
      <c r="AY168" s="16" t="s">
        <v>136</v>
      </c>
      <c r="BE168" s="162">
        <f>IF(N168="základní",J168,0)</f>
        <v>1400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16" t="s">
        <v>82</v>
      </c>
      <c r="BK168" s="162">
        <f>ROUND(I168*H168,2)</f>
        <v>1400</v>
      </c>
      <c r="BL168" s="16" t="s">
        <v>258</v>
      </c>
      <c r="BM168" s="161" t="s">
        <v>393</v>
      </c>
    </row>
    <row r="169" spans="2:65" s="1" customFormat="1" ht="33.6" customHeight="1">
      <c r="B169" s="149"/>
      <c r="C169" s="150" t="s">
        <v>272</v>
      </c>
      <c r="D169" s="150" t="s">
        <v>139</v>
      </c>
      <c r="E169" s="151" t="s">
        <v>394</v>
      </c>
      <c r="F169" s="152" t="s">
        <v>395</v>
      </c>
      <c r="G169" s="153" t="s">
        <v>142</v>
      </c>
      <c r="H169" s="154">
        <v>1</v>
      </c>
      <c r="I169" s="155">
        <v>800</v>
      </c>
      <c r="J169" s="156">
        <f>ROUND(I169*H169,2)</f>
        <v>800</v>
      </c>
      <c r="K169" s="152" t="s">
        <v>1</v>
      </c>
      <c r="L169" s="30"/>
      <c r="M169" s="157" t="s">
        <v>1</v>
      </c>
      <c r="N169" s="158" t="s">
        <v>39</v>
      </c>
      <c r="O169" s="53"/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AR169" s="161" t="s">
        <v>258</v>
      </c>
      <c r="AT169" s="161" t="s">
        <v>139</v>
      </c>
      <c r="AU169" s="161" t="s">
        <v>84</v>
      </c>
      <c r="AY169" s="16" t="s">
        <v>136</v>
      </c>
      <c r="BE169" s="162">
        <f>IF(N169="základní",J169,0)</f>
        <v>800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6" t="s">
        <v>82</v>
      </c>
      <c r="BK169" s="162">
        <f>ROUND(I169*H169,2)</f>
        <v>800</v>
      </c>
      <c r="BL169" s="16" t="s">
        <v>258</v>
      </c>
      <c r="BM169" s="161" t="s">
        <v>396</v>
      </c>
    </row>
    <row r="170" spans="2:65" s="1" customFormat="1" ht="36" customHeight="1">
      <c r="B170" s="149"/>
      <c r="C170" s="150" t="s">
        <v>276</v>
      </c>
      <c r="D170" s="150" t="s">
        <v>139</v>
      </c>
      <c r="E170" s="151" t="s">
        <v>397</v>
      </c>
      <c r="F170" s="152" t="s">
        <v>398</v>
      </c>
      <c r="G170" s="153" t="s">
        <v>142</v>
      </c>
      <c r="H170" s="154">
        <v>1</v>
      </c>
      <c r="I170" s="155">
        <v>1000</v>
      </c>
      <c r="J170" s="156">
        <f>ROUND(I170*H170,2)</f>
        <v>1000</v>
      </c>
      <c r="K170" s="152" t="s">
        <v>1</v>
      </c>
      <c r="L170" s="30"/>
      <c r="M170" s="157" t="s">
        <v>1</v>
      </c>
      <c r="N170" s="158" t="s">
        <v>39</v>
      </c>
      <c r="O170" s="53"/>
      <c r="P170" s="159">
        <f>O170*H170</f>
        <v>0</v>
      </c>
      <c r="Q170" s="159">
        <v>0</v>
      </c>
      <c r="R170" s="159">
        <f>Q170*H170</f>
        <v>0</v>
      </c>
      <c r="S170" s="159">
        <v>0</v>
      </c>
      <c r="T170" s="160">
        <f>S170*H170</f>
        <v>0</v>
      </c>
      <c r="AR170" s="161" t="s">
        <v>258</v>
      </c>
      <c r="AT170" s="161" t="s">
        <v>139</v>
      </c>
      <c r="AU170" s="161" t="s">
        <v>84</v>
      </c>
      <c r="AY170" s="16" t="s">
        <v>136</v>
      </c>
      <c r="BE170" s="162">
        <f>IF(N170="základní",J170,0)</f>
        <v>1000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6" t="s">
        <v>82</v>
      </c>
      <c r="BK170" s="162">
        <f>ROUND(I170*H170,2)</f>
        <v>1000</v>
      </c>
      <c r="BL170" s="16" t="s">
        <v>258</v>
      </c>
      <c r="BM170" s="161" t="s">
        <v>399</v>
      </c>
    </row>
    <row r="171" spans="2:63" s="11" customFormat="1" ht="22.9" customHeight="1">
      <c r="B171" s="136"/>
      <c r="D171" s="137" t="s">
        <v>73</v>
      </c>
      <c r="E171" s="147" t="s">
        <v>400</v>
      </c>
      <c r="F171" s="147" t="s">
        <v>401</v>
      </c>
      <c r="I171" s="139"/>
      <c r="J171" s="148">
        <f>BK171</f>
        <v>9972</v>
      </c>
      <c r="L171" s="136"/>
      <c r="M171" s="141"/>
      <c r="N171" s="142"/>
      <c r="O171" s="142"/>
      <c r="P171" s="143">
        <f>SUM(P172:P176)</f>
        <v>0</v>
      </c>
      <c r="Q171" s="142"/>
      <c r="R171" s="143">
        <f>SUM(R172:R176)</f>
        <v>0</v>
      </c>
      <c r="S171" s="142"/>
      <c r="T171" s="144">
        <f>SUM(T172:T176)</f>
        <v>0</v>
      </c>
      <c r="AR171" s="137" t="s">
        <v>84</v>
      </c>
      <c r="AT171" s="145" t="s">
        <v>73</v>
      </c>
      <c r="AU171" s="145" t="s">
        <v>82</v>
      </c>
      <c r="AY171" s="137" t="s">
        <v>136</v>
      </c>
      <c r="BK171" s="146">
        <f>SUM(BK172:BK176)</f>
        <v>9972</v>
      </c>
    </row>
    <row r="172" spans="2:65" s="1" customFormat="1" ht="24" customHeight="1">
      <c r="B172" s="149"/>
      <c r="C172" s="150" t="s">
        <v>281</v>
      </c>
      <c r="D172" s="150" t="s">
        <v>139</v>
      </c>
      <c r="E172" s="151" t="s">
        <v>402</v>
      </c>
      <c r="F172" s="152" t="s">
        <v>403</v>
      </c>
      <c r="G172" s="153" t="s">
        <v>142</v>
      </c>
      <c r="H172" s="154">
        <v>1</v>
      </c>
      <c r="I172" s="155">
        <v>1800</v>
      </c>
      <c r="J172" s="156">
        <f>ROUND(I172*H172,2)</f>
        <v>1800</v>
      </c>
      <c r="K172" s="152" t="s">
        <v>1</v>
      </c>
      <c r="L172" s="30"/>
      <c r="M172" s="157" t="s">
        <v>1</v>
      </c>
      <c r="N172" s="158" t="s">
        <v>39</v>
      </c>
      <c r="O172" s="53"/>
      <c r="P172" s="159">
        <f>O172*H172</f>
        <v>0</v>
      </c>
      <c r="Q172" s="159">
        <v>0</v>
      </c>
      <c r="R172" s="159">
        <f>Q172*H172</f>
        <v>0</v>
      </c>
      <c r="S172" s="159">
        <v>0</v>
      </c>
      <c r="T172" s="160">
        <f>S172*H172</f>
        <v>0</v>
      </c>
      <c r="AR172" s="161" t="s">
        <v>143</v>
      </c>
      <c r="AT172" s="161" t="s">
        <v>139</v>
      </c>
      <c r="AU172" s="161" t="s">
        <v>84</v>
      </c>
      <c r="AY172" s="16" t="s">
        <v>136</v>
      </c>
      <c r="BE172" s="162">
        <f>IF(N172="základní",J172,0)</f>
        <v>1800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16" t="s">
        <v>82</v>
      </c>
      <c r="BK172" s="162">
        <f>ROUND(I172*H172,2)</f>
        <v>1800</v>
      </c>
      <c r="BL172" s="16" t="s">
        <v>143</v>
      </c>
      <c r="BM172" s="161" t="s">
        <v>404</v>
      </c>
    </row>
    <row r="173" spans="2:65" s="1" customFormat="1" ht="36" customHeight="1">
      <c r="B173" s="149"/>
      <c r="C173" s="150" t="s">
        <v>285</v>
      </c>
      <c r="D173" s="150" t="s">
        <v>139</v>
      </c>
      <c r="E173" s="151" t="s">
        <v>405</v>
      </c>
      <c r="F173" s="152" t="s">
        <v>406</v>
      </c>
      <c r="G173" s="153" t="s">
        <v>142</v>
      </c>
      <c r="H173" s="154">
        <v>1</v>
      </c>
      <c r="I173" s="155">
        <v>3072</v>
      </c>
      <c r="J173" s="156">
        <f>ROUND(I173*H173,2)</f>
        <v>3072</v>
      </c>
      <c r="K173" s="152" t="s">
        <v>1</v>
      </c>
      <c r="L173" s="30"/>
      <c r="M173" s="157" t="s">
        <v>1</v>
      </c>
      <c r="N173" s="158" t="s">
        <v>39</v>
      </c>
      <c r="O173" s="53"/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AR173" s="161" t="s">
        <v>143</v>
      </c>
      <c r="AT173" s="161" t="s">
        <v>139</v>
      </c>
      <c r="AU173" s="161" t="s">
        <v>84</v>
      </c>
      <c r="AY173" s="16" t="s">
        <v>136</v>
      </c>
      <c r="BE173" s="162">
        <f>IF(N173="základní",J173,0)</f>
        <v>3072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6" t="s">
        <v>82</v>
      </c>
      <c r="BK173" s="162">
        <f>ROUND(I173*H173,2)</f>
        <v>3072</v>
      </c>
      <c r="BL173" s="16" t="s">
        <v>143</v>
      </c>
      <c r="BM173" s="161" t="s">
        <v>407</v>
      </c>
    </row>
    <row r="174" spans="2:65" s="1" customFormat="1" ht="16.5" customHeight="1">
      <c r="B174" s="149"/>
      <c r="C174" s="150" t="s">
        <v>408</v>
      </c>
      <c r="D174" s="150" t="s">
        <v>139</v>
      </c>
      <c r="E174" s="151" t="s">
        <v>409</v>
      </c>
      <c r="F174" s="152" t="s">
        <v>410</v>
      </c>
      <c r="G174" s="153" t="s">
        <v>151</v>
      </c>
      <c r="H174" s="154">
        <v>40</v>
      </c>
      <c r="I174" s="155">
        <v>54.6</v>
      </c>
      <c r="J174" s="156">
        <f>ROUND(I174*H174,2)</f>
        <v>2184</v>
      </c>
      <c r="K174" s="152" t="s">
        <v>1</v>
      </c>
      <c r="L174" s="30"/>
      <c r="M174" s="157" t="s">
        <v>1</v>
      </c>
      <c r="N174" s="158" t="s">
        <v>39</v>
      </c>
      <c r="O174" s="53"/>
      <c r="P174" s="159">
        <f>O174*H174</f>
        <v>0</v>
      </c>
      <c r="Q174" s="159">
        <v>0</v>
      </c>
      <c r="R174" s="159">
        <f>Q174*H174</f>
        <v>0</v>
      </c>
      <c r="S174" s="159">
        <v>0</v>
      </c>
      <c r="T174" s="160">
        <f>S174*H174</f>
        <v>0</v>
      </c>
      <c r="AR174" s="161" t="s">
        <v>143</v>
      </c>
      <c r="AT174" s="161" t="s">
        <v>139</v>
      </c>
      <c r="AU174" s="161" t="s">
        <v>84</v>
      </c>
      <c r="AY174" s="16" t="s">
        <v>136</v>
      </c>
      <c r="BE174" s="162">
        <f>IF(N174="základní",J174,0)</f>
        <v>2184</v>
      </c>
      <c r="BF174" s="162">
        <f>IF(N174="snížená",J174,0)</f>
        <v>0</v>
      </c>
      <c r="BG174" s="162">
        <f>IF(N174="zákl. přenesená",J174,0)</f>
        <v>0</v>
      </c>
      <c r="BH174" s="162">
        <f>IF(N174="sníž. přenesená",J174,0)</f>
        <v>0</v>
      </c>
      <c r="BI174" s="162">
        <f>IF(N174="nulová",J174,0)</f>
        <v>0</v>
      </c>
      <c r="BJ174" s="16" t="s">
        <v>82</v>
      </c>
      <c r="BK174" s="162">
        <f>ROUND(I174*H174,2)</f>
        <v>2184</v>
      </c>
      <c r="BL174" s="16" t="s">
        <v>143</v>
      </c>
      <c r="BM174" s="161" t="s">
        <v>411</v>
      </c>
    </row>
    <row r="175" spans="2:65" s="1" customFormat="1" ht="24" customHeight="1">
      <c r="B175" s="149"/>
      <c r="C175" s="150" t="s">
        <v>412</v>
      </c>
      <c r="D175" s="150" t="s">
        <v>139</v>
      </c>
      <c r="E175" s="151" t="s">
        <v>413</v>
      </c>
      <c r="F175" s="152" t="s">
        <v>414</v>
      </c>
      <c r="G175" s="153" t="s">
        <v>151</v>
      </c>
      <c r="H175" s="154">
        <v>60</v>
      </c>
      <c r="I175" s="155">
        <v>39.6</v>
      </c>
      <c r="J175" s="156">
        <f>ROUND(I175*H175,2)</f>
        <v>2376</v>
      </c>
      <c r="K175" s="152" t="s">
        <v>1</v>
      </c>
      <c r="L175" s="30"/>
      <c r="M175" s="157" t="s">
        <v>1</v>
      </c>
      <c r="N175" s="158" t="s">
        <v>39</v>
      </c>
      <c r="O175" s="53"/>
      <c r="P175" s="159">
        <f>O175*H175</f>
        <v>0</v>
      </c>
      <c r="Q175" s="159">
        <v>0</v>
      </c>
      <c r="R175" s="159">
        <f>Q175*H175</f>
        <v>0</v>
      </c>
      <c r="S175" s="159">
        <v>0</v>
      </c>
      <c r="T175" s="160">
        <f>S175*H175</f>
        <v>0</v>
      </c>
      <c r="AR175" s="161" t="s">
        <v>143</v>
      </c>
      <c r="AT175" s="161" t="s">
        <v>139</v>
      </c>
      <c r="AU175" s="161" t="s">
        <v>84</v>
      </c>
      <c r="AY175" s="16" t="s">
        <v>136</v>
      </c>
      <c r="BE175" s="162">
        <f>IF(N175="základní",J175,0)</f>
        <v>2376</v>
      </c>
      <c r="BF175" s="162">
        <f>IF(N175="snížená",J175,0)</f>
        <v>0</v>
      </c>
      <c r="BG175" s="162">
        <f>IF(N175="zákl. přenesená",J175,0)</f>
        <v>0</v>
      </c>
      <c r="BH175" s="162">
        <f>IF(N175="sníž. přenesená",J175,0)</f>
        <v>0</v>
      </c>
      <c r="BI175" s="162">
        <f>IF(N175="nulová",J175,0)</f>
        <v>0</v>
      </c>
      <c r="BJ175" s="16" t="s">
        <v>82</v>
      </c>
      <c r="BK175" s="162">
        <f>ROUND(I175*H175,2)</f>
        <v>2376</v>
      </c>
      <c r="BL175" s="16" t="s">
        <v>143</v>
      </c>
      <c r="BM175" s="161" t="s">
        <v>415</v>
      </c>
    </row>
    <row r="176" spans="2:65" s="1" customFormat="1" ht="24" customHeight="1">
      <c r="B176" s="149"/>
      <c r="C176" s="150" t="s">
        <v>416</v>
      </c>
      <c r="D176" s="150" t="s">
        <v>139</v>
      </c>
      <c r="E176" s="151" t="s">
        <v>417</v>
      </c>
      <c r="F176" s="152" t="s">
        <v>418</v>
      </c>
      <c r="G176" s="153" t="s">
        <v>142</v>
      </c>
      <c r="H176" s="154">
        <v>3</v>
      </c>
      <c r="I176" s="155">
        <v>180</v>
      </c>
      <c r="J176" s="156">
        <f>ROUND(I176*H176,2)</f>
        <v>540</v>
      </c>
      <c r="K176" s="152" t="s">
        <v>1</v>
      </c>
      <c r="L176" s="30"/>
      <c r="M176" s="157" t="s">
        <v>1</v>
      </c>
      <c r="N176" s="158" t="s">
        <v>39</v>
      </c>
      <c r="O176" s="53"/>
      <c r="P176" s="159">
        <f>O176*H176</f>
        <v>0</v>
      </c>
      <c r="Q176" s="159">
        <v>0</v>
      </c>
      <c r="R176" s="159">
        <f>Q176*H176</f>
        <v>0</v>
      </c>
      <c r="S176" s="159">
        <v>0</v>
      </c>
      <c r="T176" s="160">
        <f>S176*H176</f>
        <v>0</v>
      </c>
      <c r="AR176" s="161" t="s">
        <v>143</v>
      </c>
      <c r="AT176" s="161" t="s">
        <v>139</v>
      </c>
      <c r="AU176" s="161" t="s">
        <v>84</v>
      </c>
      <c r="AY176" s="16" t="s">
        <v>136</v>
      </c>
      <c r="BE176" s="162">
        <f>IF(N176="základní",J176,0)</f>
        <v>540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6" t="s">
        <v>82</v>
      </c>
      <c r="BK176" s="162">
        <f>ROUND(I176*H176,2)</f>
        <v>540</v>
      </c>
      <c r="BL176" s="16" t="s">
        <v>143</v>
      </c>
      <c r="BM176" s="161" t="s">
        <v>419</v>
      </c>
    </row>
    <row r="177" spans="2:63" s="11" customFormat="1" ht="22.9" customHeight="1">
      <c r="B177" s="136"/>
      <c r="D177" s="137" t="s">
        <v>73</v>
      </c>
      <c r="E177" s="147" t="s">
        <v>420</v>
      </c>
      <c r="F177" s="147" t="s">
        <v>421</v>
      </c>
      <c r="I177" s="139"/>
      <c r="J177" s="148">
        <f>BK177</f>
        <v>10337</v>
      </c>
      <c r="L177" s="136"/>
      <c r="M177" s="141"/>
      <c r="N177" s="142"/>
      <c r="O177" s="142"/>
      <c r="P177" s="143">
        <f>SUM(P178:P183)</f>
        <v>0</v>
      </c>
      <c r="Q177" s="142"/>
      <c r="R177" s="143">
        <f>SUM(R178:R183)</f>
        <v>0.06686</v>
      </c>
      <c r="S177" s="142"/>
      <c r="T177" s="144">
        <f>SUM(T178:T183)</f>
        <v>0</v>
      </c>
      <c r="AR177" s="137" t="s">
        <v>84</v>
      </c>
      <c r="AT177" s="145" t="s">
        <v>73</v>
      </c>
      <c r="AU177" s="145" t="s">
        <v>82</v>
      </c>
      <c r="AY177" s="137" t="s">
        <v>136</v>
      </c>
      <c r="BK177" s="146">
        <f>SUM(BK178:BK183)</f>
        <v>10337</v>
      </c>
    </row>
    <row r="178" spans="2:65" s="1" customFormat="1" ht="24" customHeight="1">
      <c r="B178" s="149"/>
      <c r="C178" s="150" t="s">
        <v>422</v>
      </c>
      <c r="D178" s="150" t="s">
        <v>139</v>
      </c>
      <c r="E178" s="151" t="s">
        <v>423</v>
      </c>
      <c r="F178" s="152" t="s">
        <v>424</v>
      </c>
      <c r="G178" s="153" t="s">
        <v>151</v>
      </c>
      <c r="H178" s="154">
        <v>69</v>
      </c>
      <c r="I178" s="155">
        <v>55</v>
      </c>
      <c r="J178" s="156">
        <f>ROUND(I178*H178,2)</f>
        <v>3795</v>
      </c>
      <c r="K178" s="152" t="s">
        <v>1</v>
      </c>
      <c r="L178" s="30"/>
      <c r="M178" s="157" t="s">
        <v>1</v>
      </c>
      <c r="N178" s="158" t="s">
        <v>39</v>
      </c>
      <c r="O178" s="53"/>
      <c r="P178" s="159">
        <f>O178*H178</f>
        <v>0</v>
      </c>
      <c r="Q178" s="159">
        <v>0.00022</v>
      </c>
      <c r="R178" s="159">
        <f>Q178*H178</f>
        <v>0.01518</v>
      </c>
      <c r="S178" s="159">
        <v>0</v>
      </c>
      <c r="T178" s="160">
        <f>S178*H178</f>
        <v>0</v>
      </c>
      <c r="AR178" s="161" t="s">
        <v>143</v>
      </c>
      <c r="AT178" s="161" t="s">
        <v>139</v>
      </c>
      <c r="AU178" s="161" t="s">
        <v>84</v>
      </c>
      <c r="AY178" s="16" t="s">
        <v>136</v>
      </c>
      <c r="BE178" s="162">
        <f>IF(N178="základní",J178,0)</f>
        <v>3795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16" t="s">
        <v>82</v>
      </c>
      <c r="BK178" s="162">
        <f>ROUND(I178*H178,2)</f>
        <v>3795</v>
      </c>
      <c r="BL178" s="16" t="s">
        <v>143</v>
      </c>
      <c r="BM178" s="161" t="s">
        <v>425</v>
      </c>
    </row>
    <row r="179" spans="2:51" s="12" customFormat="1" ht="12">
      <c r="B179" s="163"/>
      <c r="D179" s="164" t="s">
        <v>251</v>
      </c>
      <c r="E179" s="165" t="s">
        <v>1</v>
      </c>
      <c r="F179" s="166" t="s">
        <v>426</v>
      </c>
      <c r="H179" s="167">
        <v>69</v>
      </c>
      <c r="I179" s="168"/>
      <c r="L179" s="163"/>
      <c r="M179" s="169"/>
      <c r="N179" s="170"/>
      <c r="O179" s="170"/>
      <c r="P179" s="170"/>
      <c r="Q179" s="170"/>
      <c r="R179" s="170"/>
      <c r="S179" s="170"/>
      <c r="T179" s="171"/>
      <c r="AT179" s="165" t="s">
        <v>251</v>
      </c>
      <c r="AU179" s="165" t="s">
        <v>84</v>
      </c>
      <c r="AV179" s="12" t="s">
        <v>84</v>
      </c>
      <c r="AW179" s="12" t="s">
        <v>31</v>
      </c>
      <c r="AX179" s="12" t="s">
        <v>82</v>
      </c>
      <c r="AY179" s="165" t="s">
        <v>136</v>
      </c>
    </row>
    <row r="180" spans="2:65" s="1" customFormat="1" ht="24" customHeight="1">
      <c r="B180" s="149"/>
      <c r="C180" s="177" t="s">
        <v>427</v>
      </c>
      <c r="D180" s="177" t="s">
        <v>306</v>
      </c>
      <c r="E180" s="178" t="s">
        <v>428</v>
      </c>
      <c r="F180" s="179" t="s">
        <v>429</v>
      </c>
      <c r="G180" s="180" t="s">
        <v>151</v>
      </c>
      <c r="H180" s="181">
        <v>24</v>
      </c>
      <c r="I180" s="182">
        <v>68</v>
      </c>
      <c r="J180" s="183">
        <f>ROUND(I180*H180,2)</f>
        <v>1632</v>
      </c>
      <c r="K180" s="179" t="s">
        <v>1</v>
      </c>
      <c r="L180" s="184"/>
      <c r="M180" s="185" t="s">
        <v>1</v>
      </c>
      <c r="N180" s="186" t="s">
        <v>39</v>
      </c>
      <c r="O180" s="53"/>
      <c r="P180" s="159">
        <f>O180*H180</f>
        <v>0</v>
      </c>
      <c r="Q180" s="159">
        <v>0.00032</v>
      </c>
      <c r="R180" s="159">
        <f>Q180*H180</f>
        <v>0.007680000000000001</v>
      </c>
      <c r="S180" s="159">
        <v>0</v>
      </c>
      <c r="T180" s="160">
        <f>S180*H180</f>
        <v>0</v>
      </c>
      <c r="AR180" s="161" t="s">
        <v>264</v>
      </c>
      <c r="AT180" s="161" t="s">
        <v>306</v>
      </c>
      <c r="AU180" s="161" t="s">
        <v>84</v>
      </c>
      <c r="AY180" s="16" t="s">
        <v>136</v>
      </c>
      <c r="BE180" s="162">
        <f>IF(N180="základní",J180,0)</f>
        <v>1632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16" t="s">
        <v>82</v>
      </c>
      <c r="BK180" s="162">
        <f>ROUND(I180*H180,2)</f>
        <v>1632</v>
      </c>
      <c r="BL180" s="16" t="s">
        <v>143</v>
      </c>
      <c r="BM180" s="161" t="s">
        <v>430</v>
      </c>
    </row>
    <row r="181" spans="2:65" s="1" customFormat="1" ht="24" customHeight="1">
      <c r="B181" s="149"/>
      <c r="C181" s="177" t="s">
        <v>431</v>
      </c>
      <c r="D181" s="177" t="s">
        <v>306</v>
      </c>
      <c r="E181" s="178" t="s">
        <v>432</v>
      </c>
      <c r="F181" s="179" t="s">
        <v>433</v>
      </c>
      <c r="G181" s="180" t="s">
        <v>151</v>
      </c>
      <c r="H181" s="181">
        <v>36</v>
      </c>
      <c r="I181" s="182">
        <v>103</v>
      </c>
      <c r="J181" s="183">
        <f>ROUND(I181*H181,2)</f>
        <v>3708</v>
      </c>
      <c r="K181" s="179" t="s">
        <v>1</v>
      </c>
      <c r="L181" s="184"/>
      <c r="M181" s="185" t="s">
        <v>1</v>
      </c>
      <c r="N181" s="186" t="s">
        <v>39</v>
      </c>
      <c r="O181" s="53"/>
      <c r="P181" s="159">
        <f>O181*H181</f>
        <v>0</v>
      </c>
      <c r="Q181" s="159">
        <v>0.00078</v>
      </c>
      <c r="R181" s="159">
        <f>Q181*H181</f>
        <v>0.02808</v>
      </c>
      <c r="S181" s="159">
        <v>0</v>
      </c>
      <c r="T181" s="160">
        <f>S181*H181</f>
        <v>0</v>
      </c>
      <c r="AR181" s="161" t="s">
        <v>264</v>
      </c>
      <c r="AT181" s="161" t="s">
        <v>306</v>
      </c>
      <c r="AU181" s="161" t="s">
        <v>84</v>
      </c>
      <c r="AY181" s="16" t="s">
        <v>136</v>
      </c>
      <c r="BE181" s="162">
        <f>IF(N181="základní",J181,0)</f>
        <v>3708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6" t="s">
        <v>82</v>
      </c>
      <c r="BK181" s="162">
        <f>ROUND(I181*H181,2)</f>
        <v>3708</v>
      </c>
      <c r="BL181" s="16" t="s">
        <v>143</v>
      </c>
      <c r="BM181" s="161" t="s">
        <v>434</v>
      </c>
    </row>
    <row r="182" spans="2:65" s="1" customFormat="1" ht="24" customHeight="1">
      <c r="B182" s="149"/>
      <c r="C182" s="177" t="s">
        <v>435</v>
      </c>
      <c r="D182" s="177" t="s">
        <v>306</v>
      </c>
      <c r="E182" s="178" t="s">
        <v>436</v>
      </c>
      <c r="F182" s="179" t="s">
        <v>437</v>
      </c>
      <c r="G182" s="180" t="s">
        <v>151</v>
      </c>
      <c r="H182" s="181">
        <v>9</v>
      </c>
      <c r="I182" s="182">
        <v>118</v>
      </c>
      <c r="J182" s="183">
        <f>ROUND(I182*H182,2)</f>
        <v>1062</v>
      </c>
      <c r="K182" s="179" t="s">
        <v>1</v>
      </c>
      <c r="L182" s="184"/>
      <c r="M182" s="185" t="s">
        <v>1</v>
      </c>
      <c r="N182" s="186" t="s">
        <v>39</v>
      </c>
      <c r="O182" s="53"/>
      <c r="P182" s="159">
        <f>O182*H182</f>
        <v>0</v>
      </c>
      <c r="Q182" s="159">
        <v>0.00088</v>
      </c>
      <c r="R182" s="159">
        <f>Q182*H182</f>
        <v>0.00792</v>
      </c>
      <c r="S182" s="159">
        <v>0</v>
      </c>
      <c r="T182" s="160">
        <f>S182*H182</f>
        <v>0</v>
      </c>
      <c r="AR182" s="161" t="s">
        <v>264</v>
      </c>
      <c r="AT182" s="161" t="s">
        <v>306</v>
      </c>
      <c r="AU182" s="161" t="s">
        <v>84</v>
      </c>
      <c r="AY182" s="16" t="s">
        <v>136</v>
      </c>
      <c r="BE182" s="162">
        <f>IF(N182="základní",J182,0)</f>
        <v>1062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16" t="s">
        <v>82</v>
      </c>
      <c r="BK182" s="162">
        <f>ROUND(I182*H182,2)</f>
        <v>1062</v>
      </c>
      <c r="BL182" s="16" t="s">
        <v>143</v>
      </c>
      <c r="BM182" s="161" t="s">
        <v>438</v>
      </c>
    </row>
    <row r="183" spans="2:65" s="1" customFormat="1" ht="16.5" customHeight="1">
      <c r="B183" s="149"/>
      <c r="C183" s="177" t="s">
        <v>439</v>
      </c>
      <c r="D183" s="177" t="s">
        <v>306</v>
      </c>
      <c r="E183" s="178" t="s">
        <v>440</v>
      </c>
      <c r="F183" s="179" t="s">
        <v>441</v>
      </c>
      <c r="G183" s="180" t="s">
        <v>442</v>
      </c>
      <c r="H183" s="181">
        <v>40</v>
      </c>
      <c r="I183" s="182">
        <v>3.5</v>
      </c>
      <c r="J183" s="183">
        <f>ROUND(I183*H183,2)</f>
        <v>140</v>
      </c>
      <c r="K183" s="179" t="s">
        <v>1</v>
      </c>
      <c r="L183" s="184"/>
      <c r="M183" s="185" t="s">
        <v>1</v>
      </c>
      <c r="N183" s="186" t="s">
        <v>39</v>
      </c>
      <c r="O183" s="53"/>
      <c r="P183" s="159">
        <f>O183*H183</f>
        <v>0</v>
      </c>
      <c r="Q183" s="159">
        <v>0.0002</v>
      </c>
      <c r="R183" s="159">
        <f>Q183*H183</f>
        <v>0.008</v>
      </c>
      <c r="S183" s="159">
        <v>0</v>
      </c>
      <c r="T183" s="160">
        <f>S183*H183</f>
        <v>0</v>
      </c>
      <c r="AR183" s="161" t="s">
        <v>264</v>
      </c>
      <c r="AT183" s="161" t="s">
        <v>306</v>
      </c>
      <c r="AU183" s="161" t="s">
        <v>84</v>
      </c>
      <c r="AY183" s="16" t="s">
        <v>136</v>
      </c>
      <c r="BE183" s="162">
        <f>IF(N183="základní",J183,0)</f>
        <v>140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16" t="s">
        <v>82</v>
      </c>
      <c r="BK183" s="162">
        <f>ROUND(I183*H183,2)</f>
        <v>140</v>
      </c>
      <c r="BL183" s="16" t="s">
        <v>143</v>
      </c>
      <c r="BM183" s="161" t="s">
        <v>443</v>
      </c>
    </row>
    <row r="184" spans="2:63" s="11" customFormat="1" ht="22.9" customHeight="1">
      <c r="B184" s="136"/>
      <c r="D184" s="137" t="s">
        <v>73</v>
      </c>
      <c r="E184" s="147" t="s">
        <v>444</v>
      </c>
      <c r="F184" s="147" t="s">
        <v>445</v>
      </c>
      <c r="I184" s="139"/>
      <c r="J184" s="148">
        <f>BK184</f>
        <v>1837.5</v>
      </c>
      <c r="L184" s="136"/>
      <c r="M184" s="141"/>
      <c r="N184" s="142"/>
      <c r="O184" s="142"/>
      <c r="P184" s="143">
        <f>SUM(P185:P186)</f>
        <v>0</v>
      </c>
      <c r="Q184" s="142"/>
      <c r="R184" s="143">
        <f>SUM(R185:R186)</f>
        <v>0.0041400000000000005</v>
      </c>
      <c r="S184" s="142"/>
      <c r="T184" s="144">
        <f>SUM(T185:T186)</f>
        <v>0</v>
      </c>
      <c r="AR184" s="137" t="s">
        <v>84</v>
      </c>
      <c r="AT184" s="145" t="s">
        <v>73</v>
      </c>
      <c r="AU184" s="145" t="s">
        <v>82</v>
      </c>
      <c r="AY184" s="137" t="s">
        <v>136</v>
      </c>
      <c r="BK184" s="146">
        <f>SUM(BK185:BK186)</f>
        <v>1837.5</v>
      </c>
    </row>
    <row r="185" spans="2:65" s="1" customFormat="1" ht="16.5" customHeight="1">
      <c r="B185" s="149"/>
      <c r="C185" s="150" t="s">
        <v>446</v>
      </c>
      <c r="D185" s="150" t="s">
        <v>139</v>
      </c>
      <c r="E185" s="151" t="s">
        <v>447</v>
      </c>
      <c r="F185" s="152" t="s">
        <v>448</v>
      </c>
      <c r="G185" s="153" t="s">
        <v>151</v>
      </c>
      <c r="H185" s="154">
        <v>9</v>
      </c>
      <c r="I185" s="155">
        <v>189</v>
      </c>
      <c r="J185" s="156">
        <f>ROUND(I185*H185,2)</f>
        <v>1701</v>
      </c>
      <c r="K185" s="152" t="s">
        <v>1</v>
      </c>
      <c r="L185" s="30"/>
      <c r="M185" s="157" t="s">
        <v>1</v>
      </c>
      <c r="N185" s="158" t="s">
        <v>39</v>
      </c>
      <c r="O185" s="53"/>
      <c r="P185" s="159">
        <f>O185*H185</f>
        <v>0</v>
      </c>
      <c r="Q185" s="159">
        <v>0.00046</v>
      </c>
      <c r="R185" s="159">
        <f>Q185*H185</f>
        <v>0.0041400000000000005</v>
      </c>
      <c r="S185" s="159">
        <v>0</v>
      </c>
      <c r="T185" s="160">
        <f>S185*H185</f>
        <v>0</v>
      </c>
      <c r="AR185" s="161" t="s">
        <v>143</v>
      </c>
      <c r="AT185" s="161" t="s">
        <v>139</v>
      </c>
      <c r="AU185" s="161" t="s">
        <v>84</v>
      </c>
      <c r="AY185" s="16" t="s">
        <v>136</v>
      </c>
      <c r="BE185" s="162">
        <f>IF(N185="základní",J185,0)</f>
        <v>1701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6" t="s">
        <v>82</v>
      </c>
      <c r="BK185" s="162">
        <f>ROUND(I185*H185,2)</f>
        <v>1701</v>
      </c>
      <c r="BL185" s="16" t="s">
        <v>143</v>
      </c>
      <c r="BM185" s="161" t="s">
        <v>449</v>
      </c>
    </row>
    <row r="186" spans="2:65" s="1" customFormat="1" ht="16.5" customHeight="1">
      <c r="B186" s="149"/>
      <c r="C186" s="150" t="s">
        <v>450</v>
      </c>
      <c r="D186" s="150" t="s">
        <v>139</v>
      </c>
      <c r="E186" s="151" t="s">
        <v>451</v>
      </c>
      <c r="F186" s="152" t="s">
        <v>452</v>
      </c>
      <c r="G186" s="153" t="s">
        <v>142</v>
      </c>
      <c r="H186" s="154">
        <v>3</v>
      </c>
      <c r="I186" s="155">
        <v>45.5</v>
      </c>
      <c r="J186" s="156">
        <f>ROUND(I186*H186,2)</f>
        <v>136.5</v>
      </c>
      <c r="K186" s="152" t="s">
        <v>1</v>
      </c>
      <c r="L186" s="30"/>
      <c r="M186" s="157" t="s">
        <v>1</v>
      </c>
      <c r="N186" s="158" t="s">
        <v>39</v>
      </c>
      <c r="O186" s="53"/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AR186" s="161" t="s">
        <v>143</v>
      </c>
      <c r="AT186" s="161" t="s">
        <v>139</v>
      </c>
      <c r="AU186" s="161" t="s">
        <v>84</v>
      </c>
      <c r="AY186" s="16" t="s">
        <v>136</v>
      </c>
      <c r="BE186" s="162">
        <f>IF(N186="základní",J186,0)</f>
        <v>136.5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6" t="s">
        <v>82</v>
      </c>
      <c r="BK186" s="162">
        <f>ROUND(I186*H186,2)</f>
        <v>136.5</v>
      </c>
      <c r="BL186" s="16" t="s">
        <v>143</v>
      </c>
      <c r="BM186" s="161" t="s">
        <v>453</v>
      </c>
    </row>
    <row r="187" spans="2:63" s="11" customFormat="1" ht="22.9" customHeight="1">
      <c r="B187" s="136"/>
      <c r="D187" s="137" t="s">
        <v>73</v>
      </c>
      <c r="E187" s="147" t="s">
        <v>454</v>
      </c>
      <c r="F187" s="147" t="s">
        <v>455</v>
      </c>
      <c r="I187" s="139"/>
      <c r="J187" s="148">
        <f>BK187</f>
        <v>13572.5</v>
      </c>
      <c r="L187" s="136"/>
      <c r="M187" s="141"/>
      <c r="N187" s="142"/>
      <c r="O187" s="142"/>
      <c r="P187" s="143">
        <f>SUM(P188:P203)</f>
        <v>0</v>
      </c>
      <c r="Q187" s="142"/>
      <c r="R187" s="143">
        <f>SUM(R188:R203)</f>
        <v>0.041499999999999995</v>
      </c>
      <c r="S187" s="142"/>
      <c r="T187" s="144">
        <f>SUM(T188:T203)</f>
        <v>0</v>
      </c>
      <c r="AR187" s="137" t="s">
        <v>84</v>
      </c>
      <c r="AT187" s="145" t="s">
        <v>73</v>
      </c>
      <c r="AU187" s="145" t="s">
        <v>82</v>
      </c>
      <c r="AY187" s="137" t="s">
        <v>136</v>
      </c>
      <c r="BK187" s="146">
        <f>SUM(BK188:BK203)</f>
        <v>13572.5</v>
      </c>
    </row>
    <row r="188" spans="2:65" s="1" customFormat="1" ht="24" customHeight="1">
      <c r="B188" s="149"/>
      <c r="C188" s="150" t="s">
        <v>456</v>
      </c>
      <c r="D188" s="150" t="s">
        <v>139</v>
      </c>
      <c r="E188" s="151" t="s">
        <v>457</v>
      </c>
      <c r="F188" s="152" t="s">
        <v>458</v>
      </c>
      <c r="G188" s="153" t="s">
        <v>151</v>
      </c>
      <c r="H188" s="154">
        <v>6</v>
      </c>
      <c r="I188" s="155">
        <v>195</v>
      </c>
      <c r="J188" s="156">
        <f aca="true" t="shared" si="30" ref="J188:J203">ROUND(I188*H188,2)</f>
        <v>1170</v>
      </c>
      <c r="K188" s="152" t="s">
        <v>1</v>
      </c>
      <c r="L188" s="30"/>
      <c r="M188" s="157" t="s">
        <v>1</v>
      </c>
      <c r="N188" s="158" t="s">
        <v>39</v>
      </c>
      <c r="O188" s="53"/>
      <c r="P188" s="159">
        <f aca="true" t="shared" si="31" ref="P188:P203">O188*H188</f>
        <v>0</v>
      </c>
      <c r="Q188" s="159">
        <v>0.00066</v>
      </c>
      <c r="R188" s="159">
        <f aca="true" t="shared" si="32" ref="R188:R203">Q188*H188</f>
        <v>0.00396</v>
      </c>
      <c r="S188" s="159">
        <v>0</v>
      </c>
      <c r="T188" s="160">
        <f aca="true" t="shared" si="33" ref="T188:T203">S188*H188</f>
        <v>0</v>
      </c>
      <c r="AR188" s="161" t="s">
        <v>143</v>
      </c>
      <c r="AT188" s="161" t="s">
        <v>139</v>
      </c>
      <c r="AU188" s="161" t="s">
        <v>84</v>
      </c>
      <c r="AY188" s="16" t="s">
        <v>136</v>
      </c>
      <c r="BE188" s="162">
        <f aca="true" t="shared" si="34" ref="BE188:BE203">IF(N188="základní",J188,0)</f>
        <v>1170</v>
      </c>
      <c r="BF188" s="162">
        <f aca="true" t="shared" si="35" ref="BF188:BF203">IF(N188="snížená",J188,0)</f>
        <v>0</v>
      </c>
      <c r="BG188" s="162">
        <f aca="true" t="shared" si="36" ref="BG188:BG203">IF(N188="zákl. přenesená",J188,0)</f>
        <v>0</v>
      </c>
      <c r="BH188" s="162">
        <f aca="true" t="shared" si="37" ref="BH188:BH203">IF(N188="sníž. přenesená",J188,0)</f>
        <v>0</v>
      </c>
      <c r="BI188" s="162">
        <f aca="true" t="shared" si="38" ref="BI188:BI203">IF(N188="nulová",J188,0)</f>
        <v>0</v>
      </c>
      <c r="BJ188" s="16" t="s">
        <v>82</v>
      </c>
      <c r="BK188" s="162">
        <f aca="true" t="shared" si="39" ref="BK188:BK203">ROUND(I188*H188,2)</f>
        <v>1170</v>
      </c>
      <c r="BL188" s="16" t="s">
        <v>143</v>
      </c>
      <c r="BM188" s="161" t="s">
        <v>459</v>
      </c>
    </row>
    <row r="189" spans="2:65" s="1" customFormat="1" ht="24" customHeight="1">
      <c r="B189" s="149"/>
      <c r="C189" s="150" t="s">
        <v>460</v>
      </c>
      <c r="D189" s="150" t="s">
        <v>139</v>
      </c>
      <c r="E189" s="151" t="s">
        <v>461</v>
      </c>
      <c r="F189" s="152" t="s">
        <v>462</v>
      </c>
      <c r="G189" s="153" t="s">
        <v>151</v>
      </c>
      <c r="H189" s="154">
        <v>9</v>
      </c>
      <c r="I189" s="155">
        <v>232</v>
      </c>
      <c r="J189" s="156">
        <f t="shared" si="30"/>
        <v>2088</v>
      </c>
      <c r="K189" s="152" t="s">
        <v>1</v>
      </c>
      <c r="L189" s="30"/>
      <c r="M189" s="157" t="s">
        <v>1</v>
      </c>
      <c r="N189" s="158" t="s">
        <v>39</v>
      </c>
      <c r="O189" s="53"/>
      <c r="P189" s="159">
        <f t="shared" si="31"/>
        <v>0</v>
      </c>
      <c r="Q189" s="159">
        <v>0.00091</v>
      </c>
      <c r="R189" s="159">
        <f t="shared" si="32"/>
        <v>0.00819</v>
      </c>
      <c r="S189" s="159">
        <v>0</v>
      </c>
      <c r="T189" s="160">
        <f t="shared" si="33"/>
        <v>0</v>
      </c>
      <c r="AR189" s="161" t="s">
        <v>143</v>
      </c>
      <c r="AT189" s="161" t="s">
        <v>139</v>
      </c>
      <c r="AU189" s="161" t="s">
        <v>84</v>
      </c>
      <c r="AY189" s="16" t="s">
        <v>136</v>
      </c>
      <c r="BE189" s="162">
        <f t="shared" si="34"/>
        <v>2088</v>
      </c>
      <c r="BF189" s="162">
        <f t="shared" si="35"/>
        <v>0</v>
      </c>
      <c r="BG189" s="162">
        <f t="shared" si="36"/>
        <v>0</v>
      </c>
      <c r="BH189" s="162">
        <f t="shared" si="37"/>
        <v>0</v>
      </c>
      <c r="BI189" s="162">
        <f t="shared" si="38"/>
        <v>0</v>
      </c>
      <c r="BJ189" s="16" t="s">
        <v>82</v>
      </c>
      <c r="BK189" s="162">
        <f t="shared" si="39"/>
        <v>2088</v>
      </c>
      <c r="BL189" s="16" t="s">
        <v>143</v>
      </c>
      <c r="BM189" s="161" t="s">
        <v>463</v>
      </c>
    </row>
    <row r="190" spans="2:65" s="1" customFormat="1" ht="24" customHeight="1">
      <c r="B190" s="149"/>
      <c r="C190" s="150" t="s">
        <v>464</v>
      </c>
      <c r="D190" s="150" t="s">
        <v>139</v>
      </c>
      <c r="E190" s="151" t="s">
        <v>465</v>
      </c>
      <c r="F190" s="152" t="s">
        <v>466</v>
      </c>
      <c r="G190" s="153" t="s">
        <v>151</v>
      </c>
      <c r="H190" s="154">
        <v>15</v>
      </c>
      <c r="I190" s="155">
        <v>291</v>
      </c>
      <c r="J190" s="156">
        <f t="shared" si="30"/>
        <v>4365</v>
      </c>
      <c r="K190" s="152" t="s">
        <v>1</v>
      </c>
      <c r="L190" s="30"/>
      <c r="M190" s="157" t="s">
        <v>1</v>
      </c>
      <c r="N190" s="158" t="s">
        <v>39</v>
      </c>
      <c r="O190" s="53"/>
      <c r="P190" s="159">
        <f t="shared" si="31"/>
        <v>0</v>
      </c>
      <c r="Q190" s="159">
        <v>0.00119</v>
      </c>
      <c r="R190" s="159">
        <f t="shared" si="32"/>
        <v>0.01785</v>
      </c>
      <c r="S190" s="159">
        <v>0</v>
      </c>
      <c r="T190" s="160">
        <f t="shared" si="33"/>
        <v>0</v>
      </c>
      <c r="AR190" s="161" t="s">
        <v>143</v>
      </c>
      <c r="AT190" s="161" t="s">
        <v>139</v>
      </c>
      <c r="AU190" s="161" t="s">
        <v>84</v>
      </c>
      <c r="AY190" s="16" t="s">
        <v>136</v>
      </c>
      <c r="BE190" s="162">
        <f t="shared" si="34"/>
        <v>4365</v>
      </c>
      <c r="BF190" s="162">
        <f t="shared" si="35"/>
        <v>0</v>
      </c>
      <c r="BG190" s="162">
        <f t="shared" si="36"/>
        <v>0</v>
      </c>
      <c r="BH190" s="162">
        <f t="shared" si="37"/>
        <v>0</v>
      </c>
      <c r="BI190" s="162">
        <f t="shared" si="38"/>
        <v>0</v>
      </c>
      <c r="BJ190" s="16" t="s">
        <v>82</v>
      </c>
      <c r="BK190" s="162">
        <f t="shared" si="39"/>
        <v>4365</v>
      </c>
      <c r="BL190" s="16" t="s">
        <v>143</v>
      </c>
      <c r="BM190" s="161" t="s">
        <v>467</v>
      </c>
    </row>
    <row r="191" spans="2:65" s="1" customFormat="1" ht="36" customHeight="1">
      <c r="B191" s="149"/>
      <c r="C191" s="150" t="s">
        <v>468</v>
      </c>
      <c r="D191" s="150" t="s">
        <v>139</v>
      </c>
      <c r="E191" s="151" t="s">
        <v>469</v>
      </c>
      <c r="F191" s="152" t="s">
        <v>470</v>
      </c>
      <c r="G191" s="153" t="s">
        <v>151</v>
      </c>
      <c r="H191" s="154">
        <v>30</v>
      </c>
      <c r="I191" s="155">
        <v>29.2</v>
      </c>
      <c r="J191" s="156">
        <f t="shared" si="30"/>
        <v>876</v>
      </c>
      <c r="K191" s="152" t="s">
        <v>1</v>
      </c>
      <c r="L191" s="206"/>
      <c r="M191" s="157" t="s">
        <v>1</v>
      </c>
      <c r="N191" s="158" t="s">
        <v>39</v>
      </c>
      <c r="O191" s="53"/>
      <c r="P191" s="159">
        <f t="shared" si="31"/>
        <v>0</v>
      </c>
      <c r="Q191" s="159">
        <v>0.00016</v>
      </c>
      <c r="R191" s="159">
        <f t="shared" si="32"/>
        <v>0.0048000000000000004</v>
      </c>
      <c r="S191" s="159">
        <v>0</v>
      </c>
      <c r="T191" s="160">
        <f t="shared" si="33"/>
        <v>0</v>
      </c>
      <c r="AR191" s="161" t="s">
        <v>143</v>
      </c>
      <c r="AT191" s="161" t="s">
        <v>139</v>
      </c>
      <c r="AU191" s="161" t="s">
        <v>84</v>
      </c>
      <c r="AY191" s="16" t="s">
        <v>136</v>
      </c>
      <c r="BE191" s="162">
        <f t="shared" si="34"/>
        <v>876</v>
      </c>
      <c r="BF191" s="162">
        <f t="shared" si="35"/>
        <v>0</v>
      </c>
      <c r="BG191" s="162">
        <f t="shared" si="36"/>
        <v>0</v>
      </c>
      <c r="BH191" s="162">
        <f t="shared" si="37"/>
        <v>0</v>
      </c>
      <c r="BI191" s="162">
        <f t="shared" si="38"/>
        <v>0</v>
      </c>
      <c r="BJ191" s="16" t="s">
        <v>82</v>
      </c>
      <c r="BK191" s="162">
        <f t="shared" si="39"/>
        <v>876</v>
      </c>
      <c r="BL191" s="16" t="s">
        <v>143</v>
      </c>
      <c r="BM191" s="161" t="s">
        <v>471</v>
      </c>
    </row>
    <row r="192" spans="2:65" s="1" customFormat="1" ht="16.5" customHeight="1">
      <c r="B192" s="149"/>
      <c r="C192" s="150" t="s">
        <v>472</v>
      </c>
      <c r="D192" s="150" t="s">
        <v>139</v>
      </c>
      <c r="E192" s="151" t="s">
        <v>473</v>
      </c>
      <c r="F192" s="152" t="s">
        <v>474</v>
      </c>
      <c r="G192" s="153" t="s">
        <v>142</v>
      </c>
      <c r="H192" s="154">
        <v>4</v>
      </c>
      <c r="I192" s="155">
        <v>133</v>
      </c>
      <c r="J192" s="156">
        <f t="shared" si="30"/>
        <v>532</v>
      </c>
      <c r="K192" s="152" t="s">
        <v>1</v>
      </c>
      <c r="L192" s="30"/>
      <c r="M192" s="157" t="s">
        <v>1</v>
      </c>
      <c r="N192" s="158" t="s">
        <v>39</v>
      </c>
      <c r="O192" s="53"/>
      <c r="P192" s="159">
        <f t="shared" si="31"/>
        <v>0</v>
      </c>
      <c r="Q192" s="159">
        <v>0</v>
      </c>
      <c r="R192" s="159">
        <f t="shared" si="32"/>
        <v>0</v>
      </c>
      <c r="S192" s="159">
        <v>0</v>
      </c>
      <c r="T192" s="160">
        <f t="shared" si="33"/>
        <v>0</v>
      </c>
      <c r="AR192" s="161" t="s">
        <v>143</v>
      </c>
      <c r="AT192" s="161" t="s">
        <v>139</v>
      </c>
      <c r="AU192" s="161" t="s">
        <v>84</v>
      </c>
      <c r="AY192" s="16" t="s">
        <v>136</v>
      </c>
      <c r="BE192" s="162">
        <f t="shared" si="34"/>
        <v>532</v>
      </c>
      <c r="BF192" s="162">
        <f t="shared" si="35"/>
        <v>0</v>
      </c>
      <c r="BG192" s="162">
        <f t="shared" si="36"/>
        <v>0</v>
      </c>
      <c r="BH192" s="162">
        <f t="shared" si="37"/>
        <v>0</v>
      </c>
      <c r="BI192" s="162">
        <f t="shared" si="38"/>
        <v>0</v>
      </c>
      <c r="BJ192" s="16" t="s">
        <v>82</v>
      </c>
      <c r="BK192" s="162">
        <f t="shared" si="39"/>
        <v>532</v>
      </c>
      <c r="BL192" s="16" t="s">
        <v>143</v>
      </c>
      <c r="BM192" s="161" t="s">
        <v>475</v>
      </c>
    </row>
    <row r="193" spans="2:65" s="1" customFormat="1" ht="24" customHeight="1">
      <c r="B193" s="149"/>
      <c r="C193" s="150" t="s">
        <v>476</v>
      </c>
      <c r="D193" s="150" t="s">
        <v>139</v>
      </c>
      <c r="E193" s="151" t="s">
        <v>477</v>
      </c>
      <c r="F193" s="152" t="s">
        <v>478</v>
      </c>
      <c r="G193" s="153" t="s">
        <v>142</v>
      </c>
      <c r="H193" s="154">
        <v>1</v>
      </c>
      <c r="I193" s="155">
        <v>28</v>
      </c>
      <c r="J193" s="156">
        <f t="shared" si="30"/>
        <v>28</v>
      </c>
      <c r="K193" s="152" t="s">
        <v>1</v>
      </c>
      <c r="L193" s="30"/>
      <c r="M193" s="157" t="s">
        <v>1</v>
      </c>
      <c r="N193" s="158" t="s">
        <v>39</v>
      </c>
      <c r="O193" s="53"/>
      <c r="P193" s="159">
        <f t="shared" si="31"/>
        <v>0</v>
      </c>
      <c r="Q193" s="159">
        <v>6E-05</v>
      </c>
      <c r="R193" s="159">
        <f t="shared" si="32"/>
        <v>6E-05</v>
      </c>
      <c r="S193" s="159">
        <v>0</v>
      </c>
      <c r="T193" s="160">
        <f t="shared" si="33"/>
        <v>0</v>
      </c>
      <c r="AR193" s="161" t="s">
        <v>143</v>
      </c>
      <c r="AT193" s="161" t="s">
        <v>139</v>
      </c>
      <c r="AU193" s="161" t="s">
        <v>84</v>
      </c>
      <c r="AY193" s="16" t="s">
        <v>136</v>
      </c>
      <c r="BE193" s="162">
        <f t="shared" si="34"/>
        <v>28</v>
      </c>
      <c r="BF193" s="162">
        <f t="shared" si="35"/>
        <v>0</v>
      </c>
      <c r="BG193" s="162">
        <f t="shared" si="36"/>
        <v>0</v>
      </c>
      <c r="BH193" s="162">
        <f t="shared" si="37"/>
        <v>0</v>
      </c>
      <c r="BI193" s="162">
        <f t="shared" si="38"/>
        <v>0</v>
      </c>
      <c r="BJ193" s="16" t="s">
        <v>82</v>
      </c>
      <c r="BK193" s="162">
        <f t="shared" si="39"/>
        <v>28</v>
      </c>
      <c r="BL193" s="16" t="s">
        <v>143</v>
      </c>
      <c r="BM193" s="161" t="s">
        <v>479</v>
      </c>
    </row>
    <row r="194" spans="2:65" s="1" customFormat="1" ht="24" customHeight="1">
      <c r="B194" s="149"/>
      <c r="C194" s="150" t="s">
        <v>480</v>
      </c>
      <c r="D194" s="150" t="s">
        <v>139</v>
      </c>
      <c r="E194" s="151" t="s">
        <v>481</v>
      </c>
      <c r="F194" s="152" t="s">
        <v>482</v>
      </c>
      <c r="G194" s="153" t="s">
        <v>142</v>
      </c>
      <c r="H194" s="154">
        <v>3</v>
      </c>
      <c r="I194" s="155">
        <v>45</v>
      </c>
      <c r="J194" s="156">
        <f t="shared" si="30"/>
        <v>135</v>
      </c>
      <c r="K194" s="152" t="s">
        <v>1</v>
      </c>
      <c r="L194" s="30"/>
      <c r="M194" s="157" t="s">
        <v>1</v>
      </c>
      <c r="N194" s="158" t="s">
        <v>39</v>
      </c>
      <c r="O194" s="53"/>
      <c r="P194" s="159">
        <f t="shared" si="31"/>
        <v>0</v>
      </c>
      <c r="Q194" s="159">
        <v>0.0001</v>
      </c>
      <c r="R194" s="159">
        <f t="shared" si="32"/>
        <v>0.00030000000000000003</v>
      </c>
      <c r="S194" s="159">
        <v>0</v>
      </c>
      <c r="T194" s="160">
        <f t="shared" si="33"/>
        <v>0</v>
      </c>
      <c r="AR194" s="161" t="s">
        <v>143</v>
      </c>
      <c r="AT194" s="161" t="s">
        <v>139</v>
      </c>
      <c r="AU194" s="161" t="s">
        <v>84</v>
      </c>
      <c r="AY194" s="16" t="s">
        <v>136</v>
      </c>
      <c r="BE194" s="162">
        <f t="shared" si="34"/>
        <v>135</v>
      </c>
      <c r="BF194" s="162">
        <f t="shared" si="35"/>
        <v>0</v>
      </c>
      <c r="BG194" s="162">
        <f t="shared" si="36"/>
        <v>0</v>
      </c>
      <c r="BH194" s="162">
        <f t="shared" si="37"/>
        <v>0</v>
      </c>
      <c r="BI194" s="162">
        <f t="shared" si="38"/>
        <v>0</v>
      </c>
      <c r="BJ194" s="16" t="s">
        <v>82</v>
      </c>
      <c r="BK194" s="162">
        <f t="shared" si="39"/>
        <v>135</v>
      </c>
      <c r="BL194" s="16" t="s">
        <v>143</v>
      </c>
      <c r="BM194" s="161" t="s">
        <v>483</v>
      </c>
    </row>
    <row r="195" spans="2:65" s="1" customFormat="1" ht="24" customHeight="1">
      <c r="B195" s="149"/>
      <c r="C195" s="150" t="s">
        <v>484</v>
      </c>
      <c r="D195" s="150" t="s">
        <v>139</v>
      </c>
      <c r="E195" s="151" t="s">
        <v>485</v>
      </c>
      <c r="F195" s="152" t="s">
        <v>486</v>
      </c>
      <c r="G195" s="153" t="s">
        <v>142</v>
      </c>
      <c r="H195" s="154">
        <v>6</v>
      </c>
      <c r="I195" s="155">
        <v>80</v>
      </c>
      <c r="J195" s="156">
        <f t="shared" si="30"/>
        <v>480</v>
      </c>
      <c r="K195" s="152" t="s">
        <v>1</v>
      </c>
      <c r="L195" s="30"/>
      <c r="M195" s="157" t="s">
        <v>1</v>
      </c>
      <c r="N195" s="158" t="s">
        <v>39</v>
      </c>
      <c r="O195" s="53"/>
      <c r="P195" s="159">
        <f t="shared" si="31"/>
        <v>0</v>
      </c>
      <c r="Q195" s="159">
        <v>0.00018</v>
      </c>
      <c r="R195" s="159">
        <f t="shared" si="32"/>
        <v>0.00108</v>
      </c>
      <c r="S195" s="159">
        <v>0</v>
      </c>
      <c r="T195" s="160">
        <f t="shared" si="33"/>
        <v>0</v>
      </c>
      <c r="AR195" s="161" t="s">
        <v>143</v>
      </c>
      <c r="AT195" s="161" t="s">
        <v>139</v>
      </c>
      <c r="AU195" s="161" t="s">
        <v>84</v>
      </c>
      <c r="AY195" s="16" t="s">
        <v>136</v>
      </c>
      <c r="BE195" s="162">
        <f t="shared" si="34"/>
        <v>480</v>
      </c>
      <c r="BF195" s="162">
        <f t="shared" si="35"/>
        <v>0</v>
      </c>
      <c r="BG195" s="162">
        <f t="shared" si="36"/>
        <v>0</v>
      </c>
      <c r="BH195" s="162">
        <f t="shared" si="37"/>
        <v>0</v>
      </c>
      <c r="BI195" s="162">
        <f t="shared" si="38"/>
        <v>0</v>
      </c>
      <c r="BJ195" s="16" t="s">
        <v>82</v>
      </c>
      <c r="BK195" s="162">
        <f t="shared" si="39"/>
        <v>480</v>
      </c>
      <c r="BL195" s="16" t="s">
        <v>143</v>
      </c>
      <c r="BM195" s="161" t="s">
        <v>487</v>
      </c>
    </row>
    <row r="196" spans="2:65" s="1" customFormat="1" ht="24" customHeight="1">
      <c r="B196" s="149"/>
      <c r="C196" s="150" t="s">
        <v>488</v>
      </c>
      <c r="D196" s="150" t="s">
        <v>139</v>
      </c>
      <c r="E196" s="151" t="s">
        <v>489</v>
      </c>
      <c r="F196" s="152" t="s">
        <v>490</v>
      </c>
      <c r="G196" s="153" t="s">
        <v>142</v>
      </c>
      <c r="H196" s="154">
        <v>1</v>
      </c>
      <c r="I196" s="155">
        <v>256</v>
      </c>
      <c r="J196" s="156">
        <f t="shared" si="30"/>
        <v>256</v>
      </c>
      <c r="K196" s="152" t="s">
        <v>1</v>
      </c>
      <c r="L196" s="206"/>
      <c r="M196" s="157" t="s">
        <v>1</v>
      </c>
      <c r="N196" s="158" t="s">
        <v>39</v>
      </c>
      <c r="O196" s="53"/>
      <c r="P196" s="159">
        <f t="shared" si="31"/>
        <v>0</v>
      </c>
      <c r="Q196" s="159">
        <v>0.00017</v>
      </c>
      <c r="R196" s="159">
        <f t="shared" si="32"/>
        <v>0.00017</v>
      </c>
      <c r="S196" s="159">
        <v>0</v>
      </c>
      <c r="T196" s="160">
        <f t="shared" si="33"/>
        <v>0</v>
      </c>
      <c r="AR196" s="161" t="s">
        <v>143</v>
      </c>
      <c r="AT196" s="161" t="s">
        <v>139</v>
      </c>
      <c r="AU196" s="161" t="s">
        <v>84</v>
      </c>
      <c r="AY196" s="16" t="s">
        <v>136</v>
      </c>
      <c r="BE196" s="162">
        <f t="shared" si="34"/>
        <v>256</v>
      </c>
      <c r="BF196" s="162">
        <f t="shared" si="35"/>
        <v>0</v>
      </c>
      <c r="BG196" s="162">
        <f t="shared" si="36"/>
        <v>0</v>
      </c>
      <c r="BH196" s="162">
        <f t="shared" si="37"/>
        <v>0</v>
      </c>
      <c r="BI196" s="162">
        <f t="shared" si="38"/>
        <v>0</v>
      </c>
      <c r="BJ196" s="16" t="s">
        <v>82</v>
      </c>
      <c r="BK196" s="162">
        <f t="shared" si="39"/>
        <v>256</v>
      </c>
      <c r="BL196" s="16" t="s">
        <v>143</v>
      </c>
      <c r="BM196" s="161" t="s">
        <v>491</v>
      </c>
    </row>
    <row r="197" spans="2:65" s="1" customFormat="1" ht="24" customHeight="1">
      <c r="B197" s="149"/>
      <c r="C197" s="150" t="s">
        <v>492</v>
      </c>
      <c r="D197" s="150" t="s">
        <v>139</v>
      </c>
      <c r="E197" s="151" t="s">
        <v>493</v>
      </c>
      <c r="F197" s="152" t="s">
        <v>494</v>
      </c>
      <c r="G197" s="153" t="s">
        <v>142</v>
      </c>
      <c r="H197" s="154">
        <v>1</v>
      </c>
      <c r="I197" s="155">
        <v>303.5</v>
      </c>
      <c r="J197" s="156">
        <f t="shared" si="30"/>
        <v>303.5</v>
      </c>
      <c r="K197" s="152" t="s">
        <v>1</v>
      </c>
      <c r="L197" s="206"/>
      <c r="M197" s="157" t="s">
        <v>1</v>
      </c>
      <c r="N197" s="158" t="s">
        <v>39</v>
      </c>
      <c r="O197" s="53"/>
      <c r="P197" s="159">
        <f t="shared" si="31"/>
        <v>0</v>
      </c>
      <c r="Q197" s="159">
        <v>0.00024</v>
      </c>
      <c r="R197" s="159">
        <f t="shared" si="32"/>
        <v>0.00024</v>
      </c>
      <c r="S197" s="159">
        <v>0</v>
      </c>
      <c r="T197" s="160">
        <f t="shared" si="33"/>
        <v>0</v>
      </c>
      <c r="AR197" s="161" t="s">
        <v>143</v>
      </c>
      <c r="AT197" s="161" t="s">
        <v>139</v>
      </c>
      <c r="AU197" s="161" t="s">
        <v>84</v>
      </c>
      <c r="AY197" s="16" t="s">
        <v>136</v>
      </c>
      <c r="BE197" s="162">
        <f t="shared" si="34"/>
        <v>303.5</v>
      </c>
      <c r="BF197" s="162">
        <f t="shared" si="35"/>
        <v>0</v>
      </c>
      <c r="BG197" s="162">
        <f t="shared" si="36"/>
        <v>0</v>
      </c>
      <c r="BH197" s="162">
        <f t="shared" si="37"/>
        <v>0</v>
      </c>
      <c r="BI197" s="162">
        <f t="shared" si="38"/>
        <v>0</v>
      </c>
      <c r="BJ197" s="16" t="s">
        <v>82</v>
      </c>
      <c r="BK197" s="162">
        <f t="shared" si="39"/>
        <v>303.5</v>
      </c>
      <c r="BL197" s="16" t="s">
        <v>143</v>
      </c>
      <c r="BM197" s="161" t="s">
        <v>495</v>
      </c>
    </row>
    <row r="198" spans="2:65" s="1" customFormat="1" ht="24" customHeight="1">
      <c r="B198" s="149"/>
      <c r="C198" s="150" t="s">
        <v>496</v>
      </c>
      <c r="D198" s="150" t="s">
        <v>139</v>
      </c>
      <c r="E198" s="151" t="s">
        <v>497</v>
      </c>
      <c r="F198" s="152" t="s">
        <v>498</v>
      </c>
      <c r="G198" s="153" t="s">
        <v>142</v>
      </c>
      <c r="H198" s="154">
        <v>1</v>
      </c>
      <c r="I198" s="155">
        <v>610</v>
      </c>
      <c r="J198" s="156">
        <f t="shared" si="30"/>
        <v>610</v>
      </c>
      <c r="K198" s="152" t="s">
        <v>1</v>
      </c>
      <c r="L198" s="206"/>
      <c r="M198" s="157" t="s">
        <v>1</v>
      </c>
      <c r="N198" s="158" t="s">
        <v>39</v>
      </c>
      <c r="O198" s="53"/>
      <c r="P198" s="159">
        <f t="shared" si="31"/>
        <v>0</v>
      </c>
      <c r="Q198" s="159">
        <v>0.00029</v>
      </c>
      <c r="R198" s="159">
        <f t="shared" si="32"/>
        <v>0.00029</v>
      </c>
      <c r="S198" s="159">
        <v>0</v>
      </c>
      <c r="T198" s="160">
        <f t="shared" si="33"/>
        <v>0</v>
      </c>
      <c r="AR198" s="161" t="s">
        <v>143</v>
      </c>
      <c r="AT198" s="161" t="s">
        <v>139</v>
      </c>
      <c r="AU198" s="161" t="s">
        <v>84</v>
      </c>
      <c r="AY198" s="16" t="s">
        <v>136</v>
      </c>
      <c r="BE198" s="162">
        <f t="shared" si="34"/>
        <v>610</v>
      </c>
      <c r="BF198" s="162">
        <f t="shared" si="35"/>
        <v>0</v>
      </c>
      <c r="BG198" s="162">
        <f t="shared" si="36"/>
        <v>0</v>
      </c>
      <c r="BH198" s="162">
        <f t="shared" si="37"/>
        <v>0</v>
      </c>
      <c r="BI198" s="162">
        <f t="shared" si="38"/>
        <v>0</v>
      </c>
      <c r="BJ198" s="16" t="s">
        <v>82</v>
      </c>
      <c r="BK198" s="162">
        <f t="shared" si="39"/>
        <v>610</v>
      </c>
      <c r="BL198" s="16" t="s">
        <v>143</v>
      </c>
      <c r="BM198" s="161" t="s">
        <v>499</v>
      </c>
    </row>
    <row r="199" spans="2:65" s="1" customFormat="1" ht="24" customHeight="1">
      <c r="B199" s="149"/>
      <c r="C199" s="150" t="s">
        <v>500</v>
      </c>
      <c r="D199" s="150" t="s">
        <v>139</v>
      </c>
      <c r="E199" s="151" t="s">
        <v>501</v>
      </c>
      <c r="F199" s="152" t="s">
        <v>502</v>
      </c>
      <c r="G199" s="153" t="s">
        <v>142</v>
      </c>
      <c r="H199" s="154">
        <v>1</v>
      </c>
      <c r="I199" s="155">
        <v>183</v>
      </c>
      <c r="J199" s="156">
        <f t="shared" si="30"/>
        <v>183</v>
      </c>
      <c r="K199" s="152" t="s">
        <v>1</v>
      </c>
      <c r="L199" s="206"/>
      <c r="M199" s="157" t="s">
        <v>1</v>
      </c>
      <c r="N199" s="158" t="s">
        <v>39</v>
      </c>
      <c r="O199" s="53"/>
      <c r="P199" s="159">
        <f t="shared" si="31"/>
        <v>0</v>
      </c>
      <c r="Q199" s="159">
        <v>0.00023</v>
      </c>
      <c r="R199" s="159">
        <f t="shared" si="32"/>
        <v>0.00023</v>
      </c>
      <c r="S199" s="159">
        <v>0</v>
      </c>
      <c r="T199" s="160">
        <f t="shared" si="33"/>
        <v>0</v>
      </c>
      <c r="AR199" s="161" t="s">
        <v>143</v>
      </c>
      <c r="AT199" s="161" t="s">
        <v>139</v>
      </c>
      <c r="AU199" s="161" t="s">
        <v>84</v>
      </c>
      <c r="AY199" s="16" t="s">
        <v>136</v>
      </c>
      <c r="BE199" s="162">
        <f t="shared" si="34"/>
        <v>183</v>
      </c>
      <c r="BF199" s="162">
        <f t="shared" si="35"/>
        <v>0</v>
      </c>
      <c r="BG199" s="162">
        <f t="shared" si="36"/>
        <v>0</v>
      </c>
      <c r="BH199" s="162">
        <f t="shared" si="37"/>
        <v>0</v>
      </c>
      <c r="BI199" s="162">
        <f t="shared" si="38"/>
        <v>0</v>
      </c>
      <c r="BJ199" s="16" t="s">
        <v>82</v>
      </c>
      <c r="BK199" s="162">
        <f t="shared" si="39"/>
        <v>183</v>
      </c>
      <c r="BL199" s="16" t="s">
        <v>143</v>
      </c>
      <c r="BM199" s="161" t="s">
        <v>503</v>
      </c>
    </row>
    <row r="200" spans="2:65" s="1" customFormat="1" ht="24" customHeight="1">
      <c r="B200" s="149"/>
      <c r="C200" s="150" t="s">
        <v>504</v>
      </c>
      <c r="D200" s="150" t="s">
        <v>139</v>
      </c>
      <c r="E200" s="151" t="s">
        <v>505</v>
      </c>
      <c r="F200" s="152" t="s">
        <v>506</v>
      </c>
      <c r="G200" s="153" t="s">
        <v>142</v>
      </c>
      <c r="H200" s="154">
        <v>2</v>
      </c>
      <c r="I200" s="155">
        <v>245</v>
      </c>
      <c r="J200" s="156">
        <f t="shared" si="30"/>
        <v>490</v>
      </c>
      <c r="K200" s="152" t="s">
        <v>1</v>
      </c>
      <c r="L200" s="206"/>
      <c r="M200" s="157" t="s">
        <v>1</v>
      </c>
      <c r="N200" s="158" t="s">
        <v>39</v>
      </c>
      <c r="O200" s="53"/>
      <c r="P200" s="159">
        <f t="shared" si="31"/>
        <v>0</v>
      </c>
      <c r="Q200" s="159">
        <v>0.00035</v>
      </c>
      <c r="R200" s="159">
        <f t="shared" si="32"/>
        <v>0.0007</v>
      </c>
      <c r="S200" s="159">
        <v>0</v>
      </c>
      <c r="T200" s="160">
        <f t="shared" si="33"/>
        <v>0</v>
      </c>
      <c r="AR200" s="161" t="s">
        <v>143</v>
      </c>
      <c r="AT200" s="161" t="s">
        <v>139</v>
      </c>
      <c r="AU200" s="161" t="s">
        <v>84</v>
      </c>
      <c r="AY200" s="16" t="s">
        <v>136</v>
      </c>
      <c r="BE200" s="162">
        <f t="shared" si="34"/>
        <v>490</v>
      </c>
      <c r="BF200" s="162">
        <f t="shared" si="35"/>
        <v>0</v>
      </c>
      <c r="BG200" s="162">
        <f t="shared" si="36"/>
        <v>0</v>
      </c>
      <c r="BH200" s="162">
        <f t="shared" si="37"/>
        <v>0</v>
      </c>
      <c r="BI200" s="162">
        <f t="shared" si="38"/>
        <v>0</v>
      </c>
      <c r="BJ200" s="16" t="s">
        <v>82</v>
      </c>
      <c r="BK200" s="162">
        <f t="shared" si="39"/>
        <v>490</v>
      </c>
      <c r="BL200" s="16" t="s">
        <v>143</v>
      </c>
      <c r="BM200" s="161" t="s">
        <v>507</v>
      </c>
    </row>
    <row r="201" spans="2:65" s="1" customFormat="1" ht="24" customHeight="1">
      <c r="B201" s="149"/>
      <c r="C201" s="150" t="s">
        <v>508</v>
      </c>
      <c r="D201" s="150" t="s">
        <v>139</v>
      </c>
      <c r="E201" s="151" t="s">
        <v>509</v>
      </c>
      <c r="F201" s="152" t="s">
        <v>510</v>
      </c>
      <c r="G201" s="153" t="s">
        <v>142</v>
      </c>
      <c r="H201" s="154">
        <v>4</v>
      </c>
      <c r="I201" s="155">
        <v>353</v>
      </c>
      <c r="J201" s="156">
        <f t="shared" si="30"/>
        <v>1412</v>
      </c>
      <c r="K201" s="152" t="s">
        <v>1</v>
      </c>
      <c r="L201" s="206"/>
      <c r="M201" s="157" t="s">
        <v>1</v>
      </c>
      <c r="N201" s="158" t="s">
        <v>39</v>
      </c>
      <c r="O201" s="53"/>
      <c r="P201" s="159">
        <f t="shared" si="31"/>
        <v>0</v>
      </c>
      <c r="Q201" s="159">
        <v>0.00055</v>
      </c>
      <c r="R201" s="159">
        <f t="shared" si="32"/>
        <v>0.0022</v>
      </c>
      <c r="S201" s="159">
        <v>0</v>
      </c>
      <c r="T201" s="160">
        <f t="shared" si="33"/>
        <v>0</v>
      </c>
      <c r="AR201" s="161" t="s">
        <v>143</v>
      </c>
      <c r="AT201" s="161" t="s">
        <v>139</v>
      </c>
      <c r="AU201" s="161" t="s">
        <v>84</v>
      </c>
      <c r="AY201" s="16" t="s">
        <v>136</v>
      </c>
      <c r="BE201" s="162">
        <f t="shared" si="34"/>
        <v>1412</v>
      </c>
      <c r="BF201" s="162">
        <f t="shared" si="35"/>
        <v>0</v>
      </c>
      <c r="BG201" s="162">
        <f t="shared" si="36"/>
        <v>0</v>
      </c>
      <c r="BH201" s="162">
        <f t="shared" si="37"/>
        <v>0</v>
      </c>
      <c r="BI201" s="162">
        <f t="shared" si="38"/>
        <v>0</v>
      </c>
      <c r="BJ201" s="16" t="s">
        <v>82</v>
      </c>
      <c r="BK201" s="162">
        <f t="shared" si="39"/>
        <v>1412</v>
      </c>
      <c r="BL201" s="16" t="s">
        <v>143</v>
      </c>
      <c r="BM201" s="161" t="s">
        <v>511</v>
      </c>
    </row>
    <row r="202" spans="2:65" s="1" customFormat="1" ht="24" customHeight="1">
      <c r="B202" s="149"/>
      <c r="C202" s="150" t="s">
        <v>512</v>
      </c>
      <c r="D202" s="150" t="s">
        <v>139</v>
      </c>
      <c r="E202" s="151" t="s">
        <v>513</v>
      </c>
      <c r="F202" s="152" t="s">
        <v>514</v>
      </c>
      <c r="G202" s="153" t="s">
        <v>142</v>
      </c>
      <c r="H202" s="154">
        <v>1</v>
      </c>
      <c r="I202" s="155">
        <v>150</v>
      </c>
      <c r="J202" s="156">
        <f t="shared" si="30"/>
        <v>150</v>
      </c>
      <c r="K202" s="152" t="s">
        <v>1</v>
      </c>
      <c r="L202" s="206"/>
      <c r="M202" s="157" t="s">
        <v>1</v>
      </c>
      <c r="N202" s="158" t="s">
        <v>39</v>
      </c>
      <c r="O202" s="53"/>
      <c r="P202" s="159">
        <f t="shared" si="31"/>
        <v>0</v>
      </c>
      <c r="Q202" s="159">
        <v>0.00016</v>
      </c>
      <c r="R202" s="159">
        <f t="shared" si="32"/>
        <v>0.00016</v>
      </c>
      <c r="S202" s="159">
        <v>0</v>
      </c>
      <c r="T202" s="160">
        <f t="shared" si="33"/>
        <v>0</v>
      </c>
      <c r="AR202" s="161" t="s">
        <v>143</v>
      </c>
      <c r="AT202" s="161" t="s">
        <v>139</v>
      </c>
      <c r="AU202" s="161" t="s">
        <v>84</v>
      </c>
      <c r="AY202" s="16" t="s">
        <v>136</v>
      </c>
      <c r="BE202" s="162">
        <f t="shared" si="34"/>
        <v>150</v>
      </c>
      <c r="BF202" s="162">
        <f t="shared" si="35"/>
        <v>0</v>
      </c>
      <c r="BG202" s="162">
        <f t="shared" si="36"/>
        <v>0</v>
      </c>
      <c r="BH202" s="162">
        <f t="shared" si="37"/>
        <v>0</v>
      </c>
      <c r="BI202" s="162">
        <f t="shared" si="38"/>
        <v>0</v>
      </c>
      <c r="BJ202" s="16" t="s">
        <v>82</v>
      </c>
      <c r="BK202" s="162">
        <f t="shared" si="39"/>
        <v>150</v>
      </c>
      <c r="BL202" s="16" t="s">
        <v>143</v>
      </c>
      <c r="BM202" s="161" t="s">
        <v>515</v>
      </c>
    </row>
    <row r="203" spans="2:65" s="1" customFormat="1" ht="24" customHeight="1">
      <c r="B203" s="149"/>
      <c r="C203" s="150" t="s">
        <v>516</v>
      </c>
      <c r="D203" s="150" t="s">
        <v>139</v>
      </c>
      <c r="E203" s="151" t="s">
        <v>517</v>
      </c>
      <c r="F203" s="152" t="s">
        <v>518</v>
      </c>
      <c r="G203" s="153" t="s">
        <v>142</v>
      </c>
      <c r="H203" s="154">
        <v>1</v>
      </c>
      <c r="I203" s="155">
        <v>494</v>
      </c>
      <c r="J203" s="156">
        <f t="shared" si="30"/>
        <v>494</v>
      </c>
      <c r="K203" s="152" t="s">
        <v>1</v>
      </c>
      <c r="L203" s="206"/>
      <c r="M203" s="157" t="s">
        <v>1</v>
      </c>
      <c r="N203" s="158" t="s">
        <v>39</v>
      </c>
      <c r="O203" s="53"/>
      <c r="P203" s="159">
        <f t="shared" si="31"/>
        <v>0</v>
      </c>
      <c r="Q203" s="159">
        <v>0.00127</v>
      </c>
      <c r="R203" s="159">
        <f t="shared" si="32"/>
        <v>0.00127</v>
      </c>
      <c r="S203" s="159">
        <v>0</v>
      </c>
      <c r="T203" s="160">
        <f t="shared" si="33"/>
        <v>0</v>
      </c>
      <c r="AR203" s="161" t="s">
        <v>143</v>
      </c>
      <c r="AT203" s="161" t="s">
        <v>139</v>
      </c>
      <c r="AU203" s="161" t="s">
        <v>84</v>
      </c>
      <c r="AY203" s="16" t="s">
        <v>136</v>
      </c>
      <c r="BE203" s="162">
        <f t="shared" si="34"/>
        <v>494</v>
      </c>
      <c r="BF203" s="162">
        <f t="shared" si="35"/>
        <v>0</v>
      </c>
      <c r="BG203" s="162">
        <f t="shared" si="36"/>
        <v>0</v>
      </c>
      <c r="BH203" s="162">
        <f t="shared" si="37"/>
        <v>0</v>
      </c>
      <c r="BI203" s="162">
        <f t="shared" si="38"/>
        <v>0</v>
      </c>
      <c r="BJ203" s="16" t="s">
        <v>82</v>
      </c>
      <c r="BK203" s="162">
        <f t="shared" si="39"/>
        <v>494</v>
      </c>
      <c r="BL203" s="16" t="s">
        <v>143</v>
      </c>
      <c r="BM203" s="161" t="s">
        <v>519</v>
      </c>
    </row>
    <row r="204" spans="2:63" s="11" customFormat="1" ht="22.9" customHeight="1">
      <c r="B204" s="136"/>
      <c r="D204" s="137" t="s">
        <v>73</v>
      </c>
      <c r="E204" s="147" t="s">
        <v>520</v>
      </c>
      <c r="F204" s="147" t="s">
        <v>521</v>
      </c>
      <c r="I204" s="139"/>
      <c r="J204" s="148">
        <f>BK204</f>
        <v>112098</v>
      </c>
      <c r="L204" s="136"/>
      <c r="M204" s="141"/>
      <c r="N204" s="142"/>
      <c r="O204" s="142"/>
      <c r="P204" s="143">
        <f>SUM(P205:P213)</f>
        <v>0</v>
      </c>
      <c r="Q204" s="142"/>
      <c r="R204" s="143">
        <f>SUM(R205:R213)</f>
        <v>1.3223799999999999</v>
      </c>
      <c r="S204" s="142"/>
      <c r="T204" s="144">
        <f>SUM(T205:T213)</f>
        <v>0.6125</v>
      </c>
      <c r="AR204" s="137" t="s">
        <v>84</v>
      </c>
      <c r="AT204" s="145" t="s">
        <v>73</v>
      </c>
      <c r="AU204" s="145" t="s">
        <v>82</v>
      </c>
      <c r="AY204" s="137" t="s">
        <v>136</v>
      </c>
      <c r="BK204" s="146">
        <f>SUM(BK205:BK213)</f>
        <v>112098</v>
      </c>
    </row>
    <row r="205" spans="2:65" s="1" customFormat="1" ht="24" customHeight="1">
      <c r="B205" s="149"/>
      <c r="C205" s="150" t="s">
        <v>522</v>
      </c>
      <c r="D205" s="150" t="s">
        <v>139</v>
      </c>
      <c r="E205" s="151" t="s">
        <v>523</v>
      </c>
      <c r="F205" s="152" t="s">
        <v>524</v>
      </c>
      <c r="G205" s="153" t="s">
        <v>142</v>
      </c>
      <c r="H205" s="154">
        <v>2</v>
      </c>
      <c r="I205" s="155">
        <v>720</v>
      </c>
      <c r="J205" s="156">
        <f aca="true" t="shared" si="40" ref="J205:J213">ROUND(I205*H205,2)</f>
        <v>1440</v>
      </c>
      <c r="K205" s="152" t="s">
        <v>1</v>
      </c>
      <c r="L205" s="30"/>
      <c r="M205" s="157" t="s">
        <v>1</v>
      </c>
      <c r="N205" s="158" t="s">
        <v>39</v>
      </c>
      <c r="O205" s="53"/>
      <c r="P205" s="159">
        <f aca="true" t="shared" si="41" ref="P205:P213">O205*H205</f>
        <v>0</v>
      </c>
      <c r="Q205" s="159">
        <v>0.00017</v>
      </c>
      <c r="R205" s="159">
        <f aca="true" t="shared" si="42" ref="R205:R213">Q205*H205</f>
        <v>0.00034</v>
      </c>
      <c r="S205" s="159">
        <v>0.30625</v>
      </c>
      <c r="T205" s="160">
        <f aca="true" t="shared" si="43" ref="T205:T213">S205*H205</f>
        <v>0.6125</v>
      </c>
      <c r="AR205" s="161" t="s">
        <v>143</v>
      </c>
      <c r="AT205" s="161" t="s">
        <v>139</v>
      </c>
      <c r="AU205" s="161" t="s">
        <v>84</v>
      </c>
      <c r="AY205" s="16" t="s">
        <v>136</v>
      </c>
      <c r="BE205" s="162">
        <f aca="true" t="shared" si="44" ref="BE205:BE213">IF(N205="základní",J205,0)</f>
        <v>1440</v>
      </c>
      <c r="BF205" s="162">
        <f aca="true" t="shared" si="45" ref="BF205:BF213">IF(N205="snížená",J205,0)</f>
        <v>0</v>
      </c>
      <c r="BG205" s="162">
        <f aca="true" t="shared" si="46" ref="BG205:BG213">IF(N205="zákl. přenesená",J205,0)</f>
        <v>0</v>
      </c>
      <c r="BH205" s="162">
        <f aca="true" t="shared" si="47" ref="BH205:BH213">IF(N205="sníž. přenesená",J205,0)</f>
        <v>0</v>
      </c>
      <c r="BI205" s="162">
        <f aca="true" t="shared" si="48" ref="BI205:BI213">IF(N205="nulová",J205,0)</f>
        <v>0</v>
      </c>
      <c r="BJ205" s="16" t="s">
        <v>82</v>
      </c>
      <c r="BK205" s="162">
        <f aca="true" t="shared" si="49" ref="BK205:BK213">ROUND(I205*H205,2)</f>
        <v>1440</v>
      </c>
      <c r="BL205" s="16" t="s">
        <v>143</v>
      </c>
      <c r="BM205" s="161" t="s">
        <v>525</v>
      </c>
    </row>
    <row r="206" spans="2:65" s="1" customFormat="1" ht="24" customHeight="1">
      <c r="B206" s="149"/>
      <c r="C206" s="150" t="s">
        <v>526</v>
      </c>
      <c r="D206" s="150" t="s">
        <v>139</v>
      </c>
      <c r="E206" s="151" t="s">
        <v>527</v>
      </c>
      <c r="F206" s="152" t="s">
        <v>528</v>
      </c>
      <c r="G206" s="153" t="s">
        <v>142</v>
      </c>
      <c r="H206" s="154">
        <v>2</v>
      </c>
      <c r="I206" s="155">
        <v>3645</v>
      </c>
      <c r="J206" s="156">
        <f t="shared" si="40"/>
        <v>7290</v>
      </c>
      <c r="K206" s="152" t="s">
        <v>1</v>
      </c>
      <c r="L206" s="30"/>
      <c r="M206" s="157" t="s">
        <v>1</v>
      </c>
      <c r="N206" s="158" t="s">
        <v>39</v>
      </c>
      <c r="O206" s="53"/>
      <c r="P206" s="159">
        <f t="shared" si="41"/>
        <v>0</v>
      </c>
      <c r="Q206" s="159">
        <v>0.00255</v>
      </c>
      <c r="R206" s="159">
        <f t="shared" si="42"/>
        <v>0.0051</v>
      </c>
      <c r="S206" s="159">
        <v>0</v>
      </c>
      <c r="T206" s="160">
        <f t="shared" si="43"/>
        <v>0</v>
      </c>
      <c r="AR206" s="161" t="s">
        <v>143</v>
      </c>
      <c r="AT206" s="161" t="s">
        <v>139</v>
      </c>
      <c r="AU206" s="161" t="s">
        <v>84</v>
      </c>
      <c r="AY206" s="16" t="s">
        <v>136</v>
      </c>
      <c r="BE206" s="162">
        <f t="shared" si="44"/>
        <v>7290</v>
      </c>
      <c r="BF206" s="162">
        <f t="shared" si="45"/>
        <v>0</v>
      </c>
      <c r="BG206" s="162">
        <f t="shared" si="46"/>
        <v>0</v>
      </c>
      <c r="BH206" s="162">
        <f t="shared" si="47"/>
        <v>0</v>
      </c>
      <c r="BI206" s="162">
        <f t="shared" si="48"/>
        <v>0</v>
      </c>
      <c r="BJ206" s="16" t="s">
        <v>82</v>
      </c>
      <c r="BK206" s="162">
        <f t="shared" si="49"/>
        <v>7290</v>
      </c>
      <c r="BL206" s="16" t="s">
        <v>143</v>
      </c>
      <c r="BM206" s="161" t="s">
        <v>529</v>
      </c>
    </row>
    <row r="207" spans="2:65" s="1" customFormat="1" ht="16.5" customHeight="1">
      <c r="B207" s="149"/>
      <c r="C207" s="150" t="s">
        <v>530</v>
      </c>
      <c r="D207" s="150" t="s">
        <v>139</v>
      </c>
      <c r="E207" s="151" t="s">
        <v>531</v>
      </c>
      <c r="F207" s="152" t="s">
        <v>532</v>
      </c>
      <c r="G207" s="153" t="s">
        <v>151</v>
      </c>
      <c r="H207" s="154">
        <v>10</v>
      </c>
      <c r="I207" s="155">
        <v>17.2</v>
      </c>
      <c r="J207" s="156">
        <f t="shared" si="40"/>
        <v>172</v>
      </c>
      <c r="K207" s="152" t="s">
        <v>1</v>
      </c>
      <c r="L207" s="30"/>
      <c r="M207" s="157" t="s">
        <v>1</v>
      </c>
      <c r="N207" s="158" t="s">
        <v>39</v>
      </c>
      <c r="O207" s="53"/>
      <c r="P207" s="159">
        <f t="shared" si="41"/>
        <v>0</v>
      </c>
      <c r="Q207" s="159">
        <v>0.00053</v>
      </c>
      <c r="R207" s="159">
        <f t="shared" si="42"/>
        <v>0.0053</v>
      </c>
      <c r="S207" s="159">
        <v>0</v>
      </c>
      <c r="T207" s="160">
        <f t="shared" si="43"/>
        <v>0</v>
      </c>
      <c r="AR207" s="161" t="s">
        <v>143</v>
      </c>
      <c r="AT207" s="161" t="s">
        <v>139</v>
      </c>
      <c r="AU207" s="161" t="s">
        <v>84</v>
      </c>
      <c r="AY207" s="16" t="s">
        <v>136</v>
      </c>
      <c r="BE207" s="162">
        <f t="shared" si="44"/>
        <v>172</v>
      </c>
      <c r="BF207" s="162">
        <f t="shared" si="45"/>
        <v>0</v>
      </c>
      <c r="BG207" s="162">
        <f t="shared" si="46"/>
        <v>0</v>
      </c>
      <c r="BH207" s="162">
        <f t="shared" si="47"/>
        <v>0</v>
      </c>
      <c r="BI207" s="162">
        <f t="shared" si="48"/>
        <v>0</v>
      </c>
      <c r="BJ207" s="16" t="s">
        <v>82</v>
      </c>
      <c r="BK207" s="162">
        <f t="shared" si="49"/>
        <v>172</v>
      </c>
      <c r="BL207" s="16" t="s">
        <v>143</v>
      </c>
      <c r="BM207" s="161" t="s">
        <v>533</v>
      </c>
    </row>
    <row r="208" spans="2:65" s="1" customFormat="1" ht="60" customHeight="1">
      <c r="B208" s="149"/>
      <c r="C208" s="177" t="s">
        <v>534</v>
      </c>
      <c r="D208" s="177" t="s">
        <v>306</v>
      </c>
      <c r="E208" s="178" t="s">
        <v>535</v>
      </c>
      <c r="F208" s="179" t="s">
        <v>536</v>
      </c>
      <c r="G208" s="180" t="s">
        <v>142</v>
      </c>
      <c r="H208" s="181">
        <v>1</v>
      </c>
      <c r="I208" s="182">
        <v>97012</v>
      </c>
      <c r="J208" s="183">
        <f t="shared" si="40"/>
        <v>97012</v>
      </c>
      <c r="K208" s="179" t="s">
        <v>1</v>
      </c>
      <c r="L208" s="184"/>
      <c r="M208" s="185" t="s">
        <v>1</v>
      </c>
      <c r="N208" s="186" t="s">
        <v>39</v>
      </c>
      <c r="O208" s="53"/>
      <c r="P208" s="159">
        <f t="shared" si="41"/>
        <v>0</v>
      </c>
      <c r="Q208" s="159">
        <v>0.045</v>
      </c>
      <c r="R208" s="159">
        <f t="shared" si="42"/>
        <v>0.045</v>
      </c>
      <c r="S208" s="159">
        <v>0</v>
      </c>
      <c r="T208" s="160">
        <f t="shared" si="43"/>
        <v>0</v>
      </c>
      <c r="AR208" s="161" t="s">
        <v>264</v>
      </c>
      <c r="AT208" s="161" t="s">
        <v>306</v>
      </c>
      <c r="AU208" s="161" t="s">
        <v>84</v>
      </c>
      <c r="AY208" s="16" t="s">
        <v>136</v>
      </c>
      <c r="BE208" s="162">
        <f t="shared" si="44"/>
        <v>97012</v>
      </c>
      <c r="BF208" s="162">
        <f t="shared" si="45"/>
        <v>0</v>
      </c>
      <c r="BG208" s="162">
        <f t="shared" si="46"/>
        <v>0</v>
      </c>
      <c r="BH208" s="162">
        <f t="shared" si="47"/>
        <v>0</v>
      </c>
      <c r="BI208" s="162">
        <f t="shared" si="48"/>
        <v>0</v>
      </c>
      <c r="BJ208" s="16" t="s">
        <v>82</v>
      </c>
      <c r="BK208" s="162">
        <f t="shared" si="49"/>
        <v>97012</v>
      </c>
      <c r="BL208" s="16" t="s">
        <v>143</v>
      </c>
      <c r="BM208" s="161" t="s">
        <v>537</v>
      </c>
    </row>
    <row r="209" spans="2:65" s="1" customFormat="1" ht="16.5" customHeight="1">
      <c r="B209" s="149"/>
      <c r="C209" s="177" t="s">
        <v>539</v>
      </c>
      <c r="D209" s="177" t="s">
        <v>306</v>
      </c>
      <c r="E209" s="178" t="s">
        <v>540</v>
      </c>
      <c r="F209" s="179" t="s">
        <v>541</v>
      </c>
      <c r="G209" s="180" t="s">
        <v>142</v>
      </c>
      <c r="H209" s="181">
        <v>1</v>
      </c>
      <c r="I209" s="182">
        <v>290</v>
      </c>
      <c r="J209" s="183">
        <f t="shared" si="40"/>
        <v>290</v>
      </c>
      <c r="K209" s="179" t="s">
        <v>1</v>
      </c>
      <c r="L209" s="184"/>
      <c r="M209" s="185" t="s">
        <v>1</v>
      </c>
      <c r="N209" s="186" t="s">
        <v>39</v>
      </c>
      <c r="O209" s="53"/>
      <c r="P209" s="159">
        <f t="shared" si="41"/>
        <v>0</v>
      </c>
      <c r="Q209" s="159">
        <v>0.045</v>
      </c>
      <c r="R209" s="159">
        <f t="shared" si="42"/>
        <v>0.045</v>
      </c>
      <c r="S209" s="159">
        <v>0</v>
      </c>
      <c r="T209" s="160">
        <f t="shared" si="43"/>
        <v>0</v>
      </c>
      <c r="AR209" s="161" t="s">
        <v>264</v>
      </c>
      <c r="AT209" s="161" t="s">
        <v>306</v>
      </c>
      <c r="AU209" s="161" t="s">
        <v>84</v>
      </c>
      <c r="AY209" s="16" t="s">
        <v>136</v>
      </c>
      <c r="BE209" s="162">
        <f t="shared" si="44"/>
        <v>290</v>
      </c>
      <c r="BF209" s="162">
        <f t="shared" si="45"/>
        <v>0</v>
      </c>
      <c r="BG209" s="162">
        <f t="shared" si="46"/>
        <v>0</v>
      </c>
      <c r="BH209" s="162">
        <f t="shared" si="47"/>
        <v>0</v>
      </c>
      <c r="BI209" s="162">
        <f t="shared" si="48"/>
        <v>0</v>
      </c>
      <c r="BJ209" s="16" t="s">
        <v>82</v>
      </c>
      <c r="BK209" s="162">
        <f t="shared" si="49"/>
        <v>290</v>
      </c>
      <c r="BL209" s="16" t="s">
        <v>143</v>
      </c>
      <c r="BM209" s="161" t="s">
        <v>542</v>
      </c>
    </row>
    <row r="210" spans="2:65" s="1" customFormat="1" ht="16.5" customHeight="1">
      <c r="B210" s="149"/>
      <c r="C210" s="177" t="s">
        <v>543</v>
      </c>
      <c r="D210" s="177" t="s">
        <v>306</v>
      </c>
      <c r="E210" s="178" t="s">
        <v>544</v>
      </c>
      <c r="F210" s="179" t="s">
        <v>545</v>
      </c>
      <c r="G210" s="180" t="s">
        <v>142</v>
      </c>
      <c r="H210" s="181">
        <v>2</v>
      </c>
      <c r="I210" s="182">
        <v>790</v>
      </c>
      <c r="J210" s="183">
        <f t="shared" si="40"/>
        <v>1580</v>
      </c>
      <c r="K210" s="179" t="s">
        <v>1</v>
      </c>
      <c r="L210" s="184"/>
      <c r="M210" s="185" t="s">
        <v>1</v>
      </c>
      <c r="N210" s="186" t="s">
        <v>39</v>
      </c>
      <c r="O210" s="53"/>
      <c r="P210" s="159">
        <f t="shared" si="41"/>
        <v>0</v>
      </c>
      <c r="Q210" s="159">
        <v>0.045</v>
      </c>
      <c r="R210" s="159">
        <f t="shared" si="42"/>
        <v>0.09</v>
      </c>
      <c r="S210" s="159">
        <v>0</v>
      </c>
      <c r="T210" s="160">
        <f t="shared" si="43"/>
        <v>0</v>
      </c>
      <c r="AR210" s="161" t="s">
        <v>264</v>
      </c>
      <c r="AT210" s="161" t="s">
        <v>306</v>
      </c>
      <c r="AU210" s="161" t="s">
        <v>84</v>
      </c>
      <c r="AY210" s="16" t="s">
        <v>136</v>
      </c>
      <c r="BE210" s="162">
        <f t="shared" si="44"/>
        <v>1580</v>
      </c>
      <c r="BF210" s="162">
        <f t="shared" si="45"/>
        <v>0</v>
      </c>
      <c r="BG210" s="162">
        <f t="shared" si="46"/>
        <v>0</v>
      </c>
      <c r="BH210" s="162">
        <f t="shared" si="47"/>
        <v>0</v>
      </c>
      <c r="BI210" s="162">
        <f t="shared" si="48"/>
        <v>0</v>
      </c>
      <c r="BJ210" s="16" t="s">
        <v>82</v>
      </c>
      <c r="BK210" s="162">
        <f t="shared" si="49"/>
        <v>1580</v>
      </c>
      <c r="BL210" s="16" t="s">
        <v>143</v>
      </c>
      <c r="BM210" s="161" t="s">
        <v>546</v>
      </c>
    </row>
    <row r="211" spans="2:65" s="1" customFormat="1" ht="24" customHeight="1">
      <c r="B211" s="149"/>
      <c r="C211" s="177" t="s">
        <v>547</v>
      </c>
      <c r="D211" s="177" t="s">
        <v>306</v>
      </c>
      <c r="E211" s="178" t="s">
        <v>548</v>
      </c>
      <c r="F211" s="179" t="s">
        <v>549</v>
      </c>
      <c r="G211" s="180" t="s">
        <v>550</v>
      </c>
      <c r="H211" s="181">
        <v>25</v>
      </c>
      <c r="I211" s="182">
        <v>50</v>
      </c>
      <c r="J211" s="183">
        <f t="shared" si="40"/>
        <v>1250</v>
      </c>
      <c r="K211" s="179" t="s">
        <v>1</v>
      </c>
      <c r="L211" s="184"/>
      <c r="M211" s="185" t="s">
        <v>1</v>
      </c>
      <c r="N211" s="186" t="s">
        <v>39</v>
      </c>
      <c r="O211" s="53"/>
      <c r="P211" s="159">
        <f t="shared" si="41"/>
        <v>0</v>
      </c>
      <c r="Q211" s="159">
        <v>0.045</v>
      </c>
      <c r="R211" s="159">
        <f t="shared" si="42"/>
        <v>1.125</v>
      </c>
      <c r="S211" s="159">
        <v>0</v>
      </c>
      <c r="T211" s="160">
        <f t="shared" si="43"/>
        <v>0</v>
      </c>
      <c r="AR211" s="161" t="s">
        <v>264</v>
      </c>
      <c r="AT211" s="161" t="s">
        <v>306</v>
      </c>
      <c r="AU211" s="161" t="s">
        <v>84</v>
      </c>
      <c r="AY211" s="16" t="s">
        <v>136</v>
      </c>
      <c r="BE211" s="162">
        <f t="shared" si="44"/>
        <v>1250</v>
      </c>
      <c r="BF211" s="162">
        <f t="shared" si="45"/>
        <v>0</v>
      </c>
      <c r="BG211" s="162">
        <f t="shared" si="46"/>
        <v>0</v>
      </c>
      <c r="BH211" s="162">
        <f t="shared" si="47"/>
        <v>0</v>
      </c>
      <c r="BI211" s="162">
        <f t="shared" si="48"/>
        <v>0</v>
      </c>
      <c r="BJ211" s="16" t="s">
        <v>82</v>
      </c>
      <c r="BK211" s="162">
        <f t="shared" si="49"/>
        <v>1250</v>
      </c>
      <c r="BL211" s="16" t="s">
        <v>143</v>
      </c>
      <c r="BM211" s="161" t="s">
        <v>551</v>
      </c>
    </row>
    <row r="212" spans="2:65" s="1" customFormat="1" ht="24" customHeight="1">
      <c r="B212" s="149"/>
      <c r="C212" s="150" t="s">
        <v>552</v>
      </c>
      <c r="D212" s="150" t="s">
        <v>139</v>
      </c>
      <c r="E212" s="151" t="s">
        <v>553</v>
      </c>
      <c r="F212" s="152" t="s">
        <v>554</v>
      </c>
      <c r="G212" s="153" t="s">
        <v>142</v>
      </c>
      <c r="H212" s="154">
        <v>2</v>
      </c>
      <c r="I212" s="155">
        <v>332</v>
      </c>
      <c r="J212" s="156">
        <f t="shared" si="40"/>
        <v>664</v>
      </c>
      <c r="K212" s="152" t="s">
        <v>1</v>
      </c>
      <c r="L212" s="30"/>
      <c r="M212" s="157" t="s">
        <v>1</v>
      </c>
      <c r="N212" s="158" t="s">
        <v>39</v>
      </c>
      <c r="O212" s="53"/>
      <c r="P212" s="159">
        <f t="shared" si="41"/>
        <v>0</v>
      </c>
      <c r="Q212" s="159">
        <v>0</v>
      </c>
      <c r="R212" s="159">
        <f t="shared" si="42"/>
        <v>0</v>
      </c>
      <c r="S212" s="159">
        <v>0</v>
      </c>
      <c r="T212" s="160">
        <f t="shared" si="43"/>
        <v>0</v>
      </c>
      <c r="AR212" s="161" t="s">
        <v>143</v>
      </c>
      <c r="AT212" s="161" t="s">
        <v>139</v>
      </c>
      <c r="AU212" s="161" t="s">
        <v>84</v>
      </c>
      <c r="AY212" s="16" t="s">
        <v>136</v>
      </c>
      <c r="BE212" s="162">
        <f t="shared" si="44"/>
        <v>664</v>
      </c>
      <c r="BF212" s="162">
        <f t="shared" si="45"/>
        <v>0</v>
      </c>
      <c r="BG212" s="162">
        <f t="shared" si="46"/>
        <v>0</v>
      </c>
      <c r="BH212" s="162">
        <f t="shared" si="47"/>
        <v>0</v>
      </c>
      <c r="BI212" s="162">
        <f t="shared" si="48"/>
        <v>0</v>
      </c>
      <c r="BJ212" s="16" t="s">
        <v>82</v>
      </c>
      <c r="BK212" s="162">
        <f t="shared" si="49"/>
        <v>664</v>
      </c>
      <c r="BL212" s="16" t="s">
        <v>143</v>
      </c>
      <c r="BM212" s="161" t="s">
        <v>555</v>
      </c>
    </row>
    <row r="213" spans="2:65" s="1" customFormat="1" ht="27.6" customHeight="1">
      <c r="B213" s="149"/>
      <c r="C213" s="150" t="s">
        <v>556</v>
      </c>
      <c r="D213" s="150" t="s">
        <v>139</v>
      </c>
      <c r="E213" s="151" t="s">
        <v>557</v>
      </c>
      <c r="F213" s="152" t="s">
        <v>558</v>
      </c>
      <c r="G213" s="153" t="s">
        <v>142</v>
      </c>
      <c r="H213" s="154">
        <v>2</v>
      </c>
      <c r="I213" s="155">
        <v>1200</v>
      </c>
      <c r="J213" s="156">
        <f t="shared" si="40"/>
        <v>2400</v>
      </c>
      <c r="K213" s="152" t="s">
        <v>1</v>
      </c>
      <c r="L213" s="30"/>
      <c r="M213" s="157" t="s">
        <v>1</v>
      </c>
      <c r="N213" s="158" t="s">
        <v>39</v>
      </c>
      <c r="O213" s="53"/>
      <c r="P213" s="159">
        <f t="shared" si="41"/>
        <v>0</v>
      </c>
      <c r="Q213" s="159">
        <v>0.00332</v>
      </c>
      <c r="R213" s="159">
        <f t="shared" si="42"/>
        <v>0.00664</v>
      </c>
      <c r="S213" s="159">
        <v>0</v>
      </c>
      <c r="T213" s="160">
        <f t="shared" si="43"/>
        <v>0</v>
      </c>
      <c r="AR213" s="161" t="s">
        <v>143</v>
      </c>
      <c r="AT213" s="161" t="s">
        <v>139</v>
      </c>
      <c r="AU213" s="161" t="s">
        <v>84</v>
      </c>
      <c r="AY213" s="16" t="s">
        <v>136</v>
      </c>
      <c r="BE213" s="162">
        <f t="shared" si="44"/>
        <v>2400</v>
      </c>
      <c r="BF213" s="162">
        <f t="shared" si="45"/>
        <v>0</v>
      </c>
      <c r="BG213" s="162">
        <f t="shared" si="46"/>
        <v>0</v>
      </c>
      <c r="BH213" s="162">
        <f t="shared" si="47"/>
        <v>0</v>
      </c>
      <c r="BI213" s="162">
        <f t="shared" si="48"/>
        <v>0</v>
      </c>
      <c r="BJ213" s="16" t="s">
        <v>82</v>
      </c>
      <c r="BK213" s="162">
        <f t="shared" si="49"/>
        <v>2400</v>
      </c>
      <c r="BL213" s="16" t="s">
        <v>143</v>
      </c>
      <c r="BM213" s="161" t="s">
        <v>559</v>
      </c>
    </row>
    <row r="214" spans="2:63" s="11" customFormat="1" ht="22.9" customHeight="1">
      <c r="B214" s="136"/>
      <c r="D214" s="137" t="s">
        <v>73</v>
      </c>
      <c r="E214" s="147" t="s">
        <v>560</v>
      </c>
      <c r="F214" s="147" t="s">
        <v>561</v>
      </c>
      <c r="I214" s="139"/>
      <c r="J214" s="148">
        <f>BK214</f>
        <v>123498</v>
      </c>
      <c r="L214" s="136"/>
      <c r="M214" s="141"/>
      <c r="N214" s="142"/>
      <c r="O214" s="142"/>
      <c r="P214" s="143">
        <f>SUM(P215:P226)</f>
        <v>0</v>
      </c>
      <c r="Q214" s="142"/>
      <c r="R214" s="143">
        <f>SUM(R215:R226)</f>
        <v>0.27426999999999996</v>
      </c>
      <c r="S214" s="142"/>
      <c r="T214" s="144">
        <f>SUM(T215:T226)</f>
        <v>0.022</v>
      </c>
      <c r="AR214" s="137" t="s">
        <v>84</v>
      </c>
      <c r="AT214" s="145" t="s">
        <v>73</v>
      </c>
      <c r="AU214" s="145" t="s">
        <v>82</v>
      </c>
      <c r="AY214" s="137" t="s">
        <v>136</v>
      </c>
      <c r="BK214" s="146">
        <f>SUM(BK215:BK226)</f>
        <v>123498</v>
      </c>
    </row>
    <row r="215" spans="2:65" s="1" customFormat="1" ht="16.5" customHeight="1">
      <c r="B215" s="149"/>
      <c r="C215" s="150" t="s">
        <v>562</v>
      </c>
      <c r="D215" s="150" t="s">
        <v>139</v>
      </c>
      <c r="E215" s="151" t="s">
        <v>563</v>
      </c>
      <c r="F215" s="152" t="s">
        <v>564</v>
      </c>
      <c r="G215" s="153" t="s">
        <v>142</v>
      </c>
      <c r="H215" s="154">
        <v>5</v>
      </c>
      <c r="I215" s="155">
        <v>10</v>
      </c>
      <c r="J215" s="156">
        <f aca="true" t="shared" si="50" ref="J215:J226">ROUND(I215*H215,2)</f>
        <v>50</v>
      </c>
      <c r="K215" s="152" t="s">
        <v>1</v>
      </c>
      <c r="L215" s="30"/>
      <c r="M215" s="157" t="s">
        <v>1</v>
      </c>
      <c r="N215" s="158" t="s">
        <v>39</v>
      </c>
      <c r="O215" s="53"/>
      <c r="P215" s="159">
        <f aca="true" t="shared" si="51" ref="P215:P226">O215*H215</f>
        <v>0</v>
      </c>
      <c r="Q215" s="159">
        <v>0.00113</v>
      </c>
      <c r="R215" s="159">
        <f aca="true" t="shared" si="52" ref="R215:R226">Q215*H215</f>
        <v>0.00565</v>
      </c>
      <c r="S215" s="159">
        <v>0</v>
      </c>
      <c r="T215" s="160">
        <f aca="true" t="shared" si="53" ref="T215:T226">S215*H215</f>
        <v>0</v>
      </c>
      <c r="AR215" s="161" t="s">
        <v>143</v>
      </c>
      <c r="AT215" s="161" t="s">
        <v>139</v>
      </c>
      <c r="AU215" s="161" t="s">
        <v>84</v>
      </c>
      <c r="AY215" s="16" t="s">
        <v>136</v>
      </c>
      <c r="BE215" s="162">
        <f aca="true" t="shared" si="54" ref="BE215:BE226">IF(N215="základní",J215,0)</f>
        <v>50</v>
      </c>
      <c r="BF215" s="162">
        <f aca="true" t="shared" si="55" ref="BF215:BF226">IF(N215="snížená",J215,0)</f>
        <v>0</v>
      </c>
      <c r="BG215" s="162">
        <f aca="true" t="shared" si="56" ref="BG215:BG226">IF(N215="zákl. přenesená",J215,0)</f>
        <v>0</v>
      </c>
      <c r="BH215" s="162">
        <f aca="true" t="shared" si="57" ref="BH215:BH226">IF(N215="sníž. přenesená",J215,0)</f>
        <v>0</v>
      </c>
      <c r="BI215" s="162">
        <f aca="true" t="shared" si="58" ref="BI215:BI226">IF(N215="nulová",J215,0)</f>
        <v>0</v>
      </c>
      <c r="BJ215" s="16" t="s">
        <v>82</v>
      </c>
      <c r="BK215" s="162">
        <f aca="true" t="shared" si="59" ref="BK215:BK226">ROUND(I215*H215,2)</f>
        <v>50</v>
      </c>
      <c r="BL215" s="16" t="s">
        <v>143</v>
      </c>
      <c r="BM215" s="161" t="s">
        <v>565</v>
      </c>
    </row>
    <row r="216" spans="2:65" s="1" customFormat="1" ht="24" customHeight="1">
      <c r="B216" s="149"/>
      <c r="C216" s="150" t="s">
        <v>566</v>
      </c>
      <c r="D216" s="150" t="s">
        <v>139</v>
      </c>
      <c r="E216" s="151" t="s">
        <v>567</v>
      </c>
      <c r="F216" s="152" t="s">
        <v>568</v>
      </c>
      <c r="G216" s="153" t="s">
        <v>142</v>
      </c>
      <c r="H216" s="154">
        <v>4</v>
      </c>
      <c r="I216" s="155">
        <v>357</v>
      </c>
      <c r="J216" s="156">
        <f t="shared" si="50"/>
        <v>1428</v>
      </c>
      <c r="K216" s="152" t="s">
        <v>1</v>
      </c>
      <c r="L216" s="30"/>
      <c r="M216" s="157" t="s">
        <v>1</v>
      </c>
      <c r="N216" s="158" t="s">
        <v>39</v>
      </c>
      <c r="O216" s="53"/>
      <c r="P216" s="159">
        <f t="shared" si="51"/>
        <v>0</v>
      </c>
      <c r="Q216" s="159">
        <v>0</v>
      </c>
      <c r="R216" s="159">
        <f t="shared" si="52"/>
        <v>0</v>
      </c>
      <c r="S216" s="159">
        <v>0</v>
      </c>
      <c r="T216" s="160">
        <f t="shared" si="53"/>
        <v>0</v>
      </c>
      <c r="AR216" s="161" t="s">
        <v>143</v>
      </c>
      <c r="AT216" s="161" t="s">
        <v>139</v>
      </c>
      <c r="AU216" s="161" t="s">
        <v>84</v>
      </c>
      <c r="AY216" s="16" t="s">
        <v>136</v>
      </c>
      <c r="BE216" s="162">
        <f t="shared" si="54"/>
        <v>1428</v>
      </c>
      <c r="BF216" s="162">
        <f t="shared" si="55"/>
        <v>0</v>
      </c>
      <c r="BG216" s="162">
        <f t="shared" si="56"/>
        <v>0</v>
      </c>
      <c r="BH216" s="162">
        <f t="shared" si="57"/>
        <v>0</v>
      </c>
      <c r="BI216" s="162">
        <f t="shared" si="58"/>
        <v>0</v>
      </c>
      <c r="BJ216" s="16" t="s">
        <v>82</v>
      </c>
      <c r="BK216" s="162">
        <f t="shared" si="59"/>
        <v>1428</v>
      </c>
      <c r="BL216" s="16" t="s">
        <v>143</v>
      </c>
      <c r="BM216" s="161" t="s">
        <v>569</v>
      </c>
    </row>
    <row r="217" spans="2:65" s="1" customFormat="1" ht="24" customHeight="1">
      <c r="B217" s="149"/>
      <c r="C217" s="150" t="s">
        <v>570</v>
      </c>
      <c r="D217" s="150" t="s">
        <v>139</v>
      </c>
      <c r="E217" s="151" t="s">
        <v>571</v>
      </c>
      <c r="F217" s="152" t="s">
        <v>572</v>
      </c>
      <c r="G217" s="153" t="s">
        <v>142</v>
      </c>
      <c r="H217" s="154">
        <v>4</v>
      </c>
      <c r="I217" s="155">
        <v>119</v>
      </c>
      <c r="J217" s="156">
        <f t="shared" si="50"/>
        <v>476</v>
      </c>
      <c r="K217" s="152" t="s">
        <v>1</v>
      </c>
      <c r="L217" s="30"/>
      <c r="M217" s="157" t="s">
        <v>1</v>
      </c>
      <c r="N217" s="158" t="s">
        <v>39</v>
      </c>
      <c r="O217" s="53"/>
      <c r="P217" s="159">
        <f t="shared" si="51"/>
        <v>0</v>
      </c>
      <c r="Q217" s="159">
        <v>0</v>
      </c>
      <c r="R217" s="159">
        <f t="shared" si="52"/>
        <v>0</v>
      </c>
      <c r="S217" s="159">
        <v>0</v>
      </c>
      <c r="T217" s="160">
        <f t="shared" si="53"/>
        <v>0</v>
      </c>
      <c r="AR217" s="161" t="s">
        <v>143</v>
      </c>
      <c r="AT217" s="161" t="s">
        <v>139</v>
      </c>
      <c r="AU217" s="161" t="s">
        <v>84</v>
      </c>
      <c r="AY217" s="16" t="s">
        <v>136</v>
      </c>
      <c r="BE217" s="162">
        <f t="shared" si="54"/>
        <v>476</v>
      </c>
      <c r="BF217" s="162">
        <f t="shared" si="55"/>
        <v>0</v>
      </c>
      <c r="BG217" s="162">
        <f t="shared" si="56"/>
        <v>0</v>
      </c>
      <c r="BH217" s="162">
        <f t="shared" si="57"/>
        <v>0</v>
      </c>
      <c r="BI217" s="162">
        <f t="shared" si="58"/>
        <v>0</v>
      </c>
      <c r="BJ217" s="16" t="s">
        <v>82</v>
      </c>
      <c r="BK217" s="162">
        <f t="shared" si="59"/>
        <v>476</v>
      </c>
      <c r="BL217" s="16" t="s">
        <v>143</v>
      </c>
      <c r="BM217" s="161" t="s">
        <v>573</v>
      </c>
    </row>
    <row r="218" spans="2:65" s="1" customFormat="1" ht="36" customHeight="1">
      <c r="B218" s="149"/>
      <c r="C218" s="150" t="s">
        <v>574</v>
      </c>
      <c r="D218" s="150" t="s">
        <v>139</v>
      </c>
      <c r="E218" s="151" t="s">
        <v>575</v>
      </c>
      <c r="F218" s="152" t="s">
        <v>576</v>
      </c>
      <c r="G218" s="153" t="s">
        <v>142</v>
      </c>
      <c r="H218" s="154">
        <v>1</v>
      </c>
      <c r="I218" s="155">
        <v>4467</v>
      </c>
      <c r="J218" s="156">
        <f t="shared" si="50"/>
        <v>4467</v>
      </c>
      <c r="K218" s="152" t="s">
        <v>1</v>
      </c>
      <c r="L218" s="206"/>
      <c r="M218" s="157" t="s">
        <v>1</v>
      </c>
      <c r="N218" s="158" t="s">
        <v>39</v>
      </c>
      <c r="O218" s="53"/>
      <c r="P218" s="159">
        <f t="shared" si="51"/>
        <v>0</v>
      </c>
      <c r="Q218" s="159">
        <v>0.01537</v>
      </c>
      <c r="R218" s="159">
        <f t="shared" si="52"/>
        <v>0.01537</v>
      </c>
      <c r="S218" s="159">
        <v>0</v>
      </c>
      <c r="T218" s="160">
        <f t="shared" si="53"/>
        <v>0</v>
      </c>
      <c r="AR218" s="161" t="s">
        <v>143</v>
      </c>
      <c r="AT218" s="161" t="s">
        <v>139</v>
      </c>
      <c r="AU218" s="161" t="s">
        <v>84</v>
      </c>
      <c r="AY218" s="16" t="s">
        <v>136</v>
      </c>
      <c r="BE218" s="162">
        <f t="shared" si="54"/>
        <v>4467</v>
      </c>
      <c r="BF218" s="162">
        <f t="shared" si="55"/>
        <v>0</v>
      </c>
      <c r="BG218" s="162">
        <f t="shared" si="56"/>
        <v>0</v>
      </c>
      <c r="BH218" s="162">
        <f t="shared" si="57"/>
        <v>0</v>
      </c>
      <c r="BI218" s="162">
        <f t="shared" si="58"/>
        <v>0</v>
      </c>
      <c r="BJ218" s="16" t="s">
        <v>82</v>
      </c>
      <c r="BK218" s="162">
        <f t="shared" si="59"/>
        <v>4467</v>
      </c>
      <c r="BL218" s="16" t="s">
        <v>143</v>
      </c>
      <c r="BM218" s="161" t="s">
        <v>577</v>
      </c>
    </row>
    <row r="219" spans="2:65" s="1" customFormat="1" ht="16.5" customHeight="1">
      <c r="B219" s="149"/>
      <c r="C219" s="150" t="s">
        <v>578</v>
      </c>
      <c r="D219" s="150" t="s">
        <v>139</v>
      </c>
      <c r="E219" s="151" t="s">
        <v>579</v>
      </c>
      <c r="F219" s="152" t="s">
        <v>580</v>
      </c>
      <c r="G219" s="153" t="s">
        <v>142</v>
      </c>
      <c r="H219" s="154">
        <v>1</v>
      </c>
      <c r="I219" s="155">
        <v>137</v>
      </c>
      <c r="J219" s="156">
        <f t="shared" si="50"/>
        <v>137</v>
      </c>
      <c r="K219" s="152" t="s">
        <v>1</v>
      </c>
      <c r="L219" s="30"/>
      <c r="M219" s="157" t="s">
        <v>1</v>
      </c>
      <c r="N219" s="158" t="s">
        <v>39</v>
      </c>
      <c r="O219" s="53"/>
      <c r="P219" s="159">
        <f t="shared" si="51"/>
        <v>0</v>
      </c>
      <c r="Q219" s="159">
        <v>7E-05</v>
      </c>
      <c r="R219" s="159">
        <f t="shared" si="52"/>
        <v>7E-05</v>
      </c>
      <c r="S219" s="159">
        <v>0.022</v>
      </c>
      <c r="T219" s="160">
        <f t="shared" si="53"/>
        <v>0.022</v>
      </c>
      <c r="AR219" s="161" t="s">
        <v>143</v>
      </c>
      <c r="AT219" s="161" t="s">
        <v>139</v>
      </c>
      <c r="AU219" s="161" t="s">
        <v>84</v>
      </c>
      <c r="AY219" s="16" t="s">
        <v>136</v>
      </c>
      <c r="BE219" s="162">
        <f t="shared" si="54"/>
        <v>137</v>
      </c>
      <c r="BF219" s="162">
        <f t="shared" si="55"/>
        <v>0</v>
      </c>
      <c r="BG219" s="162">
        <f t="shared" si="56"/>
        <v>0</v>
      </c>
      <c r="BH219" s="162">
        <f t="shared" si="57"/>
        <v>0</v>
      </c>
      <c r="BI219" s="162">
        <f t="shared" si="58"/>
        <v>0</v>
      </c>
      <c r="BJ219" s="16" t="s">
        <v>82</v>
      </c>
      <c r="BK219" s="162">
        <f t="shared" si="59"/>
        <v>137</v>
      </c>
      <c r="BL219" s="16" t="s">
        <v>143</v>
      </c>
      <c r="BM219" s="161" t="s">
        <v>581</v>
      </c>
    </row>
    <row r="220" spans="2:65" s="1" customFormat="1" ht="48" customHeight="1">
      <c r="B220" s="149"/>
      <c r="C220" s="150" t="s">
        <v>582</v>
      </c>
      <c r="D220" s="150" t="s">
        <v>139</v>
      </c>
      <c r="E220" s="151" t="s">
        <v>583</v>
      </c>
      <c r="F220" s="152" t="s">
        <v>1464</v>
      </c>
      <c r="G220" s="153" t="s">
        <v>142</v>
      </c>
      <c r="H220" s="154">
        <v>1</v>
      </c>
      <c r="I220" s="155">
        <v>61449</v>
      </c>
      <c r="J220" s="156">
        <f t="shared" si="50"/>
        <v>61449</v>
      </c>
      <c r="K220" s="152" t="s">
        <v>1</v>
      </c>
      <c r="L220" s="206"/>
      <c r="M220" s="157" t="s">
        <v>1</v>
      </c>
      <c r="N220" s="158" t="s">
        <v>39</v>
      </c>
      <c r="O220" s="53"/>
      <c r="P220" s="159">
        <f t="shared" si="51"/>
        <v>0</v>
      </c>
      <c r="Q220" s="159">
        <v>0.15279</v>
      </c>
      <c r="R220" s="159">
        <f t="shared" si="52"/>
        <v>0.15279</v>
      </c>
      <c r="S220" s="159">
        <v>0</v>
      </c>
      <c r="T220" s="160">
        <f t="shared" si="53"/>
        <v>0</v>
      </c>
      <c r="AR220" s="161" t="s">
        <v>143</v>
      </c>
      <c r="AT220" s="161" t="s">
        <v>139</v>
      </c>
      <c r="AU220" s="161" t="s">
        <v>84</v>
      </c>
      <c r="AY220" s="16" t="s">
        <v>136</v>
      </c>
      <c r="BE220" s="162">
        <f t="shared" si="54"/>
        <v>61449</v>
      </c>
      <c r="BF220" s="162">
        <f t="shared" si="55"/>
        <v>0</v>
      </c>
      <c r="BG220" s="162">
        <f t="shared" si="56"/>
        <v>0</v>
      </c>
      <c r="BH220" s="162">
        <f t="shared" si="57"/>
        <v>0</v>
      </c>
      <c r="BI220" s="162">
        <f t="shared" si="58"/>
        <v>0</v>
      </c>
      <c r="BJ220" s="16" t="s">
        <v>82</v>
      </c>
      <c r="BK220" s="162">
        <f t="shared" si="59"/>
        <v>61449</v>
      </c>
      <c r="BL220" s="16" t="s">
        <v>143</v>
      </c>
      <c r="BM220" s="161" t="s">
        <v>584</v>
      </c>
    </row>
    <row r="221" spans="2:65" s="1" customFormat="1" ht="36" customHeight="1">
      <c r="B221" s="149"/>
      <c r="C221" s="177" t="s">
        <v>587</v>
      </c>
      <c r="D221" s="177" t="s">
        <v>306</v>
      </c>
      <c r="E221" s="178" t="s">
        <v>588</v>
      </c>
      <c r="F221" s="179" t="s">
        <v>589</v>
      </c>
      <c r="G221" s="180" t="s">
        <v>142</v>
      </c>
      <c r="H221" s="181">
        <v>1</v>
      </c>
      <c r="I221" s="182">
        <v>1174</v>
      </c>
      <c r="J221" s="183">
        <f t="shared" si="50"/>
        <v>1174</v>
      </c>
      <c r="K221" s="179" t="s">
        <v>1</v>
      </c>
      <c r="L221" s="207"/>
      <c r="M221" s="185" t="s">
        <v>1</v>
      </c>
      <c r="N221" s="186" t="s">
        <v>39</v>
      </c>
      <c r="O221" s="53"/>
      <c r="P221" s="159">
        <f t="shared" si="51"/>
        <v>0</v>
      </c>
      <c r="Q221" s="159">
        <v>0</v>
      </c>
      <c r="R221" s="159">
        <f t="shared" si="52"/>
        <v>0</v>
      </c>
      <c r="S221" s="159">
        <v>0</v>
      </c>
      <c r="T221" s="160">
        <f t="shared" si="53"/>
        <v>0</v>
      </c>
      <c r="AR221" s="161" t="s">
        <v>264</v>
      </c>
      <c r="AT221" s="161" t="s">
        <v>306</v>
      </c>
      <c r="AU221" s="161" t="s">
        <v>84</v>
      </c>
      <c r="AY221" s="16" t="s">
        <v>136</v>
      </c>
      <c r="BE221" s="162">
        <f t="shared" si="54"/>
        <v>1174</v>
      </c>
      <c r="BF221" s="162">
        <f t="shared" si="55"/>
        <v>0</v>
      </c>
      <c r="BG221" s="162">
        <f t="shared" si="56"/>
        <v>0</v>
      </c>
      <c r="BH221" s="162">
        <f t="shared" si="57"/>
        <v>0</v>
      </c>
      <c r="BI221" s="162">
        <f t="shared" si="58"/>
        <v>0</v>
      </c>
      <c r="BJ221" s="16" t="s">
        <v>82</v>
      </c>
      <c r="BK221" s="162">
        <f t="shared" si="59"/>
        <v>1174</v>
      </c>
      <c r="BL221" s="16" t="s">
        <v>143</v>
      </c>
      <c r="BM221" s="161" t="s">
        <v>590</v>
      </c>
    </row>
    <row r="222" spans="2:65" s="1" customFormat="1" ht="48" customHeight="1">
      <c r="B222" s="149"/>
      <c r="C222" s="177" t="s">
        <v>591</v>
      </c>
      <c r="D222" s="177" t="s">
        <v>306</v>
      </c>
      <c r="E222" s="178" t="s">
        <v>592</v>
      </c>
      <c r="F222" s="179" t="s">
        <v>593</v>
      </c>
      <c r="G222" s="180" t="s">
        <v>142</v>
      </c>
      <c r="H222" s="181">
        <v>1</v>
      </c>
      <c r="I222" s="182">
        <v>9529</v>
      </c>
      <c r="J222" s="183">
        <f t="shared" si="50"/>
        <v>9529</v>
      </c>
      <c r="K222" s="179" t="s">
        <v>1</v>
      </c>
      <c r="L222" s="207"/>
      <c r="M222" s="185" t="s">
        <v>1</v>
      </c>
      <c r="N222" s="186" t="s">
        <v>39</v>
      </c>
      <c r="O222" s="53"/>
      <c r="P222" s="159">
        <f t="shared" si="51"/>
        <v>0</v>
      </c>
      <c r="Q222" s="159">
        <v>0</v>
      </c>
      <c r="R222" s="159">
        <f t="shared" si="52"/>
        <v>0</v>
      </c>
      <c r="S222" s="159">
        <v>0</v>
      </c>
      <c r="T222" s="160">
        <f t="shared" si="53"/>
        <v>0</v>
      </c>
      <c r="AR222" s="161" t="s">
        <v>264</v>
      </c>
      <c r="AT222" s="161" t="s">
        <v>306</v>
      </c>
      <c r="AU222" s="161" t="s">
        <v>84</v>
      </c>
      <c r="AY222" s="16" t="s">
        <v>136</v>
      </c>
      <c r="BE222" s="162">
        <f t="shared" si="54"/>
        <v>9529</v>
      </c>
      <c r="BF222" s="162">
        <f t="shared" si="55"/>
        <v>0</v>
      </c>
      <c r="BG222" s="162">
        <f t="shared" si="56"/>
        <v>0</v>
      </c>
      <c r="BH222" s="162">
        <f t="shared" si="57"/>
        <v>0</v>
      </c>
      <c r="BI222" s="162">
        <f t="shared" si="58"/>
        <v>0</v>
      </c>
      <c r="BJ222" s="16" t="s">
        <v>82</v>
      </c>
      <c r="BK222" s="162">
        <f t="shared" si="59"/>
        <v>9529</v>
      </c>
      <c r="BL222" s="16" t="s">
        <v>143</v>
      </c>
      <c r="BM222" s="161" t="s">
        <v>594</v>
      </c>
    </row>
    <row r="223" spans="2:65" s="1" customFormat="1" ht="36" customHeight="1">
      <c r="B223" s="149"/>
      <c r="C223" s="150" t="s">
        <v>595</v>
      </c>
      <c r="D223" s="150" t="s">
        <v>139</v>
      </c>
      <c r="E223" s="151" t="s">
        <v>596</v>
      </c>
      <c r="F223" s="152" t="s">
        <v>1465</v>
      </c>
      <c r="G223" s="153" t="s">
        <v>142</v>
      </c>
      <c r="H223" s="154">
        <v>1</v>
      </c>
      <c r="I223" s="155">
        <v>11481</v>
      </c>
      <c r="J223" s="156">
        <f t="shared" si="50"/>
        <v>11481</v>
      </c>
      <c r="K223" s="152" t="s">
        <v>1</v>
      </c>
      <c r="L223" s="206"/>
      <c r="M223" s="157" t="s">
        <v>1</v>
      </c>
      <c r="N223" s="158" t="s">
        <v>39</v>
      </c>
      <c r="O223" s="53"/>
      <c r="P223" s="159">
        <f t="shared" si="51"/>
        <v>0</v>
      </c>
      <c r="Q223" s="159">
        <v>0.07739</v>
      </c>
      <c r="R223" s="159">
        <f t="shared" si="52"/>
        <v>0.07739</v>
      </c>
      <c r="S223" s="159">
        <v>0</v>
      </c>
      <c r="T223" s="160">
        <f t="shared" si="53"/>
        <v>0</v>
      </c>
      <c r="AR223" s="161" t="s">
        <v>143</v>
      </c>
      <c r="AT223" s="161" t="s">
        <v>139</v>
      </c>
      <c r="AU223" s="161" t="s">
        <v>84</v>
      </c>
      <c r="AY223" s="16" t="s">
        <v>136</v>
      </c>
      <c r="BE223" s="162">
        <f t="shared" si="54"/>
        <v>11481</v>
      </c>
      <c r="BF223" s="162">
        <f t="shared" si="55"/>
        <v>0</v>
      </c>
      <c r="BG223" s="162">
        <f t="shared" si="56"/>
        <v>0</v>
      </c>
      <c r="BH223" s="162">
        <f t="shared" si="57"/>
        <v>0</v>
      </c>
      <c r="BI223" s="162">
        <f t="shared" si="58"/>
        <v>0</v>
      </c>
      <c r="BJ223" s="16" t="s">
        <v>82</v>
      </c>
      <c r="BK223" s="162">
        <f t="shared" si="59"/>
        <v>11481</v>
      </c>
      <c r="BL223" s="16" t="s">
        <v>143</v>
      </c>
      <c r="BM223" s="161" t="s">
        <v>598</v>
      </c>
    </row>
    <row r="224" spans="2:65" s="1" customFormat="1" ht="48" customHeight="1">
      <c r="B224" s="149"/>
      <c r="C224" s="150" t="s">
        <v>599</v>
      </c>
      <c r="D224" s="150" t="s">
        <v>139</v>
      </c>
      <c r="E224" s="151" t="s">
        <v>600</v>
      </c>
      <c r="F224" s="152" t="s">
        <v>1466</v>
      </c>
      <c r="G224" s="153" t="s">
        <v>142</v>
      </c>
      <c r="H224" s="154">
        <v>1</v>
      </c>
      <c r="I224" s="155">
        <v>6550</v>
      </c>
      <c r="J224" s="156">
        <f t="shared" si="50"/>
        <v>6550</v>
      </c>
      <c r="K224" s="152" t="s">
        <v>1</v>
      </c>
      <c r="L224" s="206"/>
      <c r="M224" s="157" t="s">
        <v>1</v>
      </c>
      <c r="N224" s="158" t="s">
        <v>39</v>
      </c>
      <c r="O224" s="53"/>
      <c r="P224" s="159">
        <f t="shared" si="51"/>
        <v>0</v>
      </c>
      <c r="Q224" s="159">
        <v>0.00575</v>
      </c>
      <c r="R224" s="159">
        <f t="shared" si="52"/>
        <v>0.00575</v>
      </c>
      <c r="S224" s="159">
        <v>0</v>
      </c>
      <c r="T224" s="160">
        <f t="shared" si="53"/>
        <v>0</v>
      </c>
      <c r="AR224" s="161" t="s">
        <v>143</v>
      </c>
      <c r="AT224" s="161" t="s">
        <v>139</v>
      </c>
      <c r="AU224" s="161" t="s">
        <v>84</v>
      </c>
      <c r="AY224" s="16" t="s">
        <v>136</v>
      </c>
      <c r="BE224" s="162">
        <f t="shared" si="54"/>
        <v>6550</v>
      </c>
      <c r="BF224" s="162">
        <f t="shared" si="55"/>
        <v>0</v>
      </c>
      <c r="BG224" s="162">
        <f t="shared" si="56"/>
        <v>0</v>
      </c>
      <c r="BH224" s="162">
        <f t="shared" si="57"/>
        <v>0</v>
      </c>
      <c r="BI224" s="162">
        <f t="shared" si="58"/>
        <v>0</v>
      </c>
      <c r="BJ224" s="16" t="s">
        <v>82</v>
      </c>
      <c r="BK224" s="162">
        <f t="shared" si="59"/>
        <v>6550</v>
      </c>
      <c r="BL224" s="16" t="s">
        <v>143</v>
      </c>
      <c r="BM224" s="161" t="s">
        <v>602</v>
      </c>
    </row>
    <row r="225" spans="2:65" s="1" customFormat="1" ht="48" customHeight="1">
      <c r="B225" s="149"/>
      <c r="C225" s="150" t="s">
        <v>603</v>
      </c>
      <c r="D225" s="150" t="s">
        <v>139</v>
      </c>
      <c r="E225" s="151" t="s">
        <v>604</v>
      </c>
      <c r="F225" s="152" t="s">
        <v>605</v>
      </c>
      <c r="G225" s="153" t="s">
        <v>142</v>
      </c>
      <c r="H225" s="154">
        <v>2</v>
      </c>
      <c r="I225" s="155">
        <v>10558</v>
      </c>
      <c r="J225" s="156">
        <f t="shared" si="50"/>
        <v>21116</v>
      </c>
      <c r="K225" s="152" t="s">
        <v>1</v>
      </c>
      <c r="L225" s="207"/>
      <c r="M225" s="157" t="s">
        <v>1</v>
      </c>
      <c r="N225" s="158" t="s">
        <v>39</v>
      </c>
      <c r="O225" s="53"/>
      <c r="P225" s="159">
        <f t="shared" si="51"/>
        <v>0</v>
      </c>
      <c r="Q225" s="159">
        <v>0.00575</v>
      </c>
      <c r="R225" s="159">
        <f t="shared" si="52"/>
        <v>0.0115</v>
      </c>
      <c r="S225" s="159">
        <v>0</v>
      </c>
      <c r="T225" s="160">
        <f t="shared" si="53"/>
        <v>0</v>
      </c>
      <c r="AR225" s="161" t="s">
        <v>143</v>
      </c>
      <c r="AT225" s="161" t="s">
        <v>139</v>
      </c>
      <c r="AU225" s="161" t="s">
        <v>84</v>
      </c>
      <c r="AY225" s="16" t="s">
        <v>136</v>
      </c>
      <c r="BE225" s="162">
        <f t="shared" si="54"/>
        <v>21116</v>
      </c>
      <c r="BF225" s="162">
        <f t="shared" si="55"/>
        <v>0</v>
      </c>
      <c r="BG225" s="162">
        <f t="shared" si="56"/>
        <v>0</v>
      </c>
      <c r="BH225" s="162">
        <f t="shared" si="57"/>
        <v>0</v>
      </c>
      <c r="BI225" s="162">
        <f t="shared" si="58"/>
        <v>0</v>
      </c>
      <c r="BJ225" s="16" t="s">
        <v>82</v>
      </c>
      <c r="BK225" s="162">
        <f t="shared" si="59"/>
        <v>21116</v>
      </c>
      <c r="BL225" s="16" t="s">
        <v>143</v>
      </c>
      <c r="BM225" s="161" t="s">
        <v>606</v>
      </c>
    </row>
    <row r="226" spans="2:65" s="1" customFormat="1" ht="49.9" customHeight="1">
      <c r="B226" s="149"/>
      <c r="C226" s="150" t="s">
        <v>607</v>
      </c>
      <c r="D226" s="150" t="s">
        <v>139</v>
      </c>
      <c r="E226" s="151" t="s">
        <v>608</v>
      </c>
      <c r="F226" s="152" t="s">
        <v>609</v>
      </c>
      <c r="G226" s="153" t="s">
        <v>142</v>
      </c>
      <c r="H226" s="154">
        <v>1</v>
      </c>
      <c r="I226" s="155">
        <v>5641</v>
      </c>
      <c r="J226" s="156">
        <f t="shared" si="50"/>
        <v>5641</v>
      </c>
      <c r="K226" s="152" t="s">
        <v>1</v>
      </c>
      <c r="L226" s="207"/>
      <c r="M226" s="157" t="s">
        <v>1</v>
      </c>
      <c r="N226" s="158" t="s">
        <v>39</v>
      </c>
      <c r="O226" s="53"/>
      <c r="P226" s="159">
        <f t="shared" si="51"/>
        <v>0</v>
      </c>
      <c r="Q226" s="159">
        <v>0.00575</v>
      </c>
      <c r="R226" s="159">
        <f t="shared" si="52"/>
        <v>0.00575</v>
      </c>
      <c r="S226" s="159">
        <v>0</v>
      </c>
      <c r="T226" s="160">
        <f t="shared" si="53"/>
        <v>0</v>
      </c>
      <c r="AR226" s="161" t="s">
        <v>143</v>
      </c>
      <c r="AT226" s="161" t="s">
        <v>139</v>
      </c>
      <c r="AU226" s="161" t="s">
        <v>84</v>
      </c>
      <c r="AY226" s="16" t="s">
        <v>136</v>
      </c>
      <c r="BE226" s="162">
        <f t="shared" si="54"/>
        <v>5641</v>
      </c>
      <c r="BF226" s="162">
        <f t="shared" si="55"/>
        <v>0</v>
      </c>
      <c r="BG226" s="162">
        <f t="shared" si="56"/>
        <v>0</v>
      </c>
      <c r="BH226" s="162">
        <f t="shared" si="57"/>
        <v>0</v>
      </c>
      <c r="BI226" s="162">
        <f t="shared" si="58"/>
        <v>0</v>
      </c>
      <c r="BJ226" s="16" t="s">
        <v>82</v>
      </c>
      <c r="BK226" s="162">
        <f t="shared" si="59"/>
        <v>5641</v>
      </c>
      <c r="BL226" s="16" t="s">
        <v>143</v>
      </c>
      <c r="BM226" s="161" t="s">
        <v>610</v>
      </c>
    </row>
    <row r="227" spans="2:63" s="11" customFormat="1" ht="18.6" customHeight="1">
      <c r="B227" s="136"/>
      <c r="D227" s="137" t="s">
        <v>73</v>
      </c>
      <c r="E227" s="147" t="s">
        <v>611</v>
      </c>
      <c r="F227" s="147" t="s">
        <v>612</v>
      </c>
      <c r="I227" s="139"/>
      <c r="J227" s="148">
        <f>BK227</f>
        <v>31777</v>
      </c>
      <c r="L227" s="136"/>
      <c r="M227" s="141"/>
      <c r="N227" s="142"/>
      <c r="O227" s="142"/>
      <c r="P227" s="143">
        <f>SUM(P228:P234)</f>
        <v>0</v>
      </c>
      <c r="Q227" s="142"/>
      <c r="R227" s="143">
        <f>SUM(R228:R234)</f>
        <v>0.27319</v>
      </c>
      <c r="S227" s="142"/>
      <c r="T227" s="144">
        <f>SUM(T228:T234)</f>
        <v>0.266</v>
      </c>
      <c r="AR227" s="137" t="s">
        <v>84</v>
      </c>
      <c r="AT227" s="145" t="s">
        <v>73</v>
      </c>
      <c r="AU227" s="145" t="s">
        <v>82</v>
      </c>
      <c r="AY227" s="137" t="s">
        <v>136</v>
      </c>
      <c r="BK227" s="146">
        <f>SUM(BK228:BK234)</f>
        <v>31777</v>
      </c>
    </row>
    <row r="228" spans="2:65" s="1" customFormat="1" ht="16.5" customHeight="1">
      <c r="B228" s="149"/>
      <c r="C228" s="150" t="s">
        <v>613</v>
      </c>
      <c r="D228" s="150" t="s">
        <v>139</v>
      </c>
      <c r="E228" s="151" t="s">
        <v>614</v>
      </c>
      <c r="F228" s="152" t="s">
        <v>615</v>
      </c>
      <c r="G228" s="153" t="s">
        <v>151</v>
      </c>
      <c r="H228" s="154">
        <v>50</v>
      </c>
      <c r="I228" s="155">
        <v>33.5</v>
      </c>
      <c r="J228" s="156">
        <f aca="true" t="shared" si="60" ref="J228:J234">ROUND(I228*H228,2)</f>
        <v>1675</v>
      </c>
      <c r="K228" s="152" t="s">
        <v>1</v>
      </c>
      <c r="L228" s="30"/>
      <c r="M228" s="157" t="s">
        <v>1</v>
      </c>
      <c r="N228" s="158" t="s">
        <v>39</v>
      </c>
      <c r="O228" s="53"/>
      <c r="P228" s="159">
        <f aca="true" t="shared" si="61" ref="P228:P234">O228*H228</f>
        <v>0</v>
      </c>
      <c r="Q228" s="159">
        <v>5E-05</v>
      </c>
      <c r="R228" s="159">
        <f aca="true" t="shared" si="62" ref="R228:R234">Q228*H228</f>
        <v>0.0025</v>
      </c>
      <c r="S228" s="159">
        <v>0.00532</v>
      </c>
      <c r="T228" s="160">
        <f aca="true" t="shared" si="63" ref="T228:T234">S228*H228</f>
        <v>0.266</v>
      </c>
      <c r="AR228" s="161" t="s">
        <v>143</v>
      </c>
      <c r="AT228" s="161" t="s">
        <v>139</v>
      </c>
      <c r="AU228" s="161" t="s">
        <v>84</v>
      </c>
      <c r="AY228" s="16" t="s">
        <v>136</v>
      </c>
      <c r="BE228" s="162">
        <f aca="true" t="shared" si="64" ref="BE228:BE234">IF(N228="základní",J228,0)</f>
        <v>1675</v>
      </c>
      <c r="BF228" s="162">
        <f aca="true" t="shared" si="65" ref="BF228:BF234">IF(N228="snížená",J228,0)</f>
        <v>0</v>
      </c>
      <c r="BG228" s="162">
        <f aca="true" t="shared" si="66" ref="BG228:BG234">IF(N228="zákl. přenesená",J228,0)</f>
        <v>0</v>
      </c>
      <c r="BH228" s="162">
        <f aca="true" t="shared" si="67" ref="BH228:BH234">IF(N228="sníž. přenesená",J228,0)</f>
        <v>0</v>
      </c>
      <c r="BI228" s="162">
        <f aca="true" t="shared" si="68" ref="BI228:BI234">IF(N228="nulová",J228,0)</f>
        <v>0</v>
      </c>
      <c r="BJ228" s="16" t="s">
        <v>82</v>
      </c>
      <c r="BK228" s="162">
        <f aca="true" t="shared" si="69" ref="BK228:BK234">ROUND(I228*H228,2)</f>
        <v>1675</v>
      </c>
      <c r="BL228" s="16" t="s">
        <v>143</v>
      </c>
      <c r="BM228" s="161" t="s">
        <v>616</v>
      </c>
    </row>
    <row r="229" spans="2:65" s="1" customFormat="1" ht="24" customHeight="1">
      <c r="B229" s="149"/>
      <c r="C229" s="150" t="s">
        <v>617</v>
      </c>
      <c r="D229" s="150" t="s">
        <v>139</v>
      </c>
      <c r="E229" s="151" t="s">
        <v>618</v>
      </c>
      <c r="F229" s="152" t="s">
        <v>619</v>
      </c>
      <c r="G229" s="153" t="s">
        <v>151</v>
      </c>
      <c r="H229" s="154">
        <v>24</v>
      </c>
      <c r="I229" s="155">
        <v>309</v>
      </c>
      <c r="J229" s="156">
        <f t="shared" si="60"/>
        <v>7416</v>
      </c>
      <c r="K229" s="152" t="s">
        <v>1</v>
      </c>
      <c r="L229" s="30"/>
      <c r="M229" s="157" t="s">
        <v>1</v>
      </c>
      <c r="N229" s="158" t="s">
        <v>39</v>
      </c>
      <c r="O229" s="53"/>
      <c r="P229" s="159">
        <f t="shared" si="61"/>
        <v>0</v>
      </c>
      <c r="Q229" s="159">
        <v>0.00296</v>
      </c>
      <c r="R229" s="159">
        <f t="shared" si="62"/>
        <v>0.07103999999999999</v>
      </c>
      <c r="S229" s="159">
        <v>0</v>
      </c>
      <c r="T229" s="160">
        <f t="shared" si="63"/>
        <v>0</v>
      </c>
      <c r="AR229" s="161" t="s">
        <v>143</v>
      </c>
      <c r="AT229" s="161" t="s">
        <v>139</v>
      </c>
      <c r="AU229" s="161" t="s">
        <v>84</v>
      </c>
      <c r="AY229" s="16" t="s">
        <v>136</v>
      </c>
      <c r="BE229" s="162">
        <f t="shared" si="64"/>
        <v>7416</v>
      </c>
      <c r="BF229" s="162">
        <f t="shared" si="65"/>
        <v>0</v>
      </c>
      <c r="BG229" s="162">
        <f t="shared" si="66"/>
        <v>0</v>
      </c>
      <c r="BH229" s="162">
        <f t="shared" si="67"/>
        <v>0</v>
      </c>
      <c r="BI229" s="162">
        <f t="shared" si="68"/>
        <v>0</v>
      </c>
      <c r="BJ229" s="16" t="s">
        <v>82</v>
      </c>
      <c r="BK229" s="162">
        <f t="shared" si="69"/>
        <v>7416</v>
      </c>
      <c r="BL229" s="16" t="s">
        <v>143</v>
      </c>
      <c r="BM229" s="161" t="s">
        <v>620</v>
      </c>
    </row>
    <row r="230" spans="2:65" s="1" customFormat="1" ht="24" customHeight="1">
      <c r="B230" s="149"/>
      <c r="C230" s="150" t="s">
        <v>621</v>
      </c>
      <c r="D230" s="150" t="s">
        <v>139</v>
      </c>
      <c r="E230" s="151" t="s">
        <v>622</v>
      </c>
      <c r="F230" s="152" t="s">
        <v>623</v>
      </c>
      <c r="G230" s="153" t="s">
        <v>151</v>
      </c>
      <c r="H230" s="154">
        <v>30</v>
      </c>
      <c r="I230" s="155">
        <v>430</v>
      </c>
      <c r="J230" s="156">
        <f t="shared" si="60"/>
        <v>12900</v>
      </c>
      <c r="K230" s="152" t="s">
        <v>1</v>
      </c>
      <c r="L230" s="30"/>
      <c r="M230" s="157" t="s">
        <v>1</v>
      </c>
      <c r="N230" s="158" t="s">
        <v>39</v>
      </c>
      <c r="O230" s="53"/>
      <c r="P230" s="159">
        <f t="shared" si="61"/>
        <v>0</v>
      </c>
      <c r="Q230" s="159">
        <v>0.0044</v>
      </c>
      <c r="R230" s="159">
        <f t="shared" si="62"/>
        <v>0.132</v>
      </c>
      <c r="S230" s="159">
        <v>0</v>
      </c>
      <c r="T230" s="160">
        <f t="shared" si="63"/>
        <v>0</v>
      </c>
      <c r="AR230" s="161" t="s">
        <v>143</v>
      </c>
      <c r="AT230" s="161" t="s">
        <v>139</v>
      </c>
      <c r="AU230" s="161" t="s">
        <v>84</v>
      </c>
      <c r="AY230" s="16" t="s">
        <v>136</v>
      </c>
      <c r="BE230" s="162">
        <f t="shared" si="64"/>
        <v>12900</v>
      </c>
      <c r="BF230" s="162">
        <f t="shared" si="65"/>
        <v>0</v>
      </c>
      <c r="BG230" s="162">
        <f t="shared" si="66"/>
        <v>0</v>
      </c>
      <c r="BH230" s="162">
        <f t="shared" si="67"/>
        <v>0</v>
      </c>
      <c r="BI230" s="162">
        <f t="shared" si="68"/>
        <v>0</v>
      </c>
      <c r="BJ230" s="16" t="s">
        <v>82</v>
      </c>
      <c r="BK230" s="162">
        <f t="shared" si="69"/>
        <v>12900</v>
      </c>
      <c r="BL230" s="16" t="s">
        <v>143</v>
      </c>
      <c r="BM230" s="161" t="s">
        <v>624</v>
      </c>
    </row>
    <row r="231" spans="2:65" s="1" customFormat="1" ht="24" customHeight="1">
      <c r="B231" s="149"/>
      <c r="C231" s="150" t="s">
        <v>625</v>
      </c>
      <c r="D231" s="150" t="s">
        <v>139</v>
      </c>
      <c r="E231" s="151" t="s">
        <v>626</v>
      </c>
      <c r="F231" s="152" t="s">
        <v>627</v>
      </c>
      <c r="G231" s="153" t="s">
        <v>151</v>
      </c>
      <c r="H231" s="154">
        <v>9</v>
      </c>
      <c r="I231" s="155">
        <v>550</v>
      </c>
      <c r="J231" s="156">
        <f t="shared" si="60"/>
        <v>4950</v>
      </c>
      <c r="K231" s="152" t="s">
        <v>1</v>
      </c>
      <c r="L231" s="30"/>
      <c r="M231" s="157" t="s">
        <v>1</v>
      </c>
      <c r="N231" s="158" t="s">
        <v>39</v>
      </c>
      <c r="O231" s="53"/>
      <c r="P231" s="159">
        <f t="shared" si="61"/>
        <v>0</v>
      </c>
      <c r="Q231" s="159">
        <v>0.00621</v>
      </c>
      <c r="R231" s="159">
        <f t="shared" si="62"/>
        <v>0.05589</v>
      </c>
      <c r="S231" s="159">
        <v>0</v>
      </c>
      <c r="T231" s="160">
        <f t="shared" si="63"/>
        <v>0</v>
      </c>
      <c r="AR231" s="161" t="s">
        <v>143</v>
      </c>
      <c r="AT231" s="161" t="s">
        <v>139</v>
      </c>
      <c r="AU231" s="161" t="s">
        <v>84</v>
      </c>
      <c r="AY231" s="16" t="s">
        <v>136</v>
      </c>
      <c r="BE231" s="162">
        <f t="shared" si="64"/>
        <v>4950</v>
      </c>
      <c r="BF231" s="162">
        <f t="shared" si="65"/>
        <v>0</v>
      </c>
      <c r="BG231" s="162">
        <f t="shared" si="66"/>
        <v>0</v>
      </c>
      <c r="BH231" s="162">
        <f t="shared" si="67"/>
        <v>0</v>
      </c>
      <c r="BI231" s="162">
        <f t="shared" si="68"/>
        <v>0</v>
      </c>
      <c r="BJ231" s="16" t="s">
        <v>82</v>
      </c>
      <c r="BK231" s="162">
        <f t="shared" si="69"/>
        <v>4950</v>
      </c>
      <c r="BL231" s="16" t="s">
        <v>143</v>
      </c>
      <c r="BM231" s="161" t="s">
        <v>628</v>
      </c>
    </row>
    <row r="232" spans="2:65" s="1" customFormat="1" ht="24" customHeight="1">
      <c r="B232" s="149"/>
      <c r="C232" s="150" t="s">
        <v>635</v>
      </c>
      <c r="D232" s="150" t="s">
        <v>139</v>
      </c>
      <c r="E232" s="151" t="s">
        <v>636</v>
      </c>
      <c r="F232" s="152" t="s">
        <v>637</v>
      </c>
      <c r="G232" s="153" t="s">
        <v>142</v>
      </c>
      <c r="H232" s="154">
        <v>4</v>
      </c>
      <c r="I232" s="155">
        <v>641</v>
      </c>
      <c r="J232" s="156">
        <f t="shared" si="60"/>
        <v>2564</v>
      </c>
      <c r="K232" s="152" t="s">
        <v>1</v>
      </c>
      <c r="L232" s="206"/>
      <c r="M232" s="157" t="s">
        <v>1</v>
      </c>
      <c r="N232" s="158" t="s">
        <v>39</v>
      </c>
      <c r="O232" s="53"/>
      <c r="P232" s="159">
        <f t="shared" si="61"/>
        <v>0</v>
      </c>
      <c r="Q232" s="159">
        <v>0.00294</v>
      </c>
      <c r="R232" s="159">
        <f t="shared" si="62"/>
        <v>0.01176</v>
      </c>
      <c r="S232" s="159">
        <v>0</v>
      </c>
      <c r="T232" s="160">
        <f t="shared" si="63"/>
        <v>0</v>
      </c>
      <c r="AR232" s="161" t="s">
        <v>143</v>
      </c>
      <c r="AT232" s="161" t="s">
        <v>139</v>
      </c>
      <c r="AU232" s="161" t="s">
        <v>84</v>
      </c>
      <c r="AY232" s="16" t="s">
        <v>136</v>
      </c>
      <c r="BE232" s="162">
        <f t="shared" si="64"/>
        <v>2564</v>
      </c>
      <c r="BF232" s="162">
        <f t="shared" si="65"/>
        <v>0</v>
      </c>
      <c r="BG232" s="162">
        <f t="shared" si="66"/>
        <v>0</v>
      </c>
      <c r="BH232" s="162">
        <f t="shared" si="67"/>
        <v>0</v>
      </c>
      <c r="BI232" s="162">
        <f t="shared" si="68"/>
        <v>0</v>
      </c>
      <c r="BJ232" s="16" t="s">
        <v>82</v>
      </c>
      <c r="BK232" s="162">
        <f t="shared" si="69"/>
        <v>2564</v>
      </c>
      <c r="BL232" s="16" t="s">
        <v>143</v>
      </c>
      <c r="BM232" s="161" t="s">
        <v>638</v>
      </c>
    </row>
    <row r="233" spans="2:65" s="1" customFormat="1" ht="24" customHeight="1">
      <c r="B233" s="149"/>
      <c r="C233" s="150" t="s">
        <v>639</v>
      </c>
      <c r="D233" s="150" t="s">
        <v>139</v>
      </c>
      <c r="E233" s="151" t="s">
        <v>640</v>
      </c>
      <c r="F233" s="152" t="s">
        <v>641</v>
      </c>
      <c r="G233" s="153" t="s">
        <v>142</v>
      </c>
      <c r="H233" s="154">
        <v>1</v>
      </c>
      <c r="I233" s="155">
        <v>1500</v>
      </c>
      <c r="J233" s="156">
        <f t="shared" si="60"/>
        <v>1500</v>
      </c>
      <c r="K233" s="152" t="s">
        <v>1</v>
      </c>
      <c r="L233" s="206"/>
      <c r="M233" s="157" t="s">
        <v>1</v>
      </c>
      <c r="N233" s="158" t="s">
        <v>39</v>
      </c>
      <c r="O233" s="53"/>
      <c r="P233" s="159">
        <f t="shared" si="61"/>
        <v>0</v>
      </c>
      <c r="Q233" s="159">
        <v>0</v>
      </c>
      <c r="R233" s="159">
        <f t="shared" si="62"/>
        <v>0</v>
      </c>
      <c r="S233" s="159">
        <v>0</v>
      </c>
      <c r="T233" s="160">
        <f t="shared" si="63"/>
        <v>0</v>
      </c>
      <c r="AR233" s="161" t="s">
        <v>143</v>
      </c>
      <c r="AT233" s="161" t="s">
        <v>139</v>
      </c>
      <c r="AU233" s="161" t="s">
        <v>84</v>
      </c>
      <c r="AY233" s="16" t="s">
        <v>136</v>
      </c>
      <c r="BE233" s="162">
        <f t="shared" si="64"/>
        <v>1500</v>
      </c>
      <c r="BF233" s="162">
        <f t="shared" si="65"/>
        <v>0</v>
      </c>
      <c r="BG233" s="162">
        <f t="shared" si="66"/>
        <v>0</v>
      </c>
      <c r="BH233" s="162">
        <f t="shared" si="67"/>
        <v>0</v>
      </c>
      <c r="BI233" s="162">
        <f t="shared" si="68"/>
        <v>0</v>
      </c>
      <c r="BJ233" s="16" t="s">
        <v>82</v>
      </c>
      <c r="BK233" s="162">
        <f t="shared" si="69"/>
        <v>1500</v>
      </c>
      <c r="BL233" s="16" t="s">
        <v>143</v>
      </c>
      <c r="BM233" s="161" t="s">
        <v>642</v>
      </c>
    </row>
    <row r="234" spans="2:65" s="1" customFormat="1" ht="24" customHeight="1">
      <c r="B234" s="149"/>
      <c r="C234" s="150" t="s">
        <v>643</v>
      </c>
      <c r="D234" s="150" t="s">
        <v>139</v>
      </c>
      <c r="E234" s="151" t="s">
        <v>644</v>
      </c>
      <c r="F234" s="152" t="s">
        <v>645</v>
      </c>
      <c r="G234" s="153" t="s">
        <v>142</v>
      </c>
      <c r="H234" s="154">
        <v>4</v>
      </c>
      <c r="I234" s="155">
        <v>193</v>
      </c>
      <c r="J234" s="156">
        <f t="shared" si="60"/>
        <v>772</v>
      </c>
      <c r="K234" s="152" t="s">
        <v>1</v>
      </c>
      <c r="L234" s="30"/>
      <c r="M234" s="157" t="s">
        <v>1</v>
      </c>
      <c r="N234" s="158" t="s">
        <v>39</v>
      </c>
      <c r="O234" s="53"/>
      <c r="P234" s="159">
        <f t="shared" si="61"/>
        <v>0</v>
      </c>
      <c r="Q234" s="159">
        <v>0</v>
      </c>
      <c r="R234" s="159">
        <f t="shared" si="62"/>
        <v>0</v>
      </c>
      <c r="S234" s="159">
        <v>0</v>
      </c>
      <c r="T234" s="160">
        <f t="shared" si="63"/>
        <v>0</v>
      </c>
      <c r="AR234" s="161" t="s">
        <v>143</v>
      </c>
      <c r="AT234" s="161" t="s">
        <v>139</v>
      </c>
      <c r="AU234" s="161" t="s">
        <v>84</v>
      </c>
      <c r="AY234" s="16" t="s">
        <v>136</v>
      </c>
      <c r="BE234" s="162">
        <f t="shared" si="64"/>
        <v>772</v>
      </c>
      <c r="BF234" s="162">
        <f t="shared" si="65"/>
        <v>0</v>
      </c>
      <c r="BG234" s="162">
        <f t="shared" si="66"/>
        <v>0</v>
      </c>
      <c r="BH234" s="162">
        <f t="shared" si="67"/>
        <v>0</v>
      </c>
      <c r="BI234" s="162">
        <f t="shared" si="68"/>
        <v>0</v>
      </c>
      <c r="BJ234" s="16" t="s">
        <v>82</v>
      </c>
      <c r="BK234" s="162">
        <f t="shared" si="69"/>
        <v>772</v>
      </c>
      <c r="BL234" s="16" t="s">
        <v>143</v>
      </c>
      <c r="BM234" s="161" t="s">
        <v>646</v>
      </c>
    </row>
    <row r="235" spans="2:63" s="11" customFormat="1" ht="22.9" customHeight="1">
      <c r="B235" s="136"/>
      <c r="D235" s="137" t="s">
        <v>73</v>
      </c>
      <c r="E235" s="147" t="s">
        <v>647</v>
      </c>
      <c r="F235" s="147" t="s">
        <v>648</v>
      </c>
      <c r="I235" s="139"/>
      <c r="J235" s="148">
        <f>BK235</f>
        <v>45716</v>
      </c>
      <c r="L235" s="136"/>
      <c r="M235" s="141"/>
      <c r="N235" s="142"/>
      <c r="O235" s="142"/>
      <c r="P235" s="143">
        <f>SUM(P236:P259)</f>
        <v>0</v>
      </c>
      <c r="Q235" s="142"/>
      <c r="R235" s="143">
        <f>SUM(R236:R259)</f>
        <v>0.08711</v>
      </c>
      <c r="S235" s="142"/>
      <c r="T235" s="144">
        <f>SUM(T236:T259)</f>
        <v>0.14550000000000002</v>
      </c>
      <c r="AR235" s="137" t="s">
        <v>84</v>
      </c>
      <c r="AT235" s="145" t="s">
        <v>73</v>
      </c>
      <c r="AU235" s="145" t="s">
        <v>82</v>
      </c>
      <c r="AY235" s="137" t="s">
        <v>136</v>
      </c>
      <c r="BK235" s="146">
        <f>SUM(BK236:BK259)</f>
        <v>45716</v>
      </c>
    </row>
    <row r="236" spans="2:65" s="1" customFormat="1" ht="24" customHeight="1">
      <c r="B236" s="149"/>
      <c r="C236" s="150" t="s">
        <v>649</v>
      </c>
      <c r="D236" s="150" t="s">
        <v>139</v>
      </c>
      <c r="E236" s="151" t="s">
        <v>650</v>
      </c>
      <c r="F236" s="152" t="s">
        <v>651</v>
      </c>
      <c r="G236" s="153" t="s">
        <v>142</v>
      </c>
      <c r="H236" s="154">
        <v>10</v>
      </c>
      <c r="I236" s="155">
        <v>187</v>
      </c>
      <c r="J236" s="156">
        <f aca="true" t="shared" si="70" ref="J236:J259">ROUND(I236*H236,2)</f>
        <v>1870</v>
      </c>
      <c r="K236" s="152" t="s">
        <v>1</v>
      </c>
      <c r="L236" s="30"/>
      <c r="M236" s="157" t="s">
        <v>1</v>
      </c>
      <c r="N236" s="158" t="s">
        <v>39</v>
      </c>
      <c r="O236" s="53"/>
      <c r="P236" s="159">
        <f aca="true" t="shared" si="71" ref="P236:P259">O236*H236</f>
        <v>0</v>
      </c>
      <c r="Q236" s="159">
        <v>2E-05</v>
      </c>
      <c r="R236" s="159">
        <f aca="true" t="shared" si="72" ref="R236:R259">Q236*H236</f>
        <v>0.0002</v>
      </c>
      <c r="S236" s="159">
        <v>0.014</v>
      </c>
      <c r="T236" s="160">
        <f aca="true" t="shared" si="73" ref="T236:T259">S236*H236</f>
        <v>0.14</v>
      </c>
      <c r="AR236" s="161" t="s">
        <v>143</v>
      </c>
      <c r="AT236" s="161" t="s">
        <v>139</v>
      </c>
      <c r="AU236" s="161" t="s">
        <v>84</v>
      </c>
      <c r="AY236" s="16" t="s">
        <v>136</v>
      </c>
      <c r="BE236" s="162">
        <f aca="true" t="shared" si="74" ref="BE236:BE259">IF(N236="základní",J236,0)</f>
        <v>1870</v>
      </c>
      <c r="BF236" s="162">
        <f aca="true" t="shared" si="75" ref="BF236:BF259">IF(N236="snížená",J236,0)</f>
        <v>0</v>
      </c>
      <c r="BG236" s="162">
        <f aca="true" t="shared" si="76" ref="BG236:BG259">IF(N236="zákl. přenesená",J236,0)</f>
        <v>0</v>
      </c>
      <c r="BH236" s="162">
        <f aca="true" t="shared" si="77" ref="BH236:BH259">IF(N236="sníž. přenesená",J236,0)</f>
        <v>0</v>
      </c>
      <c r="BI236" s="162">
        <f aca="true" t="shared" si="78" ref="BI236:BI259">IF(N236="nulová",J236,0)</f>
        <v>0</v>
      </c>
      <c r="BJ236" s="16" t="s">
        <v>82</v>
      </c>
      <c r="BK236" s="162">
        <f aca="true" t="shared" si="79" ref="BK236:BK259">ROUND(I236*H236,2)</f>
        <v>1870</v>
      </c>
      <c r="BL236" s="16" t="s">
        <v>143</v>
      </c>
      <c r="BM236" s="161" t="s">
        <v>652</v>
      </c>
    </row>
    <row r="237" spans="2:65" s="1" customFormat="1" ht="22.15" customHeight="1">
      <c r="B237" s="149"/>
      <c r="C237" s="150" t="s">
        <v>653</v>
      </c>
      <c r="D237" s="150" t="s">
        <v>139</v>
      </c>
      <c r="E237" s="151" t="s">
        <v>654</v>
      </c>
      <c r="F237" s="152" t="s">
        <v>655</v>
      </c>
      <c r="G237" s="153" t="s">
        <v>142</v>
      </c>
      <c r="H237" s="154">
        <v>5</v>
      </c>
      <c r="I237" s="155">
        <v>26.5</v>
      </c>
      <c r="J237" s="156">
        <f t="shared" si="70"/>
        <v>132.5</v>
      </c>
      <c r="K237" s="152" t="s">
        <v>1</v>
      </c>
      <c r="L237" s="30"/>
      <c r="M237" s="157" t="s">
        <v>1</v>
      </c>
      <c r="N237" s="158" t="s">
        <v>39</v>
      </c>
      <c r="O237" s="53"/>
      <c r="P237" s="159">
        <f t="shared" si="71"/>
        <v>0</v>
      </c>
      <c r="Q237" s="159">
        <v>6E-05</v>
      </c>
      <c r="R237" s="159">
        <f t="shared" si="72"/>
        <v>0.00030000000000000003</v>
      </c>
      <c r="S237" s="159">
        <v>0.0011</v>
      </c>
      <c r="T237" s="160">
        <f t="shared" si="73"/>
        <v>0.0055000000000000005</v>
      </c>
      <c r="AR237" s="161" t="s">
        <v>143</v>
      </c>
      <c r="AT237" s="161" t="s">
        <v>139</v>
      </c>
      <c r="AU237" s="161" t="s">
        <v>84</v>
      </c>
      <c r="AY237" s="16" t="s">
        <v>136</v>
      </c>
      <c r="BE237" s="162">
        <f t="shared" si="74"/>
        <v>132.5</v>
      </c>
      <c r="BF237" s="162">
        <f t="shared" si="75"/>
        <v>0</v>
      </c>
      <c r="BG237" s="162">
        <f t="shared" si="76"/>
        <v>0</v>
      </c>
      <c r="BH237" s="162">
        <f t="shared" si="77"/>
        <v>0</v>
      </c>
      <c r="BI237" s="162">
        <f t="shared" si="78"/>
        <v>0</v>
      </c>
      <c r="BJ237" s="16" t="s">
        <v>82</v>
      </c>
      <c r="BK237" s="162">
        <f t="shared" si="79"/>
        <v>132.5</v>
      </c>
      <c r="BL237" s="16" t="s">
        <v>143</v>
      </c>
      <c r="BM237" s="161" t="s">
        <v>656</v>
      </c>
    </row>
    <row r="238" spans="2:65" s="1" customFormat="1" ht="16.5" customHeight="1">
      <c r="B238" s="149"/>
      <c r="C238" s="150" t="s">
        <v>657</v>
      </c>
      <c r="D238" s="150" t="s">
        <v>139</v>
      </c>
      <c r="E238" s="151" t="s">
        <v>658</v>
      </c>
      <c r="F238" s="152" t="s">
        <v>659</v>
      </c>
      <c r="G238" s="153" t="s">
        <v>142</v>
      </c>
      <c r="H238" s="154">
        <v>2</v>
      </c>
      <c r="I238" s="155">
        <v>710</v>
      </c>
      <c r="J238" s="156">
        <f t="shared" si="70"/>
        <v>1420</v>
      </c>
      <c r="K238" s="152" t="s">
        <v>1</v>
      </c>
      <c r="L238" s="206"/>
      <c r="M238" s="157" t="s">
        <v>1</v>
      </c>
      <c r="N238" s="158" t="s">
        <v>39</v>
      </c>
      <c r="O238" s="53"/>
      <c r="P238" s="159">
        <f t="shared" si="71"/>
        <v>0</v>
      </c>
      <c r="Q238" s="159">
        <v>0.00845</v>
      </c>
      <c r="R238" s="159">
        <f t="shared" si="72"/>
        <v>0.0169</v>
      </c>
      <c r="S238" s="159">
        <v>0</v>
      </c>
      <c r="T238" s="160">
        <f t="shared" si="73"/>
        <v>0</v>
      </c>
      <c r="AR238" s="161" t="s">
        <v>143</v>
      </c>
      <c r="AT238" s="161" t="s">
        <v>139</v>
      </c>
      <c r="AU238" s="161" t="s">
        <v>84</v>
      </c>
      <c r="AY238" s="16" t="s">
        <v>136</v>
      </c>
      <c r="BE238" s="162">
        <f t="shared" si="74"/>
        <v>1420</v>
      </c>
      <c r="BF238" s="162">
        <f t="shared" si="75"/>
        <v>0</v>
      </c>
      <c r="BG238" s="162">
        <f t="shared" si="76"/>
        <v>0</v>
      </c>
      <c r="BH238" s="162">
        <f t="shared" si="77"/>
        <v>0</v>
      </c>
      <c r="BI238" s="162">
        <f t="shared" si="78"/>
        <v>0</v>
      </c>
      <c r="BJ238" s="16" t="s">
        <v>82</v>
      </c>
      <c r="BK238" s="162">
        <f t="shared" si="79"/>
        <v>1420</v>
      </c>
      <c r="BL238" s="16" t="s">
        <v>143</v>
      </c>
      <c r="BM238" s="161" t="s">
        <v>660</v>
      </c>
    </row>
    <row r="239" spans="2:65" s="1" customFormat="1" ht="24" customHeight="1">
      <c r="B239" s="149"/>
      <c r="C239" s="150" t="s">
        <v>661</v>
      </c>
      <c r="D239" s="150" t="s">
        <v>139</v>
      </c>
      <c r="E239" s="151" t="s">
        <v>662</v>
      </c>
      <c r="F239" s="152" t="s">
        <v>663</v>
      </c>
      <c r="G239" s="153" t="s">
        <v>142</v>
      </c>
      <c r="H239" s="154">
        <v>3</v>
      </c>
      <c r="I239" s="155">
        <v>178</v>
      </c>
      <c r="J239" s="156">
        <f t="shared" si="70"/>
        <v>534</v>
      </c>
      <c r="K239" s="152" t="s">
        <v>1</v>
      </c>
      <c r="L239" s="206"/>
      <c r="M239" s="157" t="s">
        <v>1</v>
      </c>
      <c r="N239" s="158" t="s">
        <v>39</v>
      </c>
      <c r="O239" s="53"/>
      <c r="P239" s="159">
        <f t="shared" si="71"/>
        <v>0</v>
      </c>
      <c r="Q239" s="159">
        <v>0.00024</v>
      </c>
      <c r="R239" s="159">
        <f t="shared" si="72"/>
        <v>0.00072</v>
      </c>
      <c r="S239" s="159">
        <v>0</v>
      </c>
      <c r="T239" s="160">
        <f t="shared" si="73"/>
        <v>0</v>
      </c>
      <c r="AR239" s="161" t="s">
        <v>143</v>
      </c>
      <c r="AT239" s="161" t="s">
        <v>139</v>
      </c>
      <c r="AU239" s="161" t="s">
        <v>84</v>
      </c>
      <c r="AY239" s="16" t="s">
        <v>136</v>
      </c>
      <c r="BE239" s="162">
        <f t="shared" si="74"/>
        <v>534</v>
      </c>
      <c r="BF239" s="162">
        <f t="shared" si="75"/>
        <v>0</v>
      </c>
      <c r="BG239" s="162">
        <f t="shared" si="76"/>
        <v>0</v>
      </c>
      <c r="BH239" s="162">
        <f t="shared" si="77"/>
        <v>0</v>
      </c>
      <c r="BI239" s="162">
        <f t="shared" si="78"/>
        <v>0</v>
      </c>
      <c r="BJ239" s="16" t="s">
        <v>82</v>
      </c>
      <c r="BK239" s="162">
        <f t="shared" si="79"/>
        <v>534</v>
      </c>
      <c r="BL239" s="16" t="s">
        <v>143</v>
      </c>
      <c r="BM239" s="161" t="s">
        <v>664</v>
      </c>
    </row>
    <row r="240" spans="2:65" s="1" customFormat="1" ht="24" customHeight="1">
      <c r="B240" s="149"/>
      <c r="C240" s="150" t="s">
        <v>665</v>
      </c>
      <c r="D240" s="150" t="s">
        <v>139</v>
      </c>
      <c r="E240" s="151" t="s">
        <v>666</v>
      </c>
      <c r="F240" s="152" t="s">
        <v>667</v>
      </c>
      <c r="G240" s="153" t="s">
        <v>142</v>
      </c>
      <c r="H240" s="154">
        <v>1</v>
      </c>
      <c r="I240" s="155">
        <v>1612</v>
      </c>
      <c r="J240" s="156">
        <f t="shared" si="70"/>
        <v>1612</v>
      </c>
      <c r="K240" s="152" t="s">
        <v>1</v>
      </c>
      <c r="L240" s="206"/>
      <c r="M240" s="157" t="s">
        <v>1</v>
      </c>
      <c r="N240" s="158" t="s">
        <v>39</v>
      </c>
      <c r="O240" s="53"/>
      <c r="P240" s="159">
        <f t="shared" si="71"/>
        <v>0</v>
      </c>
      <c r="Q240" s="159">
        <v>0.0003</v>
      </c>
      <c r="R240" s="159">
        <f t="shared" si="72"/>
        <v>0.0003</v>
      </c>
      <c r="S240" s="159">
        <v>0</v>
      </c>
      <c r="T240" s="160">
        <f t="shared" si="73"/>
        <v>0</v>
      </c>
      <c r="AR240" s="161" t="s">
        <v>143</v>
      </c>
      <c r="AT240" s="161" t="s">
        <v>139</v>
      </c>
      <c r="AU240" s="161" t="s">
        <v>84</v>
      </c>
      <c r="AY240" s="16" t="s">
        <v>136</v>
      </c>
      <c r="BE240" s="162">
        <f t="shared" si="74"/>
        <v>1612</v>
      </c>
      <c r="BF240" s="162">
        <f t="shared" si="75"/>
        <v>0</v>
      </c>
      <c r="BG240" s="162">
        <f t="shared" si="76"/>
        <v>0</v>
      </c>
      <c r="BH240" s="162">
        <f t="shared" si="77"/>
        <v>0</v>
      </c>
      <c r="BI240" s="162">
        <f t="shared" si="78"/>
        <v>0</v>
      </c>
      <c r="BJ240" s="16" t="s">
        <v>82</v>
      </c>
      <c r="BK240" s="162">
        <f t="shared" si="79"/>
        <v>1612</v>
      </c>
      <c r="BL240" s="16" t="s">
        <v>143</v>
      </c>
      <c r="BM240" s="161" t="s">
        <v>668</v>
      </c>
    </row>
    <row r="241" spans="2:65" s="1" customFormat="1" ht="33.6" customHeight="1">
      <c r="B241" s="149"/>
      <c r="C241" s="150" t="s">
        <v>669</v>
      </c>
      <c r="D241" s="150" t="s">
        <v>139</v>
      </c>
      <c r="E241" s="151" t="s">
        <v>670</v>
      </c>
      <c r="F241" s="152" t="s">
        <v>671</v>
      </c>
      <c r="G241" s="153" t="s">
        <v>142</v>
      </c>
      <c r="H241" s="154">
        <v>2</v>
      </c>
      <c r="I241" s="155">
        <v>2041</v>
      </c>
      <c r="J241" s="156">
        <f t="shared" si="70"/>
        <v>4082</v>
      </c>
      <c r="K241" s="152" t="s">
        <v>1</v>
      </c>
      <c r="L241" s="206"/>
      <c r="M241" s="157" t="s">
        <v>1</v>
      </c>
      <c r="N241" s="158" t="s">
        <v>39</v>
      </c>
      <c r="O241" s="53"/>
      <c r="P241" s="159">
        <f t="shared" si="71"/>
        <v>0</v>
      </c>
      <c r="Q241" s="159">
        <v>0.0007</v>
      </c>
      <c r="R241" s="159">
        <f t="shared" si="72"/>
        <v>0.0014</v>
      </c>
      <c r="S241" s="159">
        <v>0</v>
      </c>
      <c r="T241" s="160">
        <f t="shared" si="73"/>
        <v>0</v>
      </c>
      <c r="AR241" s="161" t="s">
        <v>143</v>
      </c>
      <c r="AT241" s="161" t="s">
        <v>139</v>
      </c>
      <c r="AU241" s="161" t="s">
        <v>84</v>
      </c>
      <c r="AY241" s="16" t="s">
        <v>136</v>
      </c>
      <c r="BE241" s="162">
        <f t="shared" si="74"/>
        <v>4082</v>
      </c>
      <c r="BF241" s="162">
        <f t="shared" si="75"/>
        <v>0</v>
      </c>
      <c r="BG241" s="162">
        <f t="shared" si="76"/>
        <v>0</v>
      </c>
      <c r="BH241" s="162">
        <f t="shared" si="77"/>
        <v>0</v>
      </c>
      <c r="BI241" s="162">
        <f t="shared" si="78"/>
        <v>0</v>
      </c>
      <c r="BJ241" s="16" t="s">
        <v>82</v>
      </c>
      <c r="BK241" s="162">
        <f t="shared" si="79"/>
        <v>4082</v>
      </c>
      <c r="BL241" s="16" t="s">
        <v>143</v>
      </c>
      <c r="BM241" s="161" t="s">
        <v>672</v>
      </c>
    </row>
    <row r="242" spans="2:65" s="1" customFormat="1" ht="24" customHeight="1">
      <c r="B242" s="149"/>
      <c r="C242" s="150" t="s">
        <v>673</v>
      </c>
      <c r="D242" s="150" t="s">
        <v>139</v>
      </c>
      <c r="E242" s="151" t="s">
        <v>674</v>
      </c>
      <c r="F242" s="152" t="s">
        <v>675</v>
      </c>
      <c r="G242" s="153" t="s">
        <v>142</v>
      </c>
      <c r="H242" s="154">
        <v>1</v>
      </c>
      <c r="I242" s="155">
        <v>3184</v>
      </c>
      <c r="J242" s="156">
        <f t="shared" si="70"/>
        <v>3184</v>
      </c>
      <c r="K242" s="152" t="s">
        <v>1</v>
      </c>
      <c r="L242" s="206"/>
      <c r="M242" s="157" t="s">
        <v>1</v>
      </c>
      <c r="N242" s="158" t="s">
        <v>39</v>
      </c>
      <c r="O242" s="53"/>
      <c r="P242" s="159">
        <f t="shared" si="71"/>
        <v>0</v>
      </c>
      <c r="Q242" s="159">
        <v>0.0006</v>
      </c>
      <c r="R242" s="159">
        <f t="shared" si="72"/>
        <v>0.0006</v>
      </c>
      <c r="S242" s="159">
        <v>0</v>
      </c>
      <c r="T242" s="160">
        <f t="shared" si="73"/>
        <v>0</v>
      </c>
      <c r="AR242" s="161" t="s">
        <v>143</v>
      </c>
      <c r="AT242" s="161" t="s">
        <v>139</v>
      </c>
      <c r="AU242" s="161" t="s">
        <v>84</v>
      </c>
      <c r="AY242" s="16" t="s">
        <v>136</v>
      </c>
      <c r="BE242" s="162">
        <f t="shared" si="74"/>
        <v>3184</v>
      </c>
      <c r="BF242" s="162">
        <f t="shared" si="75"/>
        <v>0</v>
      </c>
      <c r="BG242" s="162">
        <f t="shared" si="76"/>
        <v>0</v>
      </c>
      <c r="BH242" s="162">
        <f t="shared" si="77"/>
        <v>0</v>
      </c>
      <c r="BI242" s="162">
        <f t="shared" si="78"/>
        <v>0</v>
      </c>
      <c r="BJ242" s="16" t="s">
        <v>82</v>
      </c>
      <c r="BK242" s="162">
        <f t="shared" si="79"/>
        <v>3184</v>
      </c>
      <c r="BL242" s="16" t="s">
        <v>143</v>
      </c>
      <c r="BM242" s="161" t="s">
        <v>676</v>
      </c>
    </row>
    <row r="243" spans="2:65" s="1" customFormat="1" ht="24" customHeight="1">
      <c r="B243" s="149"/>
      <c r="C243" s="150" t="s">
        <v>677</v>
      </c>
      <c r="D243" s="150" t="s">
        <v>139</v>
      </c>
      <c r="E243" s="151" t="s">
        <v>678</v>
      </c>
      <c r="F243" s="152" t="s">
        <v>679</v>
      </c>
      <c r="G243" s="153" t="s">
        <v>142</v>
      </c>
      <c r="H243" s="154">
        <v>2</v>
      </c>
      <c r="I243" s="155">
        <v>1736</v>
      </c>
      <c r="J243" s="156">
        <f t="shared" si="70"/>
        <v>3472</v>
      </c>
      <c r="K243" s="152" t="s">
        <v>1</v>
      </c>
      <c r="L243" s="206"/>
      <c r="M243" s="157" t="s">
        <v>1</v>
      </c>
      <c r="N243" s="158" t="s">
        <v>39</v>
      </c>
      <c r="O243" s="53"/>
      <c r="P243" s="159">
        <f t="shared" si="71"/>
        <v>0</v>
      </c>
      <c r="Q243" s="159">
        <v>0.00155</v>
      </c>
      <c r="R243" s="159">
        <f t="shared" si="72"/>
        <v>0.0031</v>
      </c>
      <c r="S243" s="159">
        <v>0</v>
      </c>
      <c r="T243" s="160">
        <f t="shared" si="73"/>
        <v>0</v>
      </c>
      <c r="AR243" s="161" t="s">
        <v>143</v>
      </c>
      <c r="AT243" s="161" t="s">
        <v>139</v>
      </c>
      <c r="AU243" s="161" t="s">
        <v>84</v>
      </c>
      <c r="AY243" s="16" t="s">
        <v>136</v>
      </c>
      <c r="BE243" s="162">
        <f t="shared" si="74"/>
        <v>3472</v>
      </c>
      <c r="BF243" s="162">
        <f t="shared" si="75"/>
        <v>0</v>
      </c>
      <c r="BG243" s="162">
        <f t="shared" si="76"/>
        <v>0</v>
      </c>
      <c r="BH243" s="162">
        <f t="shared" si="77"/>
        <v>0</v>
      </c>
      <c r="BI243" s="162">
        <f t="shared" si="78"/>
        <v>0</v>
      </c>
      <c r="BJ243" s="16" t="s">
        <v>82</v>
      </c>
      <c r="BK243" s="162">
        <f t="shared" si="79"/>
        <v>3472</v>
      </c>
      <c r="BL243" s="16" t="s">
        <v>143</v>
      </c>
      <c r="BM243" s="161" t="s">
        <v>680</v>
      </c>
    </row>
    <row r="244" spans="2:65" s="1" customFormat="1" ht="36" customHeight="1">
      <c r="B244" s="149"/>
      <c r="C244" s="150" t="s">
        <v>681</v>
      </c>
      <c r="D244" s="150" t="s">
        <v>139</v>
      </c>
      <c r="E244" s="151" t="s">
        <v>682</v>
      </c>
      <c r="F244" s="152" t="s">
        <v>683</v>
      </c>
      <c r="G244" s="153" t="s">
        <v>142</v>
      </c>
      <c r="H244" s="154">
        <v>1</v>
      </c>
      <c r="I244" s="155">
        <v>3001</v>
      </c>
      <c r="J244" s="156">
        <f t="shared" si="70"/>
        <v>3001</v>
      </c>
      <c r="K244" s="152" t="s">
        <v>1</v>
      </c>
      <c r="L244" s="206"/>
      <c r="M244" s="157" t="s">
        <v>1</v>
      </c>
      <c r="N244" s="158" t="s">
        <v>39</v>
      </c>
      <c r="O244" s="53"/>
      <c r="P244" s="159">
        <f t="shared" si="71"/>
        <v>0</v>
      </c>
      <c r="Q244" s="159">
        <v>0.00155</v>
      </c>
      <c r="R244" s="159">
        <f t="shared" si="72"/>
        <v>0.00155</v>
      </c>
      <c r="S244" s="159">
        <v>0</v>
      </c>
      <c r="T244" s="160">
        <f t="shared" si="73"/>
        <v>0</v>
      </c>
      <c r="AR244" s="161" t="s">
        <v>143</v>
      </c>
      <c r="AT244" s="161" t="s">
        <v>139</v>
      </c>
      <c r="AU244" s="161" t="s">
        <v>84</v>
      </c>
      <c r="AY244" s="16" t="s">
        <v>136</v>
      </c>
      <c r="BE244" s="162">
        <f t="shared" si="74"/>
        <v>3001</v>
      </c>
      <c r="BF244" s="162">
        <f t="shared" si="75"/>
        <v>0</v>
      </c>
      <c r="BG244" s="162">
        <f t="shared" si="76"/>
        <v>0</v>
      </c>
      <c r="BH244" s="162">
        <f t="shared" si="77"/>
        <v>0</v>
      </c>
      <c r="BI244" s="162">
        <f t="shared" si="78"/>
        <v>0</v>
      </c>
      <c r="BJ244" s="16" t="s">
        <v>82</v>
      </c>
      <c r="BK244" s="162">
        <f t="shared" si="79"/>
        <v>3001</v>
      </c>
      <c r="BL244" s="16" t="s">
        <v>143</v>
      </c>
      <c r="BM244" s="161" t="s">
        <v>684</v>
      </c>
    </row>
    <row r="245" spans="2:65" s="1" customFormat="1" ht="24" customHeight="1">
      <c r="B245" s="149"/>
      <c r="C245" s="150" t="s">
        <v>685</v>
      </c>
      <c r="D245" s="150" t="s">
        <v>139</v>
      </c>
      <c r="E245" s="151" t="s">
        <v>686</v>
      </c>
      <c r="F245" s="152" t="s">
        <v>687</v>
      </c>
      <c r="G245" s="153" t="s">
        <v>142</v>
      </c>
      <c r="H245" s="154">
        <v>1</v>
      </c>
      <c r="I245" s="155">
        <v>241</v>
      </c>
      <c r="J245" s="156">
        <f t="shared" si="70"/>
        <v>241</v>
      </c>
      <c r="K245" s="152" t="s">
        <v>1</v>
      </c>
      <c r="L245" s="206"/>
      <c r="M245" s="157" t="s">
        <v>1</v>
      </c>
      <c r="N245" s="158" t="s">
        <v>39</v>
      </c>
      <c r="O245" s="53"/>
      <c r="P245" s="159">
        <f t="shared" si="71"/>
        <v>0</v>
      </c>
      <c r="Q245" s="159">
        <v>0.00025</v>
      </c>
      <c r="R245" s="159">
        <f t="shared" si="72"/>
        <v>0.00025</v>
      </c>
      <c r="S245" s="159">
        <v>0</v>
      </c>
      <c r="T245" s="160">
        <f t="shared" si="73"/>
        <v>0</v>
      </c>
      <c r="AR245" s="161" t="s">
        <v>143</v>
      </c>
      <c r="AT245" s="161" t="s">
        <v>139</v>
      </c>
      <c r="AU245" s="161" t="s">
        <v>84</v>
      </c>
      <c r="AY245" s="16" t="s">
        <v>136</v>
      </c>
      <c r="BE245" s="162">
        <f t="shared" si="74"/>
        <v>241</v>
      </c>
      <c r="BF245" s="162">
        <f t="shared" si="75"/>
        <v>0</v>
      </c>
      <c r="BG245" s="162">
        <f t="shared" si="76"/>
        <v>0</v>
      </c>
      <c r="BH245" s="162">
        <f t="shared" si="77"/>
        <v>0</v>
      </c>
      <c r="BI245" s="162">
        <f t="shared" si="78"/>
        <v>0</v>
      </c>
      <c r="BJ245" s="16" t="s">
        <v>82</v>
      </c>
      <c r="BK245" s="162">
        <f t="shared" si="79"/>
        <v>241</v>
      </c>
      <c r="BL245" s="16" t="s">
        <v>143</v>
      </c>
      <c r="BM245" s="161" t="s">
        <v>688</v>
      </c>
    </row>
    <row r="246" spans="2:65" s="1" customFormat="1" ht="24" customHeight="1">
      <c r="B246" s="149"/>
      <c r="C246" s="150" t="s">
        <v>689</v>
      </c>
      <c r="D246" s="150" t="s">
        <v>139</v>
      </c>
      <c r="E246" s="151" t="s">
        <v>690</v>
      </c>
      <c r="F246" s="152" t="s">
        <v>691</v>
      </c>
      <c r="G246" s="153" t="s">
        <v>142</v>
      </c>
      <c r="H246" s="154">
        <v>2</v>
      </c>
      <c r="I246" s="155">
        <v>464</v>
      </c>
      <c r="J246" s="156">
        <f t="shared" si="70"/>
        <v>928</v>
      </c>
      <c r="K246" s="152" t="s">
        <v>1</v>
      </c>
      <c r="L246" s="206"/>
      <c r="M246" s="157" t="s">
        <v>1</v>
      </c>
      <c r="N246" s="158" t="s">
        <v>39</v>
      </c>
      <c r="O246" s="53"/>
      <c r="P246" s="159">
        <f t="shared" si="71"/>
        <v>0</v>
      </c>
      <c r="Q246" s="159">
        <v>0.00052</v>
      </c>
      <c r="R246" s="159">
        <f t="shared" si="72"/>
        <v>0.00104</v>
      </c>
      <c r="S246" s="159">
        <v>0</v>
      </c>
      <c r="T246" s="160">
        <f t="shared" si="73"/>
        <v>0</v>
      </c>
      <c r="AR246" s="161" t="s">
        <v>143</v>
      </c>
      <c r="AT246" s="161" t="s">
        <v>139</v>
      </c>
      <c r="AU246" s="161" t="s">
        <v>84</v>
      </c>
      <c r="AY246" s="16" t="s">
        <v>136</v>
      </c>
      <c r="BE246" s="162">
        <f t="shared" si="74"/>
        <v>928</v>
      </c>
      <c r="BF246" s="162">
        <f t="shared" si="75"/>
        <v>0</v>
      </c>
      <c r="BG246" s="162">
        <f t="shared" si="76"/>
        <v>0</v>
      </c>
      <c r="BH246" s="162">
        <f t="shared" si="77"/>
        <v>0</v>
      </c>
      <c r="BI246" s="162">
        <f t="shared" si="78"/>
        <v>0</v>
      </c>
      <c r="BJ246" s="16" t="s">
        <v>82</v>
      </c>
      <c r="BK246" s="162">
        <f t="shared" si="79"/>
        <v>928</v>
      </c>
      <c r="BL246" s="16" t="s">
        <v>143</v>
      </c>
      <c r="BM246" s="161" t="s">
        <v>692</v>
      </c>
    </row>
    <row r="247" spans="2:65" s="1" customFormat="1" ht="24" customHeight="1">
      <c r="B247" s="149"/>
      <c r="C247" s="150" t="s">
        <v>693</v>
      </c>
      <c r="D247" s="150" t="s">
        <v>139</v>
      </c>
      <c r="E247" s="151" t="s">
        <v>694</v>
      </c>
      <c r="F247" s="152" t="s">
        <v>695</v>
      </c>
      <c r="G247" s="153" t="s">
        <v>142</v>
      </c>
      <c r="H247" s="154">
        <v>1</v>
      </c>
      <c r="I247" s="155">
        <v>643</v>
      </c>
      <c r="J247" s="156">
        <f t="shared" si="70"/>
        <v>643</v>
      </c>
      <c r="K247" s="152" t="s">
        <v>1</v>
      </c>
      <c r="L247" s="206"/>
      <c r="M247" s="157" t="s">
        <v>1</v>
      </c>
      <c r="N247" s="158" t="s">
        <v>39</v>
      </c>
      <c r="O247" s="53"/>
      <c r="P247" s="159">
        <f t="shared" si="71"/>
        <v>0</v>
      </c>
      <c r="Q247" s="159">
        <v>0.00078</v>
      </c>
      <c r="R247" s="159">
        <f t="shared" si="72"/>
        <v>0.00078</v>
      </c>
      <c r="S247" s="159">
        <v>0</v>
      </c>
      <c r="T247" s="160">
        <f t="shared" si="73"/>
        <v>0</v>
      </c>
      <c r="AR247" s="161" t="s">
        <v>143</v>
      </c>
      <c r="AT247" s="161" t="s">
        <v>139</v>
      </c>
      <c r="AU247" s="161" t="s">
        <v>84</v>
      </c>
      <c r="AY247" s="16" t="s">
        <v>136</v>
      </c>
      <c r="BE247" s="162">
        <f t="shared" si="74"/>
        <v>643</v>
      </c>
      <c r="BF247" s="162">
        <f t="shared" si="75"/>
        <v>0</v>
      </c>
      <c r="BG247" s="162">
        <f t="shared" si="76"/>
        <v>0</v>
      </c>
      <c r="BH247" s="162">
        <f t="shared" si="77"/>
        <v>0</v>
      </c>
      <c r="BI247" s="162">
        <f t="shared" si="78"/>
        <v>0</v>
      </c>
      <c r="BJ247" s="16" t="s">
        <v>82</v>
      </c>
      <c r="BK247" s="162">
        <f t="shared" si="79"/>
        <v>643</v>
      </c>
      <c r="BL247" s="16" t="s">
        <v>143</v>
      </c>
      <c r="BM247" s="161" t="s">
        <v>696</v>
      </c>
    </row>
    <row r="248" spans="2:65" s="1" customFormat="1" ht="24" customHeight="1">
      <c r="B248" s="149"/>
      <c r="C248" s="150" t="s">
        <v>697</v>
      </c>
      <c r="D248" s="150" t="s">
        <v>139</v>
      </c>
      <c r="E248" s="151" t="s">
        <v>698</v>
      </c>
      <c r="F248" s="152" t="s">
        <v>699</v>
      </c>
      <c r="G248" s="153" t="s">
        <v>142</v>
      </c>
      <c r="H248" s="154">
        <v>15</v>
      </c>
      <c r="I248" s="155">
        <v>151.5</v>
      </c>
      <c r="J248" s="156">
        <f t="shared" si="70"/>
        <v>2272.5</v>
      </c>
      <c r="K248" s="152" t="s">
        <v>1</v>
      </c>
      <c r="L248" s="206"/>
      <c r="M248" s="157" t="s">
        <v>1</v>
      </c>
      <c r="N248" s="158" t="s">
        <v>39</v>
      </c>
      <c r="O248" s="53"/>
      <c r="P248" s="159">
        <f t="shared" si="71"/>
        <v>0</v>
      </c>
      <c r="Q248" s="159">
        <v>0.00022</v>
      </c>
      <c r="R248" s="159">
        <f t="shared" si="72"/>
        <v>0.0033</v>
      </c>
      <c r="S248" s="159">
        <v>0</v>
      </c>
      <c r="T248" s="160">
        <f t="shared" si="73"/>
        <v>0</v>
      </c>
      <c r="AR248" s="161" t="s">
        <v>143</v>
      </c>
      <c r="AT248" s="161" t="s">
        <v>139</v>
      </c>
      <c r="AU248" s="161" t="s">
        <v>84</v>
      </c>
      <c r="AY248" s="16" t="s">
        <v>136</v>
      </c>
      <c r="BE248" s="162">
        <f t="shared" si="74"/>
        <v>2272.5</v>
      </c>
      <c r="BF248" s="162">
        <f t="shared" si="75"/>
        <v>0</v>
      </c>
      <c r="BG248" s="162">
        <f t="shared" si="76"/>
        <v>0</v>
      </c>
      <c r="BH248" s="162">
        <f t="shared" si="77"/>
        <v>0</v>
      </c>
      <c r="BI248" s="162">
        <f t="shared" si="78"/>
        <v>0</v>
      </c>
      <c r="BJ248" s="16" t="s">
        <v>82</v>
      </c>
      <c r="BK248" s="162">
        <f t="shared" si="79"/>
        <v>2272.5</v>
      </c>
      <c r="BL248" s="16" t="s">
        <v>143</v>
      </c>
      <c r="BM248" s="161" t="s">
        <v>700</v>
      </c>
    </row>
    <row r="249" spans="2:65" s="1" customFormat="1" ht="24" customHeight="1">
      <c r="B249" s="149"/>
      <c r="C249" s="150" t="s">
        <v>701</v>
      </c>
      <c r="D249" s="150" t="s">
        <v>139</v>
      </c>
      <c r="E249" s="151" t="s">
        <v>702</v>
      </c>
      <c r="F249" s="152" t="s">
        <v>703</v>
      </c>
      <c r="G249" s="153" t="s">
        <v>142</v>
      </c>
      <c r="H249" s="154">
        <v>2</v>
      </c>
      <c r="I249" s="155">
        <v>205</v>
      </c>
      <c r="J249" s="156">
        <f t="shared" si="70"/>
        <v>410</v>
      </c>
      <c r="K249" s="152" t="s">
        <v>1</v>
      </c>
      <c r="L249" s="206"/>
      <c r="M249" s="157" t="s">
        <v>1</v>
      </c>
      <c r="N249" s="158" t="s">
        <v>39</v>
      </c>
      <c r="O249" s="53"/>
      <c r="P249" s="159">
        <f t="shared" si="71"/>
        <v>0</v>
      </c>
      <c r="Q249" s="159">
        <v>0.00057</v>
      </c>
      <c r="R249" s="159">
        <f t="shared" si="72"/>
        <v>0.00114</v>
      </c>
      <c r="S249" s="159">
        <v>0</v>
      </c>
      <c r="T249" s="160">
        <f t="shared" si="73"/>
        <v>0</v>
      </c>
      <c r="AR249" s="161" t="s">
        <v>143</v>
      </c>
      <c r="AT249" s="161" t="s">
        <v>139</v>
      </c>
      <c r="AU249" s="161" t="s">
        <v>84</v>
      </c>
      <c r="AY249" s="16" t="s">
        <v>136</v>
      </c>
      <c r="BE249" s="162">
        <f t="shared" si="74"/>
        <v>410</v>
      </c>
      <c r="BF249" s="162">
        <f t="shared" si="75"/>
        <v>0</v>
      </c>
      <c r="BG249" s="162">
        <f t="shared" si="76"/>
        <v>0</v>
      </c>
      <c r="BH249" s="162">
        <f t="shared" si="77"/>
        <v>0</v>
      </c>
      <c r="BI249" s="162">
        <f t="shared" si="78"/>
        <v>0</v>
      </c>
      <c r="BJ249" s="16" t="s">
        <v>82</v>
      </c>
      <c r="BK249" s="162">
        <f t="shared" si="79"/>
        <v>410</v>
      </c>
      <c r="BL249" s="16" t="s">
        <v>143</v>
      </c>
      <c r="BM249" s="161" t="s">
        <v>704</v>
      </c>
    </row>
    <row r="250" spans="2:65" s="1" customFormat="1" ht="24" customHeight="1">
      <c r="B250" s="149"/>
      <c r="C250" s="150" t="s">
        <v>705</v>
      </c>
      <c r="D250" s="150" t="s">
        <v>139</v>
      </c>
      <c r="E250" s="151" t="s">
        <v>706</v>
      </c>
      <c r="F250" s="152" t="s">
        <v>707</v>
      </c>
      <c r="G250" s="153" t="s">
        <v>142</v>
      </c>
      <c r="H250" s="154">
        <v>2</v>
      </c>
      <c r="I250" s="155">
        <v>374</v>
      </c>
      <c r="J250" s="156">
        <f t="shared" si="70"/>
        <v>748</v>
      </c>
      <c r="K250" s="152" t="s">
        <v>1</v>
      </c>
      <c r="L250" s="206"/>
      <c r="M250" s="157" t="s">
        <v>1</v>
      </c>
      <c r="N250" s="158" t="s">
        <v>39</v>
      </c>
      <c r="O250" s="53"/>
      <c r="P250" s="159">
        <f t="shared" si="71"/>
        <v>0</v>
      </c>
      <c r="Q250" s="159">
        <v>0.00114</v>
      </c>
      <c r="R250" s="159">
        <f t="shared" si="72"/>
        <v>0.00228</v>
      </c>
      <c r="S250" s="159">
        <v>0</v>
      </c>
      <c r="T250" s="160">
        <f t="shared" si="73"/>
        <v>0</v>
      </c>
      <c r="AR250" s="161" t="s">
        <v>143</v>
      </c>
      <c r="AT250" s="161" t="s">
        <v>139</v>
      </c>
      <c r="AU250" s="161" t="s">
        <v>84</v>
      </c>
      <c r="AY250" s="16" t="s">
        <v>136</v>
      </c>
      <c r="BE250" s="162">
        <f t="shared" si="74"/>
        <v>748</v>
      </c>
      <c r="BF250" s="162">
        <f t="shared" si="75"/>
        <v>0</v>
      </c>
      <c r="BG250" s="162">
        <f t="shared" si="76"/>
        <v>0</v>
      </c>
      <c r="BH250" s="162">
        <f t="shared" si="77"/>
        <v>0</v>
      </c>
      <c r="BI250" s="162">
        <f t="shared" si="78"/>
        <v>0</v>
      </c>
      <c r="BJ250" s="16" t="s">
        <v>82</v>
      </c>
      <c r="BK250" s="162">
        <f t="shared" si="79"/>
        <v>748</v>
      </c>
      <c r="BL250" s="16" t="s">
        <v>143</v>
      </c>
      <c r="BM250" s="161" t="s">
        <v>708</v>
      </c>
    </row>
    <row r="251" spans="2:65" s="1" customFormat="1" ht="24" customHeight="1">
      <c r="B251" s="149"/>
      <c r="C251" s="150" t="s">
        <v>709</v>
      </c>
      <c r="D251" s="150" t="s">
        <v>139</v>
      </c>
      <c r="E251" s="151" t="s">
        <v>710</v>
      </c>
      <c r="F251" s="152" t="s">
        <v>711</v>
      </c>
      <c r="G251" s="153" t="s">
        <v>142</v>
      </c>
      <c r="H251" s="154">
        <v>1</v>
      </c>
      <c r="I251" s="155">
        <v>540</v>
      </c>
      <c r="J251" s="156">
        <f t="shared" si="70"/>
        <v>540</v>
      </c>
      <c r="K251" s="152" t="s">
        <v>1</v>
      </c>
      <c r="L251" s="206"/>
      <c r="M251" s="157" t="s">
        <v>1</v>
      </c>
      <c r="N251" s="158" t="s">
        <v>39</v>
      </c>
      <c r="O251" s="53"/>
      <c r="P251" s="159">
        <f t="shared" si="71"/>
        <v>0</v>
      </c>
      <c r="Q251" s="159">
        <v>0.00173</v>
      </c>
      <c r="R251" s="159">
        <f t="shared" si="72"/>
        <v>0.00173</v>
      </c>
      <c r="S251" s="159">
        <v>0</v>
      </c>
      <c r="T251" s="160">
        <f t="shared" si="73"/>
        <v>0</v>
      </c>
      <c r="AR251" s="161" t="s">
        <v>143</v>
      </c>
      <c r="AT251" s="161" t="s">
        <v>139</v>
      </c>
      <c r="AU251" s="161" t="s">
        <v>84</v>
      </c>
      <c r="AY251" s="16" t="s">
        <v>136</v>
      </c>
      <c r="BE251" s="162">
        <f t="shared" si="74"/>
        <v>540</v>
      </c>
      <c r="BF251" s="162">
        <f t="shared" si="75"/>
        <v>0</v>
      </c>
      <c r="BG251" s="162">
        <f t="shared" si="76"/>
        <v>0</v>
      </c>
      <c r="BH251" s="162">
        <f t="shared" si="77"/>
        <v>0</v>
      </c>
      <c r="BI251" s="162">
        <f t="shared" si="78"/>
        <v>0</v>
      </c>
      <c r="BJ251" s="16" t="s">
        <v>82</v>
      </c>
      <c r="BK251" s="162">
        <f t="shared" si="79"/>
        <v>540</v>
      </c>
      <c r="BL251" s="16" t="s">
        <v>143</v>
      </c>
      <c r="BM251" s="161" t="s">
        <v>712</v>
      </c>
    </row>
    <row r="252" spans="2:65" s="1" customFormat="1" ht="24" customHeight="1">
      <c r="B252" s="149"/>
      <c r="C252" s="150" t="s">
        <v>713</v>
      </c>
      <c r="D252" s="150" t="s">
        <v>139</v>
      </c>
      <c r="E252" s="151" t="s">
        <v>714</v>
      </c>
      <c r="F252" s="152" t="s">
        <v>715</v>
      </c>
      <c r="G252" s="153" t="s">
        <v>142</v>
      </c>
      <c r="H252" s="154">
        <v>2</v>
      </c>
      <c r="I252" s="155">
        <v>191</v>
      </c>
      <c r="J252" s="156">
        <f t="shared" si="70"/>
        <v>382</v>
      </c>
      <c r="K252" s="152" t="s">
        <v>1</v>
      </c>
      <c r="L252" s="206"/>
      <c r="M252" s="157" t="s">
        <v>1</v>
      </c>
      <c r="N252" s="158" t="s">
        <v>39</v>
      </c>
      <c r="O252" s="53"/>
      <c r="P252" s="159">
        <f t="shared" si="71"/>
        <v>0</v>
      </c>
      <c r="Q252" s="159">
        <v>0.00023</v>
      </c>
      <c r="R252" s="159">
        <f t="shared" si="72"/>
        <v>0.00046</v>
      </c>
      <c r="S252" s="159">
        <v>0</v>
      </c>
      <c r="T252" s="160">
        <f t="shared" si="73"/>
        <v>0</v>
      </c>
      <c r="AR252" s="161" t="s">
        <v>143</v>
      </c>
      <c r="AT252" s="161" t="s">
        <v>139</v>
      </c>
      <c r="AU252" s="161" t="s">
        <v>84</v>
      </c>
      <c r="AY252" s="16" t="s">
        <v>136</v>
      </c>
      <c r="BE252" s="162">
        <f t="shared" si="74"/>
        <v>382</v>
      </c>
      <c r="BF252" s="162">
        <f t="shared" si="75"/>
        <v>0</v>
      </c>
      <c r="BG252" s="162">
        <f t="shared" si="76"/>
        <v>0</v>
      </c>
      <c r="BH252" s="162">
        <f t="shared" si="77"/>
        <v>0</v>
      </c>
      <c r="BI252" s="162">
        <f t="shared" si="78"/>
        <v>0</v>
      </c>
      <c r="BJ252" s="16" t="s">
        <v>82</v>
      </c>
      <c r="BK252" s="162">
        <f t="shared" si="79"/>
        <v>382</v>
      </c>
      <c r="BL252" s="16" t="s">
        <v>143</v>
      </c>
      <c r="BM252" s="161" t="s">
        <v>716</v>
      </c>
    </row>
    <row r="253" spans="2:65" s="1" customFormat="1" ht="24" customHeight="1">
      <c r="B253" s="149"/>
      <c r="C253" s="150" t="s">
        <v>717</v>
      </c>
      <c r="D253" s="150" t="s">
        <v>139</v>
      </c>
      <c r="E253" s="151" t="s">
        <v>718</v>
      </c>
      <c r="F253" s="152" t="s">
        <v>719</v>
      </c>
      <c r="G253" s="153" t="s">
        <v>142</v>
      </c>
      <c r="H253" s="154">
        <v>6</v>
      </c>
      <c r="I253" s="155">
        <v>386</v>
      </c>
      <c r="J253" s="156">
        <f t="shared" si="70"/>
        <v>2316</v>
      </c>
      <c r="K253" s="152" t="s">
        <v>1</v>
      </c>
      <c r="L253" s="206"/>
      <c r="M253" s="157" t="s">
        <v>1</v>
      </c>
      <c r="N253" s="158" t="s">
        <v>39</v>
      </c>
      <c r="O253" s="53"/>
      <c r="P253" s="159">
        <f t="shared" si="71"/>
        <v>0</v>
      </c>
      <c r="Q253" s="159">
        <v>0.00055</v>
      </c>
      <c r="R253" s="159">
        <f t="shared" si="72"/>
        <v>0.0033</v>
      </c>
      <c r="S253" s="159">
        <v>0</v>
      </c>
      <c r="T253" s="160">
        <f t="shared" si="73"/>
        <v>0</v>
      </c>
      <c r="AR253" s="161" t="s">
        <v>143</v>
      </c>
      <c r="AT253" s="161" t="s">
        <v>139</v>
      </c>
      <c r="AU253" s="161" t="s">
        <v>84</v>
      </c>
      <c r="AY253" s="16" t="s">
        <v>136</v>
      </c>
      <c r="BE253" s="162">
        <f t="shared" si="74"/>
        <v>2316</v>
      </c>
      <c r="BF253" s="162">
        <f t="shared" si="75"/>
        <v>0</v>
      </c>
      <c r="BG253" s="162">
        <f t="shared" si="76"/>
        <v>0</v>
      </c>
      <c r="BH253" s="162">
        <f t="shared" si="77"/>
        <v>0</v>
      </c>
      <c r="BI253" s="162">
        <f t="shared" si="78"/>
        <v>0</v>
      </c>
      <c r="BJ253" s="16" t="s">
        <v>82</v>
      </c>
      <c r="BK253" s="162">
        <f t="shared" si="79"/>
        <v>2316</v>
      </c>
      <c r="BL253" s="16" t="s">
        <v>143</v>
      </c>
      <c r="BM253" s="161" t="s">
        <v>720</v>
      </c>
    </row>
    <row r="254" spans="2:65" s="1" customFormat="1" ht="24" customHeight="1">
      <c r="B254" s="149"/>
      <c r="C254" s="150" t="s">
        <v>721</v>
      </c>
      <c r="D254" s="150" t="s">
        <v>139</v>
      </c>
      <c r="E254" s="151" t="s">
        <v>722</v>
      </c>
      <c r="F254" s="152" t="s">
        <v>723</v>
      </c>
      <c r="G254" s="153" t="s">
        <v>142</v>
      </c>
      <c r="H254" s="154">
        <v>8</v>
      </c>
      <c r="I254" s="155">
        <v>817</v>
      </c>
      <c r="J254" s="156">
        <f t="shared" si="70"/>
        <v>6536</v>
      </c>
      <c r="K254" s="152" t="s">
        <v>1</v>
      </c>
      <c r="L254" s="206"/>
      <c r="M254" s="157" t="s">
        <v>1</v>
      </c>
      <c r="N254" s="158" t="s">
        <v>39</v>
      </c>
      <c r="O254" s="53"/>
      <c r="P254" s="159">
        <f t="shared" si="71"/>
        <v>0</v>
      </c>
      <c r="Q254" s="159">
        <v>0.00119</v>
      </c>
      <c r="R254" s="159">
        <f t="shared" si="72"/>
        <v>0.00952</v>
      </c>
      <c r="S254" s="159">
        <v>0</v>
      </c>
      <c r="T254" s="160">
        <f t="shared" si="73"/>
        <v>0</v>
      </c>
      <c r="AR254" s="161" t="s">
        <v>143</v>
      </c>
      <c r="AT254" s="161" t="s">
        <v>139</v>
      </c>
      <c r="AU254" s="161" t="s">
        <v>84</v>
      </c>
      <c r="AY254" s="16" t="s">
        <v>136</v>
      </c>
      <c r="BE254" s="162">
        <f t="shared" si="74"/>
        <v>6536</v>
      </c>
      <c r="BF254" s="162">
        <f t="shared" si="75"/>
        <v>0</v>
      </c>
      <c r="BG254" s="162">
        <f t="shared" si="76"/>
        <v>0</v>
      </c>
      <c r="BH254" s="162">
        <f t="shared" si="77"/>
        <v>0</v>
      </c>
      <c r="BI254" s="162">
        <f t="shared" si="78"/>
        <v>0</v>
      </c>
      <c r="BJ254" s="16" t="s">
        <v>82</v>
      </c>
      <c r="BK254" s="162">
        <f t="shared" si="79"/>
        <v>6536</v>
      </c>
      <c r="BL254" s="16" t="s">
        <v>143</v>
      </c>
      <c r="BM254" s="161" t="s">
        <v>724</v>
      </c>
    </row>
    <row r="255" spans="2:65" s="1" customFormat="1" ht="33" customHeight="1">
      <c r="B255" s="149"/>
      <c r="C255" s="150" t="s">
        <v>725</v>
      </c>
      <c r="D255" s="150" t="s">
        <v>139</v>
      </c>
      <c r="E255" s="151" t="s">
        <v>726</v>
      </c>
      <c r="F255" s="152" t="s">
        <v>727</v>
      </c>
      <c r="G255" s="153" t="s">
        <v>142</v>
      </c>
      <c r="H255" s="154">
        <v>5</v>
      </c>
      <c r="I255" s="155">
        <v>1159</v>
      </c>
      <c r="J255" s="156">
        <f t="shared" si="70"/>
        <v>5795</v>
      </c>
      <c r="K255" s="152" t="s">
        <v>1</v>
      </c>
      <c r="L255" s="206"/>
      <c r="M255" s="157" t="s">
        <v>1</v>
      </c>
      <c r="N255" s="158" t="s">
        <v>39</v>
      </c>
      <c r="O255" s="53"/>
      <c r="P255" s="159">
        <f t="shared" si="71"/>
        <v>0</v>
      </c>
      <c r="Q255" s="159">
        <v>0.00186</v>
      </c>
      <c r="R255" s="159">
        <f t="shared" si="72"/>
        <v>0.009300000000000001</v>
      </c>
      <c r="S255" s="159">
        <v>0</v>
      </c>
      <c r="T255" s="160">
        <f t="shared" si="73"/>
        <v>0</v>
      </c>
      <c r="AR255" s="161" t="s">
        <v>143</v>
      </c>
      <c r="AT255" s="161" t="s">
        <v>139</v>
      </c>
      <c r="AU255" s="161" t="s">
        <v>84</v>
      </c>
      <c r="AY255" s="16" t="s">
        <v>136</v>
      </c>
      <c r="BE255" s="162">
        <f t="shared" si="74"/>
        <v>5795</v>
      </c>
      <c r="BF255" s="162">
        <f t="shared" si="75"/>
        <v>0</v>
      </c>
      <c r="BG255" s="162">
        <f t="shared" si="76"/>
        <v>0</v>
      </c>
      <c r="BH255" s="162">
        <f t="shared" si="77"/>
        <v>0</v>
      </c>
      <c r="BI255" s="162">
        <f t="shared" si="78"/>
        <v>0</v>
      </c>
      <c r="BJ255" s="16" t="s">
        <v>82</v>
      </c>
      <c r="BK255" s="162">
        <f t="shared" si="79"/>
        <v>5795</v>
      </c>
      <c r="BL255" s="16" t="s">
        <v>143</v>
      </c>
      <c r="BM255" s="161" t="s">
        <v>728</v>
      </c>
    </row>
    <row r="256" spans="2:65" s="1" customFormat="1" ht="36" customHeight="1">
      <c r="B256" s="149"/>
      <c r="C256" s="150" t="s">
        <v>729</v>
      </c>
      <c r="D256" s="150" t="s">
        <v>139</v>
      </c>
      <c r="E256" s="151" t="s">
        <v>730</v>
      </c>
      <c r="F256" s="152" t="s">
        <v>731</v>
      </c>
      <c r="G256" s="153" t="s">
        <v>142</v>
      </c>
      <c r="H256" s="154">
        <v>12</v>
      </c>
      <c r="I256" s="155">
        <v>158</v>
      </c>
      <c r="J256" s="156">
        <f t="shared" si="70"/>
        <v>1896</v>
      </c>
      <c r="K256" s="152" t="s">
        <v>1</v>
      </c>
      <c r="L256" s="206"/>
      <c r="M256" s="157" t="s">
        <v>1</v>
      </c>
      <c r="N256" s="158" t="s">
        <v>39</v>
      </c>
      <c r="O256" s="53"/>
      <c r="P256" s="159">
        <f t="shared" si="71"/>
        <v>0</v>
      </c>
      <c r="Q256" s="159">
        <v>0.00057</v>
      </c>
      <c r="R256" s="159">
        <f t="shared" si="72"/>
        <v>0.00684</v>
      </c>
      <c r="S256" s="159">
        <v>0</v>
      </c>
      <c r="T256" s="160">
        <f t="shared" si="73"/>
        <v>0</v>
      </c>
      <c r="AR256" s="161" t="s">
        <v>143</v>
      </c>
      <c r="AT256" s="161" t="s">
        <v>139</v>
      </c>
      <c r="AU256" s="161" t="s">
        <v>84</v>
      </c>
      <c r="AY256" s="16" t="s">
        <v>136</v>
      </c>
      <c r="BE256" s="162">
        <f t="shared" si="74"/>
        <v>1896</v>
      </c>
      <c r="BF256" s="162">
        <f t="shared" si="75"/>
        <v>0</v>
      </c>
      <c r="BG256" s="162">
        <f t="shared" si="76"/>
        <v>0</v>
      </c>
      <c r="BH256" s="162">
        <f t="shared" si="77"/>
        <v>0</v>
      </c>
      <c r="BI256" s="162">
        <f t="shared" si="78"/>
        <v>0</v>
      </c>
      <c r="BJ256" s="16" t="s">
        <v>82</v>
      </c>
      <c r="BK256" s="162">
        <f t="shared" si="79"/>
        <v>1896</v>
      </c>
      <c r="BL256" s="16" t="s">
        <v>143</v>
      </c>
      <c r="BM256" s="161" t="s">
        <v>732</v>
      </c>
    </row>
    <row r="257" spans="2:65" s="1" customFormat="1" ht="36" customHeight="1">
      <c r="B257" s="149"/>
      <c r="C257" s="150" t="s">
        <v>733</v>
      </c>
      <c r="D257" s="150" t="s">
        <v>139</v>
      </c>
      <c r="E257" s="151" t="s">
        <v>734</v>
      </c>
      <c r="F257" s="152" t="s">
        <v>735</v>
      </c>
      <c r="G257" s="153" t="s">
        <v>142</v>
      </c>
      <c r="H257" s="154">
        <v>1</v>
      </c>
      <c r="I257" s="155">
        <v>284</v>
      </c>
      <c r="J257" s="156">
        <f t="shared" si="70"/>
        <v>284</v>
      </c>
      <c r="K257" s="152" t="s">
        <v>1</v>
      </c>
      <c r="L257" s="206"/>
      <c r="M257" s="157" t="s">
        <v>1</v>
      </c>
      <c r="N257" s="158" t="s">
        <v>39</v>
      </c>
      <c r="O257" s="53"/>
      <c r="P257" s="159">
        <f t="shared" si="71"/>
        <v>0</v>
      </c>
      <c r="Q257" s="159">
        <v>0.00221</v>
      </c>
      <c r="R257" s="159">
        <f t="shared" si="72"/>
        <v>0.00221</v>
      </c>
      <c r="S257" s="159">
        <v>0</v>
      </c>
      <c r="T257" s="160">
        <f t="shared" si="73"/>
        <v>0</v>
      </c>
      <c r="AR257" s="161" t="s">
        <v>143</v>
      </c>
      <c r="AT257" s="161" t="s">
        <v>139</v>
      </c>
      <c r="AU257" s="161" t="s">
        <v>84</v>
      </c>
      <c r="AY257" s="16" t="s">
        <v>136</v>
      </c>
      <c r="BE257" s="162">
        <f t="shared" si="74"/>
        <v>284</v>
      </c>
      <c r="BF257" s="162">
        <f t="shared" si="75"/>
        <v>0</v>
      </c>
      <c r="BG257" s="162">
        <f t="shared" si="76"/>
        <v>0</v>
      </c>
      <c r="BH257" s="162">
        <f t="shared" si="77"/>
        <v>0</v>
      </c>
      <c r="BI257" s="162">
        <f t="shared" si="78"/>
        <v>0</v>
      </c>
      <c r="BJ257" s="16" t="s">
        <v>82</v>
      </c>
      <c r="BK257" s="162">
        <f t="shared" si="79"/>
        <v>284</v>
      </c>
      <c r="BL257" s="16" t="s">
        <v>143</v>
      </c>
      <c r="BM257" s="161" t="s">
        <v>736</v>
      </c>
    </row>
    <row r="258" spans="2:65" s="1" customFormat="1" ht="36" customHeight="1">
      <c r="B258" s="149"/>
      <c r="C258" s="150" t="s">
        <v>737</v>
      </c>
      <c r="D258" s="150" t="s">
        <v>139</v>
      </c>
      <c r="E258" s="151" t="s">
        <v>738</v>
      </c>
      <c r="F258" s="152" t="s">
        <v>739</v>
      </c>
      <c r="G258" s="153" t="s">
        <v>142</v>
      </c>
      <c r="H258" s="154">
        <v>9</v>
      </c>
      <c r="I258" s="155">
        <v>284</v>
      </c>
      <c r="J258" s="156">
        <f t="shared" si="70"/>
        <v>2556</v>
      </c>
      <c r="K258" s="152" t="s">
        <v>1</v>
      </c>
      <c r="L258" s="206"/>
      <c r="M258" s="157" t="s">
        <v>1</v>
      </c>
      <c r="N258" s="158" t="s">
        <v>39</v>
      </c>
      <c r="O258" s="53"/>
      <c r="P258" s="159">
        <f t="shared" si="71"/>
        <v>0</v>
      </c>
      <c r="Q258" s="159">
        <v>0.00221</v>
      </c>
      <c r="R258" s="159">
        <f t="shared" si="72"/>
        <v>0.01989</v>
      </c>
      <c r="S258" s="159">
        <v>0</v>
      </c>
      <c r="T258" s="160">
        <f t="shared" si="73"/>
        <v>0</v>
      </c>
      <c r="AR258" s="161" t="s">
        <v>143</v>
      </c>
      <c r="AT258" s="161" t="s">
        <v>139</v>
      </c>
      <c r="AU258" s="161" t="s">
        <v>84</v>
      </c>
      <c r="AY258" s="16" t="s">
        <v>136</v>
      </c>
      <c r="BE258" s="162">
        <f t="shared" si="74"/>
        <v>2556</v>
      </c>
      <c r="BF258" s="162">
        <f t="shared" si="75"/>
        <v>0</v>
      </c>
      <c r="BG258" s="162">
        <f t="shared" si="76"/>
        <v>0</v>
      </c>
      <c r="BH258" s="162">
        <f t="shared" si="77"/>
        <v>0</v>
      </c>
      <c r="BI258" s="162">
        <f t="shared" si="78"/>
        <v>0</v>
      </c>
      <c r="BJ258" s="16" t="s">
        <v>82</v>
      </c>
      <c r="BK258" s="162">
        <f t="shared" si="79"/>
        <v>2556</v>
      </c>
      <c r="BL258" s="16" t="s">
        <v>143</v>
      </c>
      <c r="BM258" s="161" t="s">
        <v>740</v>
      </c>
    </row>
    <row r="259" spans="2:65" s="1" customFormat="1" ht="24" customHeight="1">
      <c r="B259" s="149"/>
      <c r="C259" s="150" t="s">
        <v>741</v>
      </c>
      <c r="D259" s="150" t="s">
        <v>139</v>
      </c>
      <c r="E259" s="151" t="s">
        <v>742</v>
      </c>
      <c r="F259" s="152" t="s">
        <v>743</v>
      </c>
      <c r="G259" s="153" t="s">
        <v>142</v>
      </c>
      <c r="H259" s="154">
        <v>1</v>
      </c>
      <c r="I259" s="155">
        <v>861</v>
      </c>
      <c r="J259" s="156">
        <f t="shared" si="70"/>
        <v>861</v>
      </c>
      <c r="K259" s="152" t="s">
        <v>1</v>
      </c>
      <c r="L259" s="206"/>
      <c r="M259" s="157" t="s">
        <v>1</v>
      </c>
      <c r="N259" s="158" t="s">
        <v>39</v>
      </c>
      <c r="O259" s="53"/>
      <c r="P259" s="159">
        <f t="shared" si="71"/>
        <v>0</v>
      </c>
      <c r="Q259" s="159">
        <v>0</v>
      </c>
      <c r="R259" s="159">
        <f t="shared" si="72"/>
        <v>0</v>
      </c>
      <c r="S259" s="159">
        <v>0</v>
      </c>
      <c r="T259" s="160">
        <f t="shared" si="73"/>
        <v>0</v>
      </c>
      <c r="AR259" s="161" t="s">
        <v>143</v>
      </c>
      <c r="AT259" s="161" t="s">
        <v>139</v>
      </c>
      <c r="AU259" s="161" t="s">
        <v>84</v>
      </c>
      <c r="AY259" s="16" t="s">
        <v>136</v>
      </c>
      <c r="BE259" s="162">
        <f t="shared" si="74"/>
        <v>861</v>
      </c>
      <c r="BF259" s="162">
        <f t="shared" si="75"/>
        <v>0</v>
      </c>
      <c r="BG259" s="162">
        <f t="shared" si="76"/>
        <v>0</v>
      </c>
      <c r="BH259" s="162">
        <f t="shared" si="77"/>
        <v>0</v>
      </c>
      <c r="BI259" s="162">
        <f t="shared" si="78"/>
        <v>0</v>
      </c>
      <c r="BJ259" s="16" t="s">
        <v>82</v>
      </c>
      <c r="BK259" s="162">
        <f t="shared" si="79"/>
        <v>861</v>
      </c>
      <c r="BL259" s="16" t="s">
        <v>143</v>
      </c>
      <c r="BM259" s="161" t="s">
        <v>744</v>
      </c>
    </row>
    <row r="260" spans="2:63" s="11" customFormat="1" ht="22.9" customHeight="1">
      <c r="B260" s="136"/>
      <c r="D260" s="137" t="s">
        <v>73</v>
      </c>
      <c r="E260" s="147" t="s">
        <v>745</v>
      </c>
      <c r="F260" s="147" t="s">
        <v>746</v>
      </c>
      <c r="I260" s="139"/>
      <c r="J260" s="148">
        <f>BK260</f>
        <v>992</v>
      </c>
      <c r="L260" s="136"/>
      <c r="M260" s="141"/>
      <c r="N260" s="142"/>
      <c r="O260" s="142"/>
      <c r="P260" s="143">
        <f>SUM(P261:P263)</f>
        <v>0</v>
      </c>
      <c r="Q260" s="142"/>
      <c r="R260" s="143">
        <f>SUM(R261:R263)</f>
        <v>0</v>
      </c>
      <c r="S260" s="142"/>
      <c r="T260" s="144">
        <f>SUM(T261:T263)</f>
        <v>0</v>
      </c>
      <c r="AR260" s="137" t="s">
        <v>84</v>
      </c>
      <c r="AT260" s="145" t="s">
        <v>73</v>
      </c>
      <c r="AU260" s="145" t="s">
        <v>82</v>
      </c>
      <c r="AY260" s="137" t="s">
        <v>136</v>
      </c>
      <c r="BK260" s="146">
        <f>SUM(BK261:BK263)</f>
        <v>992</v>
      </c>
    </row>
    <row r="261" spans="2:65" s="1" customFormat="1" ht="16.5" customHeight="1">
      <c r="B261" s="149"/>
      <c r="C261" s="150" t="s">
        <v>747</v>
      </c>
      <c r="D261" s="150" t="s">
        <v>139</v>
      </c>
      <c r="E261" s="151" t="s">
        <v>748</v>
      </c>
      <c r="F261" s="152" t="s">
        <v>749</v>
      </c>
      <c r="G261" s="153" t="s">
        <v>142</v>
      </c>
      <c r="H261" s="154">
        <v>30</v>
      </c>
      <c r="I261" s="155">
        <v>16.4</v>
      </c>
      <c r="J261" s="156">
        <f>ROUND(I261*H261,2)</f>
        <v>492</v>
      </c>
      <c r="K261" s="152" t="s">
        <v>1</v>
      </c>
      <c r="L261" s="30"/>
      <c r="M261" s="157" t="s">
        <v>1</v>
      </c>
      <c r="N261" s="158" t="s">
        <v>39</v>
      </c>
      <c r="O261" s="53"/>
      <c r="P261" s="159">
        <f>O261*H261</f>
        <v>0</v>
      </c>
      <c r="Q261" s="159">
        <v>0</v>
      </c>
      <c r="R261" s="159">
        <f>Q261*H261</f>
        <v>0</v>
      </c>
      <c r="S261" s="159">
        <v>0</v>
      </c>
      <c r="T261" s="160">
        <f>S261*H261</f>
        <v>0</v>
      </c>
      <c r="AR261" s="161" t="s">
        <v>143</v>
      </c>
      <c r="AT261" s="161" t="s">
        <v>139</v>
      </c>
      <c r="AU261" s="161" t="s">
        <v>84</v>
      </c>
      <c r="AY261" s="16" t="s">
        <v>136</v>
      </c>
      <c r="BE261" s="162">
        <f>IF(N261="základní",J261,0)</f>
        <v>492</v>
      </c>
      <c r="BF261" s="162">
        <f>IF(N261="snížená",J261,0)</f>
        <v>0</v>
      </c>
      <c r="BG261" s="162">
        <f>IF(N261="zákl. přenesená",J261,0)</f>
        <v>0</v>
      </c>
      <c r="BH261" s="162">
        <f>IF(N261="sníž. přenesená",J261,0)</f>
        <v>0</v>
      </c>
      <c r="BI261" s="162">
        <f>IF(N261="nulová",J261,0)</f>
        <v>0</v>
      </c>
      <c r="BJ261" s="16" t="s">
        <v>82</v>
      </c>
      <c r="BK261" s="162">
        <f>ROUND(I261*H261,2)</f>
        <v>492</v>
      </c>
      <c r="BL261" s="16" t="s">
        <v>143</v>
      </c>
      <c r="BM261" s="161" t="s">
        <v>750</v>
      </c>
    </row>
    <row r="262" spans="2:65" s="1" customFormat="1" ht="16.5" customHeight="1">
      <c r="B262" s="149"/>
      <c r="C262" s="150" t="s">
        <v>751</v>
      </c>
      <c r="D262" s="150" t="s">
        <v>139</v>
      </c>
      <c r="E262" s="151" t="s">
        <v>752</v>
      </c>
      <c r="F262" s="152" t="s">
        <v>753</v>
      </c>
      <c r="G262" s="153" t="s">
        <v>754</v>
      </c>
      <c r="H262" s="154">
        <v>250</v>
      </c>
      <c r="I262" s="155">
        <v>1</v>
      </c>
      <c r="J262" s="156">
        <f>ROUND(I262*H262,2)</f>
        <v>250</v>
      </c>
      <c r="K262" s="152" t="s">
        <v>1</v>
      </c>
      <c r="L262" s="30"/>
      <c r="M262" s="157" t="s">
        <v>1</v>
      </c>
      <c r="N262" s="158" t="s">
        <v>39</v>
      </c>
      <c r="O262" s="53"/>
      <c r="P262" s="159">
        <f>O262*H262</f>
        <v>0</v>
      </c>
      <c r="Q262" s="159">
        <v>0</v>
      </c>
      <c r="R262" s="159">
        <f>Q262*H262</f>
        <v>0</v>
      </c>
      <c r="S262" s="159">
        <v>0</v>
      </c>
      <c r="T262" s="160">
        <f>S262*H262</f>
        <v>0</v>
      </c>
      <c r="AR262" s="161" t="s">
        <v>143</v>
      </c>
      <c r="AT262" s="161" t="s">
        <v>139</v>
      </c>
      <c r="AU262" s="161" t="s">
        <v>84</v>
      </c>
      <c r="AY262" s="16" t="s">
        <v>136</v>
      </c>
      <c r="BE262" s="162">
        <f>IF(N262="základní",J262,0)</f>
        <v>250</v>
      </c>
      <c r="BF262" s="162">
        <f>IF(N262="snížená",J262,0)</f>
        <v>0</v>
      </c>
      <c r="BG262" s="162">
        <f>IF(N262="zákl. přenesená",J262,0)</f>
        <v>0</v>
      </c>
      <c r="BH262" s="162">
        <f>IF(N262="sníž. přenesená",J262,0)</f>
        <v>0</v>
      </c>
      <c r="BI262" s="162">
        <f>IF(N262="nulová",J262,0)</f>
        <v>0</v>
      </c>
      <c r="BJ262" s="16" t="s">
        <v>82</v>
      </c>
      <c r="BK262" s="162">
        <f>ROUND(I262*H262,2)</f>
        <v>250</v>
      </c>
      <c r="BL262" s="16" t="s">
        <v>143</v>
      </c>
      <c r="BM262" s="161" t="s">
        <v>755</v>
      </c>
    </row>
    <row r="263" spans="2:65" s="1" customFormat="1" ht="16.5" customHeight="1">
      <c r="B263" s="149"/>
      <c r="C263" s="150" t="s">
        <v>756</v>
      </c>
      <c r="D263" s="150" t="s">
        <v>139</v>
      </c>
      <c r="E263" s="151" t="s">
        <v>757</v>
      </c>
      <c r="F263" s="152" t="s">
        <v>758</v>
      </c>
      <c r="G263" s="153" t="s">
        <v>754</v>
      </c>
      <c r="H263" s="154">
        <v>250</v>
      </c>
      <c r="I263" s="155">
        <v>1</v>
      </c>
      <c r="J263" s="156">
        <f>ROUND(I263*H263,2)</f>
        <v>250</v>
      </c>
      <c r="K263" s="152" t="s">
        <v>1</v>
      </c>
      <c r="L263" s="30"/>
      <c r="M263" s="157" t="s">
        <v>1</v>
      </c>
      <c r="N263" s="158" t="s">
        <v>39</v>
      </c>
      <c r="O263" s="53"/>
      <c r="P263" s="159">
        <f>O263*H263</f>
        <v>0</v>
      </c>
      <c r="Q263" s="159">
        <v>0</v>
      </c>
      <c r="R263" s="159">
        <f>Q263*H263</f>
        <v>0</v>
      </c>
      <c r="S263" s="159">
        <v>0</v>
      </c>
      <c r="T263" s="160">
        <f>S263*H263</f>
        <v>0</v>
      </c>
      <c r="AR263" s="161" t="s">
        <v>143</v>
      </c>
      <c r="AT263" s="161" t="s">
        <v>139</v>
      </c>
      <c r="AU263" s="161" t="s">
        <v>84</v>
      </c>
      <c r="AY263" s="16" t="s">
        <v>136</v>
      </c>
      <c r="BE263" s="162">
        <f>IF(N263="základní",J263,0)</f>
        <v>250</v>
      </c>
      <c r="BF263" s="162">
        <f>IF(N263="snížená",J263,0)</f>
        <v>0</v>
      </c>
      <c r="BG263" s="162">
        <f>IF(N263="zákl. přenesená",J263,0)</f>
        <v>0</v>
      </c>
      <c r="BH263" s="162">
        <f>IF(N263="sníž. přenesená",J263,0)</f>
        <v>0</v>
      </c>
      <c r="BI263" s="162">
        <f>IF(N263="nulová",J263,0)</f>
        <v>0</v>
      </c>
      <c r="BJ263" s="16" t="s">
        <v>82</v>
      </c>
      <c r="BK263" s="162">
        <f>ROUND(I263*H263,2)</f>
        <v>250</v>
      </c>
      <c r="BL263" s="16" t="s">
        <v>143</v>
      </c>
      <c r="BM263" s="161" t="s">
        <v>759</v>
      </c>
    </row>
    <row r="264" spans="2:63" s="11" customFormat="1" ht="22.9" customHeight="1">
      <c r="B264" s="136"/>
      <c r="D264" s="137" t="s">
        <v>73</v>
      </c>
      <c r="E264" s="147" t="s">
        <v>760</v>
      </c>
      <c r="F264" s="147" t="s">
        <v>761</v>
      </c>
      <c r="I264" s="139"/>
      <c r="J264" s="148">
        <f>BK264</f>
        <v>300</v>
      </c>
      <c r="L264" s="136"/>
      <c r="M264" s="141"/>
      <c r="N264" s="142"/>
      <c r="O264" s="142"/>
      <c r="P264" s="143">
        <f>P265</f>
        <v>0</v>
      </c>
      <c r="Q264" s="142"/>
      <c r="R264" s="143">
        <f>R265</f>
        <v>0</v>
      </c>
      <c r="S264" s="142"/>
      <c r="T264" s="144">
        <f>T265</f>
        <v>0</v>
      </c>
      <c r="AR264" s="137" t="s">
        <v>84</v>
      </c>
      <c r="AT264" s="145" t="s">
        <v>73</v>
      </c>
      <c r="AU264" s="145" t="s">
        <v>82</v>
      </c>
      <c r="AY264" s="137" t="s">
        <v>136</v>
      </c>
      <c r="BK264" s="146">
        <f>BK265</f>
        <v>300</v>
      </c>
    </row>
    <row r="265" spans="2:65" s="1" customFormat="1" ht="24" customHeight="1">
      <c r="B265" s="149"/>
      <c r="C265" s="150" t="s">
        <v>762</v>
      </c>
      <c r="D265" s="150" t="s">
        <v>139</v>
      </c>
      <c r="E265" s="151" t="s">
        <v>763</v>
      </c>
      <c r="F265" s="152" t="s">
        <v>764</v>
      </c>
      <c r="G265" s="153" t="s">
        <v>142</v>
      </c>
      <c r="H265" s="154">
        <v>1</v>
      </c>
      <c r="I265" s="155">
        <v>300</v>
      </c>
      <c r="J265" s="156">
        <f>ROUND(I265*H265,2)</f>
        <v>300</v>
      </c>
      <c r="K265" s="152" t="s">
        <v>1</v>
      </c>
      <c r="L265" s="30"/>
      <c r="M265" s="157" t="s">
        <v>1</v>
      </c>
      <c r="N265" s="158" t="s">
        <v>39</v>
      </c>
      <c r="O265" s="53"/>
      <c r="P265" s="159">
        <f>O265*H265</f>
        <v>0</v>
      </c>
      <c r="Q265" s="159">
        <v>0</v>
      </c>
      <c r="R265" s="159">
        <f>Q265*H265</f>
        <v>0</v>
      </c>
      <c r="S265" s="159">
        <v>0</v>
      </c>
      <c r="T265" s="160">
        <f>S265*H265</f>
        <v>0</v>
      </c>
      <c r="AR265" s="161" t="s">
        <v>143</v>
      </c>
      <c r="AT265" s="161" t="s">
        <v>139</v>
      </c>
      <c r="AU265" s="161" t="s">
        <v>84</v>
      </c>
      <c r="AY265" s="16" t="s">
        <v>136</v>
      </c>
      <c r="BE265" s="162">
        <f>IF(N265="základní",J265,0)</f>
        <v>300</v>
      </c>
      <c r="BF265" s="162">
        <f>IF(N265="snížená",J265,0)</f>
        <v>0</v>
      </c>
      <c r="BG265" s="162">
        <f>IF(N265="zákl. přenesená",J265,0)</f>
        <v>0</v>
      </c>
      <c r="BH265" s="162">
        <f>IF(N265="sníž. přenesená",J265,0)</f>
        <v>0</v>
      </c>
      <c r="BI265" s="162">
        <f>IF(N265="nulová",J265,0)</f>
        <v>0</v>
      </c>
      <c r="BJ265" s="16" t="s">
        <v>82</v>
      </c>
      <c r="BK265" s="162">
        <f>ROUND(I265*H265,2)</f>
        <v>300</v>
      </c>
      <c r="BL265" s="16" t="s">
        <v>143</v>
      </c>
      <c r="BM265" s="161" t="s">
        <v>765</v>
      </c>
    </row>
    <row r="266" spans="2:63" s="11" customFormat="1" ht="22.9" customHeight="1">
      <c r="B266" s="136"/>
      <c r="D266" s="137" t="s">
        <v>73</v>
      </c>
      <c r="E266" s="147" t="s">
        <v>245</v>
      </c>
      <c r="F266" s="147" t="s">
        <v>246</v>
      </c>
      <c r="I266" s="139"/>
      <c r="J266" s="148">
        <f>BK266</f>
        <v>3850</v>
      </c>
      <c r="L266" s="136"/>
      <c r="M266" s="141"/>
      <c r="N266" s="142"/>
      <c r="O266" s="142"/>
      <c r="P266" s="143">
        <f>SUM(P267:P268)</f>
        <v>0</v>
      </c>
      <c r="Q266" s="142"/>
      <c r="R266" s="143">
        <f>SUM(R267:R268)</f>
        <v>0.0055000000000000005</v>
      </c>
      <c r="S266" s="142"/>
      <c r="T266" s="144">
        <f>SUM(T267:T268)</f>
        <v>0</v>
      </c>
      <c r="AR266" s="137" t="s">
        <v>84</v>
      </c>
      <c r="AT266" s="145" t="s">
        <v>73</v>
      </c>
      <c r="AU266" s="145" t="s">
        <v>82</v>
      </c>
      <c r="AY266" s="137" t="s">
        <v>136</v>
      </c>
      <c r="BK266" s="146">
        <f>SUM(BK267:BK268)</f>
        <v>3850</v>
      </c>
    </row>
    <row r="267" spans="2:65" s="1" customFormat="1" ht="24" customHeight="1">
      <c r="B267" s="149"/>
      <c r="C267" s="150" t="s">
        <v>766</v>
      </c>
      <c r="D267" s="150" t="s">
        <v>139</v>
      </c>
      <c r="E267" s="151" t="s">
        <v>248</v>
      </c>
      <c r="F267" s="152" t="s">
        <v>767</v>
      </c>
      <c r="G267" s="153" t="s">
        <v>151</v>
      </c>
      <c r="H267" s="154">
        <v>50</v>
      </c>
      <c r="I267" s="155">
        <v>77</v>
      </c>
      <c r="J267" s="156">
        <f>ROUND(I267*H267,2)</f>
        <v>3850</v>
      </c>
      <c r="K267" s="152" t="s">
        <v>1</v>
      </c>
      <c r="L267" s="30"/>
      <c r="M267" s="157" t="s">
        <v>1</v>
      </c>
      <c r="N267" s="158" t="s">
        <v>39</v>
      </c>
      <c r="O267" s="53"/>
      <c r="P267" s="159">
        <f>O267*H267</f>
        <v>0</v>
      </c>
      <c r="Q267" s="159">
        <v>0.00011</v>
      </c>
      <c r="R267" s="159">
        <f>Q267*H267</f>
        <v>0.0055000000000000005</v>
      </c>
      <c r="S267" s="159">
        <v>0</v>
      </c>
      <c r="T267" s="160">
        <f>S267*H267</f>
        <v>0</v>
      </c>
      <c r="AR267" s="161" t="s">
        <v>143</v>
      </c>
      <c r="AT267" s="161" t="s">
        <v>139</v>
      </c>
      <c r="AU267" s="161" t="s">
        <v>84</v>
      </c>
      <c r="AY267" s="16" t="s">
        <v>136</v>
      </c>
      <c r="BE267" s="162">
        <f>IF(N267="základní",J267,0)</f>
        <v>3850</v>
      </c>
      <c r="BF267" s="162">
        <f>IF(N267="snížená",J267,0)</f>
        <v>0</v>
      </c>
      <c r="BG267" s="162">
        <f>IF(N267="zákl. přenesená",J267,0)</f>
        <v>0</v>
      </c>
      <c r="BH267" s="162">
        <f>IF(N267="sníž. přenesená",J267,0)</f>
        <v>0</v>
      </c>
      <c r="BI267" s="162">
        <f>IF(N267="nulová",J267,0)</f>
        <v>0</v>
      </c>
      <c r="BJ267" s="16" t="s">
        <v>82</v>
      </c>
      <c r="BK267" s="162">
        <f>ROUND(I267*H267,2)</f>
        <v>3850</v>
      </c>
      <c r="BL267" s="16" t="s">
        <v>143</v>
      </c>
      <c r="BM267" s="161" t="s">
        <v>768</v>
      </c>
    </row>
    <row r="268" spans="2:51" s="12" customFormat="1" ht="12">
      <c r="B268" s="163"/>
      <c r="D268" s="164"/>
      <c r="E268" s="165"/>
      <c r="F268" s="166"/>
      <c r="H268" s="167"/>
      <c r="I268" s="168"/>
      <c r="L268" s="163"/>
      <c r="M268" s="187"/>
      <c r="N268" s="188"/>
      <c r="O268" s="188"/>
      <c r="P268" s="188"/>
      <c r="Q268" s="188"/>
      <c r="R268" s="188"/>
      <c r="S268" s="188"/>
      <c r="T268" s="189"/>
      <c r="AT268" s="165" t="s">
        <v>251</v>
      </c>
      <c r="AU268" s="165" t="s">
        <v>84</v>
      </c>
      <c r="AV268" s="12" t="s">
        <v>84</v>
      </c>
      <c r="AW268" s="12" t="s">
        <v>31</v>
      </c>
      <c r="AX268" s="12" t="s">
        <v>82</v>
      </c>
      <c r="AY268" s="165" t="s">
        <v>136</v>
      </c>
    </row>
    <row r="269" spans="2:12" s="1" customFormat="1" ht="6.95" customHeight="1">
      <c r="B269" s="42"/>
      <c r="C269" s="43"/>
      <c r="D269" s="43"/>
      <c r="E269" s="43"/>
      <c r="F269" s="43"/>
      <c r="G269" s="43"/>
      <c r="H269" s="43"/>
      <c r="I269" s="110"/>
      <c r="J269" s="43"/>
      <c r="K269" s="43"/>
      <c r="L269" s="30"/>
    </row>
  </sheetData>
  <autoFilter ref="C131:K268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9"/>
  <sheetViews>
    <sheetView showGridLines="0" workbookViewId="0" topLeftCell="A113">
      <selection activeCell="I129" sqref="I12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18"/>
      <c r="K3" s="18"/>
      <c r="L3" s="19"/>
      <c r="AT3" s="16" t="s">
        <v>84</v>
      </c>
    </row>
    <row r="4" spans="2:46" ht="24.95" customHeight="1">
      <c r="B4" s="19"/>
      <c r="D4" s="20" t="s">
        <v>109</v>
      </c>
      <c r="L4" s="19"/>
      <c r="M4" s="88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5.15" customHeight="1">
      <c r="B7" s="19"/>
      <c r="E7" s="249" t="str">
        <f>'Rekapitulace stavby'!K6</f>
        <v>DECENTRALIZACE KOTELNY A MODERNIZACE TOPNÉHO SYSTÉMU NA ZKUŠEBNÍ STANICI ÚKZÚZ</v>
      </c>
      <c r="F7" s="250"/>
      <c r="G7" s="250"/>
      <c r="H7" s="250"/>
      <c r="L7" s="19"/>
    </row>
    <row r="8" spans="2:12" s="1" customFormat="1" ht="12" customHeight="1">
      <c r="B8" s="30"/>
      <c r="D8" s="26" t="s">
        <v>110</v>
      </c>
      <c r="I8" s="89"/>
      <c r="L8" s="30"/>
    </row>
    <row r="9" spans="2:12" s="1" customFormat="1" ht="36.95" customHeight="1">
      <c r="B9" s="30"/>
      <c r="E9" s="233" t="s">
        <v>769</v>
      </c>
      <c r="F9" s="248"/>
      <c r="G9" s="248"/>
      <c r="H9" s="248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6" t="s">
        <v>18</v>
      </c>
      <c r="F11" s="24" t="s">
        <v>1</v>
      </c>
      <c r="I11" s="90" t="s">
        <v>19</v>
      </c>
      <c r="J11" s="24" t="s">
        <v>1</v>
      </c>
      <c r="L11" s="30"/>
    </row>
    <row r="12" spans="2:12" s="1" customFormat="1" ht="12" customHeight="1">
      <c r="B12" s="30"/>
      <c r="D12" s="26" t="s">
        <v>20</v>
      </c>
      <c r="F12" s="24" t="s">
        <v>21</v>
      </c>
      <c r="I12" s="90" t="s">
        <v>22</v>
      </c>
      <c r="J12" s="50" t="str">
        <f>'Rekapitulace stavby'!AN8</f>
        <v>29. 2. 2020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6" t="s">
        <v>24</v>
      </c>
      <c r="I14" s="90" t="s">
        <v>25</v>
      </c>
      <c r="J14" s="24" t="str">
        <f>IF('Rekapitulace stavby'!AN10="","",'Rekapitulace stavby'!AN10)</f>
        <v/>
      </c>
      <c r="L14" s="30"/>
    </row>
    <row r="15" spans="2:12" s="1" customFormat="1" ht="18" customHeight="1">
      <c r="B15" s="30"/>
      <c r="E15" s="24" t="str">
        <f>IF('Rekapitulace stavby'!E11="","",'Rekapitulace stavby'!E11)</f>
        <v/>
      </c>
      <c r="I15" s="90" t="s">
        <v>27</v>
      </c>
      <c r="J15" s="24" t="str">
        <f>IF('Rekapitulace stavby'!AN11="","",'Rekapitulace stavby'!AN11)</f>
        <v/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6" t="s">
        <v>28</v>
      </c>
      <c r="I17" s="90" t="s">
        <v>25</v>
      </c>
      <c r="J17" s="27" t="str">
        <f>'Rekapitulace stavby'!AN13</f>
        <v>25925474</v>
      </c>
      <c r="L17" s="30"/>
    </row>
    <row r="18" spans="2:12" s="1" customFormat="1" ht="18" customHeight="1">
      <c r="B18" s="30"/>
      <c r="E18" s="251" t="str">
        <f>'Rekapitulace stavby'!E14</f>
        <v>INSTALATÉR Svitavy, s.r.o.</v>
      </c>
      <c r="F18" s="236"/>
      <c r="G18" s="236"/>
      <c r="H18" s="236"/>
      <c r="I18" s="90" t="s">
        <v>27</v>
      </c>
      <c r="J18" s="27" t="str">
        <f>'Rekapitulace stavby'!AN14</f>
        <v>CZ25925474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6" t="s">
        <v>29</v>
      </c>
      <c r="I20" s="90" t="s">
        <v>25</v>
      </c>
      <c r="J20" s="24" t="s">
        <v>1</v>
      </c>
      <c r="L20" s="30"/>
    </row>
    <row r="21" spans="2:12" s="1" customFormat="1" ht="18" customHeight="1">
      <c r="B21" s="30"/>
      <c r="E21" s="24" t="s">
        <v>30</v>
      </c>
      <c r="I21" s="90" t="s">
        <v>27</v>
      </c>
      <c r="J21" s="24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6" t="s">
        <v>32</v>
      </c>
      <c r="I23" s="90" t="s">
        <v>25</v>
      </c>
      <c r="J23" s="24" t="str">
        <f>IF('Rekapitulace stavby'!AN19="","",'Rekapitulace stavby'!AN19)</f>
        <v/>
      </c>
      <c r="L23" s="30"/>
    </row>
    <row r="24" spans="2:12" s="1" customFormat="1" ht="18" customHeight="1">
      <c r="B24" s="30"/>
      <c r="E24" s="24" t="str">
        <f>IF('Rekapitulace stavby'!E20="","",'Rekapitulace stavby'!E20)</f>
        <v/>
      </c>
      <c r="I24" s="90" t="s">
        <v>27</v>
      </c>
      <c r="J24" s="24" t="str">
        <f>IF('Rekapitulace stavby'!AN20="","",'Rekapitulace stavby'!AN20)</f>
        <v/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6" t="s">
        <v>33</v>
      </c>
      <c r="I26" s="89"/>
      <c r="L26" s="30"/>
    </row>
    <row r="27" spans="2:12" s="7" customFormat="1" ht="16.5" customHeight="1">
      <c r="B27" s="91"/>
      <c r="E27" s="240" t="s">
        <v>1</v>
      </c>
      <c r="F27" s="240"/>
      <c r="G27" s="240"/>
      <c r="H27" s="240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ROUND(J119,2)</f>
        <v>5748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5" customHeight="1">
      <c r="B33" s="30"/>
      <c r="D33" s="96" t="s">
        <v>38</v>
      </c>
      <c r="E33" s="26" t="s">
        <v>39</v>
      </c>
      <c r="F33" s="97">
        <f>ROUND((SUM(BE119:BE128)),2)</f>
        <v>5748</v>
      </c>
      <c r="I33" s="98">
        <v>0.21</v>
      </c>
      <c r="J33" s="97">
        <f>ROUND(((SUM(BE119:BE128))*I33),2)</f>
        <v>1207.08</v>
      </c>
      <c r="L33" s="30"/>
    </row>
    <row r="34" spans="2:12" s="1" customFormat="1" ht="14.45" customHeight="1">
      <c r="B34" s="30"/>
      <c r="E34" s="26" t="s">
        <v>40</v>
      </c>
      <c r="F34" s="97">
        <f>ROUND((SUM(BF119:BF128)),2)</f>
        <v>0</v>
      </c>
      <c r="I34" s="98">
        <v>0.15</v>
      </c>
      <c r="J34" s="97">
        <f>ROUND(((SUM(BF119:BF128))*I34),2)</f>
        <v>0</v>
      </c>
      <c r="L34" s="30"/>
    </row>
    <row r="35" spans="2:12" s="1" customFormat="1" ht="14.45" customHeight="1" hidden="1">
      <c r="B35" s="30"/>
      <c r="E35" s="26" t="s">
        <v>41</v>
      </c>
      <c r="F35" s="97">
        <f>ROUND((SUM(BG119:BG128)),2)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6" t="s">
        <v>42</v>
      </c>
      <c r="F36" s="97">
        <f>ROUND((SUM(BH119:BH128)),2)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6" t="s">
        <v>43</v>
      </c>
      <c r="F37" s="97">
        <f>ROUND((SUM(BI119:BI128)),2)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6955.08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8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6" customHeight="1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5.45" customHeight="1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0" ht="7.15" customHeight="1"/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20" t="s">
        <v>112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6" t="s">
        <v>16</v>
      </c>
      <c r="I84" s="89"/>
      <c r="L84" s="30"/>
    </row>
    <row r="85" spans="2:12" s="1" customFormat="1" ht="26.45" customHeight="1">
      <c r="B85" s="30"/>
      <c r="E85" s="249" t="str">
        <f>E7</f>
        <v>DECENTRALIZACE KOTELNY A MODERNIZACE TOPNÉHO SYSTÉMU NA ZKUŠEBNÍ STANICI ÚKZÚZ</v>
      </c>
      <c r="F85" s="250"/>
      <c r="G85" s="250"/>
      <c r="H85" s="250"/>
      <c r="I85" s="89"/>
      <c r="L85" s="30"/>
    </row>
    <row r="86" spans="2:12" s="1" customFormat="1" ht="12" customHeight="1">
      <c r="B86" s="30"/>
      <c r="C86" s="26" t="s">
        <v>110</v>
      </c>
      <c r="I86" s="89"/>
      <c r="L86" s="30"/>
    </row>
    <row r="87" spans="2:12" s="1" customFormat="1" ht="16.5" customHeight="1">
      <c r="B87" s="30"/>
      <c r="E87" s="233" t="str">
        <f>E9</f>
        <v>SO 02_GAR - OCHRANA VODOVODNÍHO POTRUBÍ</v>
      </c>
      <c r="F87" s="248"/>
      <c r="G87" s="248"/>
      <c r="H87" s="248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6" t="s">
        <v>20</v>
      </c>
      <c r="F89" s="24" t="str">
        <f>F12</f>
        <v>HRADEC NAD SVITAVOU 483</v>
      </c>
      <c r="I89" s="90" t="s">
        <v>22</v>
      </c>
      <c r="J89" s="50" t="str">
        <f>IF(J12="","",J12)</f>
        <v>29. 2. 2020</v>
      </c>
      <c r="L89" s="30"/>
    </row>
    <row r="90" spans="2:12" s="1" customFormat="1" ht="6.95" customHeight="1">
      <c r="B90" s="30"/>
      <c r="I90" s="89"/>
      <c r="L90" s="30"/>
    </row>
    <row r="91" spans="2:12" s="1" customFormat="1" ht="15.2" customHeight="1">
      <c r="B91" s="30"/>
      <c r="C91" s="26" t="s">
        <v>24</v>
      </c>
      <c r="F91" s="24" t="str">
        <f>E15</f>
        <v/>
      </c>
      <c r="I91" s="90" t="s">
        <v>29</v>
      </c>
      <c r="J91" s="28" t="str">
        <f>E21</f>
        <v>iprojekt.info s.r.o.</v>
      </c>
      <c r="L91" s="30"/>
    </row>
    <row r="92" spans="2:12" s="1" customFormat="1" ht="15.2" customHeight="1">
      <c r="B92" s="30"/>
      <c r="C92" s="26" t="s">
        <v>28</v>
      </c>
      <c r="F92" s="24" t="str">
        <f>IF(E18="","",E18)</f>
        <v>INSTALATÉR Svitavy, s.r.o.</v>
      </c>
      <c r="I92" s="90" t="s">
        <v>32</v>
      </c>
      <c r="J92" s="28" t="str">
        <f>E24</f>
        <v/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113</v>
      </c>
      <c r="D94" s="99"/>
      <c r="E94" s="99"/>
      <c r="F94" s="99"/>
      <c r="G94" s="99"/>
      <c r="H94" s="99"/>
      <c r="I94" s="113"/>
      <c r="J94" s="114" t="s">
        <v>114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115</v>
      </c>
      <c r="I96" s="89"/>
      <c r="J96" s="64">
        <f>J119</f>
        <v>5748</v>
      </c>
      <c r="L96" s="30"/>
      <c r="AU96" s="16" t="s">
        <v>116</v>
      </c>
    </row>
    <row r="97" spans="2:12" s="8" customFormat="1" ht="24.95" customHeight="1">
      <c r="B97" s="116"/>
      <c r="D97" s="117" t="s">
        <v>121</v>
      </c>
      <c r="E97" s="118"/>
      <c r="F97" s="118"/>
      <c r="G97" s="118"/>
      <c r="H97" s="118"/>
      <c r="I97" s="119"/>
      <c r="J97" s="120">
        <f>J120</f>
        <v>5748</v>
      </c>
      <c r="L97" s="116"/>
    </row>
    <row r="98" spans="2:12" s="9" customFormat="1" ht="19.9" customHeight="1">
      <c r="B98" s="121"/>
      <c r="D98" s="122" t="s">
        <v>293</v>
      </c>
      <c r="E98" s="123"/>
      <c r="F98" s="123"/>
      <c r="G98" s="123"/>
      <c r="H98" s="123"/>
      <c r="I98" s="124"/>
      <c r="J98" s="125">
        <f>J121</f>
        <v>5748</v>
      </c>
      <c r="L98" s="121"/>
    </row>
    <row r="99" spans="2:12" s="9" customFormat="1" ht="14.85" customHeight="1">
      <c r="B99" s="121"/>
      <c r="D99" s="122" t="s">
        <v>770</v>
      </c>
      <c r="E99" s="123"/>
      <c r="F99" s="123"/>
      <c r="G99" s="123"/>
      <c r="H99" s="123"/>
      <c r="I99" s="124"/>
      <c r="J99" s="125">
        <f>J122</f>
        <v>5748</v>
      </c>
      <c r="L99" s="121"/>
    </row>
    <row r="100" spans="2:12" s="1" customFormat="1" ht="21.75" customHeight="1">
      <c r="B100" s="30"/>
      <c r="I100" s="89"/>
      <c r="L100" s="30"/>
    </row>
    <row r="101" spans="2:12" s="1" customFormat="1" ht="6.95" customHeight="1">
      <c r="B101" s="42"/>
      <c r="C101" s="43"/>
      <c r="D101" s="43"/>
      <c r="E101" s="43"/>
      <c r="F101" s="43"/>
      <c r="G101" s="43"/>
      <c r="H101" s="43"/>
      <c r="I101" s="110"/>
      <c r="J101" s="43"/>
      <c r="K101" s="43"/>
      <c r="L101" s="30"/>
    </row>
    <row r="103" ht="10.9" customHeight="1"/>
    <row r="105" spans="2:12" s="1" customFormat="1" ht="6.95" customHeight="1">
      <c r="B105" s="44"/>
      <c r="C105" s="45"/>
      <c r="D105" s="45"/>
      <c r="E105" s="45"/>
      <c r="F105" s="45"/>
      <c r="G105" s="45"/>
      <c r="H105" s="45"/>
      <c r="I105" s="111"/>
      <c r="J105" s="45"/>
      <c r="K105" s="45"/>
      <c r="L105" s="30"/>
    </row>
    <row r="106" spans="2:12" s="1" customFormat="1" ht="24.95" customHeight="1">
      <c r="B106" s="30"/>
      <c r="C106" s="20" t="s">
        <v>122</v>
      </c>
      <c r="I106" s="89"/>
      <c r="L106" s="30"/>
    </row>
    <row r="107" spans="2:12" s="1" customFormat="1" ht="6.95" customHeight="1">
      <c r="B107" s="30"/>
      <c r="I107" s="89"/>
      <c r="L107" s="30"/>
    </row>
    <row r="108" spans="2:12" s="1" customFormat="1" ht="12" customHeight="1">
      <c r="B108" s="30"/>
      <c r="C108" s="26" t="s">
        <v>16</v>
      </c>
      <c r="I108" s="89"/>
      <c r="L108" s="30"/>
    </row>
    <row r="109" spans="2:12" s="1" customFormat="1" ht="23.45" customHeight="1">
      <c r="B109" s="30"/>
      <c r="E109" s="249" t="str">
        <f>E7</f>
        <v>DECENTRALIZACE KOTELNY A MODERNIZACE TOPNÉHO SYSTÉMU NA ZKUŠEBNÍ STANICI ÚKZÚZ</v>
      </c>
      <c r="F109" s="250"/>
      <c r="G109" s="250"/>
      <c r="H109" s="250"/>
      <c r="I109" s="89"/>
      <c r="L109" s="30"/>
    </row>
    <row r="110" spans="2:12" s="1" customFormat="1" ht="12" customHeight="1">
      <c r="B110" s="30"/>
      <c r="C110" s="26" t="s">
        <v>110</v>
      </c>
      <c r="I110" s="89"/>
      <c r="L110" s="30"/>
    </row>
    <row r="111" spans="2:12" s="1" customFormat="1" ht="16.5" customHeight="1">
      <c r="B111" s="30"/>
      <c r="E111" s="233" t="str">
        <f>E9</f>
        <v>SO 02_GAR - OCHRANA VODOVODNÍHO POTRUBÍ</v>
      </c>
      <c r="F111" s="248"/>
      <c r="G111" s="248"/>
      <c r="H111" s="248"/>
      <c r="I111" s="89"/>
      <c r="L111" s="30"/>
    </row>
    <row r="112" spans="2:12" s="1" customFormat="1" ht="6.95" customHeight="1">
      <c r="B112" s="30"/>
      <c r="I112" s="89"/>
      <c r="L112" s="30"/>
    </row>
    <row r="113" spans="2:12" s="1" customFormat="1" ht="12" customHeight="1">
      <c r="B113" s="30"/>
      <c r="C113" s="26" t="s">
        <v>20</v>
      </c>
      <c r="F113" s="24" t="str">
        <f>F12</f>
        <v>HRADEC NAD SVITAVOU 483</v>
      </c>
      <c r="I113" s="90" t="s">
        <v>22</v>
      </c>
      <c r="J113" s="50" t="str">
        <f>IF(J12="","",J12)</f>
        <v>29. 2. 2020</v>
      </c>
      <c r="L113" s="30"/>
    </row>
    <row r="114" spans="2:12" s="1" customFormat="1" ht="6.95" customHeight="1">
      <c r="B114" s="30"/>
      <c r="I114" s="89"/>
      <c r="L114" s="30"/>
    </row>
    <row r="115" spans="2:12" s="1" customFormat="1" ht="15.2" customHeight="1">
      <c r="B115" s="30"/>
      <c r="C115" s="26" t="s">
        <v>24</v>
      </c>
      <c r="F115" s="24" t="str">
        <f>E15</f>
        <v/>
      </c>
      <c r="I115" s="90" t="s">
        <v>29</v>
      </c>
      <c r="J115" s="28" t="str">
        <f>E21</f>
        <v>iprojekt.info s.r.o.</v>
      </c>
      <c r="L115" s="30"/>
    </row>
    <row r="116" spans="2:12" s="1" customFormat="1" ht="15.2" customHeight="1">
      <c r="B116" s="30"/>
      <c r="C116" s="26" t="s">
        <v>28</v>
      </c>
      <c r="F116" s="24" t="str">
        <f>IF(E18="","",E18)</f>
        <v>INSTALATÉR Svitavy, s.r.o.</v>
      </c>
      <c r="I116" s="90" t="s">
        <v>32</v>
      </c>
      <c r="J116" s="28" t="str">
        <f>E24</f>
        <v/>
      </c>
      <c r="L116" s="30"/>
    </row>
    <row r="117" spans="2:12" s="1" customFormat="1" ht="10.35" customHeight="1">
      <c r="B117" s="30"/>
      <c r="I117" s="89"/>
      <c r="L117" s="30"/>
    </row>
    <row r="118" spans="2:20" s="10" customFormat="1" ht="29.25" customHeight="1">
      <c r="B118" s="126"/>
      <c r="C118" s="127" t="s">
        <v>123</v>
      </c>
      <c r="D118" s="128" t="s">
        <v>59</v>
      </c>
      <c r="E118" s="128" t="s">
        <v>55</v>
      </c>
      <c r="F118" s="128" t="s">
        <v>56</v>
      </c>
      <c r="G118" s="128" t="s">
        <v>124</v>
      </c>
      <c r="H118" s="128" t="s">
        <v>125</v>
      </c>
      <c r="I118" s="129" t="s">
        <v>126</v>
      </c>
      <c r="J118" s="130" t="s">
        <v>114</v>
      </c>
      <c r="K118" s="131" t="s">
        <v>127</v>
      </c>
      <c r="L118" s="126"/>
      <c r="M118" s="57" t="s">
        <v>1</v>
      </c>
      <c r="N118" s="58" t="s">
        <v>38</v>
      </c>
      <c r="O118" s="58" t="s">
        <v>128</v>
      </c>
      <c r="P118" s="58" t="s">
        <v>129</v>
      </c>
      <c r="Q118" s="58" t="s">
        <v>130</v>
      </c>
      <c r="R118" s="58" t="s">
        <v>131</v>
      </c>
      <c r="S118" s="58" t="s">
        <v>132</v>
      </c>
      <c r="T118" s="59" t="s">
        <v>133</v>
      </c>
    </row>
    <row r="119" spans="2:63" s="1" customFormat="1" ht="22.9" customHeight="1">
      <c r="B119" s="30"/>
      <c r="C119" s="62" t="s">
        <v>134</v>
      </c>
      <c r="I119" s="89"/>
      <c r="J119" s="132">
        <f>BK119</f>
        <v>5748</v>
      </c>
      <c r="L119" s="30"/>
      <c r="M119" s="60"/>
      <c r="N119" s="51"/>
      <c r="O119" s="51"/>
      <c r="P119" s="133">
        <f>P120</f>
        <v>0</v>
      </c>
      <c r="Q119" s="51"/>
      <c r="R119" s="133">
        <f>R120</f>
        <v>0</v>
      </c>
      <c r="S119" s="51"/>
      <c r="T119" s="134">
        <f>T120</f>
        <v>0</v>
      </c>
      <c r="AT119" s="16" t="s">
        <v>73</v>
      </c>
      <c r="AU119" s="16" t="s">
        <v>116</v>
      </c>
      <c r="BK119" s="135">
        <f>BK120</f>
        <v>5748</v>
      </c>
    </row>
    <row r="120" spans="2:63" s="11" customFormat="1" ht="25.9" customHeight="1">
      <c r="B120" s="136"/>
      <c r="D120" s="137" t="s">
        <v>73</v>
      </c>
      <c r="E120" s="138" t="s">
        <v>253</v>
      </c>
      <c r="F120" s="138" t="s">
        <v>254</v>
      </c>
      <c r="I120" s="139"/>
      <c r="J120" s="140">
        <f>BK120</f>
        <v>5748</v>
      </c>
      <c r="L120" s="136"/>
      <c r="M120" s="141"/>
      <c r="N120" s="142"/>
      <c r="O120" s="142"/>
      <c r="P120" s="143">
        <f>P121</f>
        <v>0</v>
      </c>
      <c r="Q120" s="142"/>
      <c r="R120" s="143">
        <f>R121</f>
        <v>0</v>
      </c>
      <c r="S120" s="142"/>
      <c r="T120" s="144">
        <f>T121</f>
        <v>0</v>
      </c>
      <c r="AR120" s="137" t="s">
        <v>84</v>
      </c>
      <c r="AT120" s="145" t="s">
        <v>73</v>
      </c>
      <c r="AU120" s="145" t="s">
        <v>74</v>
      </c>
      <c r="AY120" s="137" t="s">
        <v>136</v>
      </c>
      <c r="BK120" s="146">
        <f>BK121</f>
        <v>5748</v>
      </c>
    </row>
    <row r="121" spans="2:63" s="11" customFormat="1" ht="22.9" customHeight="1">
      <c r="B121" s="136"/>
      <c r="D121" s="137" t="s">
        <v>73</v>
      </c>
      <c r="E121" s="147" t="s">
        <v>386</v>
      </c>
      <c r="F121" s="147" t="s">
        <v>387</v>
      </c>
      <c r="I121" s="139"/>
      <c r="J121" s="148">
        <f>BK121</f>
        <v>5748</v>
      </c>
      <c r="L121" s="136"/>
      <c r="M121" s="141"/>
      <c r="N121" s="142"/>
      <c r="O121" s="142"/>
      <c r="P121" s="143">
        <f>P122</f>
        <v>0</v>
      </c>
      <c r="Q121" s="142"/>
      <c r="R121" s="143">
        <f>R122</f>
        <v>0</v>
      </c>
      <c r="S121" s="142"/>
      <c r="T121" s="144">
        <f>T122</f>
        <v>0</v>
      </c>
      <c r="AR121" s="137" t="s">
        <v>84</v>
      </c>
      <c r="AT121" s="145" t="s">
        <v>73</v>
      </c>
      <c r="AU121" s="145" t="s">
        <v>82</v>
      </c>
      <c r="AY121" s="137" t="s">
        <v>136</v>
      </c>
      <c r="BK121" s="146">
        <f>BK122</f>
        <v>5748</v>
      </c>
    </row>
    <row r="122" spans="2:63" s="11" customFormat="1" ht="20.85" customHeight="1">
      <c r="B122" s="136"/>
      <c r="D122" s="137" t="s">
        <v>73</v>
      </c>
      <c r="E122" s="147" t="s">
        <v>400</v>
      </c>
      <c r="F122" s="147" t="s">
        <v>401</v>
      </c>
      <c r="I122" s="139"/>
      <c r="J122" s="148">
        <f>BK122</f>
        <v>5748</v>
      </c>
      <c r="L122" s="136"/>
      <c r="M122" s="141"/>
      <c r="N122" s="142"/>
      <c r="O122" s="142"/>
      <c r="P122" s="143">
        <f>SUM(P123:P128)</f>
        <v>0</v>
      </c>
      <c r="Q122" s="142"/>
      <c r="R122" s="143">
        <f>SUM(R123:R128)</f>
        <v>0</v>
      </c>
      <c r="S122" s="142"/>
      <c r="T122" s="144">
        <f>SUM(T123:T128)</f>
        <v>0</v>
      </c>
      <c r="AR122" s="137" t="s">
        <v>84</v>
      </c>
      <c r="AT122" s="145" t="s">
        <v>73</v>
      </c>
      <c r="AU122" s="145" t="s">
        <v>84</v>
      </c>
      <c r="AY122" s="137" t="s">
        <v>136</v>
      </c>
      <c r="BK122" s="146">
        <f>SUM(BK123:BK128)</f>
        <v>5748</v>
      </c>
    </row>
    <row r="123" spans="2:65" s="1" customFormat="1" ht="24" customHeight="1">
      <c r="B123" s="149"/>
      <c r="C123" s="150" t="s">
        <v>82</v>
      </c>
      <c r="D123" s="150" t="s">
        <v>139</v>
      </c>
      <c r="E123" s="151" t="s">
        <v>402</v>
      </c>
      <c r="F123" s="152" t="s">
        <v>771</v>
      </c>
      <c r="G123" s="153" t="s">
        <v>142</v>
      </c>
      <c r="H123" s="154">
        <v>1</v>
      </c>
      <c r="I123" s="155">
        <v>1800</v>
      </c>
      <c r="J123" s="156">
        <f aca="true" t="shared" si="0" ref="J123:J128">ROUND(I123*H123,2)</f>
        <v>1800</v>
      </c>
      <c r="K123" s="152" t="s">
        <v>1</v>
      </c>
      <c r="L123" s="30"/>
      <c r="M123" s="157" t="s">
        <v>1</v>
      </c>
      <c r="N123" s="158" t="s">
        <v>39</v>
      </c>
      <c r="O123" s="53"/>
      <c r="P123" s="159">
        <f aca="true" t="shared" si="1" ref="P123:P128">O123*H123</f>
        <v>0</v>
      </c>
      <c r="Q123" s="159">
        <v>0</v>
      </c>
      <c r="R123" s="159">
        <f aca="true" t="shared" si="2" ref="R123:R128">Q123*H123</f>
        <v>0</v>
      </c>
      <c r="S123" s="159">
        <v>0</v>
      </c>
      <c r="T123" s="160">
        <f aca="true" t="shared" si="3" ref="T123:T128">S123*H123</f>
        <v>0</v>
      </c>
      <c r="AR123" s="161" t="s">
        <v>143</v>
      </c>
      <c r="AT123" s="161" t="s">
        <v>139</v>
      </c>
      <c r="AU123" s="161" t="s">
        <v>148</v>
      </c>
      <c r="AY123" s="16" t="s">
        <v>136</v>
      </c>
      <c r="BE123" s="162">
        <f aca="true" t="shared" si="4" ref="BE123:BE128">IF(N123="základní",J123,0)</f>
        <v>1800</v>
      </c>
      <c r="BF123" s="162">
        <f aca="true" t="shared" si="5" ref="BF123:BF128">IF(N123="snížená",J123,0)</f>
        <v>0</v>
      </c>
      <c r="BG123" s="162">
        <f aca="true" t="shared" si="6" ref="BG123:BG128">IF(N123="zákl. přenesená",J123,0)</f>
        <v>0</v>
      </c>
      <c r="BH123" s="162">
        <f aca="true" t="shared" si="7" ref="BH123:BH128">IF(N123="sníž. přenesená",J123,0)</f>
        <v>0</v>
      </c>
      <c r="BI123" s="162">
        <f aca="true" t="shared" si="8" ref="BI123:BI128">IF(N123="nulová",J123,0)</f>
        <v>0</v>
      </c>
      <c r="BJ123" s="16" t="s">
        <v>82</v>
      </c>
      <c r="BK123" s="162">
        <f aca="true" t="shared" si="9" ref="BK123:BK128">ROUND(I123*H123,2)</f>
        <v>1800</v>
      </c>
      <c r="BL123" s="16" t="s">
        <v>143</v>
      </c>
      <c r="BM123" s="161" t="s">
        <v>772</v>
      </c>
    </row>
    <row r="124" spans="2:65" s="1" customFormat="1" ht="36" customHeight="1">
      <c r="B124" s="149"/>
      <c r="C124" s="150" t="s">
        <v>84</v>
      </c>
      <c r="D124" s="150" t="s">
        <v>139</v>
      </c>
      <c r="E124" s="151" t="s">
        <v>405</v>
      </c>
      <c r="F124" s="152" t="s">
        <v>1438</v>
      </c>
      <c r="G124" s="153" t="s">
        <v>142</v>
      </c>
      <c r="H124" s="154">
        <v>1</v>
      </c>
      <c r="I124" s="155">
        <v>1500</v>
      </c>
      <c r="J124" s="156">
        <f t="shared" si="0"/>
        <v>1500</v>
      </c>
      <c r="K124" s="152" t="s">
        <v>1</v>
      </c>
      <c r="L124" s="30"/>
      <c r="M124" s="157" t="s">
        <v>1</v>
      </c>
      <c r="N124" s="158" t="s">
        <v>39</v>
      </c>
      <c r="O124" s="53"/>
      <c r="P124" s="159">
        <f t="shared" si="1"/>
        <v>0</v>
      </c>
      <c r="Q124" s="159">
        <v>0</v>
      </c>
      <c r="R124" s="159">
        <f t="shared" si="2"/>
        <v>0</v>
      </c>
      <c r="S124" s="159">
        <v>0</v>
      </c>
      <c r="T124" s="160">
        <f t="shared" si="3"/>
        <v>0</v>
      </c>
      <c r="AR124" s="161" t="s">
        <v>143</v>
      </c>
      <c r="AT124" s="161" t="s">
        <v>139</v>
      </c>
      <c r="AU124" s="161" t="s">
        <v>148</v>
      </c>
      <c r="AY124" s="16" t="s">
        <v>136</v>
      </c>
      <c r="BE124" s="162">
        <f t="shared" si="4"/>
        <v>1500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6" t="s">
        <v>82</v>
      </c>
      <c r="BK124" s="162">
        <f t="shared" si="9"/>
        <v>1500</v>
      </c>
      <c r="BL124" s="16" t="s">
        <v>143</v>
      </c>
      <c r="BM124" s="161" t="s">
        <v>773</v>
      </c>
    </row>
    <row r="125" spans="2:65" s="1" customFormat="1" ht="16.5" customHeight="1">
      <c r="B125" s="149"/>
      <c r="C125" s="150" t="s">
        <v>148</v>
      </c>
      <c r="D125" s="150" t="s">
        <v>139</v>
      </c>
      <c r="E125" s="151" t="s">
        <v>409</v>
      </c>
      <c r="F125" s="152" t="s">
        <v>410</v>
      </c>
      <c r="G125" s="153" t="s">
        <v>151</v>
      </c>
      <c r="H125" s="154">
        <v>10</v>
      </c>
      <c r="I125" s="155">
        <v>37.2</v>
      </c>
      <c r="J125" s="156">
        <f t="shared" si="0"/>
        <v>372</v>
      </c>
      <c r="K125" s="152" t="s">
        <v>1</v>
      </c>
      <c r="L125" s="30"/>
      <c r="M125" s="157" t="s">
        <v>1</v>
      </c>
      <c r="N125" s="158" t="s">
        <v>39</v>
      </c>
      <c r="O125" s="53"/>
      <c r="P125" s="159">
        <f t="shared" si="1"/>
        <v>0</v>
      </c>
      <c r="Q125" s="159">
        <v>0</v>
      </c>
      <c r="R125" s="159">
        <f t="shared" si="2"/>
        <v>0</v>
      </c>
      <c r="S125" s="159">
        <v>0</v>
      </c>
      <c r="T125" s="160">
        <f t="shared" si="3"/>
        <v>0</v>
      </c>
      <c r="AR125" s="161" t="s">
        <v>143</v>
      </c>
      <c r="AT125" s="161" t="s">
        <v>139</v>
      </c>
      <c r="AU125" s="161" t="s">
        <v>148</v>
      </c>
      <c r="AY125" s="16" t="s">
        <v>136</v>
      </c>
      <c r="BE125" s="162">
        <f t="shared" si="4"/>
        <v>372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6" t="s">
        <v>82</v>
      </c>
      <c r="BK125" s="162">
        <f t="shared" si="9"/>
        <v>372</v>
      </c>
      <c r="BL125" s="16" t="s">
        <v>143</v>
      </c>
      <c r="BM125" s="161" t="s">
        <v>774</v>
      </c>
    </row>
    <row r="126" spans="2:65" s="1" customFormat="1" ht="24" customHeight="1">
      <c r="B126" s="149"/>
      <c r="C126" s="150" t="s">
        <v>153</v>
      </c>
      <c r="D126" s="150" t="s">
        <v>139</v>
      </c>
      <c r="E126" s="151" t="s">
        <v>413</v>
      </c>
      <c r="F126" s="152" t="s">
        <v>414</v>
      </c>
      <c r="G126" s="153" t="s">
        <v>151</v>
      </c>
      <c r="H126" s="154">
        <v>10</v>
      </c>
      <c r="I126" s="155">
        <v>39.6</v>
      </c>
      <c r="J126" s="156">
        <f t="shared" si="0"/>
        <v>396</v>
      </c>
      <c r="K126" s="152" t="s">
        <v>1</v>
      </c>
      <c r="L126" s="30"/>
      <c r="M126" s="157" t="s">
        <v>1</v>
      </c>
      <c r="N126" s="158" t="s">
        <v>39</v>
      </c>
      <c r="O126" s="53"/>
      <c r="P126" s="159">
        <f t="shared" si="1"/>
        <v>0</v>
      </c>
      <c r="Q126" s="159">
        <v>0</v>
      </c>
      <c r="R126" s="159">
        <f t="shared" si="2"/>
        <v>0</v>
      </c>
      <c r="S126" s="159">
        <v>0</v>
      </c>
      <c r="T126" s="160">
        <f t="shared" si="3"/>
        <v>0</v>
      </c>
      <c r="AR126" s="161" t="s">
        <v>143</v>
      </c>
      <c r="AT126" s="161" t="s">
        <v>139</v>
      </c>
      <c r="AU126" s="161" t="s">
        <v>148</v>
      </c>
      <c r="AY126" s="16" t="s">
        <v>136</v>
      </c>
      <c r="BE126" s="162">
        <f t="shared" si="4"/>
        <v>396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6" t="s">
        <v>82</v>
      </c>
      <c r="BK126" s="162">
        <f t="shared" si="9"/>
        <v>396</v>
      </c>
      <c r="BL126" s="16" t="s">
        <v>143</v>
      </c>
      <c r="BM126" s="161" t="s">
        <v>775</v>
      </c>
    </row>
    <row r="127" spans="2:65" s="1" customFormat="1" ht="24" customHeight="1">
      <c r="B127" s="149"/>
      <c r="C127" s="150" t="s">
        <v>157</v>
      </c>
      <c r="D127" s="150" t="s">
        <v>139</v>
      </c>
      <c r="E127" s="151" t="s">
        <v>417</v>
      </c>
      <c r="F127" s="152" t="s">
        <v>418</v>
      </c>
      <c r="G127" s="153" t="s">
        <v>142</v>
      </c>
      <c r="H127" s="154">
        <v>1</v>
      </c>
      <c r="I127" s="155">
        <v>180</v>
      </c>
      <c r="J127" s="156">
        <f t="shared" si="0"/>
        <v>180</v>
      </c>
      <c r="K127" s="152" t="s">
        <v>1</v>
      </c>
      <c r="L127" s="30"/>
      <c r="M127" s="157" t="s">
        <v>1</v>
      </c>
      <c r="N127" s="158" t="s">
        <v>39</v>
      </c>
      <c r="O127" s="53"/>
      <c r="P127" s="159">
        <f t="shared" si="1"/>
        <v>0</v>
      </c>
      <c r="Q127" s="159">
        <v>0</v>
      </c>
      <c r="R127" s="159">
        <f t="shared" si="2"/>
        <v>0</v>
      </c>
      <c r="S127" s="159">
        <v>0</v>
      </c>
      <c r="T127" s="160">
        <f t="shared" si="3"/>
        <v>0</v>
      </c>
      <c r="AR127" s="161" t="s">
        <v>143</v>
      </c>
      <c r="AT127" s="161" t="s">
        <v>139</v>
      </c>
      <c r="AU127" s="161" t="s">
        <v>148</v>
      </c>
      <c r="AY127" s="16" t="s">
        <v>136</v>
      </c>
      <c r="BE127" s="162">
        <f t="shared" si="4"/>
        <v>180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6" t="s">
        <v>82</v>
      </c>
      <c r="BK127" s="162">
        <f t="shared" si="9"/>
        <v>180</v>
      </c>
      <c r="BL127" s="16" t="s">
        <v>143</v>
      </c>
      <c r="BM127" s="161" t="s">
        <v>776</v>
      </c>
    </row>
    <row r="128" spans="2:65" s="1" customFormat="1" ht="48" customHeight="1">
      <c r="B128" s="149"/>
      <c r="C128" s="150" t="s">
        <v>161</v>
      </c>
      <c r="D128" s="150" t="s">
        <v>139</v>
      </c>
      <c r="E128" s="151" t="s">
        <v>777</v>
      </c>
      <c r="F128" s="152" t="s">
        <v>1439</v>
      </c>
      <c r="G128" s="153" t="s">
        <v>142</v>
      </c>
      <c r="H128" s="154">
        <v>1</v>
      </c>
      <c r="I128" s="155">
        <v>1500</v>
      </c>
      <c r="J128" s="156">
        <f t="shared" si="0"/>
        <v>1500</v>
      </c>
      <c r="K128" s="152" t="s">
        <v>1</v>
      </c>
      <c r="L128" s="30"/>
      <c r="M128" s="172" t="s">
        <v>1</v>
      </c>
      <c r="N128" s="173" t="s">
        <v>39</v>
      </c>
      <c r="O128" s="174"/>
      <c r="P128" s="175">
        <f t="shared" si="1"/>
        <v>0</v>
      </c>
      <c r="Q128" s="175">
        <v>0</v>
      </c>
      <c r="R128" s="175">
        <f t="shared" si="2"/>
        <v>0</v>
      </c>
      <c r="S128" s="175">
        <v>0</v>
      </c>
      <c r="T128" s="176">
        <f t="shared" si="3"/>
        <v>0</v>
      </c>
      <c r="AR128" s="161" t="s">
        <v>143</v>
      </c>
      <c r="AT128" s="161" t="s">
        <v>139</v>
      </c>
      <c r="AU128" s="161" t="s">
        <v>148</v>
      </c>
      <c r="AY128" s="16" t="s">
        <v>136</v>
      </c>
      <c r="BE128" s="162">
        <f t="shared" si="4"/>
        <v>1500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6" t="s">
        <v>82</v>
      </c>
      <c r="BK128" s="162">
        <f t="shared" si="9"/>
        <v>1500</v>
      </c>
      <c r="BL128" s="16" t="s">
        <v>143</v>
      </c>
      <c r="BM128" s="161" t="s">
        <v>778</v>
      </c>
    </row>
    <row r="129" spans="2:12" s="1" customFormat="1" ht="6.95" customHeight="1">
      <c r="B129" s="42"/>
      <c r="C129" s="43"/>
      <c r="D129" s="43"/>
      <c r="E129" s="43"/>
      <c r="F129" s="43"/>
      <c r="G129" s="43"/>
      <c r="H129" s="43"/>
      <c r="I129" s="110"/>
      <c r="J129" s="43"/>
      <c r="K129" s="43"/>
      <c r="L129" s="30"/>
    </row>
  </sheetData>
  <autoFilter ref="C118:K12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2"/>
  <sheetViews>
    <sheetView showGridLines="0" workbookViewId="0" topLeftCell="A164">
      <selection activeCell="L123" sqref="L12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92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18"/>
      <c r="K3" s="18"/>
      <c r="L3" s="19"/>
      <c r="AT3" s="16" t="s">
        <v>84</v>
      </c>
    </row>
    <row r="4" spans="2:46" ht="24.95" customHeight="1">
      <c r="B4" s="19"/>
      <c r="D4" s="20" t="s">
        <v>109</v>
      </c>
      <c r="L4" s="19"/>
      <c r="M4" s="88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2.15" customHeight="1">
      <c r="B7" s="19"/>
      <c r="E7" s="249" t="str">
        <f>'Rekapitulace stavby'!K6</f>
        <v>DECENTRALIZACE KOTELNY A MODERNIZACE TOPNÉHO SYSTÉMU NA ZKUŠEBNÍ STANICI ÚKZÚZ</v>
      </c>
      <c r="F7" s="250"/>
      <c r="G7" s="250"/>
      <c r="H7" s="250"/>
      <c r="L7" s="19"/>
    </row>
    <row r="8" spans="2:12" s="1" customFormat="1" ht="12" customHeight="1">
      <c r="B8" s="30"/>
      <c r="D8" s="26" t="s">
        <v>110</v>
      </c>
      <c r="I8" s="89"/>
      <c r="L8" s="30"/>
    </row>
    <row r="9" spans="2:12" s="1" customFormat="1" ht="36.95" customHeight="1">
      <c r="B9" s="30"/>
      <c r="E9" s="233" t="s">
        <v>779</v>
      </c>
      <c r="F9" s="248"/>
      <c r="G9" s="248"/>
      <c r="H9" s="248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6" t="s">
        <v>18</v>
      </c>
      <c r="F11" s="24" t="s">
        <v>1</v>
      </c>
      <c r="I11" s="90" t="s">
        <v>19</v>
      </c>
      <c r="J11" s="24" t="s">
        <v>1</v>
      </c>
      <c r="L11" s="30"/>
    </row>
    <row r="12" spans="2:12" s="1" customFormat="1" ht="12" customHeight="1">
      <c r="B12" s="30"/>
      <c r="D12" s="26" t="s">
        <v>20</v>
      </c>
      <c r="F12" s="24" t="s">
        <v>21</v>
      </c>
      <c r="I12" s="90" t="s">
        <v>22</v>
      </c>
      <c r="J12" s="50" t="str">
        <f>'Rekapitulace stavby'!AN8</f>
        <v>29. 2. 2020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6" t="s">
        <v>24</v>
      </c>
      <c r="I14" s="90" t="s">
        <v>25</v>
      </c>
      <c r="J14" s="24" t="str">
        <f>IF('Rekapitulace stavby'!AN10="","",'Rekapitulace stavby'!AN10)</f>
        <v/>
      </c>
      <c r="L14" s="30"/>
    </row>
    <row r="15" spans="2:12" s="1" customFormat="1" ht="18" customHeight="1">
      <c r="B15" s="30"/>
      <c r="E15" s="24" t="str">
        <f>IF('Rekapitulace stavby'!E11="","",'Rekapitulace stavby'!E11)</f>
        <v/>
      </c>
      <c r="I15" s="90" t="s">
        <v>27</v>
      </c>
      <c r="J15" s="24" t="str">
        <f>IF('Rekapitulace stavby'!AN11="","",'Rekapitulace stavby'!AN11)</f>
        <v/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6" t="s">
        <v>28</v>
      </c>
      <c r="I17" s="90" t="s">
        <v>25</v>
      </c>
      <c r="J17" s="27" t="str">
        <f>'Rekapitulace stavby'!AN13</f>
        <v>25925474</v>
      </c>
      <c r="L17" s="30"/>
    </row>
    <row r="18" spans="2:12" s="1" customFormat="1" ht="18" customHeight="1">
      <c r="B18" s="30"/>
      <c r="E18" s="251" t="str">
        <f>'Rekapitulace stavby'!E14</f>
        <v>INSTALATÉR Svitavy, s.r.o.</v>
      </c>
      <c r="F18" s="236"/>
      <c r="G18" s="236"/>
      <c r="H18" s="236"/>
      <c r="I18" s="90" t="s">
        <v>27</v>
      </c>
      <c r="J18" s="27" t="str">
        <f>'Rekapitulace stavby'!AN14</f>
        <v>CZ25925474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6" t="s">
        <v>29</v>
      </c>
      <c r="I20" s="90" t="s">
        <v>25</v>
      </c>
      <c r="J20" s="24" t="s">
        <v>1</v>
      </c>
      <c r="L20" s="30"/>
    </row>
    <row r="21" spans="2:12" s="1" customFormat="1" ht="18" customHeight="1">
      <c r="B21" s="30"/>
      <c r="E21" s="24" t="s">
        <v>30</v>
      </c>
      <c r="I21" s="90" t="s">
        <v>27</v>
      </c>
      <c r="J21" s="24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6" t="s">
        <v>32</v>
      </c>
      <c r="I23" s="90" t="s">
        <v>25</v>
      </c>
      <c r="J23" s="24" t="str">
        <f>IF('Rekapitulace stavby'!AN19="","",'Rekapitulace stavby'!AN19)</f>
        <v/>
      </c>
      <c r="L23" s="30"/>
    </row>
    <row r="24" spans="2:12" s="1" customFormat="1" ht="18" customHeight="1">
      <c r="B24" s="30"/>
      <c r="E24" s="24" t="str">
        <f>IF('Rekapitulace stavby'!E20="","",'Rekapitulace stavby'!E20)</f>
        <v/>
      </c>
      <c r="I24" s="90" t="s">
        <v>27</v>
      </c>
      <c r="J24" s="24" t="str">
        <f>IF('Rekapitulace stavby'!AN20="","",'Rekapitulace stavby'!AN20)</f>
        <v/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6" t="s">
        <v>33</v>
      </c>
      <c r="I26" s="89"/>
      <c r="L26" s="30"/>
    </row>
    <row r="27" spans="2:12" s="7" customFormat="1" ht="16.5" customHeight="1">
      <c r="B27" s="91"/>
      <c r="E27" s="240" t="s">
        <v>1</v>
      </c>
      <c r="F27" s="240"/>
      <c r="G27" s="240"/>
      <c r="H27" s="240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ROUND(J121,2)</f>
        <v>59597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5" customHeight="1">
      <c r="B33" s="30"/>
      <c r="D33" s="96" t="s">
        <v>38</v>
      </c>
      <c r="E33" s="26" t="s">
        <v>39</v>
      </c>
      <c r="F33" s="97">
        <f>ROUND((SUM(BE121:BE161)),2)</f>
        <v>59597</v>
      </c>
      <c r="I33" s="98">
        <v>0.21</v>
      </c>
      <c r="J33" s="97">
        <f>ROUND(((SUM(BE121:BE161))*I33),2)</f>
        <v>12515.37</v>
      </c>
      <c r="L33" s="30"/>
    </row>
    <row r="34" spans="2:12" s="1" customFormat="1" ht="14.45" customHeight="1">
      <c r="B34" s="30"/>
      <c r="E34" s="26" t="s">
        <v>40</v>
      </c>
      <c r="F34" s="97">
        <f>ROUND((SUM(BF121:BF161)),2)</f>
        <v>0</v>
      </c>
      <c r="I34" s="98">
        <v>0.15</v>
      </c>
      <c r="J34" s="97">
        <f>ROUND(((SUM(BF121:BF161))*I34),2)</f>
        <v>0</v>
      </c>
      <c r="L34" s="30"/>
    </row>
    <row r="35" spans="2:12" s="1" customFormat="1" ht="14.45" customHeight="1" hidden="1">
      <c r="B35" s="30"/>
      <c r="E35" s="26" t="s">
        <v>41</v>
      </c>
      <c r="F35" s="97">
        <f>ROUND((SUM(BG121:BG161)),2)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6" t="s">
        <v>42</v>
      </c>
      <c r="F36" s="97">
        <f>ROUND((SUM(BH121:BH161)),2)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6" t="s">
        <v>43</v>
      </c>
      <c r="F37" s="97">
        <f>ROUND((SUM(BI121:BI161)),2)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72112.37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6.6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6" customHeight="1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3.6" customHeight="1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0" ht="8.45" customHeight="1"/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20" t="s">
        <v>112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6" t="s">
        <v>16</v>
      </c>
      <c r="I84" s="89"/>
      <c r="L84" s="30"/>
    </row>
    <row r="85" spans="2:12" s="1" customFormat="1" ht="23.45" customHeight="1">
      <c r="B85" s="30"/>
      <c r="E85" s="249" t="str">
        <f>E7</f>
        <v>DECENTRALIZACE KOTELNY A MODERNIZACE TOPNÉHO SYSTÉMU NA ZKUŠEBNÍ STANICI ÚKZÚZ</v>
      </c>
      <c r="F85" s="250"/>
      <c r="G85" s="250"/>
      <c r="H85" s="250"/>
      <c r="I85" s="89"/>
      <c r="L85" s="30"/>
    </row>
    <row r="86" spans="2:12" s="1" customFormat="1" ht="12" customHeight="1">
      <c r="B86" s="30"/>
      <c r="C86" s="26" t="s">
        <v>110</v>
      </c>
      <c r="I86" s="89"/>
      <c r="L86" s="30"/>
    </row>
    <row r="87" spans="2:12" s="1" customFormat="1" ht="16.5" customHeight="1">
      <c r="B87" s="30"/>
      <c r="E87" s="233" t="str">
        <f>E9</f>
        <v>SO 02_PL - D.1.4.PL PLYNOVÁ INSTALACE</v>
      </c>
      <c r="F87" s="248"/>
      <c r="G87" s="248"/>
      <c r="H87" s="248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6" t="s">
        <v>20</v>
      </c>
      <c r="F89" s="24" t="str">
        <f>F12</f>
        <v>HRADEC NAD SVITAVOU 483</v>
      </c>
      <c r="I89" s="90" t="s">
        <v>22</v>
      </c>
      <c r="J89" s="50" t="str">
        <f>IF(J12="","",J12)</f>
        <v>29. 2. 2020</v>
      </c>
      <c r="L89" s="30"/>
    </row>
    <row r="90" spans="2:12" s="1" customFormat="1" ht="6.95" customHeight="1">
      <c r="B90" s="30"/>
      <c r="I90" s="89"/>
      <c r="L90" s="30"/>
    </row>
    <row r="91" spans="2:12" s="1" customFormat="1" ht="15.2" customHeight="1">
      <c r="B91" s="30"/>
      <c r="C91" s="26" t="s">
        <v>24</v>
      </c>
      <c r="F91" s="24" t="str">
        <f>E15</f>
        <v/>
      </c>
      <c r="I91" s="90" t="s">
        <v>29</v>
      </c>
      <c r="J91" s="28" t="str">
        <f>E21</f>
        <v>iprojekt.info s.r.o.</v>
      </c>
      <c r="L91" s="30"/>
    </row>
    <row r="92" spans="2:12" s="1" customFormat="1" ht="15.2" customHeight="1">
      <c r="B92" s="30"/>
      <c r="C92" s="26" t="s">
        <v>28</v>
      </c>
      <c r="F92" s="24" t="str">
        <f>IF(E18="","",E18)</f>
        <v>INSTALATÉR Svitavy, s.r.o.</v>
      </c>
      <c r="I92" s="90" t="s">
        <v>32</v>
      </c>
      <c r="J92" s="28" t="str">
        <f>E24</f>
        <v/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113</v>
      </c>
      <c r="D94" s="99"/>
      <c r="E94" s="99"/>
      <c r="F94" s="99"/>
      <c r="G94" s="99"/>
      <c r="H94" s="99"/>
      <c r="I94" s="113"/>
      <c r="J94" s="114" t="s">
        <v>114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115</v>
      </c>
      <c r="I96" s="89"/>
      <c r="J96" s="64">
        <f>J121</f>
        <v>59597</v>
      </c>
      <c r="L96" s="30"/>
      <c r="AU96" s="16" t="s">
        <v>116</v>
      </c>
    </row>
    <row r="97" spans="2:12" s="8" customFormat="1" ht="24.95" customHeight="1">
      <c r="B97" s="116"/>
      <c r="D97" s="117" t="s">
        <v>780</v>
      </c>
      <c r="E97" s="118"/>
      <c r="F97" s="118"/>
      <c r="G97" s="118"/>
      <c r="H97" s="118"/>
      <c r="I97" s="119"/>
      <c r="J97" s="120">
        <f>J122</f>
        <v>50397</v>
      </c>
      <c r="L97" s="116"/>
    </row>
    <row r="98" spans="2:12" s="9" customFormat="1" ht="19.9" customHeight="1">
      <c r="B98" s="121"/>
      <c r="D98" s="122" t="s">
        <v>118</v>
      </c>
      <c r="E98" s="123"/>
      <c r="F98" s="123"/>
      <c r="G98" s="123"/>
      <c r="H98" s="123"/>
      <c r="I98" s="124"/>
      <c r="J98" s="125">
        <f>J124</f>
        <v>41919</v>
      </c>
      <c r="L98" s="121"/>
    </row>
    <row r="99" spans="2:12" s="9" customFormat="1" ht="19.9" customHeight="1">
      <c r="B99" s="121"/>
      <c r="D99" s="122" t="s">
        <v>119</v>
      </c>
      <c r="E99" s="123"/>
      <c r="F99" s="123"/>
      <c r="G99" s="123"/>
      <c r="H99" s="123"/>
      <c r="I99" s="124"/>
      <c r="J99" s="125">
        <f>J149</f>
        <v>320</v>
      </c>
      <c r="L99" s="121"/>
    </row>
    <row r="100" spans="2:12" s="9" customFormat="1" ht="19.9" customHeight="1">
      <c r="B100" s="121"/>
      <c r="D100" s="122" t="s">
        <v>120</v>
      </c>
      <c r="E100" s="123"/>
      <c r="F100" s="123"/>
      <c r="G100" s="123"/>
      <c r="H100" s="123"/>
      <c r="I100" s="124"/>
      <c r="J100" s="125">
        <f>J151</f>
        <v>4158</v>
      </c>
      <c r="L100" s="121"/>
    </row>
    <row r="101" spans="2:12" s="8" customFormat="1" ht="24.95" customHeight="1">
      <c r="B101" s="116"/>
      <c r="D101" s="117" t="s">
        <v>121</v>
      </c>
      <c r="E101" s="118"/>
      <c r="F101" s="118"/>
      <c r="G101" s="118"/>
      <c r="H101" s="118"/>
      <c r="I101" s="119"/>
      <c r="J101" s="120">
        <f>J154</f>
        <v>9200</v>
      </c>
      <c r="L101" s="116"/>
    </row>
    <row r="102" spans="2:12" s="1" customFormat="1" ht="21.75" customHeight="1">
      <c r="B102" s="30"/>
      <c r="I102" s="89"/>
      <c r="L102" s="30"/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110"/>
      <c r="J103" s="43"/>
      <c r="K103" s="43"/>
      <c r="L103" s="30"/>
    </row>
    <row r="106" ht="4.9" customHeight="1"/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111"/>
      <c r="J107" s="45"/>
      <c r="K107" s="45"/>
      <c r="L107" s="30"/>
    </row>
    <row r="108" spans="2:12" s="1" customFormat="1" ht="24.95" customHeight="1">
      <c r="B108" s="30"/>
      <c r="C108" s="20" t="s">
        <v>122</v>
      </c>
      <c r="I108" s="89"/>
      <c r="L108" s="30"/>
    </row>
    <row r="109" spans="2:12" s="1" customFormat="1" ht="6.95" customHeight="1">
      <c r="B109" s="30"/>
      <c r="I109" s="89"/>
      <c r="L109" s="30"/>
    </row>
    <row r="110" spans="2:12" s="1" customFormat="1" ht="12" customHeight="1">
      <c r="B110" s="30"/>
      <c r="C110" s="26" t="s">
        <v>16</v>
      </c>
      <c r="I110" s="89"/>
      <c r="L110" s="30"/>
    </row>
    <row r="111" spans="2:12" s="1" customFormat="1" ht="25.15" customHeight="1">
      <c r="B111" s="30"/>
      <c r="E111" s="249" t="str">
        <f>E7</f>
        <v>DECENTRALIZACE KOTELNY A MODERNIZACE TOPNÉHO SYSTÉMU NA ZKUŠEBNÍ STANICI ÚKZÚZ</v>
      </c>
      <c r="F111" s="250"/>
      <c r="G111" s="250"/>
      <c r="H111" s="250"/>
      <c r="I111" s="89"/>
      <c r="L111" s="30"/>
    </row>
    <row r="112" spans="2:12" s="1" customFormat="1" ht="12" customHeight="1">
      <c r="B112" s="30"/>
      <c r="C112" s="26" t="s">
        <v>110</v>
      </c>
      <c r="I112" s="89"/>
      <c r="L112" s="30"/>
    </row>
    <row r="113" spans="2:12" s="1" customFormat="1" ht="16.5" customHeight="1">
      <c r="B113" s="30"/>
      <c r="E113" s="233" t="str">
        <f>E9</f>
        <v>SO 02_PL - D.1.4.PL PLYNOVÁ INSTALACE</v>
      </c>
      <c r="F113" s="248"/>
      <c r="G113" s="248"/>
      <c r="H113" s="248"/>
      <c r="I113" s="89"/>
      <c r="L113" s="30"/>
    </row>
    <row r="114" spans="2:12" s="1" customFormat="1" ht="6.95" customHeight="1">
      <c r="B114" s="30"/>
      <c r="I114" s="89"/>
      <c r="L114" s="30"/>
    </row>
    <row r="115" spans="2:12" s="1" customFormat="1" ht="12" customHeight="1">
      <c r="B115" s="30"/>
      <c r="C115" s="26" t="s">
        <v>20</v>
      </c>
      <c r="F115" s="24" t="str">
        <f>F12</f>
        <v>HRADEC NAD SVITAVOU 483</v>
      </c>
      <c r="I115" s="90" t="s">
        <v>22</v>
      </c>
      <c r="J115" s="50" t="str">
        <f>IF(J12="","",J12)</f>
        <v>29. 2. 2020</v>
      </c>
      <c r="L115" s="30"/>
    </row>
    <row r="116" spans="2:12" s="1" customFormat="1" ht="6.95" customHeight="1">
      <c r="B116" s="30"/>
      <c r="I116" s="89"/>
      <c r="L116" s="30"/>
    </row>
    <row r="117" spans="2:12" s="1" customFormat="1" ht="15.2" customHeight="1">
      <c r="B117" s="30"/>
      <c r="C117" s="26" t="s">
        <v>24</v>
      </c>
      <c r="F117" s="24" t="str">
        <f>E15</f>
        <v/>
      </c>
      <c r="I117" s="90" t="s">
        <v>29</v>
      </c>
      <c r="J117" s="28" t="str">
        <f>E21</f>
        <v>iprojekt.info s.r.o.</v>
      </c>
      <c r="L117" s="30"/>
    </row>
    <row r="118" spans="2:12" s="1" customFormat="1" ht="15.2" customHeight="1">
      <c r="B118" s="30"/>
      <c r="C118" s="26" t="s">
        <v>28</v>
      </c>
      <c r="F118" s="24" t="str">
        <f>IF(E18="","",E18)</f>
        <v>INSTALATÉR Svitavy, s.r.o.</v>
      </c>
      <c r="I118" s="90" t="s">
        <v>32</v>
      </c>
      <c r="J118" s="28" t="str">
        <f>E24</f>
        <v/>
      </c>
      <c r="L118" s="30"/>
    </row>
    <row r="119" spans="2:12" s="1" customFormat="1" ht="5.45" customHeight="1">
      <c r="B119" s="30"/>
      <c r="I119" s="89"/>
      <c r="L119" s="30"/>
    </row>
    <row r="120" spans="2:20" s="10" customFormat="1" ht="29.25" customHeight="1">
      <c r="B120" s="126"/>
      <c r="C120" s="127" t="s">
        <v>123</v>
      </c>
      <c r="D120" s="128" t="s">
        <v>59</v>
      </c>
      <c r="E120" s="128" t="s">
        <v>55</v>
      </c>
      <c r="F120" s="128" t="s">
        <v>56</v>
      </c>
      <c r="G120" s="128" t="s">
        <v>124</v>
      </c>
      <c r="H120" s="128" t="s">
        <v>125</v>
      </c>
      <c r="I120" s="129" t="s">
        <v>126</v>
      </c>
      <c r="J120" s="130" t="s">
        <v>114</v>
      </c>
      <c r="K120" s="131" t="s">
        <v>127</v>
      </c>
      <c r="L120" s="126"/>
      <c r="M120" s="57" t="s">
        <v>1</v>
      </c>
      <c r="N120" s="58" t="s">
        <v>38</v>
      </c>
      <c r="O120" s="58" t="s">
        <v>128</v>
      </c>
      <c r="P120" s="58" t="s">
        <v>129</v>
      </c>
      <c r="Q120" s="58" t="s">
        <v>130</v>
      </c>
      <c r="R120" s="58" t="s">
        <v>131</v>
      </c>
      <c r="S120" s="58" t="s">
        <v>132</v>
      </c>
      <c r="T120" s="59" t="s">
        <v>133</v>
      </c>
    </row>
    <row r="121" spans="2:63" s="1" customFormat="1" ht="22.9" customHeight="1">
      <c r="B121" s="30"/>
      <c r="C121" s="62" t="s">
        <v>134</v>
      </c>
      <c r="I121" s="89"/>
      <c r="J121" s="132">
        <f>BK121</f>
        <v>59597</v>
      </c>
      <c r="L121" s="30"/>
      <c r="M121" s="60"/>
      <c r="N121" s="51"/>
      <c r="O121" s="51"/>
      <c r="P121" s="133">
        <f>P122+P154</f>
        <v>0</v>
      </c>
      <c r="Q121" s="51"/>
      <c r="R121" s="133">
        <f>R122+R154</f>
        <v>0.24987</v>
      </c>
      <c r="S121" s="51"/>
      <c r="T121" s="134">
        <f>T122+T154</f>
        <v>0.02848</v>
      </c>
      <c r="AT121" s="16" t="s">
        <v>73</v>
      </c>
      <c r="AU121" s="16" t="s">
        <v>116</v>
      </c>
      <c r="BK121" s="135">
        <f>BK122+BK154</f>
        <v>59597</v>
      </c>
    </row>
    <row r="122" spans="2:63" s="11" customFormat="1" ht="25.9" customHeight="1">
      <c r="B122" s="136"/>
      <c r="D122" s="137" t="s">
        <v>73</v>
      </c>
      <c r="E122" s="138" t="s">
        <v>135</v>
      </c>
      <c r="F122" s="138" t="s">
        <v>781</v>
      </c>
      <c r="I122" s="139"/>
      <c r="J122" s="140">
        <f>BK122</f>
        <v>50397</v>
      </c>
      <c r="L122" s="136"/>
      <c r="M122" s="141"/>
      <c r="N122" s="142"/>
      <c r="O122" s="142"/>
      <c r="P122" s="143">
        <f>P123+P124+P149+P151</f>
        <v>0</v>
      </c>
      <c r="Q122" s="142"/>
      <c r="R122" s="143">
        <f>R123+R124+R149+R151</f>
        <v>0.24987</v>
      </c>
      <c r="S122" s="142"/>
      <c r="T122" s="144">
        <f>T123+T124+T149+T151</f>
        <v>0.02848</v>
      </c>
      <c r="AR122" s="137" t="s">
        <v>84</v>
      </c>
      <c r="AT122" s="145" t="s">
        <v>73</v>
      </c>
      <c r="AU122" s="145" t="s">
        <v>74</v>
      </c>
      <c r="AY122" s="137" t="s">
        <v>136</v>
      </c>
      <c r="BK122" s="146">
        <f>BK123+BK124+BK149+BK151</f>
        <v>50397</v>
      </c>
    </row>
    <row r="123" spans="2:65" s="1" customFormat="1" ht="60" customHeight="1">
      <c r="B123" s="149"/>
      <c r="C123" s="150" t="s">
        <v>82</v>
      </c>
      <c r="D123" s="150" t="s">
        <v>139</v>
      </c>
      <c r="E123" s="151" t="s">
        <v>782</v>
      </c>
      <c r="F123" s="152" t="s">
        <v>783</v>
      </c>
      <c r="G123" s="153" t="s">
        <v>142</v>
      </c>
      <c r="H123" s="154">
        <v>1</v>
      </c>
      <c r="I123" s="155">
        <v>4000</v>
      </c>
      <c r="J123" s="156">
        <f>ROUND(I123*H123,2)</f>
        <v>4000</v>
      </c>
      <c r="K123" s="152" t="s">
        <v>1</v>
      </c>
      <c r="L123" s="206"/>
      <c r="M123" s="157" t="s">
        <v>1</v>
      </c>
      <c r="N123" s="158" t="s">
        <v>39</v>
      </c>
      <c r="O123" s="53"/>
      <c r="P123" s="159">
        <f>O123*H123</f>
        <v>0</v>
      </c>
      <c r="Q123" s="159">
        <v>0.00013</v>
      </c>
      <c r="R123" s="159">
        <f>Q123*H123</f>
        <v>0.00013</v>
      </c>
      <c r="S123" s="159">
        <v>0</v>
      </c>
      <c r="T123" s="160">
        <f>S123*H123</f>
        <v>0</v>
      </c>
      <c r="AR123" s="161" t="s">
        <v>143</v>
      </c>
      <c r="AT123" s="161" t="s">
        <v>139</v>
      </c>
      <c r="AU123" s="161" t="s">
        <v>82</v>
      </c>
      <c r="AY123" s="16" t="s">
        <v>136</v>
      </c>
      <c r="BE123" s="162">
        <f>IF(N123="základní",J123,0)</f>
        <v>4000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16" t="s">
        <v>82</v>
      </c>
      <c r="BK123" s="162">
        <f>ROUND(I123*H123,2)</f>
        <v>4000</v>
      </c>
      <c r="BL123" s="16" t="s">
        <v>143</v>
      </c>
      <c r="BM123" s="161" t="s">
        <v>784</v>
      </c>
    </row>
    <row r="124" spans="2:63" s="11" customFormat="1" ht="22.9" customHeight="1">
      <c r="B124" s="136"/>
      <c r="D124" s="137" t="s">
        <v>73</v>
      </c>
      <c r="E124" s="147" t="s">
        <v>137</v>
      </c>
      <c r="F124" s="147" t="s">
        <v>138</v>
      </c>
      <c r="I124" s="139"/>
      <c r="J124" s="148">
        <f>BK124</f>
        <v>41919</v>
      </c>
      <c r="L124" s="136"/>
      <c r="M124" s="141"/>
      <c r="N124" s="142"/>
      <c r="O124" s="142"/>
      <c r="P124" s="143">
        <f>SUM(P125:P148)</f>
        <v>0</v>
      </c>
      <c r="Q124" s="142"/>
      <c r="R124" s="143">
        <f>SUM(R125:R148)</f>
        <v>0.24315</v>
      </c>
      <c r="S124" s="142"/>
      <c r="T124" s="144">
        <f>SUM(T125:T148)</f>
        <v>0.02848</v>
      </c>
      <c r="AR124" s="137" t="s">
        <v>84</v>
      </c>
      <c r="AT124" s="145" t="s">
        <v>73</v>
      </c>
      <c r="AU124" s="145" t="s">
        <v>82</v>
      </c>
      <c r="AY124" s="137" t="s">
        <v>136</v>
      </c>
      <c r="BK124" s="146">
        <f>SUM(BK125:BK148)</f>
        <v>41919</v>
      </c>
    </row>
    <row r="125" spans="2:65" s="1" customFormat="1" ht="24.6" customHeight="1">
      <c r="B125" s="149"/>
      <c r="C125" s="150" t="s">
        <v>84</v>
      </c>
      <c r="D125" s="150" t="s">
        <v>139</v>
      </c>
      <c r="E125" s="151" t="s">
        <v>140</v>
      </c>
      <c r="F125" s="152" t="s">
        <v>141</v>
      </c>
      <c r="G125" s="153" t="s">
        <v>142</v>
      </c>
      <c r="H125" s="154">
        <v>5</v>
      </c>
      <c r="I125" s="155">
        <v>26.5</v>
      </c>
      <c r="J125" s="156">
        <f aca="true" t="shared" si="0" ref="J125:J148">ROUND(I125*H125,2)</f>
        <v>132.5</v>
      </c>
      <c r="K125" s="152" t="s">
        <v>1</v>
      </c>
      <c r="L125" s="30"/>
      <c r="M125" s="157" t="s">
        <v>1</v>
      </c>
      <c r="N125" s="158" t="s">
        <v>39</v>
      </c>
      <c r="O125" s="53"/>
      <c r="P125" s="159">
        <f aca="true" t="shared" si="1" ref="P125:P148">O125*H125</f>
        <v>0</v>
      </c>
      <c r="Q125" s="159">
        <v>0</v>
      </c>
      <c r="R125" s="159">
        <f aca="true" t="shared" si="2" ref="R125:R148">Q125*H125</f>
        <v>0</v>
      </c>
      <c r="S125" s="159">
        <v>0.00244</v>
      </c>
      <c r="T125" s="160">
        <f aca="true" t="shared" si="3" ref="T125:T148">S125*H125</f>
        <v>0.012199999999999999</v>
      </c>
      <c r="AR125" s="161" t="s">
        <v>143</v>
      </c>
      <c r="AT125" s="161" t="s">
        <v>139</v>
      </c>
      <c r="AU125" s="161" t="s">
        <v>84</v>
      </c>
      <c r="AY125" s="16" t="s">
        <v>136</v>
      </c>
      <c r="BE125" s="162">
        <f aca="true" t="shared" si="4" ref="BE125:BE148">IF(N125="základní",J125,0)</f>
        <v>132.5</v>
      </c>
      <c r="BF125" s="162">
        <f aca="true" t="shared" si="5" ref="BF125:BF148">IF(N125="snížená",J125,0)</f>
        <v>0</v>
      </c>
      <c r="BG125" s="162">
        <f aca="true" t="shared" si="6" ref="BG125:BG148">IF(N125="zákl. přenesená",J125,0)</f>
        <v>0</v>
      </c>
      <c r="BH125" s="162">
        <f aca="true" t="shared" si="7" ref="BH125:BH148">IF(N125="sníž. přenesená",J125,0)</f>
        <v>0</v>
      </c>
      <c r="BI125" s="162">
        <f aca="true" t="shared" si="8" ref="BI125:BI148">IF(N125="nulová",J125,0)</f>
        <v>0</v>
      </c>
      <c r="BJ125" s="16" t="s">
        <v>82</v>
      </c>
      <c r="BK125" s="162">
        <f aca="true" t="shared" si="9" ref="BK125:BK148">ROUND(I125*H125,2)</f>
        <v>132.5</v>
      </c>
      <c r="BL125" s="16" t="s">
        <v>143</v>
      </c>
      <c r="BM125" s="161" t="s">
        <v>785</v>
      </c>
    </row>
    <row r="126" spans="2:65" s="1" customFormat="1" ht="24" customHeight="1">
      <c r="B126" s="149"/>
      <c r="C126" s="150" t="s">
        <v>148</v>
      </c>
      <c r="D126" s="150" t="s">
        <v>139</v>
      </c>
      <c r="E126" s="151" t="s">
        <v>786</v>
      </c>
      <c r="F126" s="152" t="s">
        <v>787</v>
      </c>
      <c r="G126" s="153" t="s">
        <v>151</v>
      </c>
      <c r="H126" s="154">
        <v>3</v>
      </c>
      <c r="I126" s="155">
        <v>80</v>
      </c>
      <c r="J126" s="156">
        <f t="shared" si="0"/>
        <v>240</v>
      </c>
      <c r="K126" s="152" t="s">
        <v>1</v>
      </c>
      <c r="L126" s="30"/>
      <c r="M126" s="157" t="s">
        <v>1</v>
      </c>
      <c r="N126" s="158" t="s">
        <v>39</v>
      </c>
      <c r="O126" s="53"/>
      <c r="P126" s="159">
        <f t="shared" si="1"/>
        <v>0</v>
      </c>
      <c r="Q126" s="159">
        <v>0.00039</v>
      </c>
      <c r="R126" s="159">
        <f t="shared" si="2"/>
        <v>0.00117</v>
      </c>
      <c r="S126" s="159">
        <v>0.00342</v>
      </c>
      <c r="T126" s="160">
        <f t="shared" si="3"/>
        <v>0.01026</v>
      </c>
      <c r="AR126" s="161" t="s">
        <v>143</v>
      </c>
      <c r="AT126" s="161" t="s">
        <v>139</v>
      </c>
      <c r="AU126" s="161" t="s">
        <v>84</v>
      </c>
      <c r="AY126" s="16" t="s">
        <v>136</v>
      </c>
      <c r="BE126" s="162">
        <f t="shared" si="4"/>
        <v>240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6" t="s">
        <v>82</v>
      </c>
      <c r="BK126" s="162">
        <f t="shared" si="9"/>
        <v>240</v>
      </c>
      <c r="BL126" s="16" t="s">
        <v>143</v>
      </c>
      <c r="BM126" s="161" t="s">
        <v>788</v>
      </c>
    </row>
    <row r="127" spans="2:65" s="1" customFormat="1" ht="24" customHeight="1">
      <c r="B127" s="149"/>
      <c r="C127" s="150" t="s">
        <v>153</v>
      </c>
      <c r="D127" s="150" t="s">
        <v>139</v>
      </c>
      <c r="E127" s="151" t="s">
        <v>145</v>
      </c>
      <c r="F127" s="152" t="s">
        <v>146</v>
      </c>
      <c r="G127" s="153" t="s">
        <v>142</v>
      </c>
      <c r="H127" s="154">
        <v>1</v>
      </c>
      <c r="I127" s="155">
        <v>65.5</v>
      </c>
      <c r="J127" s="156">
        <f t="shared" si="0"/>
        <v>65.5</v>
      </c>
      <c r="K127" s="152" t="s">
        <v>1</v>
      </c>
      <c r="L127" s="30"/>
      <c r="M127" s="157" t="s">
        <v>1</v>
      </c>
      <c r="N127" s="158" t="s">
        <v>39</v>
      </c>
      <c r="O127" s="53"/>
      <c r="P127" s="159">
        <f t="shared" si="1"/>
        <v>0</v>
      </c>
      <c r="Q127" s="159">
        <v>0</v>
      </c>
      <c r="R127" s="159">
        <f t="shared" si="2"/>
        <v>0</v>
      </c>
      <c r="S127" s="159">
        <v>0.00513</v>
      </c>
      <c r="T127" s="160">
        <f t="shared" si="3"/>
        <v>0.00513</v>
      </c>
      <c r="AR127" s="161" t="s">
        <v>143</v>
      </c>
      <c r="AT127" s="161" t="s">
        <v>139</v>
      </c>
      <c r="AU127" s="161" t="s">
        <v>84</v>
      </c>
      <c r="AY127" s="16" t="s">
        <v>136</v>
      </c>
      <c r="BE127" s="162">
        <f t="shared" si="4"/>
        <v>65.5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6" t="s">
        <v>82</v>
      </c>
      <c r="BK127" s="162">
        <f t="shared" si="9"/>
        <v>65.5</v>
      </c>
      <c r="BL127" s="16" t="s">
        <v>143</v>
      </c>
      <c r="BM127" s="161" t="s">
        <v>789</v>
      </c>
    </row>
    <row r="128" spans="2:65" s="1" customFormat="1" ht="16.5" customHeight="1">
      <c r="B128" s="149"/>
      <c r="C128" s="150" t="s">
        <v>157</v>
      </c>
      <c r="D128" s="150" t="s">
        <v>139</v>
      </c>
      <c r="E128" s="151" t="s">
        <v>154</v>
      </c>
      <c r="F128" s="152" t="s">
        <v>155</v>
      </c>
      <c r="G128" s="153" t="s">
        <v>142</v>
      </c>
      <c r="H128" s="154">
        <v>1</v>
      </c>
      <c r="I128" s="155">
        <v>70</v>
      </c>
      <c r="J128" s="156">
        <f t="shared" si="0"/>
        <v>70</v>
      </c>
      <c r="K128" s="152" t="s">
        <v>1</v>
      </c>
      <c r="L128" s="30"/>
      <c r="M128" s="157" t="s">
        <v>1</v>
      </c>
      <c r="N128" s="158" t="s">
        <v>39</v>
      </c>
      <c r="O128" s="53"/>
      <c r="P128" s="159">
        <f t="shared" si="1"/>
        <v>0</v>
      </c>
      <c r="Q128" s="159">
        <v>0</v>
      </c>
      <c r="R128" s="159">
        <f t="shared" si="2"/>
        <v>0</v>
      </c>
      <c r="S128" s="159">
        <v>0.00089</v>
      </c>
      <c r="T128" s="160">
        <f t="shared" si="3"/>
        <v>0.00089</v>
      </c>
      <c r="AR128" s="161" t="s">
        <v>143</v>
      </c>
      <c r="AT128" s="161" t="s">
        <v>139</v>
      </c>
      <c r="AU128" s="161" t="s">
        <v>84</v>
      </c>
      <c r="AY128" s="16" t="s">
        <v>136</v>
      </c>
      <c r="BE128" s="162">
        <f t="shared" si="4"/>
        <v>70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6" t="s">
        <v>82</v>
      </c>
      <c r="BK128" s="162">
        <f t="shared" si="9"/>
        <v>70</v>
      </c>
      <c r="BL128" s="16" t="s">
        <v>143</v>
      </c>
      <c r="BM128" s="161" t="s">
        <v>790</v>
      </c>
    </row>
    <row r="129" spans="2:65" s="1" customFormat="1" ht="24" customHeight="1">
      <c r="B129" s="149"/>
      <c r="C129" s="150" t="s">
        <v>161</v>
      </c>
      <c r="D129" s="150" t="s">
        <v>139</v>
      </c>
      <c r="E129" s="151" t="s">
        <v>162</v>
      </c>
      <c r="F129" s="152" t="s">
        <v>163</v>
      </c>
      <c r="G129" s="153" t="s">
        <v>151</v>
      </c>
      <c r="H129" s="154">
        <v>3</v>
      </c>
      <c r="I129" s="155">
        <v>219.5</v>
      </c>
      <c r="J129" s="156">
        <f t="shared" si="0"/>
        <v>658.5</v>
      </c>
      <c r="K129" s="152" t="s">
        <v>1</v>
      </c>
      <c r="L129" s="30"/>
      <c r="M129" s="157" t="s">
        <v>1</v>
      </c>
      <c r="N129" s="158" t="s">
        <v>39</v>
      </c>
      <c r="O129" s="53"/>
      <c r="P129" s="159">
        <f t="shared" si="1"/>
        <v>0</v>
      </c>
      <c r="Q129" s="159">
        <v>0.00147</v>
      </c>
      <c r="R129" s="159">
        <f t="shared" si="2"/>
        <v>0.00441</v>
      </c>
      <c r="S129" s="159">
        <v>0</v>
      </c>
      <c r="T129" s="160">
        <f t="shared" si="3"/>
        <v>0</v>
      </c>
      <c r="AR129" s="161" t="s">
        <v>143</v>
      </c>
      <c r="AT129" s="161" t="s">
        <v>139</v>
      </c>
      <c r="AU129" s="161" t="s">
        <v>84</v>
      </c>
      <c r="AY129" s="16" t="s">
        <v>136</v>
      </c>
      <c r="BE129" s="162">
        <f t="shared" si="4"/>
        <v>658.5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6" t="s">
        <v>82</v>
      </c>
      <c r="BK129" s="162">
        <f t="shared" si="9"/>
        <v>658.5</v>
      </c>
      <c r="BL129" s="16" t="s">
        <v>143</v>
      </c>
      <c r="BM129" s="161" t="s">
        <v>791</v>
      </c>
    </row>
    <row r="130" spans="2:65" s="1" customFormat="1" ht="24" customHeight="1">
      <c r="B130" s="149"/>
      <c r="C130" s="150" t="s">
        <v>165</v>
      </c>
      <c r="D130" s="150" t="s">
        <v>139</v>
      </c>
      <c r="E130" s="151" t="s">
        <v>792</v>
      </c>
      <c r="F130" s="152" t="s">
        <v>793</v>
      </c>
      <c r="G130" s="153" t="s">
        <v>151</v>
      </c>
      <c r="H130" s="154">
        <v>3</v>
      </c>
      <c r="I130" s="155">
        <v>353.5</v>
      </c>
      <c r="J130" s="156">
        <f t="shared" si="0"/>
        <v>1060.5</v>
      </c>
      <c r="K130" s="152" t="s">
        <v>1</v>
      </c>
      <c r="L130" s="30"/>
      <c r="M130" s="157" t="s">
        <v>1</v>
      </c>
      <c r="N130" s="158" t="s">
        <v>39</v>
      </c>
      <c r="O130" s="53"/>
      <c r="P130" s="159">
        <f t="shared" si="1"/>
        <v>0</v>
      </c>
      <c r="Q130" s="159">
        <v>0.00348</v>
      </c>
      <c r="R130" s="159">
        <f t="shared" si="2"/>
        <v>0.01044</v>
      </c>
      <c r="S130" s="159">
        <v>0</v>
      </c>
      <c r="T130" s="160">
        <f t="shared" si="3"/>
        <v>0</v>
      </c>
      <c r="AR130" s="161" t="s">
        <v>143</v>
      </c>
      <c r="AT130" s="161" t="s">
        <v>139</v>
      </c>
      <c r="AU130" s="161" t="s">
        <v>84</v>
      </c>
      <c r="AY130" s="16" t="s">
        <v>136</v>
      </c>
      <c r="BE130" s="162">
        <f t="shared" si="4"/>
        <v>1060.5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6" t="s">
        <v>82</v>
      </c>
      <c r="BK130" s="162">
        <f t="shared" si="9"/>
        <v>1060.5</v>
      </c>
      <c r="BL130" s="16" t="s">
        <v>143</v>
      </c>
      <c r="BM130" s="161" t="s">
        <v>794</v>
      </c>
    </row>
    <row r="131" spans="2:65" s="1" customFormat="1" ht="24" customHeight="1">
      <c r="B131" s="149"/>
      <c r="C131" s="150" t="s">
        <v>169</v>
      </c>
      <c r="D131" s="150" t="s">
        <v>139</v>
      </c>
      <c r="E131" s="151" t="s">
        <v>166</v>
      </c>
      <c r="F131" s="152" t="s">
        <v>167</v>
      </c>
      <c r="G131" s="153" t="s">
        <v>151</v>
      </c>
      <c r="H131" s="154">
        <v>48</v>
      </c>
      <c r="I131" s="155">
        <v>390.5</v>
      </c>
      <c r="J131" s="156">
        <f t="shared" si="0"/>
        <v>18744</v>
      </c>
      <c r="K131" s="152" t="s">
        <v>1</v>
      </c>
      <c r="L131" s="30"/>
      <c r="M131" s="157" t="s">
        <v>1</v>
      </c>
      <c r="N131" s="158" t="s">
        <v>39</v>
      </c>
      <c r="O131" s="53"/>
      <c r="P131" s="159">
        <f t="shared" si="1"/>
        <v>0</v>
      </c>
      <c r="Q131" s="159">
        <v>0.00396</v>
      </c>
      <c r="R131" s="159">
        <f t="shared" si="2"/>
        <v>0.19008</v>
      </c>
      <c r="S131" s="159">
        <v>0</v>
      </c>
      <c r="T131" s="160">
        <f t="shared" si="3"/>
        <v>0</v>
      </c>
      <c r="AR131" s="161" t="s">
        <v>143</v>
      </c>
      <c r="AT131" s="161" t="s">
        <v>139</v>
      </c>
      <c r="AU131" s="161" t="s">
        <v>84</v>
      </c>
      <c r="AY131" s="16" t="s">
        <v>136</v>
      </c>
      <c r="BE131" s="162">
        <f t="shared" si="4"/>
        <v>18744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6" t="s">
        <v>82</v>
      </c>
      <c r="BK131" s="162">
        <f t="shared" si="9"/>
        <v>18744</v>
      </c>
      <c r="BL131" s="16" t="s">
        <v>143</v>
      </c>
      <c r="BM131" s="161" t="s">
        <v>795</v>
      </c>
    </row>
    <row r="132" spans="2:65" s="1" customFormat="1" ht="16.5" customHeight="1">
      <c r="B132" s="149"/>
      <c r="C132" s="150" t="s">
        <v>173</v>
      </c>
      <c r="D132" s="150" t="s">
        <v>139</v>
      </c>
      <c r="E132" s="151" t="s">
        <v>796</v>
      </c>
      <c r="F132" s="152" t="s">
        <v>797</v>
      </c>
      <c r="G132" s="153" t="s">
        <v>151</v>
      </c>
      <c r="H132" s="154">
        <v>1</v>
      </c>
      <c r="I132" s="155">
        <v>388</v>
      </c>
      <c r="J132" s="156">
        <f t="shared" si="0"/>
        <v>388</v>
      </c>
      <c r="K132" s="152" t="s">
        <v>1</v>
      </c>
      <c r="L132" s="30"/>
      <c r="M132" s="157" t="s">
        <v>1</v>
      </c>
      <c r="N132" s="158" t="s">
        <v>39</v>
      </c>
      <c r="O132" s="53"/>
      <c r="P132" s="159">
        <f t="shared" si="1"/>
        <v>0</v>
      </c>
      <c r="Q132" s="159">
        <v>0.00653</v>
      </c>
      <c r="R132" s="159">
        <f t="shared" si="2"/>
        <v>0.00653</v>
      </c>
      <c r="S132" s="159">
        <v>0</v>
      </c>
      <c r="T132" s="160">
        <f t="shared" si="3"/>
        <v>0</v>
      </c>
      <c r="AR132" s="161" t="s">
        <v>143</v>
      </c>
      <c r="AT132" s="161" t="s">
        <v>139</v>
      </c>
      <c r="AU132" s="161" t="s">
        <v>84</v>
      </c>
      <c r="AY132" s="16" t="s">
        <v>136</v>
      </c>
      <c r="BE132" s="162">
        <f t="shared" si="4"/>
        <v>388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6" t="s">
        <v>82</v>
      </c>
      <c r="BK132" s="162">
        <f t="shared" si="9"/>
        <v>388</v>
      </c>
      <c r="BL132" s="16" t="s">
        <v>143</v>
      </c>
      <c r="BM132" s="161" t="s">
        <v>798</v>
      </c>
    </row>
    <row r="133" spans="2:65" s="1" customFormat="1" ht="16.5" customHeight="1">
      <c r="B133" s="149"/>
      <c r="C133" s="150" t="s">
        <v>177</v>
      </c>
      <c r="D133" s="150" t="s">
        <v>139</v>
      </c>
      <c r="E133" s="151" t="s">
        <v>178</v>
      </c>
      <c r="F133" s="152" t="s">
        <v>179</v>
      </c>
      <c r="G133" s="153" t="s">
        <v>142</v>
      </c>
      <c r="H133" s="154">
        <v>1</v>
      </c>
      <c r="I133" s="155">
        <v>180</v>
      </c>
      <c r="J133" s="156">
        <f t="shared" si="0"/>
        <v>180</v>
      </c>
      <c r="K133" s="152" t="s">
        <v>1</v>
      </c>
      <c r="L133" s="30"/>
      <c r="M133" s="157" t="s">
        <v>1</v>
      </c>
      <c r="N133" s="158" t="s">
        <v>39</v>
      </c>
      <c r="O133" s="53"/>
      <c r="P133" s="159">
        <f t="shared" si="1"/>
        <v>0</v>
      </c>
      <c r="Q133" s="159">
        <v>0.00013</v>
      </c>
      <c r="R133" s="159">
        <f t="shared" si="2"/>
        <v>0.00013</v>
      </c>
      <c r="S133" s="159">
        <v>0</v>
      </c>
      <c r="T133" s="160">
        <f t="shared" si="3"/>
        <v>0</v>
      </c>
      <c r="AR133" s="161" t="s">
        <v>143</v>
      </c>
      <c r="AT133" s="161" t="s">
        <v>139</v>
      </c>
      <c r="AU133" s="161" t="s">
        <v>84</v>
      </c>
      <c r="AY133" s="16" t="s">
        <v>136</v>
      </c>
      <c r="BE133" s="162">
        <f t="shared" si="4"/>
        <v>180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6" t="s">
        <v>82</v>
      </c>
      <c r="BK133" s="162">
        <f t="shared" si="9"/>
        <v>180</v>
      </c>
      <c r="BL133" s="16" t="s">
        <v>143</v>
      </c>
      <c r="BM133" s="161" t="s">
        <v>799</v>
      </c>
    </row>
    <row r="134" spans="2:65" s="1" customFormat="1" ht="16.5" customHeight="1">
      <c r="B134" s="149"/>
      <c r="C134" s="150" t="s">
        <v>181</v>
      </c>
      <c r="D134" s="150" t="s">
        <v>139</v>
      </c>
      <c r="E134" s="151" t="s">
        <v>182</v>
      </c>
      <c r="F134" s="152" t="s">
        <v>183</v>
      </c>
      <c r="G134" s="153" t="s">
        <v>142</v>
      </c>
      <c r="H134" s="154">
        <v>1</v>
      </c>
      <c r="I134" s="155">
        <v>180</v>
      </c>
      <c r="J134" s="156">
        <f t="shared" si="0"/>
        <v>180</v>
      </c>
      <c r="K134" s="152" t="s">
        <v>1</v>
      </c>
      <c r="L134" s="30"/>
      <c r="M134" s="157" t="s">
        <v>1</v>
      </c>
      <c r="N134" s="158" t="s">
        <v>39</v>
      </c>
      <c r="O134" s="53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AR134" s="161" t="s">
        <v>143</v>
      </c>
      <c r="AT134" s="161" t="s">
        <v>139</v>
      </c>
      <c r="AU134" s="161" t="s">
        <v>84</v>
      </c>
      <c r="AY134" s="16" t="s">
        <v>136</v>
      </c>
      <c r="BE134" s="162">
        <f t="shared" si="4"/>
        <v>180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6" t="s">
        <v>82</v>
      </c>
      <c r="BK134" s="162">
        <f t="shared" si="9"/>
        <v>180</v>
      </c>
      <c r="BL134" s="16" t="s">
        <v>143</v>
      </c>
      <c r="BM134" s="161" t="s">
        <v>800</v>
      </c>
    </row>
    <row r="135" spans="2:65" s="1" customFormat="1" ht="16.5" customHeight="1">
      <c r="B135" s="149"/>
      <c r="C135" s="150" t="s">
        <v>185</v>
      </c>
      <c r="D135" s="150" t="s">
        <v>139</v>
      </c>
      <c r="E135" s="151" t="s">
        <v>186</v>
      </c>
      <c r="F135" s="152" t="s">
        <v>187</v>
      </c>
      <c r="G135" s="153" t="s">
        <v>142</v>
      </c>
      <c r="H135" s="154">
        <v>2</v>
      </c>
      <c r="I135" s="155">
        <v>20.5</v>
      </c>
      <c r="J135" s="156">
        <f t="shared" si="0"/>
        <v>41</v>
      </c>
      <c r="K135" s="152" t="s">
        <v>1</v>
      </c>
      <c r="L135" s="30"/>
      <c r="M135" s="157" t="s">
        <v>1</v>
      </c>
      <c r="N135" s="158" t="s">
        <v>39</v>
      </c>
      <c r="O135" s="53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AR135" s="161" t="s">
        <v>143</v>
      </c>
      <c r="AT135" s="161" t="s">
        <v>139</v>
      </c>
      <c r="AU135" s="161" t="s">
        <v>84</v>
      </c>
      <c r="AY135" s="16" t="s">
        <v>136</v>
      </c>
      <c r="BE135" s="162">
        <f t="shared" si="4"/>
        <v>41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6" t="s">
        <v>82</v>
      </c>
      <c r="BK135" s="162">
        <f t="shared" si="9"/>
        <v>41</v>
      </c>
      <c r="BL135" s="16" t="s">
        <v>143</v>
      </c>
      <c r="BM135" s="161" t="s">
        <v>801</v>
      </c>
    </row>
    <row r="136" spans="2:65" s="1" customFormat="1" ht="24" customHeight="1">
      <c r="B136" s="149"/>
      <c r="C136" s="150" t="s">
        <v>143</v>
      </c>
      <c r="D136" s="150" t="s">
        <v>139</v>
      </c>
      <c r="E136" s="151" t="s">
        <v>200</v>
      </c>
      <c r="F136" s="152" t="s">
        <v>201</v>
      </c>
      <c r="G136" s="153" t="s">
        <v>142</v>
      </c>
      <c r="H136" s="154">
        <v>1</v>
      </c>
      <c r="I136" s="155">
        <v>183</v>
      </c>
      <c r="J136" s="156">
        <f t="shared" si="0"/>
        <v>183</v>
      </c>
      <c r="K136" s="152" t="s">
        <v>1</v>
      </c>
      <c r="L136" s="206"/>
      <c r="M136" s="157" t="s">
        <v>1</v>
      </c>
      <c r="N136" s="158" t="s">
        <v>39</v>
      </c>
      <c r="O136" s="53"/>
      <c r="P136" s="159">
        <f t="shared" si="1"/>
        <v>0</v>
      </c>
      <c r="Q136" s="159">
        <v>0.0002</v>
      </c>
      <c r="R136" s="159">
        <f t="shared" si="2"/>
        <v>0.0002</v>
      </c>
      <c r="S136" s="159">
        <v>0</v>
      </c>
      <c r="T136" s="160">
        <f t="shared" si="3"/>
        <v>0</v>
      </c>
      <c r="AR136" s="161" t="s">
        <v>143</v>
      </c>
      <c r="AT136" s="161" t="s">
        <v>139</v>
      </c>
      <c r="AU136" s="161" t="s">
        <v>84</v>
      </c>
      <c r="AY136" s="16" t="s">
        <v>136</v>
      </c>
      <c r="BE136" s="162">
        <f t="shared" si="4"/>
        <v>183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6" t="s">
        <v>82</v>
      </c>
      <c r="BK136" s="162">
        <f t="shared" si="9"/>
        <v>183</v>
      </c>
      <c r="BL136" s="16" t="s">
        <v>143</v>
      </c>
      <c r="BM136" s="161" t="s">
        <v>804</v>
      </c>
    </row>
    <row r="137" spans="2:65" s="1" customFormat="1" ht="24" customHeight="1">
      <c r="B137" s="149"/>
      <c r="C137" s="150" t="s">
        <v>203</v>
      </c>
      <c r="D137" s="150" t="s">
        <v>139</v>
      </c>
      <c r="E137" s="151" t="s">
        <v>204</v>
      </c>
      <c r="F137" s="152" t="s">
        <v>1456</v>
      </c>
      <c r="G137" s="153" t="s">
        <v>142</v>
      </c>
      <c r="H137" s="154">
        <v>1</v>
      </c>
      <c r="I137" s="155">
        <v>201</v>
      </c>
      <c r="J137" s="156">
        <f t="shared" si="0"/>
        <v>201</v>
      </c>
      <c r="K137" s="152" t="s">
        <v>1</v>
      </c>
      <c r="L137" s="206"/>
      <c r="M137" s="157" t="s">
        <v>1</v>
      </c>
      <c r="N137" s="158" t="s">
        <v>39</v>
      </c>
      <c r="O137" s="53"/>
      <c r="P137" s="159">
        <f t="shared" si="1"/>
        <v>0</v>
      </c>
      <c r="Q137" s="159">
        <v>0.00024</v>
      </c>
      <c r="R137" s="159">
        <f t="shared" si="2"/>
        <v>0.00024</v>
      </c>
      <c r="S137" s="159">
        <v>0</v>
      </c>
      <c r="T137" s="160">
        <f t="shared" si="3"/>
        <v>0</v>
      </c>
      <c r="AR137" s="161" t="s">
        <v>143</v>
      </c>
      <c r="AT137" s="161" t="s">
        <v>139</v>
      </c>
      <c r="AU137" s="161" t="s">
        <v>84</v>
      </c>
      <c r="AY137" s="16" t="s">
        <v>136</v>
      </c>
      <c r="BE137" s="162">
        <f t="shared" si="4"/>
        <v>201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6" t="s">
        <v>82</v>
      </c>
      <c r="BK137" s="162">
        <f t="shared" si="9"/>
        <v>201</v>
      </c>
      <c r="BL137" s="16" t="s">
        <v>143</v>
      </c>
      <c r="BM137" s="161" t="s">
        <v>805</v>
      </c>
    </row>
    <row r="138" spans="2:65" s="1" customFormat="1" ht="24" customHeight="1">
      <c r="B138" s="149"/>
      <c r="C138" s="150" t="s">
        <v>206</v>
      </c>
      <c r="D138" s="150" t="s">
        <v>139</v>
      </c>
      <c r="E138" s="151" t="s">
        <v>806</v>
      </c>
      <c r="F138" s="152" t="s">
        <v>1457</v>
      </c>
      <c r="G138" s="153" t="s">
        <v>142</v>
      </c>
      <c r="H138" s="154">
        <v>2</v>
      </c>
      <c r="I138" s="155">
        <v>566</v>
      </c>
      <c r="J138" s="156">
        <f t="shared" si="0"/>
        <v>1132</v>
      </c>
      <c r="K138" s="152" t="s">
        <v>1</v>
      </c>
      <c r="L138" s="206"/>
      <c r="M138" s="157" t="s">
        <v>1</v>
      </c>
      <c r="N138" s="158" t="s">
        <v>39</v>
      </c>
      <c r="O138" s="53"/>
      <c r="P138" s="159">
        <f t="shared" si="1"/>
        <v>0</v>
      </c>
      <c r="Q138" s="159">
        <v>0.00088</v>
      </c>
      <c r="R138" s="159">
        <f t="shared" si="2"/>
        <v>0.00176</v>
      </c>
      <c r="S138" s="159">
        <v>0</v>
      </c>
      <c r="T138" s="160">
        <f t="shared" si="3"/>
        <v>0</v>
      </c>
      <c r="AR138" s="161" t="s">
        <v>143</v>
      </c>
      <c r="AT138" s="161" t="s">
        <v>139</v>
      </c>
      <c r="AU138" s="161" t="s">
        <v>84</v>
      </c>
      <c r="AY138" s="16" t="s">
        <v>136</v>
      </c>
      <c r="BE138" s="162">
        <f t="shared" si="4"/>
        <v>1132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6" t="s">
        <v>82</v>
      </c>
      <c r="BK138" s="162">
        <f t="shared" si="9"/>
        <v>1132</v>
      </c>
      <c r="BL138" s="16" t="s">
        <v>143</v>
      </c>
      <c r="BM138" s="161" t="s">
        <v>807</v>
      </c>
    </row>
    <row r="139" spans="2:65" s="1" customFormat="1" ht="24" customHeight="1">
      <c r="B139" s="149"/>
      <c r="C139" s="150" t="s">
        <v>209</v>
      </c>
      <c r="D139" s="150" t="s">
        <v>139</v>
      </c>
      <c r="E139" s="151" t="s">
        <v>207</v>
      </c>
      <c r="F139" s="152" t="s">
        <v>1458</v>
      </c>
      <c r="G139" s="153" t="s">
        <v>142</v>
      </c>
      <c r="H139" s="154">
        <v>3</v>
      </c>
      <c r="I139" s="155">
        <v>837</v>
      </c>
      <c r="J139" s="156">
        <f t="shared" si="0"/>
        <v>2511</v>
      </c>
      <c r="K139" s="152" t="s">
        <v>1</v>
      </c>
      <c r="L139" s="206"/>
      <c r="M139" s="157" t="s">
        <v>1</v>
      </c>
      <c r="N139" s="158" t="s">
        <v>39</v>
      </c>
      <c r="O139" s="53"/>
      <c r="P139" s="159">
        <f t="shared" si="1"/>
        <v>0</v>
      </c>
      <c r="Q139" s="159">
        <v>0.0013</v>
      </c>
      <c r="R139" s="159">
        <f t="shared" si="2"/>
        <v>0.0039</v>
      </c>
      <c r="S139" s="159">
        <v>0</v>
      </c>
      <c r="T139" s="160">
        <f t="shared" si="3"/>
        <v>0</v>
      </c>
      <c r="AR139" s="161" t="s">
        <v>143</v>
      </c>
      <c r="AT139" s="161" t="s">
        <v>139</v>
      </c>
      <c r="AU139" s="161" t="s">
        <v>84</v>
      </c>
      <c r="AY139" s="16" t="s">
        <v>136</v>
      </c>
      <c r="BE139" s="162">
        <f t="shared" si="4"/>
        <v>2511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6" t="s">
        <v>82</v>
      </c>
      <c r="BK139" s="162">
        <f t="shared" si="9"/>
        <v>2511</v>
      </c>
      <c r="BL139" s="16" t="s">
        <v>143</v>
      </c>
      <c r="BM139" s="161" t="s">
        <v>808</v>
      </c>
    </row>
    <row r="140" spans="2:65" s="1" customFormat="1" ht="24" customHeight="1">
      <c r="B140" s="149"/>
      <c r="C140" s="150" t="s">
        <v>212</v>
      </c>
      <c r="D140" s="150" t="s">
        <v>139</v>
      </c>
      <c r="E140" s="151" t="s">
        <v>809</v>
      </c>
      <c r="F140" s="152" t="s">
        <v>810</v>
      </c>
      <c r="G140" s="153" t="s">
        <v>142</v>
      </c>
      <c r="H140" s="154">
        <v>2</v>
      </c>
      <c r="I140" s="155">
        <v>1290</v>
      </c>
      <c r="J140" s="156">
        <f t="shared" si="0"/>
        <v>2580</v>
      </c>
      <c r="K140" s="152" t="s">
        <v>1</v>
      </c>
      <c r="L140" s="30"/>
      <c r="M140" s="157" t="s">
        <v>1</v>
      </c>
      <c r="N140" s="158" t="s">
        <v>39</v>
      </c>
      <c r="O140" s="53"/>
      <c r="P140" s="159">
        <f t="shared" si="1"/>
        <v>0</v>
      </c>
      <c r="Q140" s="159">
        <v>0.00455</v>
      </c>
      <c r="R140" s="159">
        <f t="shared" si="2"/>
        <v>0.0091</v>
      </c>
      <c r="S140" s="159">
        <v>0</v>
      </c>
      <c r="T140" s="160">
        <f t="shared" si="3"/>
        <v>0</v>
      </c>
      <c r="AR140" s="161" t="s">
        <v>143</v>
      </c>
      <c r="AT140" s="161" t="s">
        <v>139</v>
      </c>
      <c r="AU140" s="161" t="s">
        <v>84</v>
      </c>
      <c r="AY140" s="16" t="s">
        <v>136</v>
      </c>
      <c r="BE140" s="162">
        <f t="shared" si="4"/>
        <v>2580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6" t="s">
        <v>82</v>
      </c>
      <c r="BK140" s="162">
        <f t="shared" si="9"/>
        <v>2580</v>
      </c>
      <c r="BL140" s="16" t="s">
        <v>143</v>
      </c>
      <c r="BM140" s="161" t="s">
        <v>811</v>
      </c>
    </row>
    <row r="141" spans="2:65" s="1" customFormat="1" ht="16.5" customHeight="1">
      <c r="B141" s="149"/>
      <c r="C141" s="150" t="s">
        <v>7</v>
      </c>
      <c r="D141" s="150" t="s">
        <v>139</v>
      </c>
      <c r="E141" s="151" t="s">
        <v>812</v>
      </c>
      <c r="F141" s="152" t="s">
        <v>813</v>
      </c>
      <c r="G141" s="153" t="s">
        <v>142</v>
      </c>
      <c r="H141" s="154">
        <v>1</v>
      </c>
      <c r="I141" s="155">
        <v>261</v>
      </c>
      <c r="J141" s="156">
        <f t="shared" si="0"/>
        <v>261</v>
      </c>
      <c r="K141" s="152" t="s">
        <v>1</v>
      </c>
      <c r="L141" s="30"/>
      <c r="M141" s="157" t="s">
        <v>1</v>
      </c>
      <c r="N141" s="158" t="s">
        <v>39</v>
      </c>
      <c r="O141" s="53"/>
      <c r="P141" s="159">
        <f t="shared" si="1"/>
        <v>0</v>
      </c>
      <c r="Q141" s="159">
        <v>0.0014</v>
      </c>
      <c r="R141" s="159">
        <f t="shared" si="2"/>
        <v>0.0014</v>
      </c>
      <c r="S141" s="159">
        <v>0</v>
      </c>
      <c r="T141" s="160">
        <f t="shared" si="3"/>
        <v>0</v>
      </c>
      <c r="AR141" s="161" t="s">
        <v>143</v>
      </c>
      <c r="AT141" s="161" t="s">
        <v>139</v>
      </c>
      <c r="AU141" s="161" t="s">
        <v>84</v>
      </c>
      <c r="AY141" s="16" t="s">
        <v>136</v>
      </c>
      <c r="BE141" s="162">
        <f t="shared" si="4"/>
        <v>261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6" t="s">
        <v>82</v>
      </c>
      <c r="BK141" s="162">
        <f t="shared" si="9"/>
        <v>261</v>
      </c>
      <c r="BL141" s="16" t="s">
        <v>143</v>
      </c>
      <c r="BM141" s="161" t="s">
        <v>814</v>
      </c>
    </row>
    <row r="142" spans="2:65" s="1" customFormat="1" ht="36" customHeight="1">
      <c r="B142" s="149"/>
      <c r="C142" s="150" t="s">
        <v>219</v>
      </c>
      <c r="D142" s="150" t="s">
        <v>139</v>
      </c>
      <c r="E142" s="151" t="s">
        <v>213</v>
      </c>
      <c r="F142" s="152" t="s">
        <v>214</v>
      </c>
      <c r="G142" s="153" t="s">
        <v>142</v>
      </c>
      <c r="H142" s="154">
        <v>1</v>
      </c>
      <c r="I142" s="155">
        <v>3466</v>
      </c>
      <c r="J142" s="156">
        <f t="shared" si="0"/>
        <v>3466</v>
      </c>
      <c r="K142" s="152" t="s">
        <v>1</v>
      </c>
      <c r="L142" s="206"/>
      <c r="M142" s="157" t="s">
        <v>1</v>
      </c>
      <c r="N142" s="158" t="s">
        <v>39</v>
      </c>
      <c r="O142" s="53"/>
      <c r="P142" s="159">
        <f t="shared" si="1"/>
        <v>0</v>
      </c>
      <c r="Q142" s="159">
        <v>0.00328</v>
      </c>
      <c r="R142" s="159">
        <f t="shared" si="2"/>
        <v>0.00328</v>
      </c>
      <c r="S142" s="159">
        <v>0</v>
      </c>
      <c r="T142" s="160">
        <f t="shared" si="3"/>
        <v>0</v>
      </c>
      <c r="AR142" s="161" t="s">
        <v>143</v>
      </c>
      <c r="AT142" s="161" t="s">
        <v>139</v>
      </c>
      <c r="AU142" s="161" t="s">
        <v>84</v>
      </c>
      <c r="AY142" s="16" t="s">
        <v>136</v>
      </c>
      <c r="BE142" s="162">
        <f t="shared" si="4"/>
        <v>3466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6" t="s">
        <v>82</v>
      </c>
      <c r="BK142" s="162">
        <f t="shared" si="9"/>
        <v>3466</v>
      </c>
      <c r="BL142" s="16" t="s">
        <v>143</v>
      </c>
      <c r="BM142" s="161" t="s">
        <v>815</v>
      </c>
    </row>
    <row r="143" spans="2:65" s="1" customFormat="1" ht="24" customHeight="1">
      <c r="B143" s="149"/>
      <c r="C143" s="150" t="s">
        <v>223</v>
      </c>
      <c r="D143" s="150" t="s">
        <v>139</v>
      </c>
      <c r="E143" s="151" t="s">
        <v>216</v>
      </c>
      <c r="F143" s="152" t="s">
        <v>816</v>
      </c>
      <c r="G143" s="153" t="s">
        <v>142</v>
      </c>
      <c r="H143" s="154">
        <v>1</v>
      </c>
      <c r="I143" s="155">
        <v>850</v>
      </c>
      <c r="J143" s="156">
        <f t="shared" si="0"/>
        <v>850</v>
      </c>
      <c r="K143" s="152" t="s">
        <v>1</v>
      </c>
      <c r="L143" s="30"/>
      <c r="M143" s="157" t="s">
        <v>1</v>
      </c>
      <c r="N143" s="158" t="s">
        <v>39</v>
      </c>
      <c r="O143" s="53"/>
      <c r="P143" s="159">
        <f t="shared" si="1"/>
        <v>0</v>
      </c>
      <c r="Q143" s="159">
        <v>0.00033</v>
      </c>
      <c r="R143" s="159">
        <f t="shared" si="2"/>
        <v>0.00033</v>
      </c>
      <c r="S143" s="159">
        <v>0</v>
      </c>
      <c r="T143" s="160">
        <f t="shared" si="3"/>
        <v>0</v>
      </c>
      <c r="AR143" s="161" t="s">
        <v>143</v>
      </c>
      <c r="AT143" s="161" t="s">
        <v>139</v>
      </c>
      <c r="AU143" s="161" t="s">
        <v>84</v>
      </c>
      <c r="AY143" s="16" t="s">
        <v>136</v>
      </c>
      <c r="BE143" s="162">
        <f t="shared" si="4"/>
        <v>850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6" t="s">
        <v>82</v>
      </c>
      <c r="BK143" s="162">
        <f t="shared" si="9"/>
        <v>850</v>
      </c>
      <c r="BL143" s="16" t="s">
        <v>143</v>
      </c>
      <c r="BM143" s="161" t="s">
        <v>817</v>
      </c>
    </row>
    <row r="144" spans="2:65" s="1" customFormat="1" ht="24" customHeight="1">
      <c r="B144" s="149"/>
      <c r="C144" s="150" t="s">
        <v>227</v>
      </c>
      <c r="D144" s="150" t="s">
        <v>139</v>
      </c>
      <c r="E144" s="151" t="s">
        <v>220</v>
      </c>
      <c r="F144" s="152" t="s">
        <v>1459</v>
      </c>
      <c r="G144" s="153" t="s">
        <v>819</v>
      </c>
      <c r="H144" s="154">
        <v>14</v>
      </c>
      <c r="I144" s="155">
        <v>300</v>
      </c>
      <c r="J144" s="156">
        <f t="shared" si="0"/>
        <v>4200</v>
      </c>
      <c r="K144" s="152" t="s">
        <v>1</v>
      </c>
      <c r="L144" s="30"/>
      <c r="M144" s="157" t="s">
        <v>1</v>
      </c>
      <c r="N144" s="158" t="s">
        <v>39</v>
      </c>
      <c r="O144" s="53"/>
      <c r="P144" s="159">
        <f t="shared" si="1"/>
        <v>0</v>
      </c>
      <c r="Q144" s="159">
        <v>0.00033</v>
      </c>
      <c r="R144" s="159">
        <f t="shared" si="2"/>
        <v>0.00462</v>
      </c>
      <c r="S144" s="159">
        <v>0</v>
      </c>
      <c r="T144" s="160">
        <f t="shared" si="3"/>
        <v>0</v>
      </c>
      <c r="AR144" s="161" t="s">
        <v>143</v>
      </c>
      <c r="AT144" s="161" t="s">
        <v>139</v>
      </c>
      <c r="AU144" s="161" t="s">
        <v>84</v>
      </c>
      <c r="AY144" s="16" t="s">
        <v>136</v>
      </c>
      <c r="BE144" s="162">
        <f t="shared" si="4"/>
        <v>4200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6" t="s">
        <v>82</v>
      </c>
      <c r="BK144" s="162">
        <f t="shared" si="9"/>
        <v>4200</v>
      </c>
      <c r="BL144" s="16" t="s">
        <v>143</v>
      </c>
      <c r="BM144" s="161" t="s">
        <v>820</v>
      </c>
    </row>
    <row r="145" spans="2:65" s="1" customFormat="1" ht="16.5" customHeight="1">
      <c r="B145" s="149"/>
      <c r="C145" s="150" t="s">
        <v>231</v>
      </c>
      <c r="D145" s="150" t="s">
        <v>139</v>
      </c>
      <c r="E145" s="151" t="s">
        <v>224</v>
      </c>
      <c r="F145" s="152" t="s">
        <v>225</v>
      </c>
      <c r="G145" s="153" t="s">
        <v>142</v>
      </c>
      <c r="H145" s="154">
        <v>2</v>
      </c>
      <c r="I145" s="155">
        <v>217</v>
      </c>
      <c r="J145" s="156">
        <f t="shared" si="0"/>
        <v>434</v>
      </c>
      <c r="K145" s="152" t="s">
        <v>1</v>
      </c>
      <c r="L145" s="30"/>
      <c r="M145" s="157" t="s">
        <v>1</v>
      </c>
      <c r="N145" s="158" t="s">
        <v>39</v>
      </c>
      <c r="O145" s="53"/>
      <c r="P145" s="159">
        <f t="shared" si="1"/>
        <v>0</v>
      </c>
      <c r="Q145" s="159">
        <v>0.00033</v>
      </c>
      <c r="R145" s="159">
        <f t="shared" si="2"/>
        <v>0.00066</v>
      </c>
      <c r="S145" s="159">
        <v>0</v>
      </c>
      <c r="T145" s="160">
        <f t="shared" si="3"/>
        <v>0</v>
      </c>
      <c r="AR145" s="161" t="s">
        <v>143</v>
      </c>
      <c r="AT145" s="161" t="s">
        <v>139</v>
      </c>
      <c r="AU145" s="161" t="s">
        <v>84</v>
      </c>
      <c r="AY145" s="16" t="s">
        <v>136</v>
      </c>
      <c r="BE145" s="162">
        <f t="shared" si="4"/>
        <v>434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6" t="s">
        <v>82</v>
      </c>
      <c r="BK145" s="162">
        <f t="shared" si="9"/>
        <v>434</v>
      </c>
      <c r="BL145" s="16" t="s">
        <v>143</v>
      </c>
      <c r="BM145" s="161" t="s">
        <v>821</v>
      </c>
    </row>
    <row r="146" spans="2:65" s="1" customFormat="1" ht="24" customHeight="1">
      <c r="B146" s="149"/>
      <c r="C146" s="150" t="s">
        <v>235</v>
      </c>
      <c r="D146" s="150" t="s">
        <v>139</v>
      </c>
      <c r="E146" s="151" t="s">
        <v>228</v>
      </c>
      <c r="F146" s="152" t="s">
        <v>229</v>
      </c>
      <c r="G146" s="153" t="s">
        <v>142</v>
      </c>
      <c r="H146" s="154">
        <v>1</v>
      </c>
      <c r="I146" s="155">
        <v>141</v>
      </c>
      <c r="J146" s="156">
        <f t="shared" si="0"/>
        <v>141</v>
      </c>
      <c r="K146" s="152" t="s">
        <v>1</v>
      </c>
      <c r="L146" s="30"/>
      <c r="M146" s="157" t="s">
        <v>1</v>
      </c>
      <c r="N146" s="158" t="s">
        <v>39</v>
      </c>
      <c r="O146" s="53"/>
      <c r="P146" s="159">
        <f t="shared" si="1"/>
        <v>0</v>
      </c>
      <c r="Q146" s="159">
        <v>0.00049</v>
      </c>
      <c r="R146" s="159">
        <f t="shared" si="2"/>
        <v>0.00049</v>
      </c>
      <c r="S146" s="159">
        <v>0</v>
      </c>
      <c r="T146" s="160">
        <f t="shared" si="3"/>
        <v>0</v>
      </c>
      <c r="AR146" s="161" t="s">
        <v>143</v>
      </c>
      <c r="AT146" s="161" t="s">
        <v>139</v>
      </c>
      <c r="AU146" s="161" t="s">
        <v>84</v>
      </c>
      <c r="AY146" s="16" t="s">
        <v>136</v>
      </c>
      <c r="BE146" s="162">
        <f t="shared" si="4"/>
        <v>141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6" t="s">
        <v>82</v>
      </c>
      <c r="BK146" s="162">
        <f t="shared" si="9"/>
        <v>141</v>
      </c>
      <c r="BL146" s="16" t="s">
        <v>143</v>
      </c>
      <c r="BM146" s="161" t="s">
        <v>822</v>
      </c>
    </row>
    <row r="147" spans="2:65" s="1" customFormat="1" ht="24" customHeight="1">
      <c r="B147" s="149"/>
      <c r="C147" s="150" t="s">
        <v>241</v>
      </c>
      <c r="D147" s="150" t="s">
        <v>139</v>
      </c>
      <c r="E147" s="151" t="s">
        <v>232</v>
      </c>
      <c r="F147" s="152" t="s">
        <v>233</v>
      </c>
      <c r="G147" s="153" t="s">
        <v>142</v>
      </c>
      <c r="H147" s="154">
        <v>2</v>
      </c>
      <c r="I147" s="155">
        <v>1666</v>
      </c>
      <c r="J147" s="156">
        <f t="shared" si="0"/>
        <v>3332</v>
      </c>
      <c r="K147" s="152" t="s">
        <v>1</v>
      </c>
      <c r="L147" s="206"/>
      <c r="M147" s="157" t="s">
        <v>1</v>
      </c>
      <c r="N147" s="158" t="s">
        <v>39</v>
      </c>
      <c r="O147" s="53"/>
      <c r="P147" s="159">
        <f t="shared" si="1"/>
        <v>0</v>
      </c>
      <c r="Q147" s="159">
        <v>0.00147</v>
      </c>
      <c r="R147" s="159">
        <f t="shared" si="2"/>
        <v>0.00294</v>
      </c>
      <c r="S147" s="159">
        <v>0</v>
      </c>
      <c r="T147" s="160">
        <f t="shared" si="3"/>
        <v>0</v>
      </c>
      <c r="AR147" s="161" t="s">
        <v>143</v>
      </c>
      <c r="AT147" s="161" t="s">
        <v>139</v>
      </c>
      <c r="AU147" s="161" t="s">
        <v>84</v>
      </c>
      <c r="AY147" s="16" t="s">
        <v>136</v>
      </c>
      <c r="BE147" s="162">
        <f t="shared" si="4"/>
        <v>3332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6" t="s">
        <v>82</v>
      </c>
      <c r="BK147" s="162">
        <f t="shared" si="9"/>
        <v>3332</v>
      </c>
      <c r="BL147" s="16" t="s">
        <v>143</v>
      </c>
      <c r="BM147" s="161" t="s">
        <v>823</v>
      </c>
    </row>
    <row r="148" spans="2:65" s="1" customFormat="1" ht="24" customHeight="1">
      <c r="B148" s="149"/>
      <c r="C148" s="150" t="s">
        <v>247</v>
      </c>
      <c r="D148" s="150" t="s">
        <v>139</v>
      </c>
      <c r="E148" s="151" t="s">
        <v>236</v>
      </c>
      <c r="F148" s="152" t="s">
        <v>237</v>
      </c>
      <c r="G148" s="153" t="s">
        <v>142</v>
      </c>
      <c r="H148" s="154">
        <v>1</v>
      </c>
      <c r="I148" s="155">
        <v>868</v>
      </c>
      <c r="J148" s="156">
        <f t="shared" si="0"/>
        <v>868</v>
      </c>
      <c r="K148" s="152" t="s">
        <v>1</v>
      </c>
      <c r="L148" s="206"/>
      <c r="M148" s="157" t="s">
        <v>1</v>
      </c>
      <c r="N148" s="158" t="s">
        <v>39</v>
      </c>
      <c r="O148" s="53"/>
      <c r="P148" s="159">
        <f t="shared" si="1"/>
        <v>0</v>
      </c>
      <c r="Q148" s="159">
        <v>0.00147</v>
      </c>
      <c r="R148" s="159">
        <f t="shared" si="2"/>
        <v>0.00147</v>
      </c>
      <c r="S148" s="159">
        <v>0</v>
      </c>
      <c r="T148" s="160">
        <f t="shared" si="3"/>
        <v>0</v>
      </c>
      <c r="AR148" s="161" t="s">
        <v>143</v>
      </c>
      <c r="AT148" s="161" t="s">
        <v>139</v>
      </c>
      <c r="AU148" s="161" t="s">
        <v>84</v>
      </c>
      <c r="AY148" s="16" t="s">
        <v>136</v>
      </c>
      <c r="BE148" s="162">
        <f t="shared" si="4"/>
        <v>868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6" t="s">
        <v>82</v>
      </c>
      <c r="BK148" s="162">
        <f t="shared" si="9"/>
        <v>868</v>
      </c>
      <c r="BL148" s="16" t="s">
        <v>143</v>
      </c>
      <c r="BM148" s="161" t="s">
        <v>824</v>
      </c>
    </row>
    <row r="149" spans="2:63" s="11" customFormat="1" ht="22.9" customHeight="1">
      <c r="B149" s="136"/>
      <c r="D149" s="137" t="s">
        <v>73</v>
      </c>
      <c r="E149" s="147" t="s">
        <v>239</v>
      </c>
      <c r="F149" s="147" t="s">
        <v>240</v>
      </c>
      <c r="I149" s="139"/>
      <c r="J149" s="148">
        <f>BK149</f>
        <v>320</v>
      </c>
      <c r="L149" s="136"/>
      <c r="M149" s="141"/>
      <c r="N149" s="142"/>
      <c r="O149" s="142"/>
      <c r="P149" s="143">
        <f>P150</f>
        <v>0</v>
      </c>
      <c r="Q149" s="142"/>
      <c r="R149" s="143">
        <f>R150</f>
        <v>0.00065</v>
      </c>
      <c r="S149" s="142"/>
      <c r="T149" s="144">
        <f>T150</f>
        <v>0</v>
      </c>
      <c r="AR149" s="137" t="s">
        <v>84</v>
      </c>
      <c r="AT149" s="145" t="s">
        <v>73</v>
      </c>
      <c r="AU149" s="145" t="s">
        <v>82</v>
      </c>
      <c r="AY149" s="137" t="s">
        <v>136</v>
      </c>
      <c r="BK149" s="146">
        <f>BK150</f>
        <v>320</v>
      </c>
    </row>
    <row r="150" spans="2:65" s="1" customFormat="1" ht="24" customHeight="1">
      <c r="B150" s="149"/>
      <c r="C150" s="150" t="s">
        <v>255</v>
      </c>
      <c r="D150" s="150" t="s">
        <v>139</v>
      </c>
      <c r="E150" s="151" t="s">
        <v>242</v>
      </c>
      <c r="F150" s="152" t="s">
        <v>243</v>
      </c>
      <c r="G150" s="153" t="s">
        <v>142</v>
      </c>
      <c r="H150" s="154">
        <v>1</v>
      </c>
      <c r="I150" s="155">
        <v>320</v>
      </c>
      <c r="J150" s="156">
        <f>ROUND(I150*H150,2)</f>
        <v>320</v>
      </c>
      <c r="K150" s="152" t="s">
        <v>1</v>
      </c>
      <c r="L150" s="30"/>
      <c r="M150" s="157" t="s">
        <v>1</v>
      </c>
      <c r="N150" s="158" t="s">
        <v>39</v>
      </c>
      <c r="O150" s="53"/>
      <c r="P150" s="159">
        <f>O150*H150</f>
        <v>0</v>
      </c>
      <c r="Q150" s="159">
        <v>0.00065</v>
      </c>
      <c r="R150" s="159">
        <f>Q150*H150</f>
        <v>0.00065</v>
      </c>
      <c r="S150" s="159">
        <v>0</v>
      </c>
      <c r="T150" s="160">
        <f>S150*H150</f>
        <v>0</v>
      </c>
      <c r="AR150" s="161" t="s">
        <v>143</v>
      </c>
      <c r="AT150" s="161" t="s">
        <v>139</v>
      </c>
      <c r="AU150" s="161" t="s">
        <v>84</v>
      </c>
      <c r="AY150" s="16" t="s">
        <v>136</v>
      </c>
      <c r="BE150" s="162">
        <f>IF(N150="základní",J150,0)</f>
        <v>320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6" t="s">
        <v>82</v>
      </c>
      <c r="BK150" s="162">
        <f>ROUND(I150*H150,2)</f>
        <v>320</v>
      </c>
      <c r="BL150" s="16" t="s">
        <v>143</v>
      </c>
      <c r="BM150" s="161" t="s">
        <v>825</v>
      </c>
    </row>
    <row r="151" spans="2:63" s="11" customFormat="1" ht="22.9" customHeight="1">
      <c r="B151" s="136"/>
      <c r="D151" s="137" t="s">
        <v>73</v>
      </c>
      <c r="E151" s="147" t="s">
        <v>245</v>
      </c>
      <c r="F151" s="147" t="s">
        <v>246</v>
      </c>
      <c r="I151" s="139"/>
      <c r="J151" s="148">
        <f>BK151</f>
        <v>4158</v>
      </c>
      <c r="L151" s="136"/>
      <c r="M151" s="141"/>
      <c r="N151" s="142"/>
      <c r="O151" s="142"/>
      <c r="P151" s="143">
        <f>SUM(P152:P153)</f>
        <v>0</v>
      </c>
      <c r="Q151" s="142"/>
      <c r="R151" s="143">
        <f>SUM(R152:R153)</f>
        <v>0.00594</v>
      </c>
      <c r="S151" s="142"/>
      <c r="T151" s="144">
        <f>SUM(T152:T153)</f>
        <v>0</v>
      </c>
      <c r="AR151" s="137" t="s">
        <v>84</v>
      </c>
      <c r="AT151" s="145" t="s">
        <v>73</v>
      </c>
      <c r="AU151" s="145" t="s">
        <v>82</v>
      </c>
      <c r="AY151" s="137" t="s">
        <v>136</v>
      </c>
      <c r="BK151" s="146">
        <f>SUM(BK152:BK153)</f>
        <v>4158</v>
      </c>
    </row>
    <row r="152" spans="2:65" s="1" customFormat="1" ht="24" customHeight="1">
      <c r="B152" s="149"/>
      <c r="C152" s="150" t="s">
        <v>260</v>
      </c>
      <c r="D152" s="150" t="s">
        <v>139</v>
      </c>
      <c r="E152" s="151" t="s">
        <v>248</v>
      </c>
      <c r="F152" s="152" t="s">
        <v>249</v>
      </c>
      <c r="G152" s="153" t="s">
        <v>151</v>
      </c>
      <c r="H152" s="154">
        <v>54</v>
      </c>
      <c r="I152" s="155">
        <v>77</v>
      </c>
      <c r="J152" s="156">
        <f>ROUND(I152*H152,2)</f>
        <v>4158</v>
      </c>
      <c r="K152" s="152" t="s">
        <v>1</v>
      </c>
      <c r="L152" s="30"/>
      <c r="M152" s="157" t="s">
        <v>1</v>
      </c>
      <c r="N152" s="158" t="s">
        <v>39</v>
      </c>
      <c r="O152" s="53"/>
      <c r="P152" s="159">
        <f>O152*H152</f>
        <v>0</v>
      </c>
      <c r="Q152" s="159">
        <v>0.00011</v>
      </c>
      <c r="R152" s="159">
        <f>Q152*H152</f>
        <v>0.00594</v>
      </c>
      <c r="S152" s="159">
        <v>0</v>
      </c>
      <c r="T152" s="160">
        <f>S152*H152</f>
        <v>0</v>
      </c>
      <c r="AR152" s="161" t="s">
        <v>143</v>
      </c>
      <c r="AT152" s="161" t="s">
        <v>139</v>
      </c>
      <c r="AU152" s="161" t="s">
        <v>84</v>
      </c>
      <c r="AY152" s="16" t="s">
        <v>136</v>
      </c>
      <c r="BE152" s="162">
        <f>IF(N152="základní",J152,0)</f>
        <v>4158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6" t="s">
        <v>82</v>
      </c>
      <c r="BK152" s="162">
        <f>ROUND(I152*H152,2)</f>
        <v>4158</v>
      </c>
      <c r="BL152" s="16" t="s">
        <v>143</v>
      </c>
      <c r="BM152" s="161" t="s">
        <v>826</v>
      </c>
    </row>
    <row r="153" spans="2:51" s="12" customFormat="1" ht="12">
      <c r="B153" s="163"/>
      <c r="D153" s="164" t="s">
        <v>251</v>
      </c>
      <c r="E153" s="165" t="s">
        <v>1</v>
      </c>
      <c r="F153" s="166" t="s">
        <v>827</v>
      </c>
      <c r="H153" s="167">
        <v>54</v>
      </c>
      <c r="I153" s="168"/>
      <c r="L153" s="163"/>
      <c r="M153" s="169"/>
      <c r="N153" s="170"/>
      <c r="O153" s="170"/>
      <c r="P153" s="170"/>
      <c r="Q153" s="170"/>
      <c r="R153" s="170"/>
      <c r="S153" s="170"/>
      <c r="T153" s="171"/>
      <c r="AT153" s="165" t="s">
        <v>251</v>
      </c>
      <c r="AU153" s="165" t="s">
        <v>84</v>
      </c>
      <c r="AV153" s="12" t="s">
        <v>84</v>
      </c>
      <c r="AW153" s="12" t="s">
        <v>31</v>
      </c>
      <c r="AX153" s="12" t="s">
        <v>82</v>
      </c>
      <c r="AY153" s="165" t="s">
        <v>136</v>
      </c>
    </row>
    <row r="154" spans="2:63" s="11" customFormat="1" ht="25.9" customHeight="1">
      <c r="B154" s="136"/>
      <c r="D154" s="137" t="s">
        <v>73</v>
      </c>
      <c r="E154" s="138" t="s">
        <v>253</v>
      </c>
      <c r="F154" s="138" t="s">
        <v>254</v>
      </c>
      <c r="I154" s="139"/>
      <c r="J154" s="140">
        <f>BK154</f>
        <v>9200</v>
      </c>
      <c r="L154" s="136"/>
      <c r="M154" s="141"/>
      <c r="N154" s="142"/>
      <c r="O154" s="142"/>
      <c r="P154" s="143">
        <f>SUM(P155:P161)</f>
        <v>0</v>
      </c>
      <c r="Q154" s="142"/>
      <c r="R154" s="143">
        <f>SUM(R155:R161)</f>
        <v>0</v>
      </c>
      <c r="S154" s="142"/>
      <c r="T154" s="144">
        <f>SUM(T155:T161)</f>
        <v>0</v>
      </c>
      <c r="AR154" s="137" t="s">
        <v>153</v>
      </c>
      <c r="AT154" s="145" t="s">
        <v>73</v>
      </c>
      <c r="AU154" s="145" t="s">
        <v>74</v>
      </c>
      <c r="AY154" s="137" t="s">
        <v>136</v>
      </c>
      <c r="BK154" s="146">
        <f>SUM(BK155:BK161)</f>
        <v>9200</v>
      </c>
    </row>
    <row r="155" spans="2:65" s="1" customFormat="1" ht="16.5" customHeight="1">
      <c r="B155" s="149"/>
      <c r="C155" s="150" t="s">
        <v>262</v>
      </c>
      <c r="D155" s="150" t="s">
        <v>139</v>
      </c>
      <c r="E155" s="151" t="s">
        <v>256</v>
      </c>
      <c r="F155" s="152" t="s">
        <v>257</v>
      </c>
      <c r="G155" s="153" t="s">
        <v>142</v>
      </c>
      <c r="H155" s="154">
        <v>1</v>
      </c>
      <c r="I155" s="155">
        <v>2500</v>
      </c>
      <c r="J155" s="156">
        <f aca="true" t="shared" si="10" ref="J155:J161">ROUND(I155*H155,2)</f>
        <v>2500</v>
      </c>
      <c r="K155" s="152" t="s">
        <v>1</v>
      </c>
      <c r="L155" s="30"/>
      <c r="M155" s="157" t="s">
        <v>1</v>
      </c>
      <c r="N155" s="158" t="s">
        <v>39</v>
      </c>
      <c r="O155" s="53"/>
      <c r="P155" s="159">
        <f aca="true" t="shared" si="11" ref="P155:P161">O155*H155</f>
        <v>0</v>
      </c>
      <c r="Q155" s="159">
        <v>0</v>
      </c>
      <c r="R155" s="159">
        <f aca="true" t="shared" si="12" ref="R155:R161">Q155*H155</f>
        <v>0</v>
      </c>
      <c r="S155" s="159">
        <v>0</v>
      </c>
      <c r="T155" s="160">
        <f aca="true" t="shared" si="13" ref="T155:T161">S155*H155</f>
        <v>0</v>
      </c>
      <c r="AR155" s="161" t="s">
        <v>258</v>
      </c>
      <c r="AT155" s="161" t="s">
        <v>139</v>
      </c>
      <c r="AU155" s="161" t="s">
        <v>82</v>
      </c>
      <c r="AY155" s="16" t="s">
        <v>136</v>
      </c>
      <c r="BE155" s="162">
        <f aca="true" t="shared" si="14" ref="BE155:BE161">IF(N155="základní",J155,0)</f>
        <v>2500</v>
      </c>
      <c r="BF155" s="162">
        <f aca="true" t="shared" si="15" ref="BF155:BF161">IF(N155="snížená",J155,0)</f>
        <v>0</v>
      </c>
      <c r="BG155" s="162">
        <f aca="true" t="shared" si="16" ref="BG155:BG161">IF(N155="zákl. přenesená",J155,0)</f>
        <v>0</v>
      </c>
      <c r="BH155" s="162">
        <f aca="true" t="shared" si="17" ref="BH155:BH161">IF(N155="sníž. přenesená",J155,0)</f>
        <v>0</v>
      </c>
      <c r="BI155" s="162">
        <f aca="true" t="shared" si="18" ref="BI155:BI161">IF(N155="nulová",J155,0)</f>
        <v>0</v>
      </c>
      <c r="BJ155" s="16" t="s">
        <v>82</v>
      </c>
      <c r="BK155" s="162">
        <f aca="true" t="shared" si="19" ref="BK155:BK161">ROUND(I155*H155,2)</f>
        <v>2500</v>
      </c>
      <c r="BL155" s="16" t="s">
        <v>258</v>
      </c>
      <c r="BM155" s="161" t="s">
        <v>828</v>
      </c>
    </row>
    <row r="156" spans="2:65" s="1" customFormat="1" ht="16.5" customHeight="1">
      <c r="B156" s="149"/>
      <c r="C156" s="150" t="s">
        <v>272</v>
      </c>
      <c r="D156" s="150" t="s">
        <v>139</v>
      </c>
      <c r="E156" s="151" t="s">
        <v>265</v>
      </c>
      <c r="F156" s="152" t="s">
        <v>266</v>
      </c>
      <c r="G156" s="153" t="s">
        <v>142</v>
      </c>
      <c r="H156" s="154">
        <v>1</v>
      </c>
      <c r="I156" s="155">
        <v>1000</v>
      </c>
      <c r="J156" s="156">
        <f t="shared" si="10"/>
        <v>1000</v>
      </c>
      <c r="K156" s="152" t="s">
        <v>1</v>
      </c>
      <c r="L156" s="30"/>
      <c r="M156" s="157" t="s">
        <v>1</v>
      </c>
      <c r="N156" s="158" t="s">
        <v>39</v>
      </c>
      <c r="O156" s="53"/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AR156" s="161" t="s">
        <v>258</v>
      </c>
      <c r="AT156" s="161" t="s">
        <v>139</v>
      </c>
      <c r="AU156" s="161" t="s">
        <v>82</v>
      </c>
      <c r="AY156" s="16" t="s">
        <v>136</v>
      </c>
      <c r="BE156" s="162">
        <f t="shared" si="14"/>
        <v>1000</v>
      </c>
      <c r="BF156" s="162">
        <f t="shared" si="15"/>
        <v>0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6" t="s">
        <v>82</v>
      </c>
      <c r="BK156" s="162">
        <f t="shared" si="19"/>
        <v>1000</v>
      </c>
      <c r="BL156" s="16" t="s">
        <v>258</v>
      </c>
      <c r="BM156" s="161" t="s">
        <v>829</v>
      </c>
    </row>
    <row r="157" spans="2:65" s="1" customFormat="1" ht="16.5" customHeight="1">
      <c r="B157" s="149"/>
      <c r="C157" s="150" t="s">
        <v>276</v>
      </c>
      <c r="D157" s="150" t="s">
        <v>139</v>
      </c>
      <c r="E157" s="151" t="s">
        <v>269</v>
      </c>
      <c r="F157" s="152" t="s">
        <v>270</v>
      </c>
      <c r="G157" s="153" t="s">
        <v>142</v>
      </c>
      <c r="H157" s="154">
        <v>1</v>
      </c>
      <c r="I157" s="155">
        <v>500</v>
      </c>
      <c r="J157" s="156">
        <f t="shared" si="10"/>
        <v>500</v>
      </c>
      <c r="K157" s="152" t="s">
        <v>1</v>
      </c>
      <c r="L157" s="30"/>
      <c r="M157" s="157" t="s">
        <v>1</v>
      </c>
      <c r="N157" s="158" t="s">
        <v>39</v>
      </c>
      <c r="O157" s="53"/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AR157" s="161" t="s">
        <v>258</v>
      </c>
      <c r="AT157" s="161" t="s">
        <v>139</v>
      </c>
      <c r="AU157" s="161" t="s">
        <v>82</v>
      </c>
      <c r="AY157" s="16" t="s">
        <v>136</v>
      </c>
      <c r="BE157" s="162">
        <f t="shared" si="14"/>
        <v>500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6" t="s">
        <v>82</v>
      </c>
      <c r="BK157" s="162">
        <f t="shared" si="19"/>
        <v>500</v>
      </c>
      <c r="BL157" s="16" t="s">
        <v>258</v>
      </c>
      <c r="BM157" s="161" t="s">
        <v>830</v>
      </c>
    </row>
    <row r="158" spans="2:65" s="1" customFormat="1" ht="16.5" customHeight="1">
      <c r="B158" s="149"/>
      <c r="C158" s="150" t="s">
        <v>281</v>
      </c>
      <c r="D158" s="150" t="s">
        <v>139</v>
      </c>
      <c r="E158" s="151" t="s">
        <v>273</v>
      </c>
      <c r="F158" s="152" t="s">
        <v>274</v>
      </c>
      <c r="G158" s="153" t="s">
        <v>142</v>
      </c>
      <c r="H158" s="154">
        <v>1</v>
      </c>
      <c r="I158" s="155">
        <v>700</v>
      </c>
      <c r="J158" s="156">
        <f t="shared" si="10"/>
        <v>700</v>
      </c>
      <c r="K158" s="152" t="s">
        <v>1</v>
      </c>
      <c r="L158" s="30"/>
      <c r="M158" s="157" t="s">
        <v>1</v>
      </c>
      <c r="N158" s="158" t="s">
        <v>39</v>
      </c>
      <c r="O158" s="53"/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AR158" s="161" t="s">
        <v>258</v>
      </c>
      <c r="AT158" s="161" t="s">
        <v>139</v>
      </c>
      <c r="AU158" s="161" t="s">
        <v>82</v>
      </c>
      <c r="AY158" s="16" t="s">
        <v>136</v>
      </c>
      <c r="BE158" s="162">
        <f t="shared" si="14"/>
        <v>700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6" t="s">
        <v>82</v>
      </c>
      <c r="BK158" s="162">
        <f t="shared" si="19"/>
        <v>700</v>
      </c>
      <c r="BL158" s="16" t="s">
        <v>258</v>
      </c>
      <c r="BM158" s="161" t="s">
        <v>831</v>
      </c>
    </row>
    <row r="159" spans="2:65" s="1" customFormat="1" ht="16.5" customHeight="1">
      <c r="B159" s="149"/>
      <c r="C159" s="150" t="s">
        <v>285</v>
      </c>
      <c r="D159" s="150" t="s">
        <v>139</v>
      </c>
      <c r="E159" s="151" t="s">
        <v>277</v>
      </c>
      <c r="F159" s="152" t="s">
        <v>278</v>
      </c>
      <c r="G159" s="153" t="s">
        <v>279</v>
      </c>
      <c r="H159" s="154">
        <v>2</v>
      </c>
      <c r="I159" s="155">
        <v>500</v>
      </c>
      <c r="J159" s="156">
        <f t="shared" si="10"/>
        <v>1000</v>
      </c>
      <c r="K159" s="152" t="s">
        <v>1</v>
      </c>
      <c r="L159" s="30"/>
      <c r="M159" s="157" t="s">
        <v>1</v>
      </c>
      <c r="N159" s="158" t="s">
        <v>39</v>
      </c>
      <c r="O159" s="53"/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AR159" s="161" t="s">
        <v>258</v>
      </c>
      <c r="AT159" s="161" t="s">
        <v>139</v>
      </c>
      <c r="AU159" s="161" t="s">
        <v>82</v>
      </c>
      <c r="AY159" s="16" t="s">
        <v>136</v>
      </c>
      <c r="BE159" s="162">
        <f t="shared" si="14"/>
        <v>1000</v>
      </c>
      <c r="BF159" s="162">
        <f t="shared" si="15"/>
        <v>0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6" t="s">
        <v>82</v>
      </c>
      <c r="BK159" s="162">
        <f t="shared" si="19"/>
        <v>1000</v>
      </c>
      <c r="BL159" s="16" t="s">
        <v>258</v>
      </c>
      <c r="BM159" s="161" t="s">
        <v>832</v>
      </c>
    </row>
    <row r="160" spans="2:65" s="1" customFormat="1" ht="24" customHeight="1">
      <c r="B160" s="149"/>
      <c r="C160" s="150" t="s">
        <v>408</v>
      </c>
      <c r="D160" s="150" t="s">
        <v>139</v>
      </c>
      <c r="E160" s="151" t="s">
        <v>282</v>
      </c>
      <c r="F160" s="152" t="s">
        <v>283</v>
      </c>
      <c r="G160" s="153" t="s">
        <v>142</v>
      </c>
      <c r="H160" s="154">
        <v>1</v>
      </c>
      <c r="I160" s="155">
        <v>1000</v>
      </c>
      <c r="J160" s="156">
        <f t="shared" si="10"/>
        <v>1000</v>
      </c>
      <c r="K160" s="152" t="s">
        <v>1</v>
      </c>
      <c r="L160" s="30"/>
      <c r="M160" s="157" t="s">
        <v>1</v>
      </c>
      <c r="N160" s="158" t="s">
        <v>39</v>
      </c>
      <c r="O160" s="53"/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AR160" s="161" t="s">
        <v>258</v>
      </c>
      <c r="AT160" s="161" t="s">
        <v>139</v>
      </c>
      <c r="AU160" s="161" t="s">
        <v>82</v>
      </c>
      <c r="AY160" s="16" t="s">
        <v>136</v>
      </c>
      <c r="BE160" s="162">
        <f t="shared" si="14"/>
        <v>1000</v>
      </c>
      <c r="BF160" s="162">
        <f t="shared" si="15"/>
        <v>0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6" t="s">
        <v>82</v>
      </c>
      <c r="BK160" s="162">
        <f t="shared" si="19"/>
        <v>1000</v>
      </c>
      <c r="BL160" s="16" t="s">
        <v>258</v>
      </c>
      <c r="BM160" s="161" t="s">
        <v>833</v>
      </c>
    </row>
    <row r="161" spans="2:65" s="1" customFormat="1" ht="16.5" customHeight="1">
      <c r="B161" s="149"/>
      <c r="C161" s="150" t="s">
        <v>412</v>
      </c>
      <c r="D161" s="150" t="s">
        <v>139</v>
      </c>
      <c r="E161" s="151" t="s">
        <v>286</v>
      </c>
      <c r="F161" s="152" t="s">
        <v>287</v>
      </c>
      <c r="G161" s="153" t="s">
        <v>142</v>
      </c>
      <c r="H161" s="154">
        <v>1</v>
      </c>
      <c r="I161" s="155">
        <v>2500</v>
      </c>
      <c r="J161" s="156">
        <f t="shared" si="10"/>
        <v>2500</v>
      </c>
      <c r="K161" s="152" t="s">
        <v>1</v>
      </c>
      <c r="L161" s="30"/>
      <c r="M161" s="172" t="s">
        <v>1</v>
      </c>
      <c r="N161" s="173" t="s">
        <v>39</v>
      </c>
      <c r="O161" s="174"/>
      <c r="P161" s="175">
        <f t="shared" si="11"/>
        <v>0</v>
      </c>
      <c r="Q161" s="175">
        <v>0</v>
      </c>
      <c r="R161" s="175">
        <f t="shared" si="12"/>
        <v>0</v>
      </c>
      <c r="S161" s="175">
        <v>0</v>
      </c>
      <c r="T161" s="176">
        <f t="shared" si="13"/>
        <v>0</v>
      </c>
      <c r="AR161" s="161" t="s">
        <v>258</v>
      </c>
      <c r="AT161" s="161" t="s">
        <v>139</v>
      </c>
      <c r="AU161" s="161" t="s">
        <v>82</v>
      </c>
      <c r="AY161" s="16" t="s">
        <v>136</v>
      </c>
      <c r="BE161" s="162">
        <f t="shared" si="14"/>
        <v>2500</v>
      </c>
      <c r="BF161" s="162">
        <f t="shared" si="15"/>
        <v>0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6" t="s">
        <v>82</v>
      </c>
      <c r="BK161" s="162">
        <f t="shared" si="19"/>
        <v>2500</v>
      </c>
      <c r="BL161" s="16" t="s">
        <v>258</v>
      </c>
      <c r="BM161" s="161" t="s">
        <v>834</v>
      </c>
    </row>
    <row r="162" spans="2:12" s="1" customFormat="1" ht="6.95" customHeight="1">
      <c r="B162" s="42"/>
      <c r="C162" s="43"/>
      <c r="D162" s="43"/>
      <c r="E162" s="43"/>
      <c r="F162" s="43"/>
      <c r="G162" s="43"/>
      <c r="H162" s="43"/>
      <c r="I162" s="110"/>
      <c r="J162" s="43"/>
      <c r="K162" s="43"/>
      <c r="L162" s="30"/>
    </row>
  </sheetData>
  <autoFilter ref="C120:K16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2"/>
  <sheetViews>
    <sheetView showGridLines="0" workbookViewId="0" topLeftCell="A173">
      <selection activeCell="L207" sqref="L207:L21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94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18"/>
      <c r="K3" s="18"/>
      <c r="L3" s="19"/>
      <c r="AT3" s="16" t="s">
        <v>84</v>
      </c>
    </row>
    <row r="4" spans="2:46" ht="24.95" customHeight="1">
      <c r="B4" s="19"/>
      <c r="D4" s="20" t="s">
        <v>109</v>
      </c>
      <c r="L4" s="19"/>
      <c r="M4" s="88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5.15" customHeight="1">
      <c r="B7" s="19"/>
      <c r="E7" s="249" t="str">
        <f>'Rekapitulace stavby'!K6</f>
        <v>DECENTRALIZACE KOTELNY A MODERNIZACE TOPNÉHO SYSTÉMU NA ZKUŠEBNÍ STANICI ÚKZÚZ</v>
      </c>
      <c r="F7" s="250"/>
      <c r="G7" s="250"/>
      <c r="H7" s="250"/>
      <c r="L7" s="19"/>
    </row>
    <row r="8" spans="2:12" s="1" customFormat="1" ht="12" customHeight="1">
      <c r="B8" s="30"/>
      <c r="D8" s="26" t="s">
        <v>110</v>
      </c>
      <c r="I8" s="89"/>
      <c r="L8" s="30"/>
    </row>
    <row r="9" spans="2:12" s="1" customFormat="1" ht="36.95" customHeight="1">
      <c r="B9" s="30"/>
      <c r="E9" s="233" t="s">
        <v>835</v>
      </c>
      <c r="F9" s="248"/>
      <c r="G9" s="248"/>
      <c r="H9" s="248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6" t="s">
        <v>18</v>
      </c>
      <c r="F11" s="24" t="s">
        <v>1</v>
      </c>
      <c r="I11" s="90" t="s">
        <v>19</v>
      </c>
      <c r="J11" s="24" t="s">
        <v>1</v>
      </c>
      <c r="L11" s="30"/>
    </row>
    <row r="12" spans="2:12" s="1" customFormat="1" ht="12" customHeight="1">
      <c r="B12" s="30"/>
      <c r="D12" s="26" t="s">
        <v>20</v>
      </c>
      <c r="F12" s="24" t="s">
        <v>21</v>
      </c>
      <c r="I12" s="90" t="s">
        <v>22</v>
      </c>
      <c r="J12" s="50" t="str">
        <f>'Rekapitulace stavby'!AN8</f>
        <v>29. 2. 2020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6" t="s">
        <v>24</v>
      </c>
      <c r="I14" s="90" t="s">
        <v>25</v>
      </c>
      <c r="J14" s="24" t="str">
        <f>IF('Rekapitulace stavby'!AN10="","",'Rekapitulace stavby'!AN10)</f>
        <v/>
      </c>
      <c r="L14" s="30"/>
    </row>
    <row r="15" spans="2:12" s="1" customFormat="1" ht="18" customHeight="1">
      <c r="B15" s="30"/>
      <c r="E15" s="24" t="str">
        <f>IF('Rekapitulace stavby'!E11="","",'Rekapitulace stavby'!E11)</f>
        <v/>
      </c>
      <c r="I15" s="90" t="s">
        <v>27</v>
      </c>
      <c r="J15" s="24" t="str">
        <f>IF('Rekapitulace stavby'!AN11="","",'Rekapitulace stavby'!AN11)</f>
        <v/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6" t="s">
        <v>28</v>
      </c>
      <c r="I17" s="90" t="s">
        <v>25</v>
      </c>
      <c r="J17" s="27" t="str">
        <f>'Rekapitulace stavby'!AN13</f>
        <v>25925474</v>
      </c>
      <c r="L17" s="30"/>
    </row>
    <row r="18" spans="2:12" s="1" customFormat="1" ht="18" customHeight="1">
      <c r="B18" s="30"/>
      <c r="E18" s="251" t="str">
        <f>'Rekapitulace stavby'!E14</f>
        <v>INSTALATÉR Svitavy, s.r.o.</v>
      </c>
      <c r="F18" s="236"/>
      <c r="G18" s="236"/>
      <c r="H18" s="236"/>
      <c r="I18" s="90" t="s">
        <v>27</v>
      </c>
      <c r="J18" s="27" t="str">
        <f>'Rekapitulace stavby'!AN14</f>
        <v>CZ25925474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6" t="s">
        <v>29</v>
      </c>
      <c r="I20" s="90" t="s">
        <v>25</v>
      </c>
      <c r="J20" s="24" t="s">
        <v>1</v>
      </c>
      <c r="L20" s="30"/>
    </row>
    <row r="21" spans="2:12" s="1" customFormat="1" ht="18" customHeight="1">
      <c r="B21" s="30"/>
      <c r="E21" s="24" t="s">
        <v>30</v>
      </c>
      <c r="I21" s="90" t="s">
        <v>27</v>
      </c>
      <c r="J21" s="24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6" t="s">
        <v>32</v>
      </c>
      <c r="I23" s="90" t="s">
        <v>25</v>
      </c>
      <c r="J23" s="24" t="str">
        <f>IF('Rekapitulace stavby'!AN19="","",'Rekapitulace stavby'!AN19)</f>
        <v/>
      </c>
      <c r="L23" s="30"/>
    </row>
    <row r="24" spans="2:12" s="1" customFormat="1" ht="18" customHeight="1">
      <c r="B24" s="30"/>
      <c r="E24" s="24" t="str">
        <f>IF('Rekapitulace stavby'!E20="","",'Rekapitulace stavby'!E20)</f>
        <v/>
      </c>
      <c r="I24" s="90" t="s">
        <v>27</v>
      </c>
      <c r="J24" s="24" t="str">
        <f>IF('Rekapitulace stavby'!AN20="","",'Rekapitulace stavby'!AN20)</f>
        <v/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6" t="s">
        <v>33</v>
      </c>
      <c r="I26" s="89"/>
      <c r="L26" s="30"/>
    </row>
    <row r="27" spans="2:12" s="7" customFormat="1" ht="16.5" customHeight="1">
      <c r="B27" s="91"/>
      <c r="E27" s="240" t="s">
        <v>1</v>
      </c>
      <c r="F27" s="240"/>
      <c r="G27" s="240"/>
      <c r="H27" s="240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ROUND(J131,2)</f>
        <v>133370.8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5" customHeight="1">
      <c r="B33" s="30"/>
      <c r="D33" s="96" t="s">
        <v>38</v>
      </c>
      <c r="E33" s="26" t="s">
        <v>39</v>
      </c>
      <c r="F33" s="97">
        <f>ROUND((SUM(BE131:BE221)),2)</f>
        <v>133370.8</v>
      </c>
      <c r="I33" s="98">
        <v>0.21</v>
      </c>
      <c r="J33" s="97">
        <f>ROUND(((SUM(BE131:BE221))*I33),2)</f>
        <v>28007.87</v>
      </c>
      <c r="L33" s="30"/>
    </row>
    <row r="34" spans="2:12" s="1" customFormat="1" ht="14.45" customHeight="1">
      <c r="B34" s="30"/>
      <c r="E34" s="26" t="s">
        <v>40</v>
      </c>
      <c r="F34" s="97">
        <f>ROUND((SUM(BF131:BF221)),2)</f>
        <v>0</v>
      </c>
      <c r="I34" s="98">
        <v>0.15</v>
      </c>
      <c r="J34" s="97">
        <f>ROUND(((SUM(BF131:BF221))*I34),2)</f>
        <v>0</v>
      </c>
      <c r="L34" s="30"/>
    </row>
    <row r="35" spans="2:12" s="1" customFormat="1" ht="14.45" customHeight="1" hidden="1">
      <c r="B35" s="30"/>
      <c r="E35" s="26" t="s">
        <v>41</v>
      </c>
      <c r="F35" s="97">
        <f>ROUND((SUM(BG131:BG221)),2)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6" t="s">
        <v>42</v>
      </c>
      <c r="F36" s="97">
        <f>ROUND((SUM(BH131:BH221)),2)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6" t="s">
        <v>43</v>
      </c>
      <c r="F37" s="97">
        <f>ROUND((SUM(BI131:BI221)),2)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161378.66999999998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6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4.9" customHeight="1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3.6" customHeight="1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0" ht="6" customHeight="1"/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20" t="s">
        <v>112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6" t="s">
        <v>16</v>
      </c>
      <c r="I84" s="89"/>
      <c r="L84" s="30"/>
    </row>
    <row r="85" spans="2:12" s="1" customFormat="1" ht="27" customHeight="1">
      <c r="B85" s="30"/>
      <c r="E85" s="249" t="str">
        <f>E7</f>
        <v>DECENTRALIZACE KOTELNY A MODERNIZACE TOPNÉHO SYSTÉMU NA ZKUŠEBNÍ STANICI ÚKZÚZ</v>
      </c>
      <c r="F85" s="250"/>
      <c r="G85" s="250"/>
      <c r="H85" s="250"/>
      <c r="I85" s="89"/>
      <c r="L85" s="30"/>
    </row>
    <row r="86" spans="2:12" s="1" customFormat="1" ht="12" customHeight="1">
      <c r="B86" s="30"/>
      <c r="C86" s="26" t="s">
        <v>110</v>
      </c>
      <c r="I86" s="89"/>
      <c r="L86" s="30"/>
    </row>
    <row r="87" spans="2:12" s="1" customFormat="1" ht="16.5" customHeight="1">
      <c r="B87" s="30"/>
      <c r="E87" s="233" t="str">
        <f>E9</f>
        <v>SO 02_UT - D.1.4.UT VYTÁPĚNÍ</v>
      </c>
      <c r="F87" s="248"/>
      <c r="G87" s="248"/>
      <c r="H87" s="248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6" t="s">
        <v>20</v>
      </c>
      <c r="F89" s="24" t="str">
        <f>F12</f>
        <v>HRADEC NAD SVITAVOU 483</v>
      </c>
      <c r="I89" s="90" t="s">
        <v>22</v>
      </c>
      <c r="J89" s="50" t="str">
        <f>IF(J12="","",J12)</f>
        <v>29. 2. 2020</v>
      </c>
      <c r="L89" s="30"/>
    </row>
    <row r="90" spans="2:12" s="1" customFormat="1" ht="6.95" customHeight="1">
      <c r="B90" s="30"/>
      <c r="I90" s="89"/>
      <c r="L90" s="30"/>
    </row>
    <row r="91" spans="2:12" s="1" customFormat="1" ht="15.2" customHeight="1">
      <c r="B91" s="30"/>
      <c r="C91" s="26" t="s">
        <v>24</v>
      </c>
      <c r="F91" s="24" t="str">
        <f>E15</f>
        <v/>
      </c>
      <c r="I91" s="90" t="s">
        <v>29</v>
      </c>
      <c r="J91" s="28" t="str">
        <f>E21</f>
        <v>iprojekt.info s.r.o.</v>
      </c>
      <c r="L91" s="30"/>
    </row>
    <row r="92" spans="2:12" s="1" customFormat="1" ht="15.2" customHeight="1">
      <c r="B92" s="30"/>
      <c r="C92" s="26" t="s">
        <v>28</v>
      </c>
      <c r="F92" s="24" t="str">
        <f>IF(E18="","",E18)</f>
        <v>INSTALATÉR Svitavy, s.r.o.</v>
      </c>
      <c r="I92" s="90" t="s">
        <v>32</v>
      </c>
      <c r="J92" s="28" t="str">
        <f>E24</f>
        <v/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113</v>
      </c>
      <c r="D94" s="99"/>
      <c r="E94" s="99"/>
      <c r="F94" s="99"/>
      <c r="G94" s="99"/>
      <c r="H94" s="99"/>
      <c r="I94" s="113"/>
      <c r="J94" s="114" t="s">
        <v>114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115</v>
      </c>
      <c r="I96" s="89"/>
      <c r="J96" s="64">
        <f>J131</f>
        <v>133370.8</v>
      </c>
      <c r="L96" s="30"/>
      <c r="AU96" s="16" t="s">
        <v>116</v>
      </c>
    </row>
    <row r="97" spans="2:12" s="8" customFormat="1" ht="24.95" customHeight="1">
      <c r="B97" s="116"/>
      <c r="D97" s="117" t="s">
        <v>117</v>
      </c>
      <c r="E97" s="118"/>
      <c r="F97" s="118"/>
      <c r="G97" s="118"/>
      <c r="H97" s="118"/>
      <c r="I97" s="119"/>
      <c r="J97" s="120">
        <f>J132</f>
        <v>133370.8</v>
      </c>
      <c r="L97" s="116"/>
    </row>
    <row r="98" spans="2:12" s="9" customFormat="1" ht="19.9" customHeight="1">
      <c r="B98" s="121"/>
      <c r="D98" s="122" t="s">
        <v>290</v>
      </c>
      <c r="E98" s="123"/>
      <c r="F98" s="123"/>
      <c r="G98" s="123"/>
      <c r="H98" s="123"/>
      <c r="I98" s="124"/>
      <c r="J98" s="125">
        <f>J133</f>
        <v>8658</v>
      </c>
      <c r="L98" s="121"/>
    </row>
    <row r="99" spans="2:12" s="9" customFormat="1" ht="19.9" customHeight="1">
      <c r="B99" s="121"/>
      <c r="D99" s="122" t="s">
        <v>291</v>
      </c>
      <c r="E99" s="123"/>
      <c r="F99" s="123"/>
      <c r="G99" s="123"/>
      <c r="H99" s="123"/>
      <c r="I99" s="124"/>
      <c r="J99" s="125">
        <f>J142</f>
        <v>4950</v>
      </c>
      <c r="L99" s="121"/>
    </row>
    <row r="100" spans="2:12" s="9" customFormat="1" ht="19.9" customHeight="1">
      <c r="B100" s="121"/>
      <c r="D100" s="122" t="s">
        <v>292</v>
      </c>
      <c r="E100" s="123"/>
      <c r="F100" s="123"/>
      <c r="G100" s="123"/>
      <c r="H100" s="123"/>
      <c r="I100" s="124"/>
      <c r="J100" s="125">
        <f>J145</f>
        <v>3700</v>
      </c>
      <c r="L100" s="121"/>
    </row>
    <row r="101" spans="2:12" s="9" customFormat="1" ht="19.9" customHeight="1">
      <c r="B101" s="121"/>
      <c r="D101" s="122" t="s">
        <v>293</v>
      </c>
      <c r="E101" s="123"/>
      <c r="F101" s="123"/>
      <c r="G101" s="123"/>
      <c r="H101" s="123"/>
      <c r="I101" s="124"/>
      <c r="J101" s="125">
        <f>J152</f>
        <v>2650</v>
      </c>
      <c r="L101" s="121"/>
    </row>
    <row r="102" spans="2:12" s="9" customFormat="1" ht="19.9" customHeight="1">
      <c r="B102" s="121"/>
      <c r="D102" s="122" t="s">
        <v>294</v>
      </c>
      <c r="E102" s="123"/>
      <c r="F102" s="123"/>
      <c r="G102" s="123"/>
      <c r="H102" s="123"/>
      <c r="I102" s="124"/>
      <c r="J102" s="125">
        <f>J157</f>
        <v>6861</v>
      </c>
      <c r="L102" s="121"/>
    </row>
    <row r="103" spans="2:12" s="9" customFormat="1" ht="19.9" customHeight="1">
      <c r="B103" s="121"/>
      <c r="D103" s="122" t="s">
        <v>295</v>
      </c>
      <c r="E103" s="123"/>
      <c r="F103" s="123"/>
      <c r="G103" s="123"/>
      <c r="H103" s="123"/>
      <c r="I103" s="124"/>
      <c r="J103" s="125">
        <f>J163</f>
        <v>4690</v>
      </c>
      <c r="L103" s="121"/>
    </row>
    <row r="104" spans="2:12" s="9" customFormat="1" ht="19.9" customHeight="1">
      <c r="B104" s="121"/>
      <c r="D104" s="122" t="s">
        <v>296</v>
      </c>
      <c r="E104" s="123"/>
      <c r="F104" s="123"/>
      <c r="G104" s="123"/>
      <c r="H104" s="123"/>
      <c r="I104" s="124"/>
      <c r="J104" s="125">
        <f>J170</f>
        <v>2358</v>
      </c>
      <c r="L104" s="121"/>
    </row>
    <row r="105" spans="2:12" s="9" customFormat="1" ht="19.9" customHeight="1">
      <c r="B105" s="121"/>
      <c r="D105" s="122" t="s">
        <v>297</v>
      </c>
      <c r="E105" s="123"/>
      <c r="F105" s="123"/>
      <c r="G105" s="123"/>
      <c r="H105" s="123"/>
      <c r="I105" s="124"/>
      <c r="J105" s="125">
        <f>J174</f>
        <v>3883.8</v>
      </c>
      <c r="L105" s="121"/>
    </row>
    <row r="106" spans="2:12" s="9" customFormat="1" ht="19.9" customHeight="1">
      <c r="B106" s="121"/>
      <c r="D106" s="122" t="s">
        <v>298</v>
      </c>
      <c r="E106" s="123"/>
      <c r="F106" s="123"/>
      <c r="G106" s="123"/>
      <c r="H106" s="123"/>
      <c r="I106" s="124"/>
      <c r="J106" s="125">
        <f>J183</f>
        <v>60447</v>
      </c>
      <c r="L106" s="121"/>
    </row>
    <row r="107" spans="2:12" s="9" customFormat="1" ht="19.9" customHeight="1">
      <c r="B107" s="121"/>
      <c r="D107" s="122" t="s">
        <v>299</v>
      </c>
      <c r="E107" s="123"/>
      <c r="F107" s="123"/>
      <c r="G107" s="123"/>
      <c r="H107" s="123"/>
      <c r="I107" s="124"/>
      <c r="J107" s="125">
        <f>J190</f>
        <v>2486</v>
      </c>
      <c r="L107" s="121"/>
    </row>
    <row r="108" spans="2:12" s="9" customFormat="1" ht="19.9" customHeight="1">
      <c r="B108" s="121"/>
      <c r="D108" s="122" t="s">
        <v>300</v>
      </c>
      <c r="E108" s="123"/>
      <c r="F108" s="123"/>
      <c r="G108" s="123"/>
      <c r="H108" s="123"/>
      <c r="I108" s="124"/>
      <c r="J108" s="125">
        <f>J193</f>
        <v>14562</v>
      </c>
      <c r="L108" s="121"/>
    </row>
    <row r="109" spans="2:12" s="9" customFormat="1" ht="19.9" customHeight="1">
      <c r="B109" s="121"/>
      <c r="D109" s="122" t="s">
        <v>301</v>
      </c>
      <c r="E109" s="123"/>
      <c r="F109" s="123"/>
      <c r="G109" s="123"/>
      <c r="H109" s="123"/>
      <c r="I109" s="124"/>
      <c r="J109" s="125">
        <f>J201</f>
        <v>15913</v>
      </c>
      <c r="L109" s="121"/>
    </row>
    <row r="110" spans="2:12" s="9" customFormat="1" ht="19.9" customHeight="1">
      <c r="B110" s="121"/>
      <c r="D110" s="122" t="s">
        <v>302</v>
      </c>
      <c r="E110" s="123"/>
      <c r="F110" s="123"/>
      <c r="G110" s="123"/>
      <c r="H110" s="123"/>
      <c r="I110" s="124"/>
      <c r="J110" s="125">
        <f>J215</f>
        <v>364</v>
      </c>
      <c r="L110" s="121"/>
    </row>
    <row r="111" spans="2:12" s="9" customFormat="1" ht="19.9" customHeight="1">
      <c r="B111" s="121"/>
      <c r="D111" s="122" t="s">
        <v>120</v>
      </c>
      <c r="E111" s="123"/>
      <c r="F111" s="123"/>
      <c r="G111" s="123"/>
      <c r="H111" s="123"/>
      <c r="I111" s="124"/>
      <c r="J111" s="125">
        <f>J219</f>
        <v>1848</v>
      </c>
      <c r="L111" s="121"/>
    </row>
    <row r="112" spans="2:12" s="1" customFormat="1" ht="21.75" customHeight="1">
      <c r="B112" s="30"/>
      <c r="I112" s="89"/>
      <c r="L112" s="30"/>
    </row>
    <row r="113" spans="2:12" s="1" customFormat="1" ht="6.95" customHeight="1">
      <c r="B113" s="42"/>
      <c r="C113" s="43"/>
      <c r="D113" s="43"/>
      <c r="E113" s="43"/>
      <c r="F113" s="43"/>
      <c r="G113" s="43"/>
      <c r="H113" s="43"/>
      <c r="I113" s="110"/>
      <c r="J113" s="43"/>
      <c r="K113" s="43"/>
      <c r="L113" s="30"/>
    </row>
    <row r="116" ht="7.9" customHeight="1"/>
    <row r="117" spans="2:12" s="1" customFormat="1" ht="6.95" customHeight="1">
      <c r="B117" s="44"/>
      <c r="C117" s="45"/>
      <c r="D117" s="45"/>
      <c r="E117" s="45"/>
      <c r="F117" s="45"/>
      <c r="G117" s="45"/>
      <c r="H117" s="45"/>
      <c r="I117" s="111"/>
      <c r="J117" s="45"/>
      <c r="K117" s="45"/>
      <c r="L117" s="30"/>
    </row>
    <row r="118" spans="2:12" s="1" customFormat="1" ht="24.95" customHeight="1">
      <c r="B118" s="30"/>
      <c r="C118" s="20" t="s">
        <v>122</v>
      </c>
      <c r="I118" s="89"/>
      <c r="L118" s="30"/>
    </row>
    <row r="119" spans="2:12" s="1" customFormat="1" ht="6.95" customHeight="1">
      <c r="B119" s="30"/>
      <c r="I119" s="89"/>
      <c r="L119" s="30"/>
    </row>
    <row r="120" spans="2:12" s="1" customFormat="1" ht="12" customHeight="1">
      <c r="B120" s="30"/>
      <c r="C120" s="26" t="s">
        <v>16</v>
      </c>
      <c r="I120" s="89"/>
      <c r="L120" s="30"/>
    </row>
    <row r="121" spans="2:12" s="1" customFormat="1" ht="22.15" customHeight="1">
      <c r="B121" s="30"/>
      <c r="E121" s="249" t="str">
        <f>E7</f>
        <v>DECENTRALIZACE KOTELNY A MODERNIZACE TOPNÉHO SYSTÉMU NA ZKUŠEBNÍ STANICI ÚKZÚZ</v>
      </c>
      <c r="F121" s="250"/>
      <c r="G121" s="250"/>
      <c r="H121" s="250"/>
      <c r="I121" s="89"/>
      <c r="L121" s="30"/>
    </row>
    <row r="122" spans="2:12" s="1" customFormat="1" ht="12" customHeight="1">
      <c r="B122" s="30"/>
      <c r="C122" s="26" t="s">
        <v>110</v>
      </c>
      <c r="I122" s="89"/>
      <c r="L122" s="30"/>
    </row>
    <row r="123" spans="2:12" s="1" customFormat="1" ht="16.5" customHeight="1">
      <c r="B123" s="30"/>
      <c r="E123" s="233" t="str">
        <f>E9</f>
        <v>SO 02_UT - D.1.4.UT VYTÁPĚNÍ</v>
      </c>
      <c r="F123" s="248"/>
      <c r="G123" s="248"/>
      <c r="H123" s="248"/>
      <c r="I123" s="89"/>
      <c r="L123" s="30"/>
    </row>
    <row r="124" spans="2:12" s="1" customFormat="1" ht="6.95" customHeight="1">
      <c r="B124" s="30"/>
      <c r="I124" s="89"/>
      <c r="L124" s="30"/>
    </row>
    <row r="125" spans="2:12" s="1" customFormat="1" ht="12" customHeight="1">
      <c r="B125" s="30"/>
      <c r="C125" s="26" t="s">
        <v>20</v>
      </c>
      <c r="F125" s="24" t="str">
        <f>F12</f>
        <v>HRADEC NAD SVITAVOU 483</v>
      </c>
      <c r="I125" s="90" t="s">
        <v>22</v>
      </c>
      <c r="J125" s="50" t="str">
        <f>IF(J12="","",J12)</f>
        <v>29. 2. 2020</v>
      </c>
      <c r="L125" s="30"/>
    </row>
    <row r="126" spans="2:12" s="1" customFormat="1" ht="6.95" customHeight="1">
      <c r="B126" s="30"/>
      <c r="I126" s="89"/>
      <c r="L126" s="30"/>
    </row>
    <row r="127" spans="2:12" s="1" customFormat="1" ht="15.2" customHeight="1">
      <c r="B127" s="30"/>
      <c r="C127" s="26" t="s">
        <v>24</v>
      </c>
      <c r="F127" s="24" t="str">
        <f>E15</f>
        <v/>
      </c>
      <c r="I127" s="90" t="s">
        <v>29</v>
      </c>
      <c r="J127" s="28" t="str">
        <f>E21</f>
        <v>iprojekt.info s.r.o.</v>
      </c>
      <c r="L127" s="30"/>
    </row>
    <row r="128" spans="2:12" s="1" customFormat="1" ht="15.2" customHeight="1">
      <c r="B128" s="30"/>
      <c r="C128" s="26" t="s">
        <v>28</v>
      </c>
      <c r="F128" s="24" t="str">
        <f>IF(E18="","",E18)</f>
        <v>INSTALATÉR Svitavy, s.r.o.</v>
      </c>
      <c r="I128" s="90" t="s">
        <v>32</v>
      </c>
      <c r="J128" s="28" t="str">
        <f>E24</f>
        <v/>
      </c>
      <c r="L128" s="30"/>
    </row>
    <row r="129" spans="2:12" s="1" customFormat="1" ht="10.35" customHeight="1">
      <c r="B129" s="30"/>
      <c r="I129" s="89"/>
      <c r="L129" s="30"/>
    </row>
    <row r="130" spans="2:20" s="10" customFormat="1" ht="29.25" customHeight="1">
      <c r="B130" s="126"/>
      <c r="C130" s="127" t="s">
        <v>123</v>
      </c>
      <c r="D130" s="128" t="s">
        <v>59</v>
      </c>
      <c r="E130" s="128" t="s">
        <v>55</v>
      </c>
      <c r="F130" s="128" t="s">
        <v>56</v>
      </c>
      <c r="G130" s="128" t="s">
        <v>124</v>
      </c>
      <c r="H130" s="128" t="s">
        <v>125</v>
      </c>
      <c r="I130" s="129" t="s">
        <v>126</v>
      </c>
      <c r="J130" s="130" t="s">
        <v>114</v>
      </c>
      <c r="K130" s="131" t="s">
        <v>127</v>
      </c>
      <c r="L130" s="126"/>
      <c r="M130" s="57" t="s">
        <v>1</v>
      </c>
      <c r="N130" s="58" t="s">
        <v>38</v>
      </c>
      <c r="O130" s="58" t="s">
        <v>128</v>
      </c>
      <c r="P130" s="58" t="s">
        <v>129</v>
      </c>
      <c r="Q130" s="58" t="s">
        <v>130</v>
      </c>
      <c r="R130" s="58" t="s">
        <v>131</v>
      </c>
      <c r="S130" s="58" t="s">
        <v>132</v>
      </c>
      <c r="T130" s="59" t="s">
        <v>133</v>
      </c>
    </row>
    <row r="131" spans="2:63" s="1" customFormat="1" ht="22.9" customHeight="1">
      <c r="B131" s="30"/>
      <c r="C131" s="62" t="s">
        <v>134</v>
      </c>
      <c r="I131" s="89"/>
      <c r="J131" s="132">
        <f>BK131</f>
        <v>133370.8</v>
      </c>
      <c r="L131" s="30"/>
      <c r="M131" s="60"/>
      <c r="N131" s="51"/>
      <c r="O131" s="51"/>
      <c r="P131" s="133">
        <f>P132</f>
        <v>0</v>
      </c>
      <c r="Q131" s="51"/>
      <c r="R131" s="133">
        <f>R132</f>
        <v>0.3712999999999999</v>
      </c>
      <c r="S131" s="51"/>
      <c r="T131" s="134">
        <f>T132</f>
        <v>0.31858</v>
      </c>
      <c r="AT131" s="16" t="s">
        <v>73</v>
      </c>
      <c r="AU131" s="16" t="s">
        <v>116</v>
      </c>
      <c r="BK131" s="135">
        <f>BK132</f>
        <v>133370.8</v>
      </c>
    </row>
    <row r="132" spans="2:63" s="11" customFormat="1" ht="25.9" customHeight="1">
      <c r="B132" s="136"/>
      <c r="D132" s="137" t="s">
        <v>73</v>
      </c>
      <c r="E132" s="138" t="s">
        <v>135</v>
      </c>
      <c r="F132" s="138" t="s">
        <v>135</v>
      </c>
      <c r="I132" s="139"/>
      <c r="J132" s="140">
        <f>BK132</f>
        <v>133370.8</v>
      </c>
      <c r="L132" s="136"/>
      <c r="M132" s="141"/>
      <c r="N132" s="142"/>
      <c r="O132" s="142"/>
      <c r="P132" s="143">
        <f>P133+P142+P145+P152+P157+P163+P170+P174+P183+P190+P193+P201+P215+P219</f>
        <v>0</v>
      </c>
      <c r="Q132" s="142"/>
      <c r="R132" s="143">
        <f>R133+R142+R145+R152+R157+R163+R170+R174+R183+R190+R193+R201+R215+R219</f>
        <v>0.3712999999999999</v>
      </c>
      <c r="S132" s="142"/>
      <c r="T132" s="144">
        <f>T133+T142+T145+T152+T157+T163+T170+T174+T183+T190+T193+T201+T215+T219</f>
        <v>0.31858</v>
      </c>
      <c r="AR132" s="137" t="s">
        <v>84</v>
      </c>
      <c r="AT132" s="145" t="s">
        <v>73</v>
      </c>
      <c r="AU132" s="145" t="s">
        <v>74</v>
      </c>
      <c r="AY132" s="137" t="s">
        <v>136</v>
      </c>
      <c r="BK132" s="146">
        <f>BK133+BK142+BK145+BK152+BK157+BK163+BK170+BK174+BK183+BK190+BK193+BK201+BK215+BK219</f>
        <v>133370.8</v>
      </c>
    </row>
    <row r="133" spans="2:63" s="11" customFormat="1" ht="22.9" customHeight="1">
      <c r="B133" s="136"/>
      <c r="D133" s="137" t="s">
        <v>73</v>
      </c>
      <c r="E133" s="147" t="s">
        <v>304</v>
      </c>
      <c r="F133" s="147" t="s">
        <v>305</v>
      </c>
      <c r="I133" s="139"/>
      <c r="J133" s="148">
        <f>BK133</f>
        <v>8658</v>
      </c>
      <c r="L133" s="136"/>
      <c r="M133" s="141"/>
      <c r="N133" s="142"/>
      <c r="O133" s="142"/>
      <c r="P133" s="143">
        <f>SUM(P134:P141)</f>
        <v>0</v>
      </c>
      <c r="Q133" s="142"/>
      <c r="R133" s="143">
        <f>SUM(R134:R141)</f>
        <v>0</v>
      </c>
      <c r="S133" s="142"/>
      <c r="T133" s="144">
        <f>SUM(T134:T141)</f>
        <v>0</v>
      </c>
      <c r="AR133" s="137" t="s">
        <v>84</v>
      </c>
      <c r="AT133" s="145" t="s">
        <v>73</v>
      </c>
      <c r="AU133" s="145" t="s">
        <v>82</v>
      </c>
      <c r="AY133" s="137" t="s">
        <v>136</v>
      </c>
      <c r="BK133" s="146">
        <f>SUM(BK134:BK141)</f>
        <v>8658</v>
      </c>
    </row>
    <row r="134" spans="2:65" s="1" customFormat="1" ht="16.5" customHeight="1">
      <c r="B134" s="149"/>
      <c r="C134" s="177" t="s">
        <v>82</v>
      </c>
      <c r="D134" s="177" t="s">
        <v>306</v>
      </c>
      <c r="E134" s="178" t="s">
        <v>307</v>
      </c>
      <c r="F134" s="179" t="s">
        <v>836</v>
      </c>
      <c r="G134" s="180" t="s">
        <v>142</v>
      </c>
      <c r="H134" s="181">
        <v>2</v>
      </c>
      <c r="I134" s="182">
        <v>211.5</v>
      </c>
      <c r="J134" s="183">
        <f aca="true" t="shared" si="0" ref="J134:J141">ROUND(I134*H134,2)</f>
        <v>423</v>
      </c>
      <c r="K134" s="179" t="s">
        <v>1</v>
      </c>
      <c r="L134" s="184"/>
      <c r="M134" s="185" t="s">
        <v>1</v>
      </c>
      <c r="N134" s="186" t="s">
        <v>39</v>
      </c>
      <c r="O134" s="53"/>
      <c r="P134" s="159">
        <f aca="true" t="shared" si="1" ref="P134:P141">O134*H134</f>
        <v>0</v>
      </c>
      <c r="Q134" s="159">
        <v>0</v>
      </c>
      <c r="R134" s="159">
        <f aca="true" t="shared" si="2" ref="R134:R141">Q134*H134</f>
        <v>0</v>
      </c>
      <c r="S134" s="159">
        <v>0</v>
      </c>
      <c r="T134" s="160">
        <f aca="true" t="shared" si="3" ref="T134:T141">S134*H134</f>
        <v>0</v>
      </c>
      <c r="AR134" s="161" t="s">
        <v>258</v>
      </c>
      <c r="AT134" s="161" t="s">
        <v>306</v>
      </c>
      <c r="AU134" s="161" t="s">
        <v>84</v>
      </c>
      <c r="AY134" s="16" t="s">
        <v>136</v>
      </c>
      <c r="BE134" s="162">
        <f aca="true" t="shared" si="4" ref="BE134:BE141">IF(N134="základní",J134,0)</f>
        <v>423</v>
      </c>
      <c r="BF134" s="162">
        <f aca="true" t="shared" si="5" ref="BF134:BF141">IF(N134="snížená",J134,0)</f>
        <v>0</v>
      </c>
      <c r="BG134" s="162">
        <f aca="true" t="shared" si="6" ref="BG134:BG141">IF(N134="zákl. přenesená",J134,0)</f>
        <v>0</v>
      </c>
      <c r="BH134" s="162">
        <f aca="true" t="shared" si="7" ref="BH134:BH141">IF(N134="sníž. přenesená",J134,0)</f>
        <v>0</v>
      </c>
      <c r="BI134" s="162">
        <f aca="true" t="shared" si="8" ref="BI134:BI141">IF(N134="nulová",J134,0)</f>
        <v>0</v>
      </c>
      <c r="BJ134" s="16" t="s">
        <v>82</v>
      </c>
      <c r="BK134" s="162">
        <f aca="true" t="shared" si="9" ref="BK134:BK141">ROUND(I134*H134,2)</f>
        <v>423</v>
      </c>
      <c r="BL134" s="16" t="s">
        <v>258</v>
      </c>
      <c r="BM134" s="161" t="s">
        <v>837</v>
      </c>
    </row>
    <row r="135" spans="2:65" s="1" customFormat="1" ht="16.5" customHeight="1">
      <c r="B135" s="149"/>
      <c r="C135" s="177" t="s">
        <v>84</v>
      </c>
      <c r="D135" s="177" t="s">
        <v>306</v>
      </c>
      <c r="E135" s="178" t="s">
        <v>310</v>
      </c>
      <c r="F135" s="179" t="s">
        <v>838</v>
      </c>
      <c r="G135" s="180" t="s">
        <v>142</v>
      </c>
      <c r="H135" s="181">
        <v>1</v>
      </c>
      <c r="I135" s="182">
        <v>130.5</v>
      </c>
      <c r="J135" s="183">
        <f t="shared" si="0"/>
        <v>130.5</v>
      </c>
      <c r="K135" s="179" t="s">
        <v>1</v>
      </c>
      <c r="L135" s="184"/>
      <c r="M135" s="185" t="s">
        <v>1</v>
      </c>
      <c r="N135" s="186" t="s">
        <v>39</v>
      </c>
      <c r="O135" s="53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AR135" s="161" t="s">
        <v>258</v>
      </c>
      <c r="AT135" s="161" t="s">
        <v>306</v>
      </c>
      <c r="AU135" s="161" t="s">
        <v>84</v>
      </c>
      <c r="AY135" s="16" t="s">
        <v>136</v>
      </c>
      <c r="BE135" s="162">
        <f t="shared" si="4"/>
        <v>130.5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6" t="s">
        <v>82</v>
      </c>
      <c r="BK135" s="162">
        <f t="shared" si="9"/>
        <v>130.5</v>
      </c>
      <c r="BL135" s="16" t="s">
        <v>258</v>
      </c>
      <c r="BM135" s="161" t="s">
        <v>839</v>
      </c>
    </row>
    <row r="136" spans="2:65" s="1" customFormat="1" ht="16.5" customHeight="1">
      <c r="B136" s="149"/>
      <c r="C136" s="177" t="s">
        <v>148</v>
      </c>
      <c r="D136" s="177" t="s">
        <v>306</v>
      </c>
      <c r="E136" s="178" t="s">
        <v>313</v>
      </c>
      <c r="F136" s="179" t="s">
        <v>840</v>
      </c>
      <c r="G136" s="180" t="s">
        <v>142</v>
      </c>
      <c r="H136" s="181">
        <v>1</v>
      </c>
      <c r="I136" s="182">
        <v>184.5</v>
      </c>
      <c r="J136" s="183">
        <f t="shared" si="0"/>
        <v>184.5</v>
      </c>
      <c r="K136" s="179" t="s">
        <v>1</v>
      </c>
      <c r="L136" s="184"/>
      <c r="M136" s="185" t="s">
        <v>1</v>
      </c>
      <c r="N136" s="186" t="s">
        <v>39</v>
      </c>
      <c r="O136" s="53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AR136" s="161" t="s">
        <v>258</v>
      </c>
      <c r="AT136" s="161" t="s">
        <v>306</v>
      </c>
      <c r="AU136" s="161" t="s">
        <v>84</v>
      </c>
      <c r="AY136" s="16" t="s">
        <v>136</v>
      </c>
      <c r="BE136" s="162">
        <f t="shared" si="4"/>
        <v>184.5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6" t="s">
        <v>82</v>
      </c>
      <c r="BK136" s="162">
        <f t="shared" si="9"/>
        <v>184.5</v>
      </c>
      <c r="BL136" s="16" t="s">
        <v>258</v>
      </c>
      <c r="BM136" s="161" t="s">
        <v>841</v>
      </c>
    </row>
    <row r="137" spans="2:65" s="1" customFormat="1" ht="16.5" customHeight="1">
      <c r="B137" s="149"/>
      <c r="C137" s="177" t="s">
        <v>153</v>
      </c>
      <c r="D137" s="177" t="s">
        <v>306</v>
      </c>
      <c r="E137" s="178" t="s">
        <v>316</v>
      </c>
      <c r="F137" s="179" t="s">
        <v>842</v>
      </c>
      <c r="G137" s="180" t="s">
        <v>142</v>
      </c>
      <c r="H137" s="181">
        <v>2</v>
      </c>
      <c r="I137" s="182">
        <v>382.5</v>
      </c>
      <c r="J137" s="183">
        <f t="shared" si="0"/>
        <v>765</v>
      </c>
      <c r="K137" s="179" t="s">
        <v>1</v>
      </c>
      <c r="L137" s="184"/>
      <c r="M137" s="185" t="s">
        <v>1</v>
      </c>
      <c r="N137" s="186" t="s">
        <v>39</v>
      </c>
      <c r="O137" s="53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AR137" s="161" t="s">
        <v>258</v>
      </c>
      <c r="AT137" s="161" t="s">
        <v>306</v>
      </c>
      <c r="AU137" s="161" t="s">
        <v>84</v>
      </c>
      <c r="AY137" s="16" t="s">
        <v>136</v>
      </c>
      <c r="BE137" s="162">
        <f t="shared" si="4"/>
        <v>765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6" t="s">
        <v>82</v>
      </c>
      <c r="BK137" s="162">
        <f t="shared" si="9"/>
        <v>765</v>
      </c>
      <c r="BL137" s="16" t="s">
        <v>258</v>
      </c>
      <c r="BM137" s="161" t="s">
        <v>843</v>
      </c>
    </row>
    <row r="138" spans="2:65" s="1" customFormat="1" ht="16.5" customHeight="1">
      <c r="B138" s="149"/>
      <c r="C138" s="177" t="s">
        <v>157</v>
      </c>
      <c r="D138" s="177" t="s">
        <v>306</v>
      </c>
      <c r="E138" s="178" t="s">
        <v>319</v>
      </c>
      <c r="F138" s="179" t="s">
        <v>844</v>
      </c>
      <c r="G138" s="180" t="s">
        <v>142</v>
      </c>
      <c r="H138" s="181">
        <v>1</v>
      </c>
      <c r="I138" s="182">
        <v>211.5</v>
      </c>
      <c r="J138" s="183">
        <f t="shared" si="0"/>
        <v>211.5</v>
      </c>
      <c r="K138" s="179" t="s">
        <v>1</v>
      </c>
      <c r="L138" s="184"/>
      <c r="M138" s="185" t="s">
        <v>1</v>
      </c>
      <c r="N138" s="186" t="s">
        <v>39</v>
      </c>
      <c r="O138" s="53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AR138" s="161" t="s">
        <v>258</v>
      </c>
      <c r="AT138" s="161" t="s">
        <v>306</v>
      </c>
      <c r="AU138" s="161" t="s">
        <v>84</v>
      </c>
      <c r="AY138" s="16" t="s">
        <v>136</v>
      </c>
      <c r="BE138" s="162">
        <f t="shared" si="4"/>
        <v>211.5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6" t="s">
        <v>82</v>
      </c>
      <c r="BK138" s="162">
        <f t="shared" si="9"/>
        <v>211.5</v>
      </c>
      <c r="BL138" s="16" t="s">
        <v>258</v>
      </c>
      <c r="BM138" s="161" t="s">
        <v>845</v>
      </c>
    </row>
    <row r="139" spans="2:65" s="1" customFormat="1" ht="16.5" customHeight="1">
      <c r="B139" s="149"/>
      <c r="C139" s="177" t="s">
        <v>161</v>
      </c>
      <c r="D139" s="177" t="s">
        <v>306</v>
      </c>
      <c r="E139" s="178" t="s">
        <v>322</v>
      </c>
      <c r="F139" s="179" t="s">
        <v>846</v>
      </c>
      <c r="G139" s="180" t="s">
        <v>142</v>
      </c>
      <c r="H139" s="181">
        <v>1</v>
      </c>
      <c r="I139" s="182">
        <v>1192.5</v>
      </c>
      <c r="J139" s="183">
        <f t="shared" si="0"/>
        <v>1192.5</v>
      </c>
      <c r="K139" s="179" t="s">
        <v>1</v>
      </c>
      <c r="L139" s="184"/>
      <c r="M139" s="185" t="s">
        <v>1</v>
      </c>
      <c r="N139" s="186" t="s">
        <v>39</v>
      </c>
      <c r="O139" s="53"/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AR139" s="161" t="s">
        <v>258</v>
      </c>
      <c r="AT139" s="161" t="s">
        <v>306</v>
      </c>
      <c r="AU139" s="161" t="s">
        <v>84</v>
      </c>
      <c r="AY139" s="16" t="s">
        <v>136</v>
      </c>
      <c r="BE139" s="162">
        <f t="shared" si="4"/>
        <v>1192.5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6" t="s">
        <v>82</v>
      </c>
      <c r="BK139" s="162">
        <f t="shared" si="9"/>
        <v>1192.5</v>
      </c>
      <c r="BL139" s="16" t="s">
        <v>258</v>
      </c>
      <c r="BM139" s="161" t="s">
        <v>847</v>
      </c>
    </row>
    <row r="140" spans="2:65" s="1" customFormat="1" ht="16.5" customHeight="1">
      <c r="B140" s="149"/>
      <c r="C140" s="177" t="s">
        <v>165</v>
      </c>
      <c r="D140" s="177" t="s">
        <v>306</v>
      </c>
      <c r="E140" s="178" t="s">
        <v>325</v>
      </c>
      <c r="F140" s="179" t="s">
        <v>848</v>
      </c>
      <c r="G140" s="180" t="s">
        <v>142</v>
      </c>
      <c r="H140" s="181">
        <v>2</v>
      </c>
      <c r="I140" s="182">
        <v>175.5</v>
      </c>
      <c r="J140" s="183">
        <f t="shared" si="0"/>
        <v>351</v>
      </c>
      <c r="K140" s="179" t="s">
        <v>1</v>
      </c>
      <c r="L140" s="184"/>
      <c r="M140" s="185" t="s">
        <v>1</v>
      </c>
      <c r="N140" s="186" t="s">
        <v>39</v>
      </c>
      <c r="O140" s="53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AR140" s="161" t="s">
        <v>258</v>
      </c>
      <c r="AT140" s="161" t="s">
        <v>306</v>
      </c>
      <c r="AU140" s="161" t="s">
        <v>84</v>
      </c>
      <c r="AY140" s="16" t="s">
        <v>136</v>
      </c>
      <c r="BE140" s="162">
        <f t="shared" si="4"/>
        <v>351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6" t="s">
        <v>82</v>
      </c>
      <c r="BK140" s="162">
        <f t="shared" si="9"/>
        <v>351</v>
      </c>
      <c r="BL140" s="16" t="s">
        <v>258</v>
      </c>
      <c r="BM140" s="161" t="s">
        <v>849</v>
      </c>
    </row>
    <row r="141" spans="2:65" s="1" customFormat="1" ht="21.6" customHeight="1">
      <c r="B141" s="149"/>
      <c r="C141" s="177" t="s">
        <v>169</v>
      </c>
      <c r="D141" s="177" t="s">
        <v>306</v>
      </c>
      <c r="E141" s="178" t="s">
        <v>328</v>
      </c>
      <c r="F141" s="179" t="s">
        <v>1462</v>
      </c>
      <c r="G141" s="180" t="s">
        <v>142</v>
      </c>
      <c r="H141" s="181">
        <v>1</v>
      </c>
      <c r="I141" s="182">
        <v>5400</v>
      </c>
      <c r="J141" s="183">
        <f t="shared" si="0"/>
        <v>5400</v>
      </c>
      <c r="K141" s="179" t="s">
        <v>1</v>
      </c>
      <c r="L141" s="184"/>
      <c r="M141" s="185" t="s">
        <v>1</v>
      </c>
      <c r="N141" s="186" t="s">
        <v>39</v>
      </c>
      <c r="O141" s="53"/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AR141" s="161" t="s">
        <v>258</v>
      </c>
      <c r="AT141" s="161" t="s">
        <v>306</v>
      </c>
      <c r="AU141" s="161" t="s">
        <v>84</v>
      </c>
      <c r="AY141" s="16" t="s">
        <v>136</v>
      </c>
      <c r="BE141" s="162">
        <f t="shared" si="4"/>
        <v>5400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6" t="s">
        <v>82</v>
      </c>
      <c r="BK141" s="162">
        <f t="shared" si="9"/>
        <v>5400</v>
      </c>
      <c r="BL141" s="16" t="s">
        <v>258</v>
      </c>
      <c r="BM141" s="161" t="s">
        <v>850</v>
      </c>
    </row>
    <row r="142" spans="2:63" s="11" customFormat="1" ht="22.9" customHeight="1">
      <c r="B142" s="136"/>
      <c r="D142" s="137" t="s">
        <v>73</v>
      </c>
      <c r="E142" s="147" t="s">
        <v>342</v>
      </c>
      <c r="F142" s="147" t="s">
        <v>343</v>
      </c>
      <c r="I142" s="139"/>
      <c r="J142" s="148">
        <f>BK142</f>
        <v>4950</v>
      </c>
      <c r="L142" s="136"/>
      <c r="M142" s="141"/>
      <c r="N142" s="142"/>
      <c r="O142" s="142"/>
      <c r="P142" s="143">
        <f>SUM(P143:P144)</f>
        <v>0</v>
      </c>
      <c r="Q142" s="142"/>
      <c r="R142" s="143">
        <f>SUM(R143:R144)</f>
        <v>0</v>
      </c>
      <c r="S142" s="142"/>
      <c r="T142" s="144">
        <f>SUM(T143:T144)</f>
        <v>0</v>
      </c>
      <c r="AR142" s="137" t="s">
        <v>82</v>
      </c>
      <c r="AT142" s="145" t="s">
        <v>73</v>
      </c>
      <c r="AU142" s="145" t="s">
        <v>82</v>
      </c>
      <c r="AY142" s="137" t="s">
        <v>136</v>
      </c>
      <c r="BK142" s="146">
        <f>SUM(BK143:BK144)</f>
        <v>4950</v>
      </c>
    </row>
    <row r="143" spans="2:65" s="1" customFormat="1" ht="16.5" customHeight="1">
      <c r="B143" s="149"/>
      <c r="C143" s="177" t="s">
        <v>173</v>
      </c>
      <c r="D143" s="177" t="s">
        <v>306</v>
      </c>
      <c r="E143" s="178" t="s">
        <v>344</v>
      </c>
      <c r="F143" s="179" t="s">
        <v>1467</v>
      </c>
      <c r="G143" s="180" t="s">
        <v>142</v>
      </c>
      <c r="H143" s="181">
        <v>1</v>
      </c>
      <c r="I143" s="182">
        <v>3950</v>
      </c>
      <c r="J143" s="183">
        <f>ROUND(I143*H143,2)</f>
        <v>3950</v>
      </c>
      <c r="K143" s="179" t="s">
        <v>1</v>
      </c>
      <c r="L143" s="184"/>
      <c r="M143" s="185" t="s">
        <v>1</v>
      </c>
      <c r="N143" s="186" t="s">
        <v>39</v>
      </c>
      <c r="O143" s="53"/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61" t="s">
        <v>169</v>
      </c>
      <c r="AT143" s="161" t="s">
        <v>306</v>
      </c>
      <c r="AU143" s="161" t="s">
        <v>84</v>
      </c>
      <c r="AY143" s="16" t="s">
        <v>136</v>
      </c>
      <c r="BE143" s="162">
        <f>IF(N143="základní",J143,0)</f>
        <v>3950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6" t="s">
        <v>82</v>
      </c>
      <c r="BK143" s="162">
        <f>ROUND(I143*H143,2)</f>
        <v>3950</v>
      </c>
      <c r="BL143" s="16" t="s">
        <v>153</v>
      </c>
      <c r="BM143" s="161" t="s">
        <v>851</v>
      </c>
    </row>
    <row r="144" spans="2:65" s="1" customFormat="1" ht="16.5" customHeight="1">
      <c r="B144" s="149"/>
      <c r="C144" s="177" t="s">
        <v>177</v>
      </c>
      <c r="D144" s="177" t="s">
        <v>306</v>
      </c>
      <c r="E144" s="178" t="s">
        <v>346</v>
      </c>
      <c r="F144" s="179" t="s">
        <v>368</v>
      </c>
      <c r="G144" s="180" t="s">
        <v>142</v>
      </c>
      <c r="H144" s="181">
        <v>1</v>
      </c>
      <c r="I144" s="182">
        <v>1000</v>
      </c>
      <c r="J144" s="183">
        <f>ROUND(I144*H144,2)</f>
        <v>1000</v>
      </c>
      <c r="K144" s="179" t="s">
        <v>1</v>
      </c>
      <c r="L144" s="184"/>
      <c r="M144" s="185" t="s">
        <v>1</v>
      </c>
      <c r="N144" s="186" t="s">
        <v>39</v>
      </c>
      <c r="O144" s="53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61" t="s">
        <v>169</v>
      </c>
      <c r="AT144" s="161" t="s">
        <v>306</v>
      </c>
      <c r="AU144" s="161" t="s">
        <v>84</v>
      </c>
      <c r="AY144" s="16" t="s">
        <v>136</v>
      </c>
      <c r="BE144" s="162">
        <f>IF(N144="základní",J144,0)</f>
        <v>1000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6" t="s">
        <v>82</v>
      </c>
      <c r="BK144" s="162">
        <f>ROUND(I144*H144,2)</f>
        <v>1000</v>
      </c>
      <c r="BL144" s="16" t="s">
        <v>153</v>
      </c>
      <c r="BM144" s="161" t="s">
        <v>852</v>
      </c>
    </row>
    <row r="145" spans="2:63" s="11" customFormat="1" ht="22.9" customHeight="1">
      <c r="B145" s="136"/>
      <c r="D145" s="137" t="s">
        <v>73</v>
      </c>
      <c r="E145" s="147" t="s">
        <v>253</v>
      </c>
      <c r="F145" s="147" t="s">
        <v>254</v>
      </c>
      <c r="I145" s="139"/>
      <c r="J145" s="148">
        <f>BK145</f>
        <v>3700</v>
      </c>
      <c r="L145" s="136"/>
      <c r="M145" s="141"/>
      <c r="N145" s="142"/>
      <c r="O145" s="142"/>
      <c r="P145" s="143">
        <f>SUM(P146:P151)</f>
        <v>0</v>
      </c>
      <c r="Q145" s="142"/>
      <c r="R145" s="143">
        <f>SUM(R146:R151)</f>
        <v>0</v>
      </c>
      <c r="S145" s="142"/>
      <c r="T145" s="144">
        <f>SUM(T146:T151)</f>
        <v>0</v>
      </c>
      <c r="AR145" s="137" t="s">
        <v>153</v>
      </c>
      <c r="AT145" s="145" t="s">
        <v>73</v>
      </c>
      <c r="AU145" s="145" t="s">
        <v>82</v>
      </c>
      <c r="AY145" s="137" t="s">
        <v>136</v>
      </c>
      <c r="BK145" s="146">
        <f>SUM(BK146:BK151)</f>
        <v>3700</v>
      </c>
    </row>
    <row r="146" spans="2:65" s="1" customFormat="1" ht="16.5" customHeight="1">
      <c r="B146" s="149"/>
      <c r="C146" s="150" t="s">
        <v>185</v>
      </c>
      <c r="D146" s="150" t="s">
        <v>139</v>
      </c>
      <c r="E146" s="151" t="s">
        <v>261</v>
      </c>
      <c r="F146" s="152" t="s">
        <v>370</v>
      </c>
      <c r="G146" s="153" t="s">
        <v>142</v>
      </c>
      <c r="H146" s="154">
        <v>1</v>
      </c>
      <c r="I146" s="155">
        <v>500</v>
      </c>
      <c r="J146" s="156">
        <f aca="true" t="shared" si="10" ref="J146:J151">ROUND(I146*H146,2)</f>
        <v>500</v>
      </c>
      <c r="K146" s="152" t="s">
        <v>1</v>
      </c>
      <c r="L146" s="30"/>
      <c r="M146" s="157" t="s">
        <v>1</v>
      </c>
      <c r="N146" s="158" t="s">
        <v>39</v>
      </c>
      <c r="O146" s="53"/>
      <c r="P146" s="159">
        <f aca="true" t="shared" si="11" ref="P146:P151">O146*H146</f>
        <v>0</v>
      </c>
      <c r="Q146" s="159">
        <v>0</v>
      </c>
      <c r="R146" s="159">
        <f aca="true" t="shared" si="12" ref="R146:R151">Q146*H146</f>
        <v>0</v>
      </c>
      <c r="S146" s="159">
        <v>0</v>
      </c>
      <c r="T146" s="160">
        <f aca="true" t="shared" si="13" ref="T146:T151">S146*H146</f>
        <v>0</v>
      </c>
      <c r="AR146" s="161" t="s">
        <v>258</v>
      </c>
      <c r="AT146" s="161" t="s">
        <v>139</v>
      </c>
      <c r="AU146" s="161" t="s">
        <v>84</v>
      </c>
      <c r="AY146" s="16" t="s">
        <v>136</v>
      </c>
      <c r="BE146" s="162">
        <f aca="true" t="shared" si="14" ref="BE146:BE151">IF(N146="základní",J146,0)</f>
        <v>500</v>
      </c>
      <c r="BF146" s="162">
        <f aca="true" t="shared" si="15" ref="BF146:BF151">IF(N146="snížená",J146,0)</f>
        <v>0</v>
      </c>
      <c r="BG146" s="162">
        <f aca="true" t="shared" si="16" ref="BG146:BG151">IF(N146="zákl. přenesená",J146,0)</f>
        <v>0</v>
      </c>
      <c r="BH146" s="162">
        <f aca="true" t="shared" si="17" ref="BH146:BH151">IF(N146="sníž. přenesená",J146,0)</f>
        <v>0</v>
      </c>
      <c r="BI146" s="162">
        <f aca="true" t="shared" si="18" ref="BI146:BI151">IF(N146="nulová",J146,0)</f>
        <v>0</v>
      </c>
      <c r="BJ146" s="16" t="s">
        <v>82</v>
      </c>
      <c r="BK146" s="162">
        <f aca="true" t="shared" si="19" ref="BK146:BK151">ROUND(I146*H146,2)</f>
        <v>500</v>
      </c>
      <c r="BL146" s="16" t="s">
        <v>258</v>
      </c>
      <c r="BM146" s="161" t="s">
        <v>853</v>
      </c>
    </row>
    <row r="147" spans="2:65" s="1" customFormat="1" ht="36" customHeight="1">
      <c r="B147" s="149"/>
      <c r="C147" s="150" t="s">
        <v>189</v>
      </c>
      <c r="D147" s="150" t="s">
        <v>139</v>
      </c>
      <c r="E147" s="151" t="s">
        <v>263</v>
      </c>
      <c r="F147" s="152" t="s">
        <v>372</v>
      </c>
      <c r="G147" s="153" t="s">
        <v>142</v>
      </c>
      <c r="H147" s="154">
        <v>1</v>
      </c>
      <c r="I147" s="155">
        <v>500</v>
      </c>
      <c r="J147" s="156">
        <f t="shared" si="10"/>
        <v>500</v>
      </c>
      <c r="K147" s="152" t="s">
        <v>1</v>
      </c>
      <c r="L147" s="30"/>
      <c r="M147" s="157" t="s">
        <v>1</v>
      </c>
      <c r="N147" s="158" t="s">
        <v>39</v>
      </c>
      <c r="O147" s="53"/>
      <c r="P147" s="159">
        <f t="shared" si="11"/>
        <v>0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AR147" s="161" t="s">
        <v>258</v>
      </c>
      <c r="AT147" s="161" t="s">
        <v>139</v>
      </c>
      <c r="AU147" s="161" t="s">
        <v>84</v>
      </c>
      <c r="AY147" s="16" t="s">
        <v>136</v>
      </c>
      <c r="BE147" s="162">
        <f t="shared" si="14"/>
        <v>500</v>
      </c>
      <c r="BF147" s="162">
        <f t="shared" si="15"/>
        <v>0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6" t="s">
        <v>82</v>
      </c>
      <c r="BK147" s="162">
        <f t="shared" si="19"/>
        <v>500</v>
      </c>
      <c r="BL147" s="16" t="s">
        <v>258</v>
      </c>
      <c r="BM147" s="161" t="s">
        <v>854</v>
      </c>
    </row>
    <row r="148" spans="2:65" s="1" customFormat="1" ht="24" customHeight="1">
      <c r="B148" s="149"/>
      <c r="C148" s="150" t="s">
        <v>193</v>
      </c>
      <c r="D148" s="150" t="s">
        <v>139</v>
      </c>
      <c r="E148" s="151" t="s">
        <v>265</v>
      </c>
      <c r="F148" s="152" t="s">
        <v>374</v>
      </c>
      <c r="G148" s="153" t="s">
        <v>142</v>
      </c>
      <c r="H148" s="154">
        <v>1</v>
      </c>
      <c r="I148" s="155">
        <v>1000</v>
      </c>
      <c r="J148" s="156">
        <f t="shared" si="10"/>
        <v>1000</v>
      </c>
      <c r="K148" s="152" t="s">
        <v>1</v>
      </c>
      <c r="L148" s="30"/>
      <c r="M148" s="157" t="s">
        <v>1</v>
      </c>
      <c r="N148" s="158" t="s">
        <v>39</v>
      </c>
      <c r="O148" s="53"/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AR148" s="161" t="s">
        <v>258</v>
      </c>
      <c r="AT148" s="161" t="s">
        <v>139</v>
      </c>
      <c r="AU148" s="161" t="s">
        <v>84</v>
      </c>
      <c r="AY148" s="16" t="s">
        <v>136</v>
      </c>
      <c r="BE148" s="162">
        <f t="shared" si="14"/>
        <v>1000</v>
      </c>
      <c r="BF148" s="162">
        <f t="shared" si="15"/>
        <v>0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6" t="s">
        <v>82</v>
      </c>
      <c r="BK148" s="162">
        <f t="shared" si="19"/>
        <v>1000</v>
      </c>
      <c r="BL148" s="16" t="s">
        <v>258</v>
      </c>
      <c r="BM148" s="161" t="s">
        <v>855</v>
      </c>
    </row>
    <row r="149" spans="2:65" s="1" customFormat="1" ht="16.5" customHeight="1">
      <c r="B149" s="149"/>
      <c r="C149" s="150" t="s">
        <v>206</v>
      </c>
      <c r="D149" s="150" t="s">
        <v>139</v>
      </c>
      <c r="E149" s="151" t="s">
        <v>282</v>
      </c>
      <c r="F149" s="152" t="s">
        <v>266</v>
      </c>
      <c r="G149" s="153" t="s">
        <v>142</v>
      </c>
      <c r="H149" s="154">
        <v>1</v>
      </c>
      <c r="I149" s="155">
        <v>500</v>
      </c>
      <c r="J149" s="156">
        <f t="shared" si="10"/>
        <v>500</v>
      </c>
      <c r="K149" s="152" t="s">
        <v>1</v>
      </c>
      <c r="L149" s="30"/>
      <c r="M149" s="157" t="s">
        <v>1</v>
      </c>
      <c r="N149" s="158" t="s">
        <v>39</v>
      </c>
      <c r="O149" s="53"/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AR149" s="161" t="s">
        <v>258</v>
      </c>
      <c r="AT149" s="161" t="s">
        <v>139</v>
      </c>
      <c r="AU149" s="161" t="s">
        <v>84</v>
      </c>
      <c r="AY149" s="16" t="s">
        <v>136</v>
      </c>
      <c r="BE149" s="162">
        <f t="shared" si="14"/>
        <v>500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6" t="s">
        <v>82</v>
      </c>
      <c r="BK149" s="162">
        <f t="shared" si="19"/>
        <v>500</v>
      </c>
      <c r="BL149" s="16" t="s">
        <v>258</v>
      </c>
      <c r="BM149" s="161" t="s">
        <v>856</v>
      </c>
    </row>
    <row r="150" spans="2:65" s="1" customFormat="1" ht="16.5" customHeight="1">
      <c r="B150" s="149"/>
      <c r="C150" s="150" t="s">
        <v>209</v>
      </c>
      <c r="D150" s="150" t="s">
        <v>139</v>
      </c>
      <c r="E150" s="151" t="s">
        <v>286</v>
      </c>
      <c r="F150" s="152" t="s">
        <v>380</v>
      </c>
      <c r="G150" s="153" t="s">
        <v>142</v>
      </c>
      <c r="H150" s="154">
        <v>1</v>
      </c>
      <c r="I150" s="155">
        <v>1000</v>
      </c>
      <c r="J150" s="156">
        <f t="shared" si="10"/>
        <v>1000</v>
      </c>
      <c r="K150" s="152" t="s">
        <v>1</v>
      </c>
      <c r="L150" s="30"/>
      <c r="M150" s="157" t="s">
        <v>1</v>
      </c>
      <c r="N150" s="158" t="s">
        <v>39</v>
      </c>
      <c r="O150" s="53"/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AR150" s="161" t="s">
        <v>258</v>
      </c>
      <c r="AT150" s="161" t="s">
        <v>139</v>
      </c>
      <c r="AU150" s="161" t="s">
        <v>84</v>
      </c>
      <c r="AY150" s="16" t="s">
        <v>136</v>
      </c>
      <c r="BE150" s="162">
        <f t="shared" si="14"/>
        <v>1000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6" t="s">
        <v>82</v>
      </c>
      <c r="BK150" s="162">
        <f t="shared" si="19"/>
        <v>1000</v>
      </c>
      <c r="BL150" s="16" t="s">
        <v>258</v>
      </c>
      <c r="BM150" s="161" t="s">
        <v>857</v>
      </c>
    </row>
    <row r="151" spans="2:65" s="1" customFormat="1" ht="16.5" customHeight="1">
      <c r="B151" s="149"/>
      <c r="C151" s="150" t="s">
        <v>212</v>
      </c>
      <c r="D151" s="150" t="s">
        <v>139</v>
      </c>
      <c r="E151" s="151" t="s">
        <v>383</v>
      </c>
      <c r="F151" s="152" t="s">
        <v>384</v>
      </c>
      <c r="G151" s="153" t="s">
        <v>381</v>
      </c>
      <c r="H151" s="154">
        <v>1</v>
      </c>
      <c r="I151" s="155">
        <v>200</v>
      </c>
      <c r="J151" s="156">
        <f t="shared" si="10"/>
        <v>200</v>
      </c>
      <c r="K151" s="152" t="s">
        <v>1</v>
      </c>
      <c r="L151" s="30"/>
      <c r="M151" s="157" t="s">
        <v>1</v>
      </c>
      <c r="N151" s="158" t="s">
        <v>39</v>
      </c>
      <c r="O151" s="53"/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AR151" s="161" t="s">
        <v>258</v>
      </c>
      <c r="AT151" s="161" t="s">
        <v>139</v>
      </c>
      <c r="AU151" s="161" t="s">
        <v>84</v>
      </c>
      <c r="AY151" s="16" t="s">
        <v>136</v>
      </c>
      <c r="BE151" s="162">
        <f t="shared" si="14"/>
        <v>200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6" t="s">
        <v>82</v>
      </c>
      <c r="BK151" s="162">
        <f t="shared" si="19"/>
        <v>200</v>
      </c>
      <c r="BL151" s="16" t="s">
        <v>258</v>
      </c>
      <c r="BM151" s="161" t="s">
        <v>858</v>
      </c>
    </row>
    <row r="152" spans="2:63" s="11" customFormat="1" ht="22.9" customHeight="1">
      <c r="B152" s="136"/>
      <c r="D152" s="137" t="s">
        <v>73</v>
      </c>
      <c r="E152" s="147" t="s">
        <v>386</v>
      </c>
      <c r="F152" s="147" t="s">
        <v>387</v>
      </c>
      <c r="I152" s="139"/>
      <c r="J152" s="148">
        <f>BK152</f>
        <v>2650</v>
      </c>
      <c r="L152" s="136"/>
      <c r="M152" s="141"/>
      <c r="N152" s="142"/>
      <c r="O152" s="142"/>
      <c r="P152" s="143">
        <f>SUM(P153:P156)</f>
        <v>0</v>
      </c>
      <c r="Q152" s="142"/>
      <c r="R152" s="143">
        <f>SUM(R153:R156)</f>
        <v>0</v>
      </c>
      <c r="S152" s="142"/>
      <c r="T152" s="144">
        <f>SUM(T153:T156)</f>
        <v>0</v>
      </c>
      <c r="AR152" s="137" t="s">
        <v>84</v>
      </c>
      <c r="AT152" s="145" t="s">
        <v>73</v>
      </c>
      <c r="AU152" s="145" t="s">
        <v>82</v>
      </c>
      <c r="AY152" s="137" t="s">
        <v>136</v>
      </c>
      <c r="BK152" s="146">
        <f>SUM(BK153:BK156)</f>
        <v>2650</v>
      </c>
    </row>
    <row r="153" spans="2:65" s="1" customFormat="1" ht="24" customHeight="1">
      <c r="B153" s="149"/>
      <c r="C153" s="150" t="s">
        <v>7</v>
      </c>
      <c r="D153" s="150" t="s">
        <v>139</v>
      </c>
      <c r="E153" s="151" t="s">
        <v>388</v>
      </c>
      <c r="F153" s="152" t="s">
        <v>859</v>
      </c>
      <c r="G153" s="153" t="s">
        <v>142</v>
      </c>
      <c r="H153" s="154">
        <v>1</v>
      </c>
      <c r="I153" s="155">
        <v>500</v>
      </c>
      <c r="J153" s="156">
        <f>ROUND(I153*H153,2)</f>
        <v>500</v>
      </c>
      <c r="K153" s="152" t="s">
        <v>1</v>
      </c>
      <c r="L153" s="30"/>
      <c r="M153" s="157" t="s">
        <v>1</v>
      </c>
      <c r="N153" s="158" t="s">
        <v>39</v>
      </c>
      <c r="O153" s="53"/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AR153" s="161" t="s">
        <v>258</v>
      </c>
      <c r="AT153" s="161" t="s">
        <v>139</v>
      </c>
      <c r="AU153" s="161" t="s">
        <v>84</v>
      </c>
      <c r="AY153" s="16" t="s">
        <v>136</v>
      </c>
      <c r="BE153" s="162">
        <f>IF(N153="základní",J153,0)</f>
        <v>500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6" t="s">
        <v>82</v>
      </c>
      <c r="BK153" s="162">
        <f>ROUND(I153*H153,2)</f>
        <v>500</v>
      </c>
      <c r="BL153" s="16" t="s">
        <v>258</v>
      </c>
      <c r="BM153" s="161" t="s">
        <v>860</v>
      </c>
    </row>
    <row r="154" spans="2:65" s="1" customFormat="1" ht="24.6" customHeight="1">
      <c r="B154" s="149"/>
      <c r="C154" s="150" t="s">
        <v>219</v>
      </c>
      <c r="D154" s="150" t="s">
        <v>139</v>
      </c>
      <c r="E154" s="151" t="s">
        <v>391</v>
      </c>
      <c r="F154" s="152" t="s">
        <v>861</v>
      </c>
      <c r="G154" s="153" t="s">
        <v>142</v>
      </c>
      <c r="H154" s="154">
        <v>1</v>
      </c>
      <c r="I154" s="155">
        <v>350</v>
      </c>
      <c r="J154" s="156">
        <f>ROUND(I154*H154,2)</f>
        <v>350</v>
      </c>
      <c r="K154" s="152" t="s">
        <v>1</v>
      </c>
      <c r="L154" s="30"/>
      <c r="M154" s="157" t="s">
        <v>1</v>
      </c>
      <c r="N154" s="158" t="s">
        <v>39</v>
      </c>
      <c r="O154" s="53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AR154" s="161" t="s">
        <v>258</v>
      </c>
      <c r="AT154" s="161" t="s">
        <v>139</v>
      </c>
      <c r="AU154" s="161" t="s">
        <v>84</v>
      </c>
      <c r="AY154" s="16" t="s">
        <v>136</v>
      </c>
      <c r="BE154" s="162">
        <f>IF(N154="základní",J154,0)</f>
        <v>350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6" t="s">
        <v>82</v>
      </c>
      <c r="BK154" s="162">
        <f>ROUND(I154*H154,2)</f>
        <v>350</v>
      </c>
      <c r="BL154" s="16" t="s">
        <v>258</v>
      </c>
      <c r="BM154" s="161" t="s">
        <v>862</v>
      </c>
    </row>
    <row r="155" spans="2:65" s="1" customFormat="1" ht="24" customHeight="1">
      <c r="B155" s="149"/>
      <c r="C155" s="150" t="s">
        <v>223</v>
      </c>
      <c r="D155" s="150" t="s">
        <v>139</v>
      </c>
      <c r="E155" s="151" t="s">
        <v>394</v>
      </c>
      <c r="F155" s="152" t="s">
        <v>863</v>
      </c>
      <c r="G155" s="153" t="s">
        <v>142</v>
      </c>
      <c r="H155" s="154">
        <v>1</v>
      </c>
      <c r="I155" s="155">
        <v>800</v>
      </c>
      <c r="J155" s="156">
        <f>ROUND(I155*H155,2)</f>
        <v>800</v>
      </c>
      <c r="K155" s="152" t="s">
        <v>1</v>
      </c>
      <c r="L155" s="30"/>
      <c r="M155" s="157" t="s">
        <v>1</v>
      </c>
      <c r="N155" s="158" t="s">
        <v>39</v>
      </c>
      <c r="O155" s="53"/>
      <c r="P155" s="159">
        <f>O155*H155</f>
        <v>0</v>
      </c>
      <c r="Q155" s="159">
        <v>0</v>
      </c>
      <c r="R155" s="159">
        <f>Q155*H155</f>
        <v>0</v>
      </c>
      <c r="S155" s="159">
        <v>0</v>
      </c>
      <c r="T155" s="160">
        <f>S155*H155</f>
        <v>0</v>
      </c>
      <c r="AR155" s="161" t="s">
        <v>258</v>
      </c>
      <c r="AT155" s="161" t="s">
        <v>139</v>
      </c>
      <c r="AU155" s="161" t="s">
        <v>84</v>
      </c>
      <c r="AY155" s="16" t="s">
        <v>136</v>
      </c>
      <c r="BE155" s="162">
        <f>IF(N155="základní",J155,0)</f>
        <v>800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16" t="s">
        <v>82</v>
      </c>
      <c r="BK155" s="162">
        <f>ROUND(I155*H155,2)</f>
        <v>800</v>
      </c>
      <c r="BL155" s="16" t="s">
        <v>258</v>
      </c>
      <c r="BM155" s="161" t="s">
        <v>864</v>
      </c>
    </row>
    <row r="156" spans="2:65" s="1" customFormat="1" ht="36" customHeight="1">
      <c r="B156" s="149"/>
      <c r="C156" s="150" t="s">
        <v>227</v>
      </c>
      <c r="D156" s="150" t="s">
        <v>139</v>
      </c>
      <c r="E156" s="151" t="s">
        <v>397</v>
      </c>
      <c r="F156" s="152" t="s">
        <v>865</v>
      </c>
      <c r="G156" s="153" t="s">
        <v>142</v>
      </c>
      <c r="H156" s="154">
        <v>1</v>
      </c>
      <c r="I156" s="155">
        <v>1000</v>
      </c>
      <c r="J156" s="156">
        <f>ROUND(I156*H156,2)</f>
        <v>1000</v>
      </c>
      <c r="K156" s="152" t="s">
        <v>1</v>
      </c>
      <c r="L156" s="30"/>
      <c r="M156" s="157" t="s">
        <v>1</v>
      </c>
      <c r="N156" s="158" t="s">
        <v>39</v>
      </c>
      <c r="O156" s="53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61" t="s">
        <v>258</v>
      </c>
      <c r="AT156" s="161" t="s">
        <v>139</v>
      </c>
      <c r="AU156" s="161" t="s">
        <v>84</v>
      </c>
      <c r="AY156" s="16" t="s">
        <v>136</v>
      </c>
      <c r="BE156" s="162">
        <f>IF(N156="základní",J156,0)</f>
        <v>1000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6" t="s">
        <v>82</v>
      </c>
      <c r="BK156" s="162">
        <f>ROUND(I156*H156,2)</f>
        <v>1000</v>
      </c>
      <c r="BL156" s="16" t="s">
        <v>258</v>
      </c>
      <c r="BM156" s="161" t="s">
        <v>866</v>
      </c>
    </row>
    <row r="157" spans="2:63" s="11" customFormat="1" ht="22.9" customHeight="1">
      <c r="B157" s="136"/>
      <c r="D157" s="137" t="s">
        <v>73</v>
      </c>
      <c r="E157" s="147" t="s">
        <v>400</v>
      </c>
      <c r="F157" s="147" t="s">
        <v>401</v>
      </c>
      <c r="I157" s="139"/>
      <c r="J157" s="148">
        <f>BK157</f>
        <v>6861</v>
      </c>
      <c r="L157" s="136"/>
      <c r="M157" s="141"/>
      <c r="N157" s="142"/>
      <c r="O157" s="142"/>
      <c r="P157" s="143">
        <f>SUM(P158:P162)</f>
        <v>0</v>
      </c>
      <c r="Q157" s="142"/>
      <c r="R157" s="143">
        <f>SUM(R158:R162)</f>
        <v>0</v>
      </c>
      <c r="S157" s="142"/>
      <c r="T157" s="144">
        <f>SUM(T158:T162)</f>
        <v>0</v>
      </c>
      <c r="AR157" s="137" t="s">
        <v>84</v>
      </c>
      <c r="AT157" s="145" t="s">
        <v>73</v>
      </c>
      <c r="AU157" s="145" t="s">
        <v>82</v>
      </c>
      <c r="AY157" s="137" t="s">
        <v>136</v>
      </c>
      <c r="BK157" s="146">
        <f>SUM(BK158:BK162)</f>
        <v>6861</v>
      </c>
    </row>
    <row r="158" spans="2:65" s="1" customFormat="1" ht="24" customHeight="1">
      <c r="B158" s="149"/>
      <c r="C158" s="150" t="s">
        <v>231</v>
      </c>
      <c r="D158" s="150" t="s">
        <v>139</v>
      </c>
      <c r="E158" s="151" t="s">
        <v>402</v>
      </c>
      <c r="F158" s="152" t="s">
        <v>771</v>
      </c>
      <c r="G158" s="153" t="s">
        <v>142</v>
      </c>
      <c r="H158" s="154">
        <v>1</v>
      </c>
      <c r="I158" s="155">
        <v>1800</v>
      </c>
      <c r="J158" s="156">
        <f>ROUND(I158*H158,2)</f>
        <v>1800</v>
      </c>
      <c r="K158" s="152" t="s">
        <v>1</v>
      </c>
      <c r="L158" s="30"/>
      <c r="M158" s="157" t="s">
        <v>1</v>
      </c>
      <c r="N158" s="158" t="s">
        <v>39</v>
      </c>
      <c r="O158" s="53"/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AR158" s="161" t="s">
        <v>143</v>
      </c>
      <c r="AT158" s="161" t="s">
        <v>139</v>
      </c>
      <c r="AU158" s="161" t="s">
        <v>84</v>
      </c>
      <c r="AY158" s="16" t="s">
        <v>136</v>
      </c>
      <c r="BE158" s="162">
        <f>IF(N158="základní",J158,0)</f>
        <v>1800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6" t="s">
        <v>82</v>
      </c>
      <c r="BK158" s="162">
        <f>ROUND(I158*H158,2)</f>
        <v>1800</v>
      </c>
      <c r="BL158" s="16" t="s">
        <v>143</v>
      </c>
      <c r="BM158" s="161" t="s">
        <v>867</v>
      </c>
    </row>
    <row r="159" spans="2:65" s="1" customFormat="1" ht="36" customHeight="1">
      <c r="B159" s="149"/>
      <c r="C159" s="150" t="s">
        <v>235</v>
      </c>
      <c r="D159" s="150" t="s">
        <v>139</v>
      </c>
      <c r="E159" s="151" t="s">
        <v>405</v>
      </c>
      <c r="F159" s="152" t="s">
        <v>406</v>
      </c>
      <c r="G159" s="153" t="s">
        <v>142</v>
      </c>
      <c r="H159" s="154">
        <v>1</v>
      </c>
      <c r="I159" s="155">
        <v>3072</v>
      </c>
      <c r="J159" s="156">
        <f>ROUND(I159*H159,2)</f>
        <v>3072</v>
      </c>
      <c r="K159" s="152" t="s">
        <v>1</v>
      </c>
      <c r="L159" s="30"/>
      <c r="M159" s="157" t="s">
        <v>1</v>
      </c>
      <c r="N159" s="158" t="s">
        <v>39</v>
      </c>
      <c r="O159" s="53"/>
      <c r="P159" s="159">
        <f>O159*H159</f>
        <v>0</v>
      </c>
      <c r="Q159" s="159">
        <v>0</v>
      </c>
      <c r="R159" s="159">
        <f>Q159*H159</f>
        <v>0</v>
      </c>
      <c r="S159" s="159">
        <v>0</v>
      </c>
      <c r="T159" s="160">
        <f>S159*H159</f>
        <v>0</v>
      </c>
      <c r="AR159" s="161" t="s">
        <v>143</v>
      </c>
      <c r="AT159" s="161" t="s">
        <v>139</v>
      </c>
      <c r="AU159" s="161" t="s">
        <v>84</v>
      </c>
      <c r="AY159" s="16" t="s">
        <v>136</v>
      </c>
      <c r="BE159" s="162">
        <f>IF(N159="základní",J159,0)</f>
        <v>3072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16" t="s">
        <v>82</v>
      </c>
      <c r="BK159" s="162">
        <f>ROUND(I159*H159,2)</f>
        <v>3072</v>
      </c>
      <c r="BL159" s="16" t="s">
        <v>143</v>
      </c>
      <c r="BM159" s="161" t="s">
        <v>868</v>
      </c>
    </row>
    <row r="160" spans="2:65" s="1" customFormat="1" ht="16.5" customHeight="1">
      <c r="B160" s="149"/>
      <c r="C160" s="150" t="s">
        <v>241</v>
      </c>
      <c r="D160" s="150" t="s">
        <v>139</v>
      </c>
      <c r="E160" s="151" t="s">
        <v>409</v>
      </c>
      <c r="F160" s="152" t="s">
        <v>410</v>
      </c>
      <c r="G160" s="153" t="s">
        <v>151</v>
      </c>
      <c r="H160" s="154">
        <v>15</v>
      </c>
      <c r="I160" s="155">
        <v>54.6</v>
      </c>
      <c r="J160" s="156">
        <f>ROUND(I160*H160,2)</f>
        <v>819</v>
      </c>
      <c r="K160" s="152" t="s">
        <v>1</v>
      </c>
      <c r="L160" s="30"/>
      <c r="M160" s="157" t="s">
        <v>1</v>
      </c>
      <c r="N160" s="158" t="s">
        <v>39</v>
      </c>
      <c r="O160" s="53"/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AR160" s="161" t="s">
        <v>143</v>
      </c>
      <c r="AT160" s="161" t="s">
        <v>139</v>
      </c>
      <c r="AU160" s="161" t="s">
        <v>84</v>
      </c>
      <c r="AY160" s="16" t="s">
        <v>136</v>
      </c>
      <c r="BE160" s="162">
        <f>IF(N160="základní",J160,0)</f>
        <v>819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6" t="s">
        <v>82</v>
      </c>
      <c r="BK160" s="162">
        <f>ROUND(I160*H160,2)</f>
        <v>819</v>
      </c>
      <c r="BL160" s="16" t="s">
        <v>143</v>
      </c>
      <c r="BM160" s="161" t="s">
        <v>869</v>
      </c>
    </row>
    <row r="161" spans="2:65" s="1" customFormat="1" ht="24" customHeight="1">
      <c r="B161" s="149"/>
      <c r="C161" s="150" t="s">
        <v>247</v>
      </c>
      <c r="D161" s="150" t="s">
        <v>139</v>
      </c>
      <c r="E161" s="151" t="s">
        <v>413</v>
      </c>
      <c r="F161" s="152" t="s">
        <v>414</v>
      </c>
      <c r="G161" s="153" t="s">
        <v>151</v>
      </c>
      <c r="H161" s="154">
        <v>25</v>
      </c>
      <c r="I161" s="155">
        <v>39.6</v>
      </c>
      <c r="J161" s="156">
        <f>ROUND(I161*H161,2)</f>
        <v>990</v>
      </c>
      <c r="K161" s="152" t="s">
        <v>1</v>
      </c>
      <c r="L161" s="30"/>
      <c r="M161" s="157" t="s">
        <v>1</v>
      </c>
      <c r="N161" s="158" t="s">
        <v>39</v>
      </c>
      <c r="O161" s="53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161" t="s">
        <v>143</v>
      </c>
      <c r="AT161" s="161" t="s">
        <v>139</v>
      </c>
      <c r="AU161" s="161" t="s">
        <v>84</v>
      </c>
      <c r="AY161" s="16" t="s">
        <v>136</v>
      </c>
      <c r="BE161" s="162">
        <f>IF(N161="základní",J161,0)</f>
        <v>990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6" t="s">
        <v>82</v>
      </c>
      <c r="BK161" s="162">
        <f>ROUND(I161*H161,2)</f>
        <v>990</v>
      </c>
      <c r="BL161" s="16" t="s">
        <v>143</v>
      </c>
      <c r="BM161" s="161" t="s">
        <v>870</v>
      </c>
    </row>
    <row r="162" spans="2:65" s="1" customFormat="1" ht="24" customHeight="1">
      <c r="B162" s="149"/>
      <c r="C162" s="150" t="s">
        <v>255</v>
      </c>
      <c r="D162" s="150" t="s">
        <v>139</v>
      </c>
      <c r="E162" s="151" t="s">
        <v>417</v>
      </c>
      <c r="F162" s="152" t="s">
        <v>418</v>
      </c>
      <c r="G162" s="153" t="s">
        <v>142</v>
      </c>
      <c r="H162" s="154">
        <v>1</v>
      </c>
      <c r="I162" s="155">
        <v>180</v>
      </c>
      <c r="J162" s="156">
        <f>ROUND(I162*H162,2)</f>
        <v>180</v>
      </c>
      <c r="K162" s="152" t="s">
        <v>1</v>
      </c>
      <c r="L162" s="30"/>
      <c r="M162" s="157" t="s">
        <v>1</v>
      </c>
      <c r="N162" s="158" t="s">
        <v>39</v>
      </c>
      <c r="O162" s="53"/>
      <c r="P162" s="159">
        <f>O162*H162</f>
        <v>0</v>
      </c>
      <c r="Q162" s="159">
        <v>0</v>
      </c>
      <c r="R162" s="159">
        <f>Q162*H162</f>
        <v>0</v>
      </c>
      <c r="S162" s="159">
        <v>0</v>
      </c>
      <c r="T162" s="160">
        <f>S162*H162</f>
        <v>0</v>
      </c>
      <c r="AR162" s="161" t="s">
        <v>143</v>
      </c>
      <c r="AT162" s="161" t="s">
        <v>139</v>
      </c>
      <c r="AU162" s="161" t="s">
        <v>84</v>
      </c>
      <c r="AY162" s="16" t="s">
        <v>136</v>
      </c>
      <c r="BE162" s="162">
        <f>IF(N162="základní",J162,0)</f>
        <v>180</v>
      </c>
      <c r="BF162" s="162">
        <f>IF(N162="snížená",J162,0)</f>
        <v>0</v>
      </c>
      <c r="BG162" s="162">
        <f>IF(N162="zákl. přenesená",J162,0)</f>
        <v>0</v>
      </c>
      <c r="BH162" s="162">
        <f>IF(N162="sníž. přenesená",J162,0)</f>
        <v>0</v>
      </c>
      <c r="BI162" s="162">
        <f>IF(N162="nulová",J162,0)</f>
        <v>0</v>
      </c>
      <c r="BJ162" s="16" t="s">
        <v>82</v>
      </c>
      <c r="BK162" s="162">
        <f>ROUND(I162*H162,2)</f>
        <v>180</v>
      </c>
      <c r="BL162" s="16" t="s">
        <v>143</v>
      </c>
      <c r="BM162" s="161" t="s">
        <v>871</v>
      </c>
    </row>
    <row r="163" spans="2:63" s="11" customFormat="1" ht="22.9" customHeight="1">
      <c r="B163" s="136"/>
      <c r="D163" s="137" t="s">
        <v>73</v>
      </c>
      <c r="E163" s="147" t="s">
        <v>420</v>
      </c>
      <c r="F163" s="147" t="s">
        <v>421</v>
      </c>
      <c r="I163" s="139"/>
      <c r="J163" s="148">
        <f>BK163</f>
        <v>4690</v>
      </c>
      <c r="L163" s="136"/>
      <c r="M163" s="141"/>
      <c r="N163" s="142"/>
      <c r="O163" s="142"/>
      <c r="P163" s="143">
        <f>SUM(P164:P169)</f>
        <v>0</v>
      </c>
      <c r="Q163" s="142"/>
      <c r="R163" s="143">
        <f>SUM(R164:R169)</f>
        <v>0.03184</v>
      </c>
      <c r="S163" s="142"/>
      <c r="T163" s="144">
        <f>SUM(T164:T169)</f>
        <v>0</v>
      </c>
      <c r="AR163" s="137" t="s">
        <v>84</v>
      </c>
      <c r="AT163" s="145" t="s">
        <v>73</v>
      </c>
      <c r="AU163" s="145" t="s">
        <v>82</v>
      </c>
      <c r="AY163" s="137" t="s">
        <v>136</v>
      </c>
      <c r="BK163" s="146">
        <f>SUM(BK164:BK169)</f>
        <v>4690</v>
      </c>
    </row>
    <row r="164" spans="2:65" s="1" customFormat="1" ht="24" customHeight="1">
      <c r="B164" s="149"/>
      <c r="C164" s="150" t="s">
        <v>260</v>
      </c>
      <c r="D164" s="150" t="s">
        <v>139</v>
      </c>
      <c r="E164" s="151" t="s">
        <v>423</v>
      </c>
      <c r="F164" s="152" t="s">
        <v>424</v>
      </c>
      <c r="G164" s="153" t="s">
        <v>151</v>
      </c>
      <c r="H164" s="154">
        <v>30</v>
      </c>
      <c r="I164" s="155">
        <v>55</v>
      </c>
      <c r="J164" s="156">
        <f>ROUND(I164*H164,2)</f>
        <v>1650</v>
      </c>
      <c r="K164" s="152" t="s">
        <v>1</v>
      </c>
      <c r="L164" s="30"/>
      <c r="M164" s="157" t="s">
        <v>1</v>
      </c>
      <c r="N164" s="158" t="s">
        <v>39</v>
      </c>
      <c r="O164" s="53"/>
      <c r="P164" s="159">
        <f>O164*H164</f>
        <v>0</v>
      </c>
      <c r="Q164" s="159">
        <v>0.00022</v>
      </c>
      <c r="R164" s="159">
        <f>Q164*H164</f>
        <v>0.0066</v>
      </c>
      <c r="S164" s="159">
        <v>0</v>
      </c>
      <c r="T164" s="160">
        <f>S164*H164</f>
        <v>0</v>
      </c>
      <c r="AR164" s="161" t="s">
        <v>143</v>
      </c>
      <c r="AT164" s="161" t="s">
        <v>139</v>
      </c>
      <c r="AU164" s="161" t="s">
        <v>84</v>
      </c>
      <c r="AY164" s="16" t="s">
        <v>136</v>
      </c>
      <c r="BE164" s="162">
        <f>IF(N164="základní",J164,0)</f>
        <v>1650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16" t="s">
        <v>82</v>
      </c>
      <c r="BK164" s="162">
        <f>ROUND(I164*H164,2)</f>
        <v>1650</v>
      </c>
      <c r="BL164" s="16" t="s">
        <v>143</v>
      </c>
      <c r="BM164" s="161" t="s">
        <v>872</v>
      </c>
    </row>
    <row r="165" spans="2:51" s="12" customFormat="1" ht="12">
      <c r="B165" s="163"/>
      <c r="D165" s="164" t="s">
        <v>251</v>
      </c>
      <c r="E165" s="165" t="s">
        <v>1</v>
      </c>
      <c r="F165" s="166"/>
      <c r="H165" s="167"/>
      <c r="I165" s="168"/>
      <c r="L165" s="163"/>
      <c r="M165" s="169"/>
      <c r="N165" s="170"/>
      <c r="O165" s="170"/>
      <c r="P165" s="170"/>
      <c r="Q165" s="170"/>
      <c r="R165" s="170"/>
      <c r="S165" s="170"/>
      <c r="T165" s="171"/>
      <c r="AT165" s="165" t="s">
        <v>251</v>
      </c>
      <c r="AU165" s="165" t="s">
        <v>84</v>
      </c>
      <c r="AV165" s="12" t="s">
        <v>84</v>
      </c>
      <c r="AW165" s="12" t="s">
        <v>31</v>
      </c>
      <c r="AX165" s="12" t="s">
        <v>82</v>
      </c>
      <c r="AY165" s="165" t="s">
        <v>136</v>
      </c>
    </row>
    <row r="166" spans="2:65" s="1" customFormat="1" ht="24" customHeight="1">
      <c r="B166" s="149"/>
      <c r="C166" s="177" t="s">
        <v>262</v>
      </c>
      <c r="D166" s="177" t="s">
        <v>306</v>
      </c>
      <c r="E166" s="178" t="s">
        <v>428</v>
      </c>
      <c r="F166" s="179" t="s">
        <v>429</v>
      </c>
      <c r="G166" s="180" t="s">
        <v>151</v>
      </c>
      <c r="H166" s="181">
        <v>6</v>
      </c>
      <c r="I166" s="182">
        <v>68</v>
      </c>
      <c r="J166" s="183">
        <f>ROUND(I166*H166,2)</f>
        <v>408</v>
      </c>
      <c r="K166" s="179" t="s">
        <v>1</v>
      </c>
      <c r="L166" s="184"/>
      <c r="M166" s="185" t="s">
        <v>1</v>
      </c>
      <c r="N166" s="186" t="s">
        <v>39</v>
      </c>
      <c r="O166" s="53"/>
      <c r="P166" s="159">
        <f>O166*H166</f>
        <v>0</v>
      </c>
      <c r="Q166" s="159">
        <v>0.00032</v>
      </c>
      <c r="R166" s="159">
        <f>Q166*H166</f>
        <v>0.0019200000000000003</v>
      </c>
      <c r="S166" s="159">
        <v>0</v>
      </c>
      <c r="T166" s="160">
        <f>S166*H166</f>
        <v>0</v>
      </c>
      <c r="AR166" s="161" t="s">
        <v>264</v>
      </c>
      <c r="AT166" s="161" t="s">
        <v>306</v>
      </c>
      <c r="AU166" s="161" t="s">
        <v>84</v>
      </c>
      <c r="AY166" s="16" t="s">
        <v>136</v>
      </c>
      <c r="BE166" s="162">
        <f>IF(N166="základní",J166,0)</f>
        <v>408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6" t="s">
        <v>82</v>
      </c>
      <c r="BK166" s="162">
        <f>ROUND(I166*H166,2)</f>
        <v>408</v>
      </c>
      <c r="BL166" s="16" t="s">
        <v>143</v>
      </c>
      <c r="BM166" s="161" t="s">
        <v>873</v>
      </c>
    </row>
    <row r="167" spans="2:65" s="1" customFormat="1" ht="24" customHeight="1">
      <c r="B167" s="149"/>
      <c r="C167" s="177" t="s">
        <v>264</v>
      </c>
      <c r="D167" s="177" t="s">
        <v>306</v>
      </c>
      <c r="E167" s="178" t="s">
        <v>432</v>
      </c>
      <c r="F167" s="179" t="s">
        <v>433</v>
      </c>
      <c r="G167" s="180" t="s">
        <v>151</v>
      </c>
      <c r="H167" s="181">
        <v>18</v>
      </c>
      <c r="I167" s="182">
        <v>103</v>
      </c>
      <c r="J167" s="183">
        <f>ROUND(I167*H167,2)</f>
        <v>1854</v>
      </c>
      <c r="K167" s="179" t="s">
        <v>1</v>
      </c>
      <c r="L167" s="184"/>
      <c r="M167" s="185" t="s">
        <v>1</v>
      </c>
      <c r="N167" s="186" t="s">
        <v>39</v>
      </c>
      <c r="O167" s="53"/>
      <c r="P167" s="159">
        <f>O167*H167</f>
        <v>0</v>
      </c>
      <c r="Q167" s="159">
        <v>0.00078</v>
      </c>
      <c r="R167" s="159">
        <f>Q167*H167</f>
        <v>0.01404</v>
      </c>
      <c r="S167" s="159">
        <v>0</v>
      </c>
      <c r="T167" s="160">
        <f>S167*H167</f>
        <v>0</v>
      </c>
      <c r="AR167" s="161" t="s">
        <v>264</v>
      </c>
      <c r="AT167" s="161" t="s">
        <v>306</v>
      </c>
      <c r="AU167" s="161" t="s">
        <v>84</v>
      </c>
      <c r="AY167" s="16" t="s">
        <v>136</v>
      </c>
      <c r="BE167" s="162">
        <f>IF(N167="základní",J167,0)</f>
        <v>1854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6" t="s">
        <v>82</v>
      </c>
      <c r="BK167" s="162">
        <f>ROUND(I167*H167,2)</f>
        <v>1854</v>
      </c>
      <c r="BL167" s="16" t="s">
        <v>143</v>
      </c>
      <c r="BM167" s="161" t="s">
        <v>874</v>
      </c>
    </row>
    <row r="168" spans="2:65" s="1" customFormat="1" ht="24" customHeight="1">
      <c r="B168" s="149"/>
      <c r="C168" s="177" t="s">
        <v>268</v>
      </c>
      <c r="D168" s="177" t="s">
        <v>306</v>
      </c>
      <c r="E168" s="178" t="s">
        <v>436</v>
      </c>
      <c r="F168" s="179" t="s">
        <v>437</v>
      </c>
      <c r="G168" s="180" t="s">
        <v>151</v>
      </c>
      <c r="H168" s="181">
        <v>6</v>
      </c>
      <c r="I168" s="182">
        <v>118</v>
      </c>
      <c r="J168" s="183">
        <f>ROUND(I168*H168,2)</f>
        <v>708</v>
      </c>
      <c r="K168" s="179" t="s">
        <v>1</v>
      </c>
      <c r="L168" s="184"/>
      <c r="M168" s="185" t="s">
        <v>1</v>
      </c>
      <c r="N168" s="186" t="s">
        <v>39</v>
      </c>
      <c r="O168" s="53"/>
      <c r="P168" s="159">
        <f>O168*H168</f>
        <v>0</v>
      </c>
      <c r="Q168" s="159">
        <v>0.00088</v>
      </c>
      <c r="R168" s="159">
        <f>Q168*H168</f>
        <v>0.00528</v>
      </c>
      <c r="S168" s="159">
        <v>0</v>
      </c>
      <c r="T168" s="160">
        <f>S168*H168</f>
        <v>0</v>
      </c>
      <c r="AR168" s="161" t="s">
        <v>264</v>
      </c>
      <c r="AT168" s="161" t="s">
        <v>306</v>
      </c>
      <c r="AU168" s="161" t="s">
        <v>84</v>
      </c>
      <c r="AY168" s="16" t="s">
        <v>136</v>
      </c>
      <c r="BE168" s="162">
        <f>IF(N168="základní",J168,0)</f>
        <v>708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16" t="s">
        <v>82</v>
      </c>
      <c r="BK168" s="162">
        <f>ROUND(I168*H168,2)</f>
        <v>708</v>
      </c>
      <c r="BL168" s="16" t="s">
        <v>143</v>
      </c>
      <c r="BM168" s="161" t="s">
        <v>875</v>
      </c>
    </row>
    <row r="169" spans="2:65" s="1" customFormat="1" ht="16.5" customHeight="1">
      <c r="B169" s="149"/>
      <c r="C169" s="177" t="s">
        <v>272</v>
      </c>
      <c r="D169" s="177" t="s">
        <v>306</v>
      </c>
      <c r="E169" s="178" t="s">
        <v>440</v>
      </c>
      <c r="F169" s="179" t="s">
        <v>441</v>
      </c>
      <c r="G169" s="180" t="s">
        <v>442</v>
      </c>
      <c r="H169" s="181">
        <v>20</v>
      </c>
      <c r="I169" s="182">
        <v>3.5</v>
      </c>
      <c r="J169" s="183">
        <f>ROUND(I169*H169,2)</f>
        <v>70</v>
      </c>
      <c r="K169" s="179" t="s">
        <v>1</v>
      </c>
      <c r="L169" s="184"/>
      <c r="M169" s="185" t="s">
        <v>1</v>
      </c>
      <c r="N169" s="186" t="s">
        <v>39</v>
      </c>
      <c r="O169" s="53"/>
      <c r="P169" s="159">
        <f>O169*H169</f>
        <v>0</v>
      </c>
      <c r="Q169" s="159">
        <v>0.0002</v>
      </c>
      <c r="R169" s="159">
        <f>Q169*H169</f>
        <v>0.004</v>
      </c>
      <c r="S169" s="159">
        <v>0</v>
      </c>
      <c r="T169" s="160">
        <f>S169*H169</f>
        <v>0</v>
      </c>
      <c r="AR169" s="161" t="s">
        <v>264</v>
      </c>
      <c r="AT169" s="161" t="s">
        <v>306</v>
      </c>
      <c r="AU169" s="161" t="s">
        <v>84</v>
      </c>
      <c r="AY169" s="16" t="s">
        <v>136</v>
      </c>
      <c r="BE169" s="162">
        <f>IF(N169="základní",J169,0)</f>
        <v>70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6" t="s">
        <v>82</v>
      </c>
      <c r="BK169" s="162">
        <f>ROUND(I169*H169,2)</f>
        <v>70</v>
      </c>
      <c r="BL169" s="16" t="s">
        <v>143</v>
      </c>
      <c r="BM169" s="161" t="s">
        <v>876</v>
      </c>
    </row>
    <row r="170" spans="2:63" s="11" customFormat="1" ht="22.9" customHeight="1">
      <c r="B170" s="136"/>
      <c r="D170" s="137" t="s">
        <v>73</v>
      </c>
      <c r="E170" s="147" t="s">
        <v>444</v>
      </c>
      <c r="F170" s="147" t="s">
        <v>445</v>
      </c>
      <c r="I170" s="139"/>
      <c r="J170" s="148">
        <f>BK170</f>
        <v>2358</v>
      </c>
      <c r="L170" s="136"/>
      <c r="M170" s="141"/>
      <c r="N170" s="142"/>
      <c r="O170" s="142"/>
      <c r="P170" s="143">
        <f>SUM(P171:P173)</f>
        <v>0</v>
      </c>
      <c r="Q170" s="142"/>
      <c r="R170" s="143">
        <f>SUM(R171:R173)</f>
        <v>0.0013800000000000002</v>
      </c>
      <c r="S170" s="142"/>
      <c r="T170" s="144">
        <f>SUM(T171:T173)</f>
        <v>0</v>
      </c>
      <c r="AR170" s="137" t="s">
        <v>84</v>
      </c>
      <c r="AT170" s="145" t="s">
        <v>73</v>
      </c>
      <c r="AU170" s="145" t="s">
        <v>82</v>
      </c>
      <c r="AY170" s="137" t="s">
        <v>136</v>
      </c>
      <c r="BK170" s="146">
        <f>SUM(BK171:BK173)</f>
        <v>2358</v>
      </c>
    </row>
    <row r="171" spans="2:65" s="1" customFormat="1" ht="16.5" customHeight="1">
      <c r="B171" s="149"/>
      <c r="C171" s="150" t="s">
        <v>276</v>
      </c>
      <c r="D171" s="150" t="s">
        <v>139</v>
      </c>
      <c r="E171" s="151" t="s">
        <v>447</v>
      </c>
      <c r="F171" s="152" t="s">
        <v>448</v>
      </c>
      <c r="G171" s="153" t="s">
        <v>151</v>
      </c>
      <c r="H171" s="154">
        <v>3</v>
      </c>
      <c r="I171" s="155">
        <v>189</v>
      </c>
      <c r="J171" s="156">
        <f>ROUND(I171*H171,2)</f>
        <v>567</v>
      </c>
      <c r="K171" s="152" t="s">
        <v>1</v>
      </c>
      <c r="L171" s="30"/>
      <c r="M171" s="157" t="s">
        <v>1</v>
      </c>
      <c r="N171" s="158" t="s">
        <v>39</v>
      </c>
      <c r="O171" s="53"/>
      <c r="P171" s="159">
        <f>O171*H171</f>
        <v>0</v>
      </c>
      <c r="Q171" s="159">
        <v>0.00046</v>
      </c>
      <c r="R171" s="159">
        <f>Q171*H171</f>
        <v>0.0013800000000000002</v>
      </c>
      <c r="S171" s="159">
        <v>0</v>
      </c>
      <c r="T171" s="160">
        <f>S171*H171</f>
        <v>0</v>
      </c>
      <c r="AR171" s="161" t="s">
        <v>143</v>
      </c>
      <c r="AT171" s="161" t="s">
        <v>139</v>
      </c>
      <c r="AU171" s="161" t="s">
        <v>84</v>
      </c>
      <c r="AY171" s="16" t="s">
        <v>136</v>
      </c>
      <c r="BE171" s="162">
        <f>IF(N171="základní",J171,0)</f>
        <v>567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82</v>
      </c>
      <c r="BK171" s="162">
        <f>ROUND(I171*H171,2)</f>
        <v>567</v>
      </c>
      <c r="BL171" s="16" t="s">
        <v>143</v>
      </c>
      <c r="BM171" s="161" t="s">
        <v>877</v>
      </c>
    </row>
    <row r="172" spans="2:65" s="1" customFormat="1" ht="48" customHeight="1">
      <c r="B172" s="149"/>
      <c r="C172" s="150" t="s">
        <v>285</v>
      </c>
      <c r="D172" s="150" t="s">
        <v>139</v>
      </c>
      <c r="E172" s="151" t="s">
        <v>878</v>
      </c>
      <c r="F172" s="152" t="s">
        <v>879</v>
      </c>
      <c r="G172" s="153" t="s">
        <v>142</v>
      </c>
      <c r="H172" s="154">
        <v>1</v>
      </c>
      <c r="I172" s="155">
        <v>1500</v>
      </c>
      <c r="J172" s="156">
        <f>ROUND(I172*H172,2)</f>
        <v>1500</v>
      </c>
      <c r="K172" s="152" t="s">
        <v>1</v>
      </c>
      <c r="L172" s="30"/>
      <c r="M172" s="157" t="s">
        <v>1</v>
      </c>
      <c r="N172" s="158" t="s">
        <v>39</v>
      </c>
      <c r="O172" s="53"/>
      <c r="P172" s="159">
        <f>O172*H172</f>
        <v>0</v>
      </c>
      <c r="Q172" s="159">
        <v>0</v>
      </c>
      <c r="R172" s="159">
        <f>Q172*H172</f>
        <v>0</v>
      </c>
      <c r="S172" s="159">
        <v>0</v>
      </c>
      <c r="T172" s="160">
        <f>S172*H172</f>
        <v>0</v>
      </c>
      <c r="AR172" s="161" t="s">
        <v>143</v>
      </c>
      <c r="AT172" s="161" t="s">
        <v>139</v>
      </c>
      <c r="AU172" s="161" t="s">
        <v>84</v>
      </c>
      <c r="AY172" s="16" t="s">
        <v>136</v>
      </c>
      <c r="BE172" s="162">
        <f>IF(N172="základní",J172,0)</f>
        <v>1500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16" t="s">
        <v>82</v>
      </c>
      <c r="BK172" s="162">
        <f>ROUND(I172*H172,2)</f>
        <v>1500</v>
      </c>
      <c r="BL172" s="16" t="s">
        <v>143</v>
      </c>
      <c r="BM172" s="161" t="s">
        <v>880</v>
      </c>
    </row>
    <row r="173" spans="2:65" s="1" customFormat="1" ht="16.5" customHeight="1">
      <c r="B173" s="149"/>
      <c r="C173" s="150" t="s">
        <v>408</v>
      </c>
      <c r="D173" s="150" t="s">
        <v>139</v>
      </c>
      <c r="E173" s="151" t="s">
        <v>881</v>
      </c>
      <c r="F173" s="152" t="s">
        <v>882</v>
      </c>
      <c r="G173" s="153" t="s">
        <v>142</v>
      </c>
      <c r="H173" s="154">
        <v>1</v>
      </c>
      <c r="I173" s="155">
        <v>291</v>
      </c>
      <c r="J173" s="156">
        <f>ROUND(I173*H173,2)</f>
        <v>291</v>
      </c>
      <c r="K173" s="152" t="s">
        <v>1</v>
      </c>
      <c r="L173" s="30"/>
      <c r="M173" s="157" t="s">
        <v>1</v>
      </c>
      <c r="N173" s="158" t="s">
        <v>39</v>
      </c>
      <c r="O173" s="53"/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AR173" s="161" t="s">
        <v>143</v>
      </c>
      <c r="AT173" s="161" t="s">
        <v>139</v>
      </c>
      <c r="AU173" s="161" t="s">
        <v>84</v>
      </c>
      <c r="AY173" s="16" t="s">
        <v>136</v>
      </c>
      <c r="BE173" s="162">
        <f>IF(N173="základní",J173,0)</f>
        <v>291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6" t="s">
        <v>82</v>
      </c>
      <c r="BK173" s="162">
        <f>ROUND(I173*H173,2)</f>
        <v>291</v>
      </c>
      <c r="BL173" s="16" t="s">
        <v>143</v>
      </c>
      <c r="BM173" s="161" t="s">
        <v>883</v>
      </c>
    </row>
    <row r="174" spans="2:63" s="11" customFormat="1" ht="22.9" customHeight="1">
      <c r="B174" s="136"/>
      <c r="D174" s="137" t="s">
        <v>73</v>
      </c>
      <c r="E174" s="147" t="s">
        <v>454</v>
      </c>
      <c r="F174" s="147" t="s">
        <v>455</v>
      </c>
      <c r="I174" s="139"/>
      <c r="J174" s="148">
        <f>BK174</f>
        <v>3883.8</v>
      </c>
      <c r="L174" s="136"/>
      <c r="M174" s="141"/>
      <c r="N174" s="142"/>
      <c r="O174" s="142"/>
      <c r="P174" s="143">
        <f>SUM(P175:P182)</f>
        <v>0</v>
      </c>
      <c r="Q174" s="142"/>
      <c r="R174" s="143">
        <f>SUM(R175:R182)</f>
        <v>0.01401</v>
      </c>
      <c r="S174" s="142"/>
      <c r="T174" s="144">
        <f>SUM(T175:T182)</f>
        <v>0</v>
      </c>
      <c r="AR174" s="137" t="s">
        <v>84</v>
      </c>
      <c r="AT174" s="145" t="s">
        <v>73</v>
      </c>
      <c r="AU174" s="145" t="s">
        <v>82</v>
      </c>
      <c r="AY174" s="137" t="s">
        <v>136</v>
      </c>
      <c r="BK174" s="146">
        <f>SUM(BK175:BK182)</f>
        <v>3883.8</v>
      </c>
    </row>
    <row r="175" spans="2:65" s="1" customFormat="1" ht="24" customHeight="1">
      <c r="B175" s="149"/>
      <c r="C175" s="150" t="s">
        <v>412</v>
      </c>
      <c r="D175" s="150" t="s">
        <v>139</v>
      </c>
      <c r="E175" s="151" t="s">
        <v>884</v>
      </c>
      <c r="F175" s="152" t="s">
        <v>885</v>
      </c>
      <c r="G175" s="153" t="s">
        <v>142</v>
      </c>
      <c r="H175" s="154">
        <v>1</v>
      </c>
      <c r="I175" s="155">
        <v>261</v>
      </c>
      <c r="J175" s="156">
        <f aca="true" t="shared" si="20" ref="J175:J182">ROUND(I175*H175,2)</f>
        <v>261</v>
      </c>
      <c r="K175" s="152" t="s">
        <v>1</v>
      </c>
      <c r="L175" s="30"/>
      <c r="M175" s="157" t="s">
        <v>1</v>
      </c>
      <c r="N175" s="158" t="s">
        <v>39</v>
      </c>
      <c r="O175" s="53"/>
      <c r="P175" s="159">
        <f aca="true" t="shared" si="21" ref="P175:P182">O175*H175</f>
        <v>0</v>
      </c>
      <c r="Q175" s="159">
        <v>0.00183</v>
      </c>
      <c r="R175" s="159">
        <f aca="true" t="shared" si="22" ref="R175:R182">Q175*H175</f>
        <v>0.00183</v>
      </c>
      <c r="S175" s="159">
        <v>0</v>
      </c>
      <c r="T175" s="160">
        <f aca="true" t="shared" si="23" ref="T175:T182">S175*H175</f>
        <v>0</v>
      </c>
      <c r="AR175" s="161" t="s">
        <v>143</v>
      </c>
      <c r="AT175" s="161" t="s">
        <v>139</v>
      </c>
      <c r="AU175" s="161" t="s">
        <v>84</v>
      </c>
      <c r="AY175" s="16" t="s">
        <v>136</v>
      </c>
      <c r="BE175" s="162">
        <f aca="true" t="shared" si="24" ref="BE175:BE182">IF(N175="základní",J175,0)</f>
        <v>261</v>
      </c>
      <c r="BF175" s="162">
        <f aca="true" t="shared" si="25" ref="BF175:BF182">IF(N175="snížená",J175,0)</f>
        <v>0</v>
      </c>
      <c r="BG175" s="162">
        <f aca="true" t="shared" si="26" ref="BG175:BG182">IF(N175="zákl. přenesená",J175,0)</f>
        <v>0</v>
      </c>
      <c r="BH175" s="162">
        <f aca="true" t="shared" si="27" ref="BH175:BH182">IF(N175="sníž. přenesená",J175,0)</f>
        <v>0</v>
      </c>
      <c r="BI175" s="162">
        <f aca="true" t="shared" si="28" ref="BI175:BI182">IF(N175="nulová",J175,0)</f>
        <v>0</v>
      </c>
      <c r="BJ175" s="16" t="s">
        <v>82</v>
      </c>
      <c r="BK175" s="162">
        <f aca="true" t="shared" si="29" ref="BK175:BK182">ROUND(I175*H175,2)</f>
        <v>261</v>
      </c>
      <c r="BL175" s="16" t="s">
        <v>143</v>
      </c>
      <c r="BM175" s="161" t="s">
        <v>886</v>
      </c>
    </row>
    <row r="176" spans="2:65" s="1" customFormat="1" ht="24" customHeight="1">
      <c r="B176" s="149"/>
      <c r="C176" s="150" t="s">
        <v>416</v>
      </c>
      <c r="D176" s="150" t="s">
        <v>139</v>
      </c>
      <c r="E176" s="151" t="s">
        <v>457</v>
      </c>
      <c r="F176" s="152" t="s">
        <v>458</v>
      </c>
      <c r="G176" s="153" t="s">
        <v>151</v>
      </c>
      <c r="H176" s="154">
        <v>12</v>
      </c>
      <c r="I176" s="155">
        <v>195</v>
      </c>
      <c r="J176" s="156">
        <f t="shared" si="20"/>
        <v>2340</v>
      </c>
      <c r="K176" s="152" t="s">
        <v>1</v>
      </c>
      <c r="L176" s="30"/>
      <c r="M176" s="157" t="s">
        <v>1</v>
      </c>
      <c r="N176" s="158" t="s">
        <v>39</v>
      </c>
      <c r="O176" s="53"/>
      <c r="P176" s="159">
        <f t="shared" si="21"/>
        <v>0</v>
      </c>
      <c r="Q176" s="159">
        <v>0.00066</v>
      </c>
      <c r="R176" s="159">
        <f t="shared" si="22"/>
        <v>0.00792</v>
      </c>
      <c r="S176" s="159">
        <v>0</v>
      </c>
      <c r="T176" s="160">
        <f t="shared" si="23"/>
        <v>0</v>
      </c>
      <c r="AR176" s="161" t="s">
        <v>143</v>
      </c>
      <c r="AT176" s="161" t="s">
        <v>139</v>
      </c>
      <c r="AU176" s="161" t="s">
        <v>84</v>
      </c>
      <c r="AY176" s="16" t="s">
        <v>136</v>
      </c>
      <c r="BE176" s="162">
        <f t="shared" si="24"/>
        <v>2340</v>
      </c>
      <c r="BF176" s="162">
        <f t="shared" si="25"/>
        <v>0</v>
      </c>
      <c r="BG176" s="162">
        <f t="shared" si="26"/>
        <v>0</v>
      </c>
      <c r="BH176" s="162">
        <f t="shared" si="27"/>
        <v>0</v>
      </c>
      <c r="BI176" s="162">
        <f t="shared" si="28"/>
        <v>0</v>
      </c>
      <c r="BJ176" s="16" t="s">
        <v>82</v>
      </c>
      <c r="BK176" s="162">
        <f t="shared" si="29"/>
        <v>2340</v>
      </c>
      <c r="BL176" s="16" t="s">
        <v>143</v>
      </c>
      <c r="BM176" s="161" t="s">
        <v>887</v>
      </c>
    </row>
    <row r="177" spans="2:65" s="1" customFormat="1" ht="36" customHeight="1">
      <c r="B177" s="149"/>
      <c r="C177" s="150" t="s">
        <v>422</v>
      </c>
      <c r="D177" s="150" t="s">
        <v>139</v>
      </c>
      <c r="E177" s="151" t="s">
        <v>469</v>
      </c>
      <c r="F177" s="152" t="s">
        <v>470</v>
      </c>
      <c r="G177" s="153" t="s">
        <v>151</v>
      </c>
      <c r="H177" s="154">
        <v>12</v>
      </c>
      <c r="I177" s="155">
        <v>29.2</v>
      </c>
      <c r="J177" s="156">
        <f t="shared" si="20"/>
        <v>350.4</v>
      </c>
      <c r="K177" s="152" t="s">
        <v>1</v>
      </c>
      <c r="L177" s="206"/>
      <c r="M177" s="157" t="s">
        <v>1</v>
      </c>
      <c r="N177" s="158" t="s">
        <v>39</v>
      </c>
      <c r="O177" s="53"/>
      <c r="P177" s="159">
        <f t="shared" si="21"/>
        <v>0</v>
      </c>
      <c r="Q177" s="159">
        <v>0.00016</v>
      </c>
      <c r="R177" s="159">
        <f t="shared" si="22"/>
        <v>0.0019200000000000003</v>
      </c>
      <c r="S177" s="159">
        <v>0</v>
      </c>
      <c r="T177" s="160">
        <f t="shared" si="23"/>
        <v>0</v>
      </c>
      <c r="AR177" s="161" t="s">
        <v>143</v>
      </c>
      <c r="AT177" s="161" t="s">
        <v>139</v>
      </c>
      <c r="AU177" s="161" t="s">
        <v>84</v>
      </c>
      <c r="AY177" s="16" t="s">
        <v>136</v>
      </c>
      <c r="BE177" s="162">
        <f t="shared" si="24"/>
        <v>350.4</v>
      </c>
      <c r="BF177" s="162">
        <f t="shared" si="25"/>
        <v>0</v>
      </c>
      <c r="BG177" s="162">
        <f t="shared" si="26"/>
        <v>0</v>
      </c>
      <c r="BH177" s="162">
        <f t="shared" si="27"/>
        <v>0</v>
      </c>
      <c r="BI177" s="162">
        <f t="shared" si="28"/>
        <v>0</v>
      </c>
      <c r="BJ177" s="16" t="s">
        <v>82</v>
      </c>
      <c r="BK177" s="162">
        <f t="shared" si="29"/>
        <v>350.4</v>
      </c>
      <c r="BL177" s="16" t="s">
        <v>143</v>
      </c>
      <c r="BM177" s="161" t="s">
        <v>888</v>
      </c>
    </row>
    <row r="178" spans="2:65" s="1" customFormat="1" ht="16.5" customHeight="1">
      <c r="B178" s="149"/>
      <c r="C178" s="150" t="s">
        <v>427</v>
      </c>
      <c r="D178" s="150" t="s">
        <v>139</v>
      </c>
      <c r="E178" s="151" t="s">
        <v>889</v>
      </c>
      <c r="F178" s="152" t="s">
        <v>890</v>
      </c>
      <c r="G178" s="153" t="s">
        <v>151</v>
      </c>
      <c r="H178" s="154">
        <v>4</v>
      </c>
      <c r="I178" s="155">
        <v>16.6</v>
      </c>
      <c r="J178" s="156">
        <f t="shared" si="20"/>
        <v>66.4</v>
      </c>
      <c r="K178" s="152" t="s">
        <v>1</v>
      </c>
      <c r="L178" s="30"/>
      <c r="M178" s="157" t="s">
        <v>1</v>
      </c>
      <c r="N178" s="158" t="s">
        <v>39</v>
      </c>
      <c r="O178" s="53"/>
      <c r="P178" s="159">
        <f t="shared" si="21"/>
        <v>0</v>
      </c>
      <c r="Q178" s="159">
        <v>0.00018</v>
      </c>
      <c r="R178" s="159">
        <f t="shared" si="22"/>
        <v>0.00072</v>
      </c>
      <c r="S178" s="159">
        <v>0</v>
      </c>
      <c r="T178" s="160">
        <f t="shared" si="23"/>
        <v>0</v>
      </c>
      <c r="AR178" s="161" t="s">
        <v>143</v>
      </c>
      <c r="AT178" s="161" t="s">
        <v>139</v>
      </c>
      <c r="AU178" s="161" t="s">
        <v>84</v>
      </c>
      <c r="AY178" s="16" t="s">
        <v>136</v>
      </c>
      <c r="BE178" s="162">
        <f t="shared" si="24"/>
        <v>66.4</v>
      </c>
      <c r="BF178" s="162">
        <f t="shared" si="25"/>
        <v>0</v>
      </c>
      <c r="BG178" s="162">
        <f t="shared" si="26"/>
        <v>0</v>
      </c>
      <c r="BH178" s="162">
        <f t="shared" si="27"/>
        <v>0</v>
      </c>
      <c r="BI178" s="162">
        <f t="shared" si="28"/>
        <v>0</v>
      </c>
      <c r="BJ178" s="16" t="s">
        <v>82</v>
      </c>
      <c r="BK178" s="162">
        <f t="shared" si="29"/>
        <v>66.4</v>
      </c>
      <c r="BL178" s="16" t="s">
        <v>143</v>
      </c>
      <c r="BM178" s="161" t="s">
        <v>891</v>
      </c>
    </row>
    <row r="179" spans="2:65" s="1" customFormat="1" ht="16.5" customHeight="1">
      <c r="B179" s="149"/>
      <c r="C179" s="150" t="s">
        <v>431</v>
      </c>
      <c r="D179" s="150" t="s">
        <v>139</v>
      </c>
      <c r="E179" s="151" t="s">
        <v>473</v>
      </c>
      <c r="F179" s="152" t="s">
        <v>474</v>
      </c>
      <c r="G179" s="153" t="s">
        <v>142</v>
      </c>
      <c r="H179" s="154">
        <v>1</v>
      </c>
      <c r="I179" s="155">
        <v>133</v>
      </c>
      <c r="J179" s="156">
        <f t="shared" si="20"/>
        <v>133</v>
      </c>
      <c r="K179" s="152" t="s">
        <v>1</v>
      </c>
      <c r="L179" s="30"/>
      <c r="M179" s="157" t="s">
        <v>1</v>
      </c>
      <c r="N179" s="158" t="s">
        <v>39</v>
      </c>
      <c r="O179" s="53"/>
      <c r="P179" s="159">
        <f t="shared" si="21"/>
        <v>0</v>
      </c>
      <c r="Q179" s="159">
        <v>0</v>
      </c>
      <c r="R179" s="159">
        <f t="shared" si="22"/>
        <v>0</v>
      </c>
      <c r="S179" s="159">
        <v>0</v>
      </c>
      <c r="T179" s="160">
        <f t="shared" si="23"/>
        <v>0</v>
      </c>
      <c r="AR179" s="161" t="s">
        <v>143</v>
      </c>
      <c r="AT179" s="161" t="s">
        <v>139</v>
      </c>
      <c r="AU179" s="161" t="s">
        <v>84</v>
      </c>
      <c r="AY179" s="16" t="s">
        <v>136</v>
      </c>
      <c r="BE179" s="162">
        <f t="shared" si="24"/>
        <v>133</v>
      </c>
      <c r="BF179" s="162">
        <f t="shared" si="25"/>
        <v>0</v>
      </c>
      <c r="BG179" s="162">
        <f t="shared" si="26"/>
        <v>0</v>
      </c>
      <c r="BH179" s="162">
        <f t="shared" si="27"/>
        <v>0</v>
      </c>
      <c r="BI179" s="162">
        <f t="shared" si="28"/>
        <v>0</v>
      </c>
      <c r="BJ179" s="16" t="s">
        <v>82</v>
      </c>
      <c r="BK179" s="162">
        <f t="shared" si="29"/>
        <v>133</v>
      </c>
      <c r="BL179" s="16" t="s">
        <v>143</v>
      </c>
      <c r="BM179" s="161" t="s">
        <v>892</v>
      </c>
    </row>
    <row r="180" spans="2:65" s="1" customFormat="1" ht="24" customHeight="1">
      <c r="B180" s="149"/>
      <c r="C180" s="150" t="s">
        <v>435</v>
      </c>
      <c r="D180" s="150" t="s">
        <v>139</v>
      </c>
      <c r="E180" s="151" t="s">
        <v>477</v>
      </c>
      <c r="F180" s="152" t="s">
        <v>478</v>
      </c>
      <c r="G180" s="153" t="s">
        <v>142</v>
      </c>
      <c r="H180" s="154">
        <v>2</v>
      </c>
      <c r="I180" s="155">
        <v>28</v>
      </c>
      <c r="J180" s="156">
        <f t="shared" si="20"/>
        <v>56</v>
      </c>
      <c r="K180" s="152" t="s">
        <v>1</v>
      </c>
      <c r="L180" s="30"/>
      <c r="M180" s="157" t="s">
        <v>1</v>
      </c>
      <c r="N180" s="158" t="s">
        <v>39</v>
      </c>
      <c r="O180" s="53"/>
      <c r="P180" s="159">
        <f t="shared" si="21"/>
        <v>0</v>
      </c>
      <c r="Q180" s="159">
        <v>6E-05</v>
      </c>
      <c r="R180" s="159">
        <f t="shared" si="22"/>
        <v>0.00012</v>
      </c>
      <c r="S180" s="159">
        <v>0</v>
      </c>
      <c r="T180" s="160">
        <f t="shared" si="23"/>
        <v>0</v>
      </c>
      <c r="AR180" s="161" t="s">
        <v>143</v>
      </c>
      <c r="AT180" s="161" t="s">
        <v>139</v>
      </c>
      <c r="AU180" s="161" t="s">
        <v>84</v>
      </c>
      <c r="AY180" s="16" t="s">
        <v>136</v>
      </c>
      <c r="BE180" s="162">
        <f t="shared" si="24"/>
        <v>56</v>
      </c>
      <c r="BF180" s="162">
        <f t="shared" si="25"/>
        <v>0</v>
      </c>
      <c r="BG180" s="162">
        <f t="shared" si="26"/>
        <v>0</v>
      </c>
      <c r="BH180" s="162">
        <f t="shared" si="27"/>
        <v>0</v>
      </c>
      <c r="BI180" s="162">
        <f t="shared" si="28"/>
        <v>0</v>
      </c>
      <c r="BJ180" s="16" t="s">
        <v>82</v>
      </c>
      <c r="BK180" s="162">
        <f t="shared" si="29"/>
        <v>56</v>
      </c>
      <c r="BL180" s="16" t="s">
        <v>143</v>
      </c>
      <c r="BM180" s="161" t="s">
        <v>893</v>
      </c>
    </row>
    <row r="181" spans="2:65" s="1" customFormat="1" ht="24" customHeight="1">
      <c r="B181" s="149"/>
      <c r="C181" s="150" t="s">
        <v>439</v>
      </c>
      <c r="D181" s="150" t="s">
        <v>139</v>
      </c>
      <c r="E181" s="151" t="s">
        <v>501</v>
      </c>
      <c r="F181" s="152" t="s">
        <v>1468</v>
      </c>
      <c r="G181" s="153" t="s">
        <v>142</v>
      </c>
      <c r="H181" s="154">
        <v>1</v>
      </c>
      <c r="I181" s="155">
        <v>183</v>
      </c>
      <c r="J181" s="156">
        <f t="shared" si="20"/>
        <v>183</v>
      </c>
      <c r="K181" s="152" t="s">
        <v>1</v>
      </c>
      <c r="L181" s="206"/>
      <c r="M181" s="157" t="s">
        <v>1</v>
      </c>
      <c r="N181" s="158" t="s">
        <v>39</v>
      </c>
      <c r="O181" s="53"/>
      <c r="P181" s="159">
        <f t="shared" si="21"/>
        <v>0</v>
      </c>
      <c r="Q181" s="159">
        <v>0.00023</v>
      </c>
      <c r="R181" s="159">
        <f t="shared" si="22"/>
        <v>0.00023</v>
      </c>
      <c r="S181" s="159">
        <v>0</v>
      </c>
      <c r="T181" s="160">
        <f t="shared" si="23"/>
        <v>0</v>
      </c>
      <c r="AR181" s="161" t="s">
        <v>143</v>
      </c>
      <c r="AT181" s="161" t="s">
        <v>139</v>
      </c>
      <c r="AU181" s="161" t="s">
        <v>84</v>
      </c>
      <c r="AY181" s="16" t="s">
        <v>136</v>
      </c>
      <c r="BE181" s="162">
        <f t="shared" si="24"/>
        <v>183</v>
      </c>
      <c r="BF181" s="162">
        <f t="shared" si="25"/>
        <v>0</v>
      </c>
      <c r="BG181" s="162">
        <f t="shared" si="26"/>
        <v>0</v>
      </c>
      <c r="BH181" s="162">
        <f t="shared" si="27"/>
        <v>0</v>
      </c>
      <c r="BI181" s="162">
        <f t="shared" si="28"/>
        <v>0</v>
      </c>
      <c r="BJ181" s="16" t="s">
        <v>82</v>
      </c>
      <c r="BK181" s="162">
        <f t="shared" si="29"/>
        <v>183</v>
      </c>
      <c r="BL181" s="16" t="s">
        <v>143</v>
      </c>
      <c r="BM181" s="161" t="s">
        <v>894</v>
      </c>
    </row>
    <row r="182" spans="2:65" s="1" customFormat="1" ht="24" customHeight="1">
      <c r="B182" s="149"/>
      <c r="C182" s="150" t="s">
        <v>446</v>
      </c>
      <c r="D182" s="150" t="s">
        <v>139</v>
      </c>
      <c r="E182" s="151" t="s">
        <v>517</v>
      </c>
      <c r="F182" s="152" t="s">
        <v>518</v>
      </c>
      <c r="G182" s="153" t="s">
        <v>142</v>
      </c>
      <c r="H182" s="154">
        <v>1</v>
      </c>
      <c r="I182" s="155">
        <v>494</v>
      </c>
      <c r="J182" s="156">
        <f t="shared" si="20"/>
        <v>494</v>
      </c>
      <c r="K182" s="152" t="s">
        <v>1</v>
      </c>
      <c r="L182" s="206"/>
      <c r="M182" s="157" t="s">
        <v>1</v>
      </c>
      <c r="N182" s="158" t="s">
        <v>39</v>
      </c>
      <c r="O182" s="53"/>
      <c r="P182" s="159">
        <f t="shared" si="21"/>
        <v>0</v>
      </c>
      <c r="Q182" s="159">
        <v>0.00127</v>
      </c>
      <c r="R182" s="159">
        <f t="shared" si="22"/>
        <v>0.00127</v>
      </c>
      <c r="S182" s="159">
        <v>0</v>
      </c>
      <c r="T182" s="160">
        <f t="shared" si="23"/>
        <v>0</v>
      </c>
      <c r="AR182" s="161" t="s">
        <v>143</v>
      </c>
      <c r="AT182" s="161" t="s">
        <v>139</v>
      </c>
      <c r="AU182" s="161" t="s">
        <v>84</v>
      </c>
      <c r="AY182" s="16" t="s">
        <v>136</v>
      </c>
      <c r="BE182" s="162">
        <f t="shared" si="24"/>
        <v>494</v>
      </c>
      <c r="BF182" s="162">
        <f t="shared" si="25"/>
        <v>0</v>
      </c>
      <c r="BG182" s="162">
        <f t="shared" si="26"/>
        <v>0</v>
      </c>
      <c r="BH182" s="162">
        <f t="shared" si="27"/>
        <v>0</v>
      </c>
      <c r="BI182" s="162">
        <f t="shared" si="28"/>
        <v>0</v>
      </c>
      <c r="BJ182" s="16" t="s">
        <v>82</v>
      </c>
      <c r="BK182" s="162">
        <f t="shared" si="29"/>
        <v>494</v>
      </c>
      <c r="BL182" s="16" t="s">
        <v>143</v>
      </c>
      <c r="BM182" s="161" t="s">
        <v>895</v>
      </c>
    </row>
    <row r="183" spans="2:63" s="11" customFormat="1" ht="22.9" customHeight="1">
      <c r="B183" s="136"/>
      <c r="D183" s="137" t="s">
        <v>73</v>
      </c>
      <c r="E183" s="147" t="s">
        <v>520</v>
      </c>
      <c r="F183" s="147" t="s">
        <v>521</v>
      </c>
      <c r="I183" s="139"/>
      <c r="J183" s="148">
        <f>BK183</f>
        <v>60447</v>
      </c>
      <c r="L183" s="136"/>
      <c r="M183" s="141"/>
      <c r="N183" s="142"/>
      <c r="O183" s="142"/>
      <c r="P183" s="143">
        <f>SUM(P184:P189)</f>
        <v>0</v>
      </c>
      <c r="Q183" s="142"/>
      <c r="R183" s="143">
        <f>SUM(R184:R189)</f>
        <v>0.14351999999999998</v>
      </c>
      <c r="S183" s="142"/>
      <c r="T183" s="144">
        <f>SUM(T184:T189)</f>
        <v>0</v>
      </c>
      <c r="AR183" s="137" t="s">
        <v>84</v>
      </c>
      <c r="AT183" s="145" t="s">
        <v>73</v>
      </c>
      <c r="AU183" s="145" t="s">
        <v>82</v>
      </c>
      <c r="AY183" s="137" t="s">
        <v>136</v>
      </c>
      <c r="BK183" s="146">
        <f>SUM(BK184:BK189)</f>
        <v>60447</v>
      </c>
    </row>
    <row r="184" spans="2:65" s="1" customFormat="1" ht="24" customHeight="1">
      <c r="B184" s="149"/>
      <c r="C184" s="150" t="s">
        <v>450</v>
      </c>
      <c r="D184" s="150" t="s">
        <v>139</v>
      </c>
      <c r="E184" s="151" t="s">
        <v>527</v>
      </c>
      <c r="F184" s="152" t="s">
        <v>528</v>
      </c>
      <c r="G184" s="153" t="s">
        <v>142</v>
      </c>
      <c r="H184" s="154">
        <v>1</v>
      </c>
      <c r="I184" s="155">
        <v>3645</v>
      </c>
      <c r="J184" s="156">
        <f aca="true" t="shared" si="30" ref="J184:J189">ROUND(I184*H184,2)</f>
        <v>3645</v>
      </c>
      <c r="K184" s="152" t="s">
        <v>1</v>
      </c>
      <c r="L184" s="30"/>
      <c r="M184" s="157" t="s">
        <v>1</v>
      </c>
      <c r="N184" s="158" t="s">
        <v>39</v>
      </c>
      <c r="O184" s="53"/>
      <c r="P184" s="159">
        <f aca="true" t="shared" si="31" ref="P184:P189">O184*H184</f>
        <v>0</v>
      </c>
      <c r="Q184" s="159">
        <v>0.00255</v>
      </c>
      <c r="R184" s="159">
        <f aca="true" t="shared" si="32" ref="R184:R189">Q184*H184</f>
        <v>0.00255</v>
      </c>
      <c r="S184" s="159">
        <v>0</v>
      </c>
      <c r="T184" s="160">
        <f aca="true" t="shared" si="33" ref="T184:T189">S184*H184</f>
        <v>0</v>
      </c>
      <c r="AR184" s="161" t="s">
        <v>143</v>
      </c>
      <c r="AT184" s="161" t="s">
        <v>139</v>
      </c>
      <c r="AU184" s="161" t="s">
        <v>84</v>
      </c>
      <c r="AY184" s="16" t="s">
        <v>136</v>
      </c>
      <c r="BE184" s="162">
        <f aca="true" t="shared" si="34" ref="BE184:BE189">IF(N184="základní",J184,0)</f>
        <v>3645</v>
      </c>
      <c r="BF184" s="162">
        <f aca="true" t="shared" si="35" ref="BF184:BF189">IF(N184="snížená",J184,0)</f>
        <v>0</v>
      </c>
      <c r="BG184" s="162">
        <f aca="true" t="shared" si="36" ref="BG184:BG189">IF(N184="zákl. přenesená",J184,0)</f>
        <v>0</v>
      </c>
      <c r="BH184" s="162">
        <f aca="true" t="shared" si="37" ref="BH184:BH189">IF(N184="sníž. přenesená",J184,0)</f>
        <v>0</v>
      </c>
      <c r="BI184" s="162">
        <f aca="true" t="shared" si="38" ref="BI184:BI189">IF(N184="nulová",J184,0)</f>
        <v>0</v>
      </c>
      <c r="BJ184" s="16" t="s">
        <v>82</v>
      </c>
      <c r="BK184" s="162">
        <f aca="true" t="shared" si="39" ref="BK184:BK189">ROUND(I184*H184,2)</f>
        <v>3645</v>
      </c>
      <c r="BL184" s="16" t="s">
        <v>143</v>
      </c>
      <c r="BM184" s="161" t="s">
        <v>896</v>
      </c>
    </row>
    <row r="185" spans="2:65" s="1" customFormat="1" ht="16.5" customHeight="1">
      <c r="B185" s="149"/>
      <c r="C185" s="150" t="s">
        <v>456</v>
      </c>
      <c r="D185" s="150" t="s">
        <v>139</v>
      </c>
      <c r="E185" s="151" t="s">
        <v>531</v>
      </c>
      <c r="F185" s="152" t="s">
        <v>532</v>
      </c>
      <c r="G185" s="153" t="s">
        <v>151</v>
      </c>
      <c r="H185" s="154">
        <v>5</v>
      </c>
      <c r="I185" s="155">
        <v>17.2</v>
      </c>
      <c r="J185" s="156">
        <f t="shared" si="30"/>
        <v>86</v>
      </c>
      <c r="K185" s="152" t="s">
        <v>1</v>
      </c>
      <c r="L185" s="30"/>
      <c r="M185" s="157" t="s">
        <v>1</v>
      </c>
      <c r="N185" s="158" t="s">
        <v>39</v>
      </c>
      <c r="O185" s="53"/>
      <c r="P185" s="159">
        <f t="shared" si="31"/>
        <v>0</v>
      </c>
      <c r="Q185" s="159">
        <v>0.00053</v>
      </c>
      <c r="R185" s="159">
        <f t="shared" si="32"/>
        <v>0.00265</v>
      </c>
      <c r="S185" s="159">
        <v>0</v>
      </c>
      <c r="T185" s="160">
        <f t="shared" si="33"/>
        <v>0</v>
      </c>
      <c r="AR185" s="161" t="s">
        <v>143</v>
      </c>
      <c r="AT185" s="161" t="s">
        <v>139</v>
      </c>
      <c r="AU185" s="161" t="s">
        <v>84</v>
      </c>
      <c r="AY185" s="16" t="s">
        <v>136</v>
      </c>
      <c r="BE185" s="162">
        <f t="shared" si="34"/>
        <v>86</v>
      </c>
      <c r="BF185" s="162">
        <f t="shared" si="35"/>
        <v>0</v>
      </c>
      <c r="BG185" s="162">
        <f t="shared" si="36"/>
        <v>0</v>
      </c>
      <c r="BH185" s="162">
        <f t="shared" si="37"/>
        <v>0</v>
      </c>
      <c r="BI185" s="162">
        <f t="shared" si="38"/>
        <v>0</v>
      </c>
      <c r="BJ185" s="16" t="s">
        <v>82</v>
      </c>
      <c r="BK185" s="162">
        <f t="shared" si="39"/>
        <v>86</v>
      </c>
      <c r="BL185" s="16" t="s">
        <v>143</v>
      </c>
      <c r="BM185" s="161" t="s">
        <v>897</v>
      </c>
    </row>
    <row r="186" spans="2:65" s="1" customFormat="1" ht="24" customHeight="1">
      <c r="B186" s="149"/>
      <c r="C186" s="177" t="s">
        <v>460</v>
      </c>
      <c r="D186" s="177" t="s">
        <v>306</v>
      </c>
      <c r="E186" s="178" t="s">
        <v>535</v>
      </c>
      <c r="F186" s="179" t="s">
        <v>898</v>
      </c>
      <c r="G186" s="180" t="s">
        <v>142</v>
      </c>
      <c r="H186" s="181">
        <v>1</v>
      </c>
      <c r="I186" s="182">
        <v>53836</v>
      </c>
      <c r="J186" s="183">
        <f t="shared" si="30"/>
        <v>53836</v>
      </c>
      <c r="K186" s="179" t="s">
        <v>1</v>
      </c>
      <c r="L186" s="184"/>
      <c r="M186" s="185" t="s">
        <v>1</v>
      </c>
      <c r="N186" s="186" t="s">
        <v>39</v>
      </c>
      <c r="O186" s="53"/>
      <c r="P186" s="159">
        <f t="shared" si="31"/>
        <v>0</v>
      </c>
      <c r="Q186" s="159">
        <v>0.045</v>
      </c>
      <c r="R186" s="159">
        <f t="shared" si="32"/>
        <v>0.045</v>
      </c>
      <c r="S186" s="159">
        <v>0</v>
      </c>
      <c r="T186" s="160">
        <f t="shared" si="33"/>
        <v>0</v>
      </c>
      <c r="AR186" s="161" t="s">
        <v>264</v>
      </c>
      <c r="AT186" s="161" t="s">
        <v>306</v>
      </c>
      <c r="AU186" s="161" t="s">
        <v>84</v>
      </c>
      <c r="AY186" s="16" t="s">
        <v>136</v>
      </c>
      <c r="BE186" s="162">
        <f t="shared" si="34"/>
        <v>53836</v>
      </c>
      <c r="BF186" s="162">
        <f t="shared" si="35"/>
        <v>0</v>
      </c>
      <c r="BG186" s="162">
        <f t="shared" si="36"/>
        <v>0</v>
      </c>
      <c r="BH186" s="162">
        <f t="shared" si="37"/>
        <v>0</v>
      </c>
      <c r="BI186" s="162">
        <f t="shared" si="38"/>
        <v>0</v>
      </c>
      <c r="BJ186" s="16" t="s">
        <v>82</v>
      </c>
      <c r="BK186" s="162">
        <f t="shared" si="39"/>
        <v>53836</v>
      </c>
      <c r="BL186" s="16" t="s">
        <v>143</v>
      </c>
      <c r="BM186" s="161" t="s">
        <v>899</v>
      </c>
    </row>
    <row r="187" spans="2:65" s="1" customFormat="1" ht="16.5" customHeight="1">
      <c r="B187" s="149"/>
      <c r="C187" s="177" t="s">
        <v>468</v>
      </c>
      <c r="D187" s="177" t="s">
        <v>306</v>
      </c>
      <c r="E187" s="178" t="s">
        <v>540</v>
      </c>
      <c r="F187" s="179" t="s">
        <v>900</v>
      </c>
      <c r="G187" s="180" t="s">
        <v>142</v>
      </c>
      <c r="H187" s="181">
        <v>1</v>
      </c>
      <c r="I187" s="182">
        <v>890</v>
      </c>
      <c r="J187" s="183">
        <f t="shared" si="30"/>
        <v>890</v>
      </c>
      <c r="K187" s="179" t="s">
        <v>1</v>
      </c>
      <c r="L187" s="184"/>
      <c r="M187" s="185" t="s">
        <v>1</v>
      </c>
      <c r="N187" s="186" t="s">
        <v>39</v>
      </c>
      <c r="O187" s="53"/>
      <c r="P187" s="159">
        <f t="shared" si="31"/>
        <v>0</v>
      </c>
      <c r="Q187" s="159">
        <v>0.045</v>
      </c>
      <c r="R187" s="159">
        <f t="shared" si="32"/>
        <v>0.045</v>
      </c>
      <c r="S187" s="159">
        <v>0</v>
      </c>
      <c r="T187" s="160">
        <f t="shared" si="33"/>
        <v>0</v>
      </c>
      <c r="AR187" s="161" t="s">
        <v>264</v>
      </c>
      <c r="AT187" s="161" t="s">
        <v>306</v>
      </c>
      <c r="AU187" s="161" t="s">
        <v>84</v>
      </c>
      <c r="AY187" s="16" t="s">
        <v>136</v>
      </c>
      <c r="BE187" s="162">
        <f t="shared" si="34"/>
        <v>890</v>
      </c>
      <c r="BF187" s="162">
        <f t="shared" si="35"/>
        <v>0</v>
      </c>
      <c r="BG187" s="162">
        <f t="shared" si="36"/>
        <v>0</v>
      </c>
      <c r="BH187" s="162">
        <f t="shared" si="37"/>
        <v>0</v>
      </c>
      <c r="BI187" s="162">
        <f t="shared" si="38"/>
        <v>0</v>
      </c>
      <c r="BJ187" s="16" t="s">
        <v>82</v>
      </c>
      <c r="BK187" s="162">
        <f t="shared" si="39"/>
        <v>890</v>
      </c>
      <c r="BL187" s="16" t="s">
        <v>143</v>
      </c>
      <c r="BM187" s="161" t="s">
        <v>901</v>
      </c>
    </row>
    <row r="188" spans="2:65" s="1" customFormat="1" ht="16.5" customHeight="1">
      <c r="B188" s="149"/>
      <c r="C188" s="177" t="s">
        <v>472</v>
      </c>
      <c r="D188" s="177" t="s">
        <v>306</v>
      </c>
      <c r="E188" s="178" t="s">
        <v>544</v>
      </c>
      <c r="F188" s="179" t="s">
        <v>545</v>
      </c>
      <c r="G188" s="180" t="s">
        <v>142</v>
      </c>
      <c r="H188" s="181">
        <v>1</v>
      </c>
      <c r="I188" s="182">
        <v>790</v>
      </c>
      <c r="J188" s="183">
        <f t="shared" si="30"/>
        <v>790</v>
      </c>
      <c r="K188" s="179" t="s">
        <v>1</v>
      </c>
      <c r="L188" s="184"/>
      <c r="M188" s="185" t="s">
        <v>1</v>
      </c>
      <c r="N188" s="186" t="s">
        <v>39</v>
      </c>
      <c r="O188" s="53"/>
      <c r="P188" s="159">
        <f t="shared" si="31"/>
        <v>0</v>
      </c>
      <c r="Q188" s="159">
        <v>0.045</v>
      </c>
      <c r="R188" s="159">
        <f t="shared" si="32"/>
        <v>0.045</v>
      </c>
      <c r="S188" s="159">
        <v>0</v>
      </c>
      <c r="T188" s="160">
        <f t="shared" si="33"/>
        <v>0</v>
      </c>
      <c r="AR188" s="161" t="s">
        <v>264</v>
      </c>
      <c r="AT188" s="161" t="s">
        <v>306</v>
      </c>
      <c r="AU188" s="161" t="s">
        <v>84</v>
      </c>
      <c r="AY188" s="16" t="s">
        <v>136</v>
      </c>
      <c r="BE188" s="162">
        <f t="shared" si="34"/>
        <v>790</v>
      </c>
      <c r="BF188" s="162">
        <f t="shared" si="35"/>
        <v>0</v>
      </c>
      <c r="BG188" s="162">
        <f t="shared" si="36"/>
        <v>0</v>
      </c>
      <c r="BH188" s="162">
        <f t="shared" si="37"/>
        <v>0</v>
      </c>
      <c r="BI188" s="162">
        <f t="shared" si="38"/>
        <v>0</v>
      </c>
      <c r="BJ188" s="16" t="s">
        <v>82</v>
      </c>
      <c r="BK188" s="162">
        <f t="shared" si="39"/>
        <v>790</v>
      </c>
      <c r="BL188" s="16" t="s">
        <v>143</v>
      </c>
      <c r="BM188" s="161" t="s">
        <v>902</v>
      </c>
    </row>
    <row r="189" spans="2:65" s="1" customFormat="1" ht="16.5" customHeight="1">
      <c r="B189" s="149"/>
      <c r="C189" s="150" t="s">
        <v>480</v>
      </c>
      <c r="D189" s="150" t="s">
        <v>139</v>
      </c>
      <c r="E189" s="151" t="s">
        <v>557</v>
      </c>
      <c r="F189" s="152" t="s">
        <v>558</v>
      </c>
      <c r="G189" s="153" t="s">
        <v>142</v>
      </c>
      <c r="H189" s="154">
        <v>1</v>
      </c>
      <c r="I189" s="155">
        <v>1200</v>
      </c>
      <c r="J189" s="156">
        <f t="shared" si="30"/>
        <v>1200</v>
      </c>
      <c r="K189" s="152" t="s">
        <v>1</v>
      </c>
      <c r="L189" s="30"/>
      <c r="M189" s="157" t="s">
        <v>1</v>
      </c>
      <c r="N189" s="158" t="s">
        <v>39</v>
      </c>
      <c r="O189" s="53"/>
      <c r="P189" s="159">
        <f t="shared" si="31"/>
        <v>0</v>
      </c>
      <c r="Q189" s="159">
        <v>0.00332</v>
      </c>
      <c r="R189" s="159">
        <f t="shared" si="32"/>
        <v>0.00332</v>
      </c>
      <c r="S189" s="159">
        <v>0</v>
      </c>
      <c r="T189" s="160">
        <f t="shared" si="33"/>
        <v>0</v>
      </c>
      <c r="AR189" s="161" t="s">
        <v>143</v>
      </c>
      <c r="AT189" s="161" t="s">
        <v>139</v>
      </c>
      <c r="AU189" s="161" t="s">
        <v>84</v>
      </c>
      <c r="AY189" s="16" t="s">
        <v>136</v>
      </c>
      <c r="BE189" s="162">
        <f t="shared" si="34"/>
        <v>1200</v>
      </c>
      <c r="BF189" s="162">
        <f t="shared" si="35"/>
        <v>0</v>
      </c>
      <c r="BG189" s="162">
        <f t="shared" si="36"/>
        <v>0</v>
      </c>
      <c r="BH189" s="162">
        <f t="shared" si="37"/>
        <v>0</v>
      </c>
      <c r="BI189" s="162">
        <f t="shared" si="38"/>
        <v>0</v>
      </c>
      <c r="BJ189" s="16" t="s">
        <v>82</v>
      </c>
      <c r="BK189" s="162">
        <f t="shared" si="39"/>
        <v>1200</v>
      </c>
      <c r="BL189" s="16" t="s">
        <v>143</v>
      </c>
      <c r="BM189" s="161" t="s">
        <v>903</v>
      </c>
    </row>
    <row r="190" spans="2:63" s="11" customFormat="1" ht="22.9" customHeight="1">
      <c r="B190" s="136"/>
      <c r="D190" s="137" t="s">
        <v>73</v>
      </c>
      <c r="E190" s="147" t="s">
        <v>560</v>
      </c>
      <c r="F190" s="147" t="s">
        <v>561</v>
      </c>
      <c r="I190" s="139"/>
      <c r="J190" s="148">
        <f>BK190</f>
        <v>2486</v>
      </c>
      <c r="L190" s="136"/>
      <c r="M190" s="141"/>
      <c r="N190" s="142"/>
      <c r="O190" s="142"/>
      <c r="P190" s="143">
        <f>SUM(P191:P192)</f>
        <v>0</v>
      </c>
      <c r="Q190" s="142"/>
      <c r="R190" s="143">
        <f>SUM(R191:R192)</f>
        <v>0.01652</v>
      </c>
      <c r="S190" s="142"/>
      <c r="T190" s="144">
        <f>SUM(T191:T192)</f>
        <v>0</v>
      </c>
      <c r="AR190" s="137" t="s">
        <v>84</v>
      </c>
      <c r="AT190" s="145" t="s">
        <v>73</v>
      </c>
      <c r="AU190" s="145" t="s">
        <v>82</v>
      </c>
      <c r="AY190" s="137" t="s">
        <v>136</v>
      </c>
      <c r="BK190" s="146">
        <f>SUM(BK191:BK192)</f>
        <v>2486</v>
      </c>
    </row>
    <row r="191" spans="2:65" s="1" customFormat="1" ht="16.5" customHeight="1">
      <c r="B191" s="149"/>
      <c r="C191" s="150" t="s">
        <v>484</v>
      </c>
      <c r="D191" s="150" t="s">
        <v>139</v>
      </c>
      <c r="E191" s="151" t="s">
        <v>563</v>
      </c>
      <c r="F191" s="152" t="s">
        <v>564</v>
      </c>
      <c r="G191" s="153" t="s">
        <v>142</v>
      </c>
      <c r="H191" s="154">
        <v>5</v>
      </c>
      <c r="I191" s="155">
        <v>10</v>
      </c>
      <c r="J191" s="156">
        <f>ROUND(I191*H191,2)</f>
        <v>50</v>
      </c>
      <c r="K191" s="152" t="s">
        <v>1</v>
      </c>
      <c r="L191" s="30"/>
      <c r="M191" s="157" t="s">
        <v>1</v>
      </c>
      <c r="N191" s="158" t="s">
        <v>39</v>
      </c>
      <c r="O191" s="53"/>
      <c r="P191" s="159">
        <f>O191*H191</f>
        <v>0</v>
      </c>
      <c r="Q191" s="159">
        <v>0.00113</v>
      </c>
      <c r="R191" s="159">
        <f>Q191*H191</f>
        <v>0.00565</v>
      </c>
      <c r="S191" s="159">
        <v>0</v>
      </c>
      <c r="T191" s="160">
        <f>S191*H191</f>
        <v>0</v>
      </c>
      <c r="AR191" s="161" t="s">
        <v>143</v>
      </c>
      <c r="AT191" s="161" t="s">
        <v>139</v>
      </c>
      <c r="AU191" s="161" t="s">
        <v>84</v>
      </c>
      <c r="AY191" s="16" t="s">
        <v>136</v>
      </c>
      <c r="BE191" s="162">
        <f>IF(N191="základní",J191,0)</f>
        <v>50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6" t="s">
        <v>82</v>
      </c>
      <c r="BK191" s="162">
        <f>ROUND(I191*H191,2)</f>
        <v>50</v>
      </c>
      <c r="BL191" s="16" t="s">
        <v>143</v>
      </c>
      <c r="BM191" s="161" t="s">
        <v>904</v>
      </c>
    </row>
    <row r="192" spans="2:65" s="1" customFormat="1" ht="36" customHeight="1">
      <c r="B192" s="149"/>
      <c r="C192" s="150" t="s">
        <v>488</v>
      </c>
      <c r="D192" s="150" t="s">
        <v>139</v>
      </c>
      <c r="E192" s="151" t="s">
        <v>905</v>
      </c>
      <c r="F192" s="152" t="s">
        <v>906</v>
      </c>
      <c r="G192" s="153" t="s">
        <v>142</v>
      </c>
      <c r="H192" s="154">
        <v>1</v>
      </c>
      <c r="I192" s="155">
        <v>2436</v>
      </c>
      <c r="J192" s="156">
        <f>ROUND(I192*H192,2)</f>
        <v>2436</v>
      </c>
      <c r="K192" s="152" t="s">
        <v>1</v>
      </c>
      <c r="L192" s="206"/>
      <c r="M192" s="157" t="s">
        <v>1</v>
      </c>
      <c r="N192" s="158" t="s">
        <v>39</v>
      </c>
      <c r="O192" s="53"/>
      <c r="P192" s="159">
        <f>O192*H192</f>
        <v>0</v>
      </c>
      <c r="Q192" s="159">
        <v>0.01087</v>
      </c>
      <c r="R192" s="159">
        <f>Q192*H192</f>
        <v>0.01087</v>
      </c>
      <c r="S192" s="159">
        <v>0</v>
      </c>
      <c r="T192" s="160">
        <f>S192*H192</f>
        <v>0</v>
      </c>
      <c r="AR192" s="161" t="s">
        <v>143</v>
      </c>
      <c r="AT192" s="161" t="s">
        <v>139</v>
      </c>
      <c r="AU192" s="161" t="s">
        <v>84</v>
      </c>
      <c r="AY192" s="16" t="s">
        <v>136</v>
      </c>
      <c r="BE192" s="162">
        <f>IF(N192="základní",J192,0)</f>
        <v>2436</v>
      </c>
      <c r="BF192" s="162">
        <f>IF(N192="snížená",J192,0)</f>
        <v>0</v>
      </c>
      <c r="BG192" s="162">
        <f>IF(N192="zákl. přenesená",J192,0)</f>
        <v>0</v>
      </c>
      <c r="BH192" s="162">
        <f>IF(N192="sníž. přenesená",J192,0)</f>
        <v>0</v>
      </c>
      <c r="BI192" s="162">
        <f>IF(N192="nulová",J192,0)</f>
        <v>0</v>
      </c>
      <c r="BJ192" s="16" t="s">
        <v>82</v>
      </c>
      <c r="BK192" s="162">
        <f>ROUND(I192*H192,2)</f>
        <v>2436</v>
      </c>
      <c r="BL192" s="16" t="s">
        <v>143</v>
      </c>
      <c r="BM192" s="161" t="s">
        <v>907</v>
      </c>
    </row>
    <row r="193" spans="2:63" s="11" customFormat="1" ht="22.9" customHeight="1">
      <c r="B193" s="136"/>
      <c r="D193" s="137" t="s">
        <v>73</v>
      </c>
      <c r="E193" s="147" t="s">
        <v>611</v>
      </c>
      <c r="F193" s="147" t="s">
        <v>612</v>
      </c>
      <c r="I193" s="139"/>
      <c r="J193" s="148">
        <f>BK193</f>
        <v>14562</v>
      </c>
      <c r="L193" s="136"/>
      <c r="M193" s="141"/>
      <c r="N193" s="142"/>
      <c r="O193" s="142"/>
      <c r="P193" s="143">
        <f>SUM(P194:P200)</f>
        <v>0</v>
      </c>
      <c r="Q193" s="142"/>
      <c r="R193" s="143">
        <f>SUM(R194:R200)</f>
        <v>0.13488</v>
      </c>
      <c r="S193" s="142"/>
      <c r="T193" s="144">
        <f>SUM(T194:T200)</f>
        <v>0.08238000000000001</v>
      </c>
      <c r="AR193" s="137" t="s">
        <v>84</v>
      </c>
      <c r="AT193" s="145" t="s">
        <v>73</v>
      </c>
      <c r="AU193" s="145" t="s">
        <v>82</v>
      </c>
      <c r="AY193" s="137" t="s">
        <v>136</v>
      </c>
      <c r="BK193" s="146">
        <f>SUM(BK194:BK200)</f>
        <v>14562</v>
      </c>
    </row>
    <row r="194" spans="2:65" s="1" customFormat="1" ht="16.5" customHeight="1">
      <c r="B194" s="149"/>
      <c r="C194" s="150" t="s">
        <v>496</v>
      </c>
      <c r="D194" s="150" t="s">
        <v>139</v>
      </c>
      <c r="E194" s="151" t="s">
        <v>614</v>
      </c>
      <c r="F194" s="152" t="s">
        <v>615</v>
      </c>
      <c r="G194" s="153" t="s">
        <v>151</v>
      </c>
      <c r="H194" s="154">
        <v>6</v>
      </c>
      <c r="I194" s="155">
        <v>33.5</v>
      </c>
      <c r="J194" s="156">
        <f aca="true" t="shared" si="40" ref="J194:J200">ROUND(I194*H194,2)</f>
        <v>201</v>
      </c>
      <c r="K194" s="152" t="s">
        <v>1</v>
      </c>
      <c r="L194" s="30"/>
      <c r="M194" s="157" t="s">
        <v>1</v>
      </c>
      <c r="N194" s="158" t="s">
        <v>39</v>
      </c>
      <c r="O194" s="53"/>
      <c r="P194" s="159">
        <f aca="true" t="shared" si="41" ref="P194:P200">O194*H194</f>
        <v>0</v>
      </c>
      <c r="Q194" s="159">
        <v>5E-05</v>
      </c>
      <c r="R194" s="159">
        <f aca="true" t="shared" si="42" ref="R194:R200">Q194*H194</f>
        <v>0.00030000000000000003</v>
      </c>
      <c r="S194" s="159">
        <v>0.00532</v>
      </c>
      <c r="T194" s="160">
        <f aca="true" t="shared" si="43" ref="T194:T200">S194*H194</f>
        <v>0.031920000000000004</v>
      </c>
      <c r="AR194" s="161" t="s">
        <v>143</v>
      </c>
      <c r="AT194" s="161" t="s">
        <v>139</v>
      </c>
      <c r="AU194" s="161" t="s">
        <v>84</v>
      </c>
      <c r="AY194" s="16" t="s">
        <v>136</v>
      </c>
      <c r="BE194" s="162">
        <f aca="true" t="shared" si="44" ref="BE194:BE200">IF(N194="základní",J194,0)</f>
        <v>201</v>
      </c>
      <c r="BF194" s="162">
        <f aca="true" t="shared" si="45" ref="BF194:BF200">IF(N194="snížená",J194,0)</f>
        <v>0</v>
      </c>
      <c r="BG194" s="162">
        <f aca="true" t="shared" si="46" ref="BG194:BG200">IF(N194="zákl. přenesená",J194,0)</f>
        <v>0</v>
      </c>
      <c r="BH194" s="162">
        <f aca="true" t="shared" si="47" ref="BH194:BH200">IF(N194="sníž. přenesená",J194,0)</f>
        <v>0</v>
      </c>
      <c r="BI194" s="162">
        <f aca="true" t="shared" si="48" ref="BI194:BI200">IF(N194="nulová",J194,0)</f>
        <v>0</v>
      </c>
      <c r="BJ194" s="16" t="s">
        <v>82</v>
      </c>
      <c r="BK194" s="162">
        <f aca="true" t="shared" si="49" ref="BK194:BK200">ROUND(I194*H194,2)</f>
        <v>201</v>
      </c>
      <c r="BL194" s="16" t="s">
        <v>143</v>
      </c>
      <c r="BM194" s="161" t="s">
        <v>908</v>
      </c>
    </row>
    <row r="195" spans="2:65" s="1" customFormat="1" ht="16.5" customHeight="1">
      <c r="B195" s="149"/>
      <c r="C195" s="150" t="s">
        <v>516</v>
      </c>
      <c r="D195" s="150" t="s">
        <v>139</v>
      </c>
      <c r="E195" s="151" t="s">
        <v>909</v>
      </c>
      <c r="F195" s="152" t="s">
        <v>910</v>
      </c>
      <c r="G195" s="153" t="s">
        <v>151</v>
      </c>
      <c r="H195" s="154">
        <v>6</v>
      </c>
      <c r="I195" s="155">
        <v>57.5</v>
      </c>
      <c r="J195" s="156">
        <f t="shared" si="40"/>
        <v>345</v>
      </c>
      <c r="K195" s="152" t="s">
        <v>1</v>
      </c>
      <c r="L195" s="30"/>
      <c r="M195" s="157" t="s">
        <v>1</v>
      </c>
      <c r="N195" s="158" t="s">
        <v>39</v>
      </c>
      <c r="O195" s="53"/>
      <c r="P195" s="159">
        <f t="shared" si="41"/>
        <v>0</v>
      </c>
      <c r="Q195" s="159">
        <v>6E-05</v>
      </c>
      <c r="R195" s="159">
        <f t="shared" si="42"/>
        <v>0.00036</v>
      </c>
      <c r="S195" s="159">
        <v>0.00841</v>
      </c>
      <c r="T195" s="160">
        <f t="shared" si="43"/>
        <v>0.050460000000000005</v>
      </c>
      <c r="AR195" s="161" t="s">
        <v>143</v>
      </c>
      <c r="AT195" s="161" t="s">
        <v>139</v>
      </c>
      <c r="AU195" s="161" t="s">
        <v>84</v>
      </c>
      <c r="AY195" s="16" t="s">
        <v>136</v>
      </c>
      <c r="BE195" s="162">
        <f t="shared" si="44"/>
        <v>345</v>
      </c>
      <c r="BF195" s="162">
        <f t="shared" si="45"/>
        <v>0</v>
      </c>
      <c r="BG195" s="162">
        <f t="shared" si="46"/>
        <v>0</v>
      </c>
      <c r="BH195" s="162">
        <f t="shared" si="47"/>
        <v>0</v>
      </c>
      <c r="BI195" s="162">
        <f t="shared" si="48"/>
        <v>0</v>
      </c>
      <c r="BJ195" s="16" t="s">
        <v>82</v>
      </c>
      <c r="BK195" s="162">
        <f t="shared" si="49"/>
        <v>345</v>
      </c>
      <c r="BL195" s="16" t="s">
        <v>143</v>
      </c>
      <c r="BM195" s="161" t="s">
        <v>911</v>
      </c>
    </row>
    <row r="196" spans="2:65" s="1" customFormat="1" ht="24" customHeight="1">
      <c r="B196" s="149"/>
      <c r="C196" s="150" t="s">
        <v>522</v>
      </c>
      <c r="D196" s="150" t="s">
        <v>139</v>
      </c>
      <c r="E196" s="151" t="s">
        <v>618</v>
      </c>
      <c r="F196" s="152" t="s">
        <v>619</v>
      </c>
      <c r="G196" s="153" t="s">
        <v>151</v>
      </c>
      <c r="H196" s="154">
        <v>6</v>
      </c>
      <c r="I196" s="155">
        <v>309</v>
      </c>
      <c r="J196" s="156">
        <f t="shared" si="40"/>
        <v>1854</v>
      </c>
      <c r="K196" s="152" t="s">
        <v>1</v>
      </c>
      <c r="L196" s="30"/>
      <c r="M196" s="157" t="s">
        <v>1</v>
      </c>
      <c r="N196" s="158" t="s">
        <v>39</v>
      </c>
      <c r="O196" s="53"/>
      <c r="P196" s="159">
        <f t="shared" si="41"/>
        <v>0</v>
      </c>
      <c r="Q196" s="159">
        <v>0.00296</v>
      </c>
      <c r="R196" s="159">
        <f t="shared" si="42"/>
        <v>0.017759999999999998</v>
      </c>
      <c r="S196" s="159">
        <v>0</v>
      </c>
      <c r="T196" s="160">
        <f t="shared" si="43"/>
        <v>0</v>
      </c>
      <c r="AR196" s="161" t="s">
        <v>143</v>
      </c>
      <c r="AT196" s="161" t="s">
        <v>139</v>
      </c>
      <c r="AU196" s="161" t="s">
        <v>84</v>
      </c>
      <c r="AY196" s="16" t="s">
        <v>136</v>
      </c>
      <c r="BE196" s="162">
        <f t="shared" si="44"/>
        <v>1854</v>
      </c>
      <c r="BF196" s="162">
        <f t="shared" si="45"/>
        <v>0</v>
      </c>
      <c r="BG196" s="162">
        <f t="shared" si="46"/>
        <v>0</v>
      </c>
      <c r="BH196" s="162">
        <f t="shared" si="47"/>
        <v>0</v>
      </c>
      <c r="BI196" s="162">
        <f t="shared" si="48"/>
        <v>0</v>
      </c>
      <c r="BJ196" s="16" t="s">
        <v>82</v>
      </c>
      <c r="BK196" s="162">
        <f t="shared" si="49"/>
        <v>1854</v>
      </c>
      <c r="BL196" s="16" t="s">
        <v>143</v>
      </c>
      <c r="BM196" s="161" t="s">
        <v>912</v>
      </c>
    </row>
    <row r="197" spans="2:65" s="1" customFormat="1" ht="24" customHeight="1">
      <c r="B197" s="149"/>
      <c r="C197" s="150" t="s">
        <v>526</v>
      </c>
      <c r="D197" s="150" t="s">
        <v>139</v>
      </c>
      <c r="E197" s="151" t="s">
        <v>622</v>
      </c>
      <c r="F197" s="152" t="s">
        <v>623</v>
      </c>
      <c r="G197" s="153" t="s">
        <v>151</v>
      </c>
      <c r="H197" s="154">
        <v>18</v>
      </c>
      <c r="I197" s="155">
        <v>430</v>
      </c>
      <c r="J197" s="156">
        <f t="shared" si="40"/>
        <v>7740</v>
      </c>
      <c r="K197" s="152" t="s">
        <v>1</v>
      </c>
      <c r="L197" s="30"/>
      <c r="M197" s="157" t="s">
        <v>1</v>
      </c>
      <c r="N197" s="158" t="s">
        <v>39</v>
      </c>
      <c r="O197" s="53"/>
      <c r="P197" s="159">
        <f t="shared" si="41"/>
        <v>0</v>
      </c>
      <c r="Q197" s="159">
        <v>0.0044</v>
      </c>
      <c r="R197" s="159">
        <f t="shared" si="42"/>
        <v>0.0792</v>
      </c>
      <c r="S197" s="159">
        <v>0</v>
      </c>
      <c r="T197" s="160">
        <f t="shared" si="43"/>
        <v>0</v>
      </c>
      <c r="AR197" s="161" t="s">
        <v>143</v>
      </c>
      <c r="AT197" s="161" t="s">
        <v>139</v>
      </c>
      <c r="AU197" s="161" t="s">
        <v>84</v>
      </c>
      <c r="AY197" s="16" t="s">
        <v>136</v>
      </c>
      <c r="BE197" s="162">
        <f t="shared" si="44"/>
        <v>7740</v>
      </c>
      <c r="BF197" s="162">
        <f t="shared" si="45"/>
        <v>0</v>
      </c>
      <c r="BG197" s="162">
        <f t="shared" si="46"/>
        <v>0</v>
      </c>
      <c r="BH197" s="162">
        <f t="shared" si="47"/>
        <v>0</v>
      </c>
      <c r="BI197" s="162">
        <f t="shared" si="48"/>
        <v>0</v>
      </c>
      <c r="BJ197" s="16" t="s">
        <v>82</v>
      </c>
      <c r="BK197" s="162">
        <f t="shared" si="49"/>
        <v>7740</v>
      </c>
      <c r="BL197" s="16" t="s">
        <v>143</v>
      </c>
      <c r="BM197" s="161" t="s">
        <v>913</v>
      </c>
    </row>
    <row r="198" spans="2:65" s="1" customFormat="1" ht="24" customHeight="1">
      <c r="B198" s="149"/>
      <c r="C198" s="150" t="s">
        <v>530</v>
      </c>
      <c r="D198" s="150" t="s">
        <v>139</v>
      </c>
      <c r="E198" s="151" t="s">
        <v>626</v>
      </c>
      <c r="F198" s="152" t="s">
        <v>627</v>
      </c>
      <c r="G198" s="153" t="s">
        <v>151</v>
      </c>
      <c r="H198" s="154">
        <v>6</v>
      </c>
      <c r="I198" s="155">
        <v>550</v>
      </c>
      <c r="J198" s="156">
        <f t="shared" si="40"/>
        <v>3300</v>
      </c>
      <c r="K198" s="152" t="s">
        <v>1</v>
      </c>
      <c r="L198" s="30"/>
      <c r="M198" s="157" t="s">
        <v>1</v>
      </c>
      <c r="N198" s="158" t="s">
        <v>39</v>
      </c>
      <c r="O198" s="53"/>
      <c r="P198" s="159">
        <f t="shared" si="41"/>
        <v>0</v>
      </c>
      <c r="Q198" s="159">
        <v>0.00621</v>
      </c>
      <c r="R198" s="159">
        <f t="shared" si="42"/>
        <v>0.03726</v>
      </c>
      <c r="S198" s="159">
        <v>0</v>
      </c>
      <c r="T198" s="160">
        <f t="shared" si="43"/>
        <v>0</v>
      </c>
      <c r="AR198" s="161" t="s">
        <v>143</v>
      </c>
      <c r="AT198" s="161" t="s">
        <v>139</v>
      </c>
      <c r="AU198" s="161" t="s">
        <v>84</v>
      </c>
      <c r="AY198" s="16" t="s">
        <v>136</v>
      </c>
      <c r="BE198" s="162">
        <f t="shared" si="44"/>
        <v>3300</v>
      </c>
      <c r="BF198" s="162">
        <f t="shared" si="45"/>
        <v>0</v>
      </c>
      <c r="BG198" s="162">
        <f t="shared" si="46"/>
        <v>0</v>
      </c>
      <c r="BH198" s="162">
        <f t="shared" si="47"/>
        <v>0</v>
      </c>
      <c r="BI198" s="162">
        <f t="shared" si="48"/>
        <v>0</v>
      </c>
      <c r="BJ198" s="16" t="s">
        <v>82</v>
      </c>
      <c r="BK198" s="162">
        <f t="shared" si="49"/>
        <v>3300</v>
      </c>
      <c r="BL198" s="16" t="s">
        <v>143</v>
      </c>
      <c r="BM198" s="161" t="s">
        <v>914</v>
      </c>
    </row>
    <row r="199" spans="2:65" s="1" customFormat="1" ht="24" customHeight="1">
      <c r="B199" s="149"/>
      <c r="C199" s="150" t="s">
        <v>534</v>
      </c>
      <c r="D199" s="150" t="s">
        <v>139</v>
      </c>
      <c r="E199" s="151" t="s">
        <v>640</v>
      </c>
      <c r="F199" s="152" t="s">
        <v>641</v>
      </c>
      <c r="G199" s="153" t="s">
        <v>142</v>
      </c>
      <c r="H199" s="154">
        <v>1</v>
      </c>
      <c r="I199" s="155">
        <v>350</v>
      </c>
      <c r="J199" s="156">
        <f t="shared" si="40"/>
        <v>350</v>
      </c>
      <c r="K199" s="152" t="s">
        <v>1</v>
      </c>
      <c r="L199" s="30"/>
      <c r="M199" s="157" t="s">
        <v>1</v>
      </c>
      <c r="N199" s="158" t="s">
        <v>39</v>
      </c>
      <c r="O199" s="53"/>
      <c r="P199" s="159">
        <f t="shared" si="41"/>
        <v>0</v>
      </c>
      <c r="Q199" s="159">
        <v>0</v>
      </c>
      <c r="R199" s="159">
        <f t="shared" si="42"/>
        <v>0</v>
      </c>
      <c r="S199" s="159">
        <v>0</v>
      </c>
      <c r="T199" s="160">
        <f t="shared" si="43"/>
        <v>0</v>
      </c>
      <c r="AR199" s="161" t="s">
        <v>143</v>
      </c>
      <c r="AT199" s="161" t="s">
        <v>139</v>
      </c>
      <c r="AU199" s="161" t="s">
        <v>84</v>
      </c>
      <c r="AY199" s="16" t="s">
        <v>136</v>
      </c>
      <c r="BE199" s="162">
        <f t="shared" si="44"/>
        <v>350</v>
      </c>
      <c r="BF199" s="162">
        <f t="shared" si="45"/>
        <v>0</v>
      </c>
      <c r="BG199" s="162">
        <f t="shared" si="46"/>
        <v>0</v>
      </c>
      <c r="BH199" s="162">
        <f t="shared" si="47"/>
        <v>0</v>
      </c>
      <c r="BI199" s="162">
        <f t="shared" si="48"/>
        <v>0</v>
      </c>
      <c r="BJ199" s="16" t="s">
        <v>82</v>
      </c>
      <c r="BK199" s="162">
        <f t="shared" si="49"/>
        <v>350</v>
      </c>
      <c r="BL199" s="16" t="s">
        <v>143</v>
      </c>
      <c r="BM199" s="161" t="s">
        <v>915</v>
      </c>
    </row>
    <row r="200" spans="2:65" s="1" customFormat="1" ht="24" customHeight="1">
      <c r="B200" s="149"/>
      <c r="C200" s="150" t="s">
        <v>538</v>
      </c>
      <c r="D200" s="150" t="s">
        <v>139</v>
      </c>
      <c r="E200" s="151" t="s">
        <v>644</v>
      </c>
      <c r="F200" s="152" t="s">
        <v>645</v>
      </c>
      <c r="G200" s="153" t="s">
        <v>142</v>
      </c>
      <c r="H200" s="154">
        <v>4</v>
      </c>
      <c r="I200" s="155">
        <v>193</v>
      </c>
      <c r="J200" s="156">
        <f t="shared" si="40"/>
        <v>772</v>
      </c>
      <c r="K200" s="152" t="s">
        <v>1</v>
      </c>
      <c r="L200" s="30"/>
      <c r="M200" s="157" t="s">
        <v>1</v>
      </c>
      <c r="N200" s="158" t="s">
        <v>39</v>
      </c>
      <c r="O200" s="53"/>
      <c r="P200" s="159">
        <f t="shared" si="41"/>
        <v>0</v>
      </c>
      <c r="Q200" s="159">
        <v>0</v>
      </c>
      <c r="R200" s="159">
        <f t="shared" si="42"/>
        <v>0</v>
      </c>
      <c r="S200" s="159">
        <v>0</v>
      </c>
      <c r="T200" s="160">
        <f t="shared" si="43"/>
        <v>0</v>
      </c>
      <c r="AR200" s="161" t="s">
        <v>143</v>
      </c>
      <c r="AT200" s="161" t="s">
        <v>139</v>
      </c>
      <c r="AU200" s="161" t="s">
        <v>84</v>
      </c>
      <c r="AY200" s="16" t="s">
        <v>136</v>
      </c>
      <c r="BE200" s="162">
        <f t="shared" si="44"/>
        <v>772</v>
      </c>
      <c r="BF200" s="162">
        <f t="shared" si="45"/>
        <v>0</v>
      </c>
      <c r="BG200" s="162">
        <f t="shared" si="46"/>
        <v>0</v>
      </c>
      <c r="BH200" s="162">
        <f t="shared" si="47"/>
        <v>0</v>
      </c>
      <c r="BI200" s="162">
        <f t="shared" si="48"/>
        <v>0</v>
      </c>
      <c r="BJ200" s="16" t="s">
        <v>82</v>
      </c>
      <c r="BK200" s="162">
        <f t="shared" si="49"/>
        <v>772</v>
      </c>
      <c r="BL200" s="16" t="s">
        <v>143</v>
      </c>
      <c r="BM200" s="161" t="s">
        <v>916</v>
      </c>
    </row>
    <row r="201" spans="2:63" s="11" customFormat="1" ht="22.9" customHeight="1">
      <c r="B201" s="136"/>
      <c r="D201" s="137" t="s">
        <v>73</v>
      </c>
      <c r="E201" s="147" t="s">
        <v>647</v>
      </c>
      <c r="F201" s="147" t="s">
        <v>648</v>
      </c>
      <c r="I201" s="139"/>
      <c r="J201" s="148">
        <f>BK201</f>
        <v>15913</v>
      </c>
      <c r="L201" s="136"/>
      <c r="M201" s="141"/>
      <c r="N201" s="142"/>
      <c r="O201" s="142"/>
      <c r="P201" s="143">
        <f>SUM(P202:P214)</f>
        <v>0</v>
      </c>
      <c r="Q201" s="142"/>
      <c r="R201" s="143">
        <f>SUM(R202:R214)</f>
        <v>0.026510000000000002</v>
      </c>
      <c r="S201" s="142"/>
      <c r="T201" s="144">
        <f>SUM(T202:T214)</f>
        <v>0.2362</v>
      </c>
      <c r="AR201" s="137" t="s">
        <v>84</v>
      </c>
      <c r="AT201" s="145" t="s">
        <v>73</v>
      </c>
      <c r="AU201" s="145" t="s">
        <v>82</v>
      </c>
      <c r="AY201" s="137" t="s">
        <v>136</v>
      </c>
      <c r="BK201" s="146">
        <f>SUM(BK202:BK214)</f>
        <v>15913</v>
      </c>
    </row>
    <row r="202" spans="2:65" s="1" customFormat="1" ht="24" customHeight="1">
      <c r="B202" s="149"/>
      <c r="C202" s="150" t="s">
        <v>539</v>
      </c>
      <c r="D202" s="150" t="s">
        <v>139</v>
      </c>
      <c r="E202" s="151" t="s">
        <v>917</v>
      </c>
      <c r="F202" s="152" t="s">
        <v>918</v>
      </c>
      <c r="G202" s="153" t="s">
        <v>142</v>
      </c>
      <c r="H202" s="154">
        <v>6</v>
      </c>
      <c r="I202" s="155">
        <v>187</v>
      </c>
      <c r="J202" s="156">
        <f aca="true" t="shared" si="50" ref="J202:J214">ROUND(I202*H202,2)</f>
        <v>1122</v>
      </c>
      <c r="K202" s="152" t="s">
        <v>1</v>
      </c>
      <c r="L202" s="30"/>
      <c r="M202" s="157" t="s">
        <v>1</v>
      </c>
      <c r="N202" s="158" t="s">
        <v>39</v>
      </c>
      <c r="O202" s="53"/>
      <c r="P202" s="159">
        <f aca="true" t="shared" si="51" ref="P202:P214">O202*H202</f>
        <v>0</v>
      </c>
      <c r="Q202" s="159">
        <v>2E-05</v>
      </c>
      <c r="R202" s="159">
        <f aca="true" t="shared" si="52" ref="R202:R214">Q202*H202</f>
        <v>0.00012000000000000002</v>
      </c>
      <c r="S202" s="159">
        <v>0.039</v>
      </c>
      <c r="T202" s="160">
        <f aca="true" t="shared" si="53" ref="T202:T214">S202*H202</f>
        <v>0.23399999999999999</v>
      </c>
      <c r="AR202" s="161" t="s">
        <v>143</v>
      </c>
      <c r="AT202" s="161" t="s">
        <v>139</v>
      </c>
      <c r="AU202" s="161" t="s">
        <v>84</v>
      </c>
      <c r="AY202" s="16" t="s">
        <v>136</v>
      </c>
      <c r="BE202" s="162">
        <f aca="true" t="shared" si="54" ref="BE202:BE214">IF(N202="základní",J202,0)</f>
        <v>1122</v>
      </c>
      <c r="BF202" s="162">
        <f aca="true" t="shared" si="55" ref="BF202:BF214">IF(N202="snížená",J202,0)</f>
        <v>0</v>
      </c>
      <c r="BG202" s="162">
        <f aca="true" t="shared" si="56" ref="BG202:BG214">IF(N202="zákl. přenesená",J202,0)</f>
        <v>0</v>
      </c>
      <c r="BH202" s="162">
        <f aca="true" t="shared" si="57" ref="BH202:BH214">IF(N202="sníž. přenesená",J202,0)</f>
        <v>0</v>
      </c>
      <c r="BI202" s="162">
        <f aca="true" t="shared" si="58" ref="BI202:BI214">IF(N202="nulová",J202,0)</f>
        <v>0</v>
      </c>
      <c r="BJ202" s="16" t="s">
        <v>82</v>
      </c>
      <c r="BK202" s="162">
        <f aca="true" t="shared" si="59" ref="BK202:BK214">ROUND(I202*H202,2)</f>
        <v>1122</v>
      </c>
      <c r="BL202" s="16" t="s">
        <v>143</v>
      </c>
      <c r="BM202" s="161" t="s">
        <v>919</v>
      </c>
    </row>
    <row r="203" spans="2:65" s="1" customFormat="1" ht="24" customHeight="1">
      <c r="B203" s="149"/>
      <c r="C203" s="150" t="s">
        <v>543</v>
      </c>
      <c r="D203" s="150" t="s">
        <v>139</v>
      </c>
      <c r="E203" s="151" t="s">
        <v>654</v>
      </c>
      <c r="F203" s="152" t="s">
        <v>655</v>
      </c>
      <c r="G203" s="153" t="s">
        <v>142</v>
      </c>
      <c r="H203" s="154">
        <v>2</v>
      </c>
      <c r="I203" s="155">
        <v>26.5</v>
      </c>
      <c r="J203" s="156">
        <f t="shared" si="50"/>
        <v>53</v>
      </c>
      <c r="K203" s="152" t="s">
        <v>1</v>
      </c>
      <c r="L203" s="30"/>
      <c r="M203" s="157" t="s">
        <v>1</v>
      </c>
      <c r="N203" s="158" t="s">
        <v>39</v>
      </c>
      <c r="O203" s="53"/>
      <c r="P203" s="159">
        <f t="shared" si="51"/>
        <v>0</v>
      </c>
      <c r="Q203" s="159">
        <v>6E-05</v>
      </c>
      <c r="R203" s="159">
        <f t="shared" si="52"/>
        <v>0.00012</v>
      </c>
      <c r="S203" s="159">
        <v>0.0011</v>
      </c>
      <c r="T203" s="160">
        <f t="shared" si="53"/>
        <v>0.0022</v>
      </c>
      <c r="AR203" s="161" t="s">
        <v>143</v>
      </c>
      <c r="AT203" s="161" t="s">
        <v>139</v>
      </c>
      <c r="AU203" s="161" t="s">
        <v>84</v>
      </c>
      <c r="AY203" s="16" t="s">
        <v>136</v>
      </c>
      <c r="BE203" s="162">
        <f t="shared" si="54"/>
        <v>53</v>
      </c>
      <c r="BF203" s="162">
        <f t="shared" si="55"/>
        <v>0</v>
      </c>
      <c r="BG203" s="162">
        <f t="shared" si="56"/>
        <v>0</v>
      </c>
      <c r="BH203" s="162">
        <f t="shared" si="57"/>
        <v>0</v>
      </c>
      <c r="BI203" s="162">
        <f t="shared" si="58"/>
        <v>0</v>
      </c>
      <c r="BJ203" s="16" t="s">
        <v>82</v>
      </c>
      <c r="BK203" s="162">
        <f t="shared" si="59"/>
        <v>53</v>
      </c>
      <c r="BL203" s="16" t="s">
        <v>143</v>
      </c>
      <c r="BM203" s="161" t="s">
        <v>920</v>
      </c>
    </row>
    <row r="204" spans="2:65" s="1" customFormat="1" ht="24" customHeight="1">
      <c r="B204" s="149"/>
      <c r="C204" s="150" t="s">
        <v>547</v>
      </c>
      <c r="D204" s="150" t="s">
        <v>139</v>
      </c>
      <c r="E204" s="151" t="s">
        <v>662</v>
      </c>
      <c r="F204" s="152" t="s">
        <v>663</v>
      </c>
      <c r="G204" s="153" t="s">
        <v>142</v>
      </c>
      <c r="H204" s="154">
        <v>4</v>
      </c>
      <c r="I204" s="155">
        <v>178</v>
      </c>
      <c r="J204" s="156">
        <f t="shared" si="50"/>
        <v>712</v>
      </c>
      <c r="K204" s="152" t="s">
        <v>1</v>
      </c>
      <c r="L204" s="206"/>
      <c r="M204" s="157" t="s">
        <v>1</v>
      </c>
      <c r="N204" s="158" t="s">
        <v>39</v>
      </c>
      <c r="O204" s="53"/>
      <c r="P204" s="159">
        <f t="shared" si="51"/>
        <v>0</v>
      </c>
      <c r="Q204" s="159">
        <v>0.00024</v>
      </c>
      <c r="R204" s="159">
        <f t="shared" si="52"/>
        <v>0.00096</v>
      </c>
      <c r="S204" s="159">
        <v>0</v>
      </c>
      <c r="T204" s="160">
        <f t="shared" si="53"/>
        <v>0</v>
      </c>
      <c r="AR204" s="161" t="s">
        <v>143</v>
      </c>
      <c r="AT204" s="161" t="s">
        <v>139</v>
      </c>
      <c r="AU204" s="161" t="s">
        <v>84</v>
      </c>
      <c r="AY204" s="16" t="s">
        <v>136</v>
      </c>
      <c r="BE204" s="162">
        <f t="shared" si="54"/>
        <v>712</v>
      </c>
      <c r="BF204" s="162">
        <f t="shared" si="55"/>
        <v>0</v>
      </c>
      <c r="BG204" s="162">
        <f t="shared" si="56"/>
        <v>0</v>
      </c>
      <c r="BH204" s="162">
        <f t="shared" si="57"/>
        <v>0</v>
      </c>
      <c r="BI204" s="162">
        <f t="shared" si="58"/>
        <v>0</v>
      </c>
      <c r="BJ204" s="16" t="s">
        <v>82</v>
      </c>
      <c r="BK204" s="162">
        <f t="shared" si="59"/>
        <v>712</v>
      </c>
      <c r="BL204" s="16" t="s">
        <v>143</v>
      </c>
      <c r="BM204" s="161" t="s">
        <v>921</v>
      </c>
    </row>
    <row r="205" spans="2:65" s="1" customFormat="1" ht="34.15" customHeight="1">
      <c r="B205" s="149"/>
      <c r="C205" s="150" t="s">
        <v>552</v>
      </c>
      <c r="D205" s="150" t="s">
        <v>139</v>
      </c>
      <c r="E205" s="151" t="s">
        <v>670</v>
      </c>
      <c r="F205" s="152" t="s">
        <v>671</v>
      </c>
      <c r="G205" s="153" t="s">
        <v>142</v>
      </c>
      <c r="H205" s="154">
        <v>2</v>
      </c>
      <c r="I205" s="155">
        <v>2041</v>
      </c>
      <c r="J205" s="156">
        <f t="shared" si="50"/>
        <v>4082</v>
      </c>
      <c r="K205" s="152" t="s">
        <v>1</v>
      </c>
      <c r="L205" s="30"/>
      <c r="M205" s="157" t="s">
        <v>1</v>
      </c>
      <c r="N205" s="158" t="s">
        <v>39</v>
      </c>
      <c r="O205" s="53"/>
      <c r="P205" s="159">
        <f t="shared" si="51"/>
        <v>0</v>
      </c>
      <c r="Q205" s="159">
        <v>0.0007</v>
      </c>
      <c r="R205" s="159">
        <f t="shared" si="52"/>
        <v>0.0014</v>
      </c>
      <c r="S205" s="159">
        <v>0</v>
      </c>
      <c r="T205" s="160">
        <f t="shared" si="53"/>
        <v>0</v>
      </c>
      <c r="AR205" s="161" t="s">
        <v>143</v>
      </c>
      <c r="AT205" s="161" t="s">
        <v>139</v>
      </c>
      <c r="AU205" s="161" t="s">
        <v>84</v>
      </c>
      <c r="AY205" s="16" t="s">
        <v>136</v>
      </c>
      <c r="BE205" s="162">
        <f t="shared" si="54"/>
        <v>4082</v>
      </c>
      <c r="BF205" s="162">
        <f t="shared" si="55"/>
        <v>0</v>
      </c>
      <c r="BG205" s="162">
        <f t="shared" si="56"/>
        <v>0</v>
      </c>
      <c r="BH205" s="162">
        <f t="shared" si="57"/>
        <v>0</v>
      </c>
      <c r="BI205" s="162">
        <f t="shared" si="58"/>
        <v>0</v>
      </c>
      <c r="BJ205" s="16" t="s">
        <v>82</v>
      </c>
      <c r="BK205" s="162">
        <f t="shared" si="59"/>
        <v>4082</v>
      </c>
      <c r="BL205" s="16" t="s">
        <v>143</v>
      </c>
      <c r="BM205" s="161" t="s">
        <v>922</v>
      </c>
    </row>
    <row r="206" spans="2:65" s="1" customFormat="1" ht="24" customHeight="1">
      <c r="B206" s="149"/>
      <c r="C206" s="150" t="s">
        <v>556</v>
      </c>
      <c r="D206" s="150" t="s">
        <v>139</v>
      </c>
      <c r="E206" s="151" t="s">
        <v>690</v>
      </c>
      <c r="F206" s="152" t="s">
        <v>691</v>
      </c>
      <c r="G206" s="153" t="s">
        <v>142</v>
      </c>
      <c r="H206" s="154">
        <v>1</v>
      </c>
      <c r="I206" s="155">
        <v>464</v>
      </c>
      <c r="J206" s="156">
        <f t="shared" si="50"/>
        <v>464</v>
      </c>
      <c r="K206" s="152" t="s">
        <v>1</v>
      </c>
      <c r="L206" s="206"/>
      <c r="M206" s="157" t="s">
        <v>1</v>
      </c>
      <c r="N206" s="158" t="s">
        <v>39</v>
      </c>
      <c r="O206" s="53"/>
      <c r="P206" s="159">
        <f t="shared" si="51"/>
        <v>0</v>
      </c>
      <c r="Q206" s="159">
        <v>0.00052</v>
      </c>
      <c r="R206" s="159">
        <f t="shared" si="52"/>
        <v>0.00052</v>
      </c>
      <c r="S206" s="159">
        <v>0</v>
      </c>
      <c r="T206" s="160">
        <f t="shared" si="53"/>
        <v>0</v>
      </c>
      <c r="AR206" s="161" t="s">
        <v>143</v>
      </c>
      <c r="AT206" s="161" t="s">
        <v>139</v>
      </c>
      <c r="AU206" s="161" t="s">
        <v>84</v>
      </c>
      <c r="AY206" s="16" t="s">
        <v>136</v>
      </c>
      <c r="BE206" s="162">
        <f t="shared" si="54"/>
        <v>464</v>
      </c>
      <c r="BF206" s="162">
        <f t="shared" si="55"/>
        <v>0</v>
      </c>
      <c r="BG206" s="162">
        <f t="shared" si="56"/>
        <v>0</v>
      </c>
      <c r="BH206" s="162">
        <f t="shared" si="57"/>
        <v>0</v>
      </c>
      <c r="BI206" s="162">
        <f t="shared" si="58"/>
        <v>0</v>
      </c>
      <c r="BJ206" s="16" t="s">
        <v>82</v>
      </c>
      <c r="BK206" s="162">
        <f t="shared" si="59"/>
        <v>464</v>
      </c>
      <c r="BL206" s="16" t="s">
        <v>143</v>
      </c>
      <c r="BM206" s="161" t="s">
        <v>923</v>
      </c>
    </row>
    <row r="207" spans="2:65" s="1" customFormat="1" ht="24" customHeight="1">
      <c r="B207" s="149"/>
      <c r="C207" s="150" t="s">
        <v>562</v>
      </c>
      <c r="D207" s="150" t="s">
        <v>139</v>
      </c>
      <c r="E207" s="151" t="s">
        <v>698</v>
      </c>
      <c r="F207" s="152" t="s">
        <v>699</v>
      </c>
      <c r="G207" s="153" t="s">
        <v>142</v>
      </c>
      <c r="H207" s="154">
        <v>6</v>
      </c>
      <c r="I207" s="155">
        <v>151.5</v>
      </c>
      <c r="J207" s="156">
        <f t="shared" si="50"/>
        <v>909</v>
      </c>
      <c r="K207" s="152" t="s">
        <v>1</v>
      </c>
      <c r="L207" s="206"/>
      <c r="M207" s="157" t="s">
        <v>1</v>
      </c>
      <c r="N207" s="158" t="s">
        <v>39</v>
      </c>
      <c r="O207" s="53"/>
      <c r="P207" s="159">
        <f t="shared" si="51"/>
        <v>0</v>
      </c>
      <c r="Q207" s="159">
        <v>0.00022</v>
      </c>
      <c r="R207" s="159">
        <f t="shared" si="52"/>
        <v>0.00132</v>
      </c>
      <c r="S207" s="159">
        <v>0</v>
      </c>
      <c r="T207" s="160">
        <f t="shared" si="53"/>
        <v>0</v>
      </c>
      <c r="AR207" s="161" t="s">
        <v>143</v>
      </c>
      <c r="AT207" s="161" t="s">
        <v>139</v>
      </c>
      <c r="AU207" s="161" t="s">
        <v>84</v>
      </c>
      <c r="AY207" s="16" t="s">
        <v>136</v>
      </c>
      <c r="BE207" s="162">
        <f t="shared" si="54"/>
        <v>909</v>
      </c>
      <c r="BF207" s="162">
        <f t="shared" si="55"/>
        <v>0</v>
      </c>
      <c r="BG207" s="162">
        <f t="shared" si="56"/>
        <v>0</v>
      </c>
      <c r="BH207" s="162">
        <f t="shared" si="57"/>
        <v>0</v>
      </c>
      <c r="BI207" s="162">
        <f t="shared" si="58"/>
        <v>0</v>
      </c>
      <c r="BJ207" s="16" t="s">
        <v>82</v>
      </c>
      <c r="BK207" s="162">
        <f t="shared" si="59"/>
        <v>909</v>
      </c>
      <c r="BL207" s="16" t="s">
        <v>143</v>
      </c>
      <c r="BM207" s="161" t="s">
        <v>924</v>
      </c>
    </row>
    <row r="208" spans="2:65" s="1" customFormat="1" ht="24" customHeight="1">
      <c r="B208" s="149"/>
      <c r="C208" s="150" t="s">
        <v>566</v>
      </c>
      <c r="D208" s="150" t="s">
        <v>139</v>
      </c>
      <c r="E208" s="151" t="s">
        <v>706</v>
      </c>
      <c r="F208" s="152" t="s">
        <v>707</v>
      </c>
      <c r="G208" s="153" t="s">
        <v>142</v>
      </c>
      <c r="H208" s="154">
        <v>1</v>
      </c>
      <c r="I208" s="155">
        <v>374</v>
      </c>
      <c r="J208" s="156">
        <f t="shared" si="50"/>
        <v>374</v>
      </c>
      <c r="K208" s="152" t="s">
        <v>1</v>
      </c>
      <c r="L208" s="206"/>
      <c r="M208" s="157" t="s">
        <v>1</v>
      </c>
      <c r="N208" s="158" t="s">
        <v>39</v>
      </c>
      <c r="O208" s="53"/>
      <c r="P208" s="159">
        <f t="shared" si="51"/>
        <v>0</v>
      </c>
      <c r="Q208" s="159">
        <v>0.00114</v>
      </c>
      <c r="R208" s="159">
        <f t="shared" si="52"/>
        <v>0.00114</v>
      </c>
      <c r="S208" s="159">
        <v>0</v>
      </c>
      <c r="T208" s="160">
        <f t="shared" si="53"/>
        <v>0</v>
      </c>
      <c r="AR208" s="161" t="s">
        <v>143</v>
      </c>
      <c r="AT208" s="161" t="s">
        <v>139</v>
      </c>
      <c r="AU208" s="161" t="s">
        <v>84</v>
      </c>
      <c r="AY208" s="16" t="s">
        <v>136</v>
      </c>
      <c r="BE208" s="162">
        <f t="shared" si="54"/>
        <v>374</v>
      </c>
      <c r="BF208" s="162">
        <f t="shared" si="55"/>
        <v>0</v>
      </c>
      <c r="BG208" s="162">
        <f t="shared" si="56"/>
        <v>0</v>
      </c>
      <c r="BH208" s="162">
        <f t="shared" si="57"/>
        <v>0</v>
      </c>
      <c r="BI208" s="162">
        <f t="shared" si="58"/>
        <v>0</v>
      </c>
      <c r="BJ208" s="16" t="s">
        <v>82</v>
      </c>
      <c r="BK208" s="162">
        <f t="shared" si="59"/>
        <v>374</v>
      </c>
      <c r="BL208" s="16" t="s">
        <v>143</v>
      </c>
      <c r="BM208" s="161" t="s">
        <v>925</v>
      </c>
    </row>
    <row r="209" spans="2:65" s="1" customFormat="1" ht="24" customHeight="1">
      <c r="B209" s="149"/>
      <c r="C209" s="150" t="s">
        <v>570</v>
      </c>
      <c r="D209" s="150" t="s">
        <v>139</v>
      </c>
      <c r="E209" s="151" t="s">
        <v>714</v>
      </c>
      <c r="F209" s="152" t="s">
        <v>715</v>
      </c>
      <c r="G209" s="153" t="s">
        <v>142</v>
      </c>
      <c r="H209" s="154">
        <v>2</v>
      </c>
      <c r="I209" s="155">
        <v>191</v>
      </c>
      <c r="J209" s="156">
        <f t="shared" si="50"/>
        <v>382</v>
      </c>
      <c r="K209" s="152" t="s">
        <v>1</v>
      </c>
      <c r="L209" s="206"/>
      <c r="M209" s="157" t="s">
        <v>1</v>
      </c>
      <c r="N209" s="158" t="s">
        <v>39</v>
      </c>
      <c r="O209" s="53"/>
      <c r="P209" s="159">
        <f t="shared" si="51"/>
        <v>0</v>
      </c>
      <c r="Q209" s="159">
        <v>0.00023</v>
      </c>
      <c r="R209" s="159">
        <f t="shared" si="52"/>
        <v>0.00046</v>
      </c>
      <c r="S209" s="159">
        <v>0</v>
      </c>
      <c r="T209" s="160">
        <f t="shared" si="53"/>
        <v>0</v>
      </c>
      <c r="AR209" s="161" t="s">
        <v>143</v>
      </c>
      <c r="AT209" s="161" t="s">
        <v>139</v>
      </c>
      <c r="AU209" s="161" t="s">
        <v>84</v>
      </c>
      <c r="AY209" s="16" t="s">
        <v>136</v>
      </c>
      <c r="BE209" s="162">
        <f t="shared" si="54"/>
        <v>382</v>
      </c>
      <c r="BF209" s="162">
        <f t="shared" si="55"/>
        <v>0</v>
      </c>
      <c r="BG209" s="162">
        <f t="shared" si="56"/>
        <v>0</v>
      </c>
      <c r="BH209" s="162">
        <f t="shared" si="57"/>
        <v>0</v>
      </c>
      <c r="BI209" s="162">
        <f t="shared" si="58"/>
        <v>0</v>
      </c>
      <c r="BJ209" s="16" t="s">
        <v>82</v>
      </c>
      <c r="BK209" s="162">
        <f t="shared" si="59"/>
        <v>382</v>
      </c>
      <c r="BL209" s="16" t="s">
        <v>143</v>
      </c>
      <c r="BM209" s="161" t="s">
        <v>926</v>
      </c>
    </row>
    <row r="210" spans="2:65" s="1" customFormat="1" ht="24" customHeight="1">
      <c r="B210" s="149"/>
      <c r="C210" s="150" t="s">
        <v>574</v>
      </c>
      <c r="D210" s="150" t="s">
        <v>139</v>
      </c>
      <c r="E210" s="151" t="s">
        <v>722</v>
      </c>
      <c r="F210" s="152" t="s">
        <v>723</v>
      </c>
      <c r="G210" s="153" t="s">
        <v>142</v>
      </c>
      <c r="H210" s="154">
        <v>6</v>
      </c>
      <c r="I210" s="155">
        <v>817</v>
      </c>
      <c r="J210" s="156">
        <f t="shared" si="50"/>
        <v>4902</v>
      </c>
      <c r="K210" s="152" t="s">
        <v>1</v>
      </c>
      <c r="L210" s="206"/>
      <c r="M210" s="157" t="s">
        <v>1</v>
      </c>
      <c r="N210" s="158" t="s">
        <v>39</v>
      </c>
      <c r="O210" s="53"/>
      <c r="P210" s="159">
        <f t="shared" si="51"/>
        <v>0</v>
      </c>
      <c r="Q210" s="159">
        <v>0.00119</v>
      </c>
      <c r="R210" s="159">
        <f t="shared" si="52"/>
        <v>0.0071400000000000005</v>
      </c>
      <c r="S210" s="159">
        <v>0</v>
      </c>
      <c r="T210" s="160">
        <f t="shared" si="53"/>
        <v>0</v>
      </c>
      <c r="AR210" s="161" t="s">
        <v>143</v>
      </c>
      <c r="AT210" s="161" t="s">
        <v>139</v>
      </c>
      <c r="AU210" s="161" t="s">
        <v>84</v>
      </c>
      <c r="AY210" s="16" t="s">
        <v>136</v>
      </c>
      <c r="BE210" s="162">
        <f t="shared" si="54"/>
        <v>4902</v>
      </c>
      <c r="BF210" s="162">
        <f t="shared" si="55"/>
        <v>0</v>
      </c>
      <c r="BG210" s="162">
        <f t="shared" si="56"/>
        <v>0</v>
      </c>
      <c r="BH210" s="162">
        <f t="shared" si="57"/>
        <v>0</v>
      </c>
      <c r="BI210" s="162">
        <f t="shared" si="58"/>
        <v>0</v>
      </c>
      <c r="BJ210" s="16" t="s">
        <v>82</v>
      </c>
      <c r="BK210" s="162">
        <f t="shared" si="59"/>
        <v>4902</v>
      </c>
      <c r="BL210" s="16" t="s">
        <v>143</v>
      </c>
      <c r="BM210" s="161" t="s">
        <v>927</v>
      </c>
    </row>
    <row r="211" spans="2:65" s="1" customFormat="1" ht="36" customHeight="1">
      <c r="B211" s="149"/>
      <c r="C211" s="150" t="s">
        <v>578</v>
      </c>
      <c r="D211" s="150" t="s">
        <v>139</v>
      </c>
      <c r="E211" s="151" t="s">
        <v>730</v>
      </c>
      <c r="F211" s="152" t="s">
        <v>731</v>
      </c>
      <c r="G211" s="153" t="s">
        <v>142</v>
      </c>
      <c r="H211" s="154">
        <v>4</v>
      </c>
      <c r="I211" s="155">
        <v>158</v>
      </c>
      <c r="J211" s="156">
        <f t="shared" si="50"/>
        <v>632</v>
      </c>
      <c r="K211" s="152" t="s">
        <v>1</v>
      </c>
      <c r="L211" s="206"/>
      <c r="M211" s="157" t="s">
        <v>1</v>
      </c>
      <c r="N211" s="158" t="s">
        <v>39</v>
      </c>
      <c r="O211" s="53"/>
      <c r="P211" s="159">
        <f t="shared" si="51"/>
        <v>0</v>
      </c>
      <c r="Q211" s="159">
        <v>0.00057</v>
      </c>
      <c r="R211" s="159">
        <f t="shared" si="52"/>
        <v>0.00228</v>
      </c>
      <c r="S211" s="159">
        <v>0</v>
      </c>
      <c r="T211" s="160">
        <f t="shared" si="53"/>
        <v>0</v>
      </c>
      <c r="AR211" s="161" t="s">
        <v>143</v>
      </c>
      <c r="AT211" s="161" t="s">
        <v>139</v>
      </c>
      <c r="AU211" s="161" t="s">
        <v>84</v>
      </c>
      <c r="AY211" s="16" t="s">
        <v>136</v>
      </c>
      <c r="BE211" s="162">
        <f t="shared" si="54"/>
        <v>632</v>
      </c>
      <c r="BF211" s="162">
        <f t="shared" si="55"/>
        <v>0</v>
      </c>
      <c r="BG211" s="162">
        <f t="shared" si="56"/>
        <v>0</v>
      </c>
      <c r="BH211" s="162">
        <f t="shared" si="57"/>
        <v>0</v>
      </c>
      <c r="BI211" s="162">
        <f t="shared" si="58"/>
        <v>0</v>
      </c>
      <c r="BJ211" s="16" t="s">
        <v>82</v>
      </c>
      <c r="BK211" s="162">
        <f t="shared" si="59"/>
        <v>632</v>
      </c>
      <c r="BL211" s="16" t="s">
        <v>143</v>
      </c>
      <c r="BM211" s="161" t="s">
        <v>928</v>
      </c>
    </row>
    <row r="212" spans="2:65" s="1" customFormat="1" ht="36" customHeight="1">
      <c r="B212" s="149"/>
      <c r="C212" s="150" t="s">
        <v>582</v>
      </c>
      <c r="D212" s="150" t="s">
        <v>139</v>
      </c>
      <c r="E212" s="151" t="s">
        <v>734</v>
      </c>
      <c r="F212" s="152" t="s">
        <v>735</v>
      </c>
      <c r="G212" s="153" t="s">
        <v>142</v>
      </c>
      <c r="H212" s="154">
        <v>1</v>
      </c>
      <c r="I212" s="155">
        <v>284</v>
      </c>
      <c r="J212" s="156">
        <f t="shared" si="50"/>
        <v>284</v>
      </c>
      <c r="K212" s="152" t="s">
        <v>1</v>
      </c>
      <c r="L212" s="206"/>
      <c r="M212" s="157" t="s">
        <v>1</v>
      </c>
      <c r="N212" s="158" t="s">
        <v>39</v>
      </c>
      <c r="O212" s="53"/>
      <c r="P212" s="159">
        <f t="shared" si="51"/>
        <v>0</v>
      </c>
      <c r="Q212" s="159">
        <v>0.00221</v>
      </c>
      <c r="R212" s="159">
        <f t="shared" si="52"/>
        <v>0.00221</v>
      </c>
      <c r="S212" s="159">
        <v>0</v>
      </c>
      <c r="T212" s="160">
        <f t="shared" si="53"/>
        <v>0</v>
      </c>
      <c r="AR212" s="161" t="s">
        <v>143</v>
      </c>
      <c r="AT212" s="161" t="s">
        <v>139</v>
      </c>
      <c r="AU212" s="161" t="s">
        <v>84</v>
      </c>
      <c r="AY212" s="16" t="s">
        <v>136</v>
      </c>
      <c r="BE212" s="162">
        <f t="shared" si="54"/>
        <v>284</v>
      </c>
      <c r="BF212" s="162">
        <f t="shared" si="55"/>
        <v>0</v>
      </c>
      <c r="BG212" s="162">
        <f t="shared" si="56"/>
        <v>0</v>
      </c>
      <c r="BH212" s="162">
        <f t="shared" si="57"/>
        <v>0</v>
      </c>
      <c r="BI212" s="162">
        <f t="shared" si="58"/>
        <v>0</v>
      </c>
      <c r="BJ212" s="16" t="s">
        <v>82</v>
      </c>
      <c r="BK212" s="162">
        <f t="shared" si="59"/>
        <v>284</v>
      </c>
      <c r="BL212" s="16" t="s">
        <v>143</v>
      </c>
      <c r="BM212" s="161" t="s">
        <v>929</v>
      </c>
    </row>
    <row r="213" spans="2:65" s="1" customFormat="1" ht="36" customHeight="1">
      <c r="B213" s="149"/>
      <c r="C213" s="150" t="s">
        <v>585</v>
      </c>
      <c r="D213" s="150" t="s">
        <v>139</v>
      </c>
      <c r="E213" s="151" t="s">
        <v>738</v>
      </c>
      <c r="F213" s="152" t="s">
        <v>739</v>
      </c>
      <c r="G213" s="153" t="s">
        <v>142</v>
      </c>
      <c r="H213" s="154">
        <v>4</v>
      </c>
      <c r="I213" s="155">
        <v>284</v>
      </c>
      <c r="J213" s="156">
        <f t="shared" si="50"/>
        <v>1136</v>
      </c>
      <c r="K213" s="152" t="s">
        <v>1</v>
      </c>
      <c r="L213" s="206"/>
      <c r="M213" s="157" t="s">
        <v>1</v>
      </c>
      <c r="N213" s="158" t="s">
        <v>39</v>
      </c>
      <c r="O213" s="53"/>
      <c r="P213" s="159">
        <f t="shared" si="51"/>
        <v>0</v>
      </c>
      <c r="Q213" s="159">
        <v>0.00221</v>
      </c>
      <c r="R213" s="159">
        <f t="shared" si="52"/>
        <v>0.00884</v>
      </c>
      <c r="S213" s="159">
        <v>0</v>
      </c>
      <c r="T213" s="160">
        <f t="shared" si="53"/>
        <v>0</v>
      </c>
      <c r="AR213" s="161" t="s">
        <v>143</v>
      </c>
      <c r="AT213" s="161" t="s">
        <v>139</v>
      </c>
      <c r="AU213" s="161" t="s">
        <v>84</v>
      </c>
      <c r="AY213" s="16" t="s">
        <v>136</v>
      </c>
      <c r="BE213" s="162">
        <f t="shared" si="54"/>
        <v>1136</v>
      </c>
      <c r="BF213" s="162">
        <f t="shared" si="55"/>
        <v>0</v>
      </c>
      <c r="BG213" s="162">
        <f t="shared" si="56"/>
        <v>0</v>
      </c>
      <c r="BH213" s="162">
        <f t="shared" si="57"/>
        <v>0</v>
      </c>
      <c r="BI213" s="162">
        <f t="shared" si="58"/>
        <v>0</v>
      </c>
      <c r="BJ213" s="16" t="s">
        <v>82</v>
      </c>
      <c r="BK213" s="162">
        <f t="shared" si="59"/>
        <v>1136</v>
      </c>
      <c r="BL213" s="16" t="s">
        <v>143</v>
      </c>
      <c r="BM213" s="161" t="s">
        <v>930</v>
      </c>
    </row>
    <row r="214" spans="2:65" s="1" customFormat="1" ht="24" customHeight="1">
      <c r="B214" s="149"/>
      <c r="C214" s="150" t="s">
        <v>586</v>
      </c>
      <c r="D214" s="150" t="s">
        <v>139</v>
      </c>
      <c r="E214" s="151" t="s">
        <v>742</v>
      </c>
      <c r="F214" s="152" t="s">
        <v>743</v>
      </c>
      <c r="G214" s="153" t="s">
        <v>142</v>
      </c>
      <c r="H214" s="154">
        <v>1</v>
      </c>
      <c r="I214" s="155">
        <v>861</v>
      </c>
      <c r="J214" s="156">
        <f t="shared" si="50"/>
        <v>861</v>
      </c>
      <c r="K214" s="152" t="s">
        <v>1</v>
      </c>
      <c r="L214" s="206"/>
      <c r="M214" s="157" t="s">
        <v>1</v>
      </c>
      <c r="N214" s="158" t="s">
        <v>39</v>
      </c>
      <c r="O214" s="53"/>
      <c r="P214" s="159">
        <f t="shared" si="51"/>
        <v>0</v>
      </c>
      <c r="Q214" s="159">
        <v>0</v>
      </c>
      <c r="R214" s="159">
        <f t="shared" si="52"/>
        <v>0</v>
      </c>
      <c r="S214" s="159">
        <v>0</v>
      </c>
      <c r="T214" s="160">
        <f t="shared" si="53"/>
        <v>0</v>
      </c>
      <c r="AR214" s="161" t="s">
        <v>143</v>
      </c>
      <c r="AT214" s="161" t="s">
        <v>139</v>
      </c>
      <c r="AU214" s="161" t="s">
        <v>84</v>
      </c>
      <c r="AY214" s="16" t="s">
        <v>136</v>
      </c>
      <c r="BE214" s="162">
        <f t="shared" si="54"/>
        <v>861</v>
      </c>
      <c r="BF214" s="162">
        <f t="shared" si="55"/>
        <v>0</v>
      </c>
      <c r="BG214" s="162">
        <f t="shared" si="56"/>
        <v>0</v>
      </c>
      <c r="BH214" s="162">
        <f t="shared" si="57"/>
        <v>0</v>
      </c>
      <c r="BI214" s="162">
        <f t="shared" si="58"/>
        <v>0</v>
      </c>
      <c r="BJ214" s="16" t="s">
        <v>82</v>
      </c>
      <c r="BK214" s="162">
        <f t="shared" si="59"/>
        <v>861</v>
      </c>
      <c r="BL214" s="16" t="s">
        <v>143</v>
      </c>
      <c r="BM214" s="161" t="s">
        <v>931</v>
      </c>
    </row>
    <row r="215" spans="2:63" s="11" customFormat="1" ht="22.9" customHeight="1">
      <c r="B215" s="136"/>
      <c r="D215" s="137" t="s">
        <v>73</v>
      </c>
      <c r="E215" s="147" t="s">
        <v>745</v>
      </c>
      <c r="F215" s="147" t="s">
        <v>746</v>
      </c>
      <c r="I215" s="139"/>
      <c r="J215" s="148">
        <f>BK215</f>
        <v>364</v>
      </c>
      <c r="L215" s="136"/>
      <c r="M215" s="141"/>
      <c r="N215" s="142"/>
      <c r="O215" s="142"/>
      <c r="P215" s="143">
        <f>SUM(P216:P218)</f>
        <v>0</v>
      </c>
      <c r="Q215" s="142"/>
      <c r="R215" s="143">
        <f>SUM(R216:R218)</f>
        <v>0</v>
      </c>
      <c r="S215" s="142"/>
      <c r="T215" s="144">
        <f>SUM(T216:T218)</f>
        <v>0</v>
      </c>
      <c r="AR215" s="137" t="s">
        <v>84</v>
      </c>
      <c r="AT215" s="145" t="s">
        <v>73</v>
      </c>
      <c r="AU215" s="145" t="s">
        <v>82</v>
      </c>
      <c r="AY215" s="137" t="s">
        <v>136</v>
      </c>
      <c r="BK215" s="146">
        <f>SUM(BK216:BK218)</f>
        <v>364</v>
      </c>
    </row>
    <row r="216" spans="2:65" s="1" customFormat="1" ht="16.5" customHeight="1">
      <c r="B216" s="149"/>
      <c r="C216" s="150" t="s">
        <v>587</v>
      </c>
      <c r="D216" s="150" t="s">
        <v>139</v>
      </c>
      <c r="E216" s="151" t="s">
        <v>748</v>
      </c>
      <c r="F216" s="152" t="s">
        <v>749</v>
      </c>
      <c r="G216" s="153" t="s">
        <v>142</v>
      </c>
      <c r="H216" s="154">
        <v>10</v>
      </c>
      <c r="I216" s="155">
        <v>16.4</v>
      </c>
      <c r="J216" s="156">
        <f>ROUND(I216*H216,2)</f>
        <v>164</v>
      </c>
      <c r="K216" s="152" t="s">
        <v>1</v>
      </c>
      <c r="L216" s="30"/>
      <c r="M216" s="157" t="s">
        <v>1</v>
      </c>
      <c r="N216" s="158" t="s">
        <v>39</v>
      </c>
      <c r="O216" s="53"/>
      <c r="P216" s="159">
        <f>O216*H216</f>
        <v>0</v>
      </c>
      <c r="Q216" s="159">
        <v>0</v>
      </c>
      <c r="R216" s="159">
        <f>Q216*H216</f>
        <v>0</v>
      </c>
      <c r="S216" s="159">
        <v>0</v>
      </c>
      <c r="T216" s="160">
        <f>S216*H216</f>
        <v>0</v>
      </c>
      <c r="AR216" s="161" t="s">
        <v>143</v>
      </c>
      <c r="AT216" s="161" t="s">
        <v>139</v>
      </c>
      <c r="AU216" s="161" t="s">
        <v>84</v>
      </c>
      <c r="AY216" s="16" t="s">
        <v>136</v>
      </c>
      <c r="BE216" s="162">
        <f>IF(N216="základní",J216,0)</f>
        <v>164</v>
      </c>
      <c r="BF216" s="162">
        <f>IF(N216="snížená",J216,0)</f>
        <v>0</v>
      </c>
      <c r="BG216" s="162">
        <f>IF(N216="zákl. přenesená",J216,0)</f>
        <v>0</v>
      </c>
      <c r="BH216" s="162">
        <f>IF(N216="sníž. přenesená",J216,0)</f>
        <v>0</v>
      </c>
      <c r="BI216" s="162">
        <f>IF(N216="nulová",J216,0)</f>
        <v>0</v>
      </c>
      <c r="BJ216" s="16" t="s">
        <v>82</v>
      </c>
      <c r="BK216" s="162">
        <f>ROUND(I216*H216,2)</f>
        <v>164</v>
      </c>
      <c r="BL216" s="16" t="s">
        <v>143</v>
      </c>
      <c r="BM216" s="161" t="s">
        <v>932</v>
      </c>
    </row>
    <row r="217" spans="2:65" s="1" customFormat="1" ht="16.5" customHeight="1">
      <c r="B217" s="149"/>
      <c r="C217" s="150" t="s">
        <v>591</v>
      </c>
      <c r="D217" s="150" t="s">
        <v>139</v>
      </c>
      <c r="E217" s="151" t="s">
        <v>752</v>
      </c>
      <c r="F217" s="152" t="s">
        <v>753</v>
      </c>
      <c r="G217" s="153" t="s">
        <v>754</v>
      </c>
      <c r="H217" s="154">
        <v>100</v>
      </c>
      <c r="I217" s="155">
        <v>1</v>
      </c>
      <c r="J217" s="156">
        <f>ROUND(I217*H217,2)</f>
        <v>100</v>
      </c>
      <c r="K217" s="152" t="s">
        <v>1</v>
      </c>
      <c r="L217" s="30"/>
      <c r="M217" s="157" t="s">
        <v>1</v>
      </c>
      <c r="N217" s="158" t="s">
        <v>39</v>
      </c>
      <c r="O217" s="53"/>
      <c r="P217" s="159">
        <f>O217*H217</f>
        <v>0</v>
      </c>
      <c r="Q217" s="159">
        <v>0</v>
      </c>
      <c r="R217" s="159">
        <f>Q217*H217</f>
        <v>0</v>
      </c>
      <c r="S217" s="159">
        <v>0</v>
      </c>
      <c r="T217" s="160">
        <f>S217*H217</f>
        <v>0</v>
      </c>
      <c r="AR217" s="161" t="s">
        <v>143</v>
      </c>
      <c r="AT217" s="161" t="s">
        <v>139</v>
      </c>
      <c r="AU217" s="161" t="s">
        <v>84</v>
      </c>
      <c r="AY217" s="16" t="s">
        <v>136</v>
      </c>
      <c r="BE217" s="162">
        <f>IF(N217="základní",J217,0)</f>
        <v>100</v>
      </c>
      <c r="BF217" s="162">
        <f>IF(N217="snížená",J217,0)</f>
        <v>0</v>
      </c>
      <c r="BG217" s="162">
        <f>IF(N217="zákl. přenesená",J217,0)</f>
        <v>0</v>
      </c>
      <c r="BH217" s="162">
        <f>IF(N217="sníž. přenesená",J217,0)</f>
        <v>0</v>
      </c>
      <c r="BI217" s="162">
        <f>IF(N217="nulová",J217,0)</f>
        <v>0</v>
      </c>
      <c r="BJ217" s="16" t="s">
        <v>82</v>
      </c>
      <c r="BK217" s="162">
        <f>ROUND(I217*H217,2)</f>
        <v>100</v>
      </c>
      <c r="BL217" s="16" t="s">
        <v>143</v>
      </c>
      <c r="BM217" s="161" t="s">
        <v>933</v>
      </c>
    </row>
    <row r="218" spans="2:65" s="1" customFormat="1" ht="16.5" customHeight="1">
      <c r="B218" s="149"/>
      <c r="C218" s="150" t="s">
        <v>595</v>
      </c>
      <c r="D218" s="150" t="s">
        <v>139</v>
      </c>
      <c r="E218" s="151" t="s">
        <v>757</v>
      </c>
      <c r="F218" s="152" t="s">
        <v>758</v>
      </c>
      <c r="G218" s="153" t="s">
        <v>754</v>
      </c>
      <c r="H218" s="154">
        <v>100</v>
      </c>
      <c r="I218" s="155">
        <v>1</v>
      </c>
      <c r="J218" s="156">
        <f>ROUND(I218*H218,2)</f>
        <v>100</v>
      </c>
      <c r="K218" s="152" t="s">
        <v>1</v>
      </c>
      <c r="L218" s="30"/>
      <c r="M218" s="157" t="s">
        <v>1</v>
      </c>
      <c r="N218" s="158" t="s">
        <v>39</v>
      </c>
      <c r="O218" s="53"/>
      <c r="P218" s="159">
        <f>O218*H218</f>
        <v>0</v>
      </c>
      <c r="Q218" s="159">
        <v>0</v>
      </c>
      <c r="R218" s="159">
        <f>Q218*H218</f>
        <v>0</v>
      </c>
      <c r="S218" s="159">
        <v>0</v>
      </c>
      <c r="T218" s="160">
        <f>S218*H218</f>
        <v>0</v>
      </c>
      <c r="AR218" s="161" t="s">
        <v>143</v>
      </c>
      <c r="AT218" s="161" t="s">
        <v>139</v>
      </c>
      <c r="AU218" s="161" t="s">
        <v>84</v>
      </c>
      <c r="AY218" s="16" t="s">
        <v>136</v>
      </c>
      <c r="BE218" s="162">
        <f>IF(N218="základní",J218,0)</f>
        <v>100</v>
      </c>
      <c r="BF218" s="162">
        <f>IF(N218="snížená",J218,0)</f>
        <v>0</v>
      </c>
      <c r="BG218" s="162">
        <f>IF(N218="zákl. přenesená",J218,0)</f>
        <v>0</v>
      </c>
      <c r="BH218" s="162">
        <f>IF(N218="sníž. přenesená",J218,0)</f>
        <v>0</v>
      </c>
      <c r="BI218" s="162">
        <f>IF(N218="nulová",J218,0)</f>
        <v>0</v>
      </c>
      <c r="BJ218" s="16" t="s">
        <v>82</v>
      </c>
      <c r="BK218" s="162">
        <f>ROUND(I218*H218,2)</f>
        <v>100</v>
      </c>
      <c r="BL218" s="16" t="s">
        <v>143</v>
      </c>
      <c r="BM218" s="161" t="s">
        <v>934</v>
      </c>
    </row>
    <row r="219" spans="2:63" s="11" customFormat="1" ht="22.9" customHeight="1">
      <c r="B219" s="136"/>
      <c r="D219" s="137" t="s">
        <v>73</v>
      </c>
      <c r="E219" s="147" t="s">
        <v>245</v>
      </c>
      <c r="F219" s="147" t="s">
        <v>246</v>
      </c>
      <c r="I219" s="139"/>
      <c r="J219" s="148">
        <f>BK219</f>
        <v>1848</v>
      </c>
      <c r="L219" s="136"/>
      <c r="M219" s="141"/>
      <c r="N219" s="142"/>
      <c r="O219" s="142"/>
      <c r="P219" s="143">
        <f>SUM(P220:P221)</f>
        <v>0</v>
      </c>
      <c r="Q219" s="142"/>
      <c r="R219" s="143">
        <f>SUM(R220:R221)</f>
        <v>0.00264</v>
      </c>
      <c r="S219" s="142"/>
      <c r="T219" s="144">
        <f>SUM(T220:T221)</f>
        <v>0</v>
      </c>
      <c r="AR219" s="137" t="s">
        <v>84</v>
      </c>
      <c r="AT219" s="145" t="s">
        <v>73</v>
      </c>
      <c r="AU219" s="145" t="s">
        <v>82</v>
      </c>
      <c r="AY219" s="137" t="s">
        <v>136</v>
      </c>
      <c r="BK219" s="146">
        <f>SUM(BK220:BK221)</f>
        <v>1848</v>
      </c>
    </row>
    <row r="220" spans="2:65" s="1" customFormat="1" ht="24" customHeight="1">
      <c r="B220" s="149"/>
      <c r="C220" s="150" t="s">
        <v>599</v>
      </c>
      <c r="D220" s="150" t="s">
        <v>139</v>
      </c>
      <c r="E220" s="151" t="s">
        <v>248</v>
      </c>
      <c r="F220" s="152" t="s">
        <v>767</v>
      </c>
      <c r="G220" s="153" t="s">
        <v>151</v>
      </c>
      <c r="H220" s="154">
        <v>24</v>
      </c>
      <c r="I220" s="155">
        <v>77</v>
      </c>
      <c r="J220" s="156">
        <f>ROUND(I220*H220,2)</f>
        <v>1848</v>
      </c>
      <c r="K220" s="152" t="s">
        <v>1</v>
      </c>
      <c r="L220" s="30"/>
      <c r="M220" s="157" t="s">
        <v>1</v>
      </c>
      <c r="N220" s="158" t="s">
        <v>39</v>
      </c>
      <c r="O220" s="53"/>
      <c r="P220" s="159">
        <f>O220*H220</f>
        <v>0</v>
      </c>
      <c r="Q220" s="159">
        <v>0.00011</v>
      </c>
      <c r="R220" s="159">
        <f>Q220*H220</f>
        <v>0.00264</v>
      </c>
      <c r="S220" s="159">
        <v>0</v>
      </c>
      <c r="T220" s="160">
        <f>S220*H220</f>
        <v>0</v>
      </c>
      <c r="AR220" s="161" t="s">
        <v>143</v>
      </c>
      <c r="AT220" s="161" t="s">
        <v>139</v>
      </c>
      <c r="AU220" s="161" t="s">
        <v>84</v>
      </c>
      <c r="AY220" s="16" t="s">
        <v>136</v>
      </c>
      <c r="BE220" s="162">
        <f>IF(N220="základní",J220,0)</f>
        <v>1848</v>
      </c>
      <c r="BF220" s="162">
        <f>IF(N220="snížená",J220,0)</f>
        <v>0</v>
      </c>
      <c r="BG220" s="162">
        <f>IF(N220="zákl. přenesená",J220,0)</f>
        <v>0</v>
      </c>
      <c r="BH220" s="162">
        <f>IF(N220="sníž. přenesená",J220,0)</f>
        <v>0</v>
      </c>
      <c r="BI220" s="162">
        <f>IF(N220="nulová",J220,0)</f>
        <v>0</v>
      </c>
      <c r="BJ220" s="16" t="s">
        <v>82</v>
      </c>
      <c r="BK220" s="162">
        <f>ROUND(I220*H220,2)</f>
        <v>1848</v>
      </c>
      <c r="BL220" s="16" t="s">
        <v>143</v>
      </c>
      <c r="BM220" s="161" t="s">
        <v>935</v>
      </c>
    </row>
    <row r="221" spans="2:51" s="12" customFormat="1" ht="12">
      <c r="B221" s="163"/>
      <c r="D221" s="164"/>
      <c r="E221" s="165" t="s">
        <v>1</v>
      </c>
      <c r="F221" s="166"/>
      <c r="H221" s="167"/>
      <c r="I221" s="168"/>
      <c r="L221" s="163"/>
      <c r="M221" s="187"/>
      <c r="N221" s="188"/>
      <c r="O221" s="188"/>
      <c r="P221" s="188"/>
      <c r="Q221" s="188"/>
      <c r="R221" s="188"/>
      <c r="S221" s="188"/>
      <c r="T221" s="189"/>
      <c r="AT221" s="165" t="s">
        <v>251</v>
      </c>
      <c r="AU221" s="165" t="s">
        <v>84</v>
      </c>
      <c r="AV221" s="12" t="s">
        <v>84</v>
      </c>
      <c r="AW221" s="12" t="s">
        <v>31</v>
      </c>
      <c r="AX221" s="12" t="s">
        <v>82</v>
      </c>
      <c r="AY221" s="165" t="s">
        <v>136</v>
      </c>
    </row>
    <row r="222" spans="2:12" s="1" customFormat="1" ht="6.95" customHeight="1">
      <c r="B222" s="42"/>
      <c r="C222" s="43"/>
      <c r="D222" s="43"/>
      <c r="E222" s="43"/>
      <c r="F222" s="43"/>
      <c r="G222" s="43"/>
      <c r="H222" s="43"/>
      <c r="I222" s="110"/>
      <c r="J222" s="43"/>
      <c r="K222" s="43"/>
      <c r="L222" s="30"/>
    </row>
  </sheetData>
  <autoFilter ref="C130:K221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2"/>
  <sheetViews>
    <sheetView showGridLines="0" workbookViewId="0" topLeftCell="A163">
      <selection activeCell="L135" sqref="L135:L14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96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18"/>
      <c r="K3" s="18"/>
      <c r="L3" s="19"/>
      <c r="AT3" s="16" t="s">
        <v>84</v>
      </c>
    </row>
    <row r="4" spans="2:46" ht="24.95" customHeight="1">
      <c r="B4" s="19"/>
      <c r="D4" s="20" t="s">
        <v>109</v>
      </c>
      <c r="L4" s="19"/>
      <c r="M4" s="88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7" customHeight="1">
      <c r="B7" s="19"/>
      <c r="E7" s="249" t="str">
        <f>'Rekapitulace stavby'!K6</f>
        <v>DECENTRALIZACE KOTELNY A MODERNIZACE TOPNÉHO SYSTÉMU NA ZKUŠEBNÍ STANICI ÚKZÚZ</v>
      </c>
      <c r="F7" s="250"/>
      <c r="G7" s="250"/>
      <c r="H7" s="250"/>
      <c r="L7" s="19"/>
    </row>
    <row r="8" spans="2:12" s="1" customFormat="1" ht="12" customHeight="1">
      <c r="B8" s="30"/>
      <c r="D8" s="26" t="s">
        <v>110</v>
      </c>
      <c r="I8" s="89"/>
      <c r="L8" s="30"/>
    </row>
    <row r="9" spans="2:12" s="1" customFormat="1" ht="36.95" customHeight="1">
      <c r="B9" s="30"/>
      <c r="E9" s="233" t="s">
        <v>936</v>
      </c>
      <c r="F9" s="248"/>
      <c r="G9" s="248"/>
      <c r="H9" s="248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6" t="s">
        <v>18</v>
      </c>
      <c r="F11" s="24" t="s">
        <v>1</v>
      </c>
      <c r="I11" s="90" t="s">
        <v>19</v>
      </c>
      <c r="J11" s="24" t="s">
        <v>1</v>
      </c>
      <c r="L11" s="30"/>
    </row>
    <row r="12" spans="2:12" s="1" customFormat="1" ht="12" customHeight="1">
      <c r="B12" s="30"/>
      <c r="D12" s="26" t="s">
        <v>20</v>
      </c>
      <c r="F12" s="24" t="s">
        <v>21</v>
      </c>
      <c r="I12" s="90" t="s">
        <v>22</v>
      </c>
      <c r="J12" s="50" t="str">
        <f>'Rekapitulace stavby'!AN8</f>
        <v>29. 2. 2020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6" t="s">
        <v>24</v>
      </c>
      <c r="I14" s="90" t="s">
        <v>25</v>
      </c>
      <c r="J14" s="24" t="str">
        <f>IF('Rekapitulace stavby'!AN10="","",'Rekapitulace stavby'!AN10)</f>
        <v/>
      </c>
      <c r="L14" s="30"/>
    </row>
    <row r="15" spans="2:12" s="1" customFormat="1" ht="18" customHeight="1">
      <c r="B15" s="30"/>
      <c r="E15" s="24" t="str">
        <f>IF('Rekapitulace stavby'!E11="","",'Rekapitulace stavby'!E11)</f>
        <v/>
      </c>
      <c r="I15" s="90" t="s">
        <v>27</v>
      </c>
      <c r="J15" s="24" t="str">
        <f>IF('Rekapitulace stavby'!AN11="","",'Rekapitulace stavby'!AN11)</f>
        <v/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6" t="s">
        <v>28</v>
      </c>
      <c r="I17" s="90" t="s">
        <v>25</v>
      </c>
      <c r="J17" s="27" t="str">
        <f>'Rekapitulace stavby'!AN13</f>
        <v>25925474</v>
      </c>
      <c r="L17" s="30"/>
    </row>
    <row r="18" spans="2:12" s="1" customFormat="1" ht="18" customHeight="1">
      <c r="B18" s="30"/>
      <c r="E18" s="251" t="str">
        <f>'Rekapitulace stavby'!E14</f>
        <v>INSTALATÉR Svitavy, s.r.o.</v>
      </c>
      <c r="F18" s="236"/>
      <c r="G18" s="236"/>
      <c r="H18" s="236"/>
      <c r="I18" s="90" t="s">
        <v>27</v>
      </c>
      <c r="J18" s="27" t="str">
        <f>'Rekapitulace stavby'!AN14</f>
        <v>CZ25925474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6" t="s">
        <v>29</v>
      </c>
      <c r="I20" s="90" t="s">
        <v>25</v>
      </c>
      <c r="J20" s="24" t="s">
        <v>1</v>
      </c>
      <c r="L20" s="30"/>
    </row>
    <row r="21" spans="2:12" s="1" customFormat="1" ht="18" customHeight="1">
      <c r="B21" s="30"/>
      <c r="E21" s="24" t="s">
        <v>30</v>
      </c>
      <c r="I21" s="90" t="s">
        <v>27</v>
      </c>
      <c r="J21" s="24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6" t="s">
        <v>32</v>
      </c>
      <c r="I23" s="90" t="s">
        <v>25</v>
      </c>
      <c r="J23" s="24" t="str">
        <f>IF('Rekapitulace stavby'!AN19="","",'Rekapitulace stavby'!AN19)</f>
        <v/>
      </c>
      <c r="L23" s="30"/>
    </row>
    <row r="24" spans="2:12" s="1" customFormat="1" ht="18" customHeight="1">
      <c r="B24" s="30"/>
      <c r="E24" s="24" t="str">
        <f>IF('Rekapitulace stavby'!E20="","",'Rekapitulace stavby'!E20)</f>
        <v/>
      </c>
      <c r="I24" s="90" t="s">
        <v>27</v>
      </c>
      <c r="J24" s="24" t="str">
        <f>IF('Rekapitulace stavby'!AN20="","",'Rekapitulace stavby'!AN20)</f>
        <v/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6" t="s">
        <v>33</v>
      </c>
      <c r="I26" s="89"/>
      <c r="L26" s="30"/>
    </row>
    <row r="27" spans="2:12" s="7" customFormat="1" ht="16.5" customHeight="1">
      <c r="B27" s="91"/>
      <c r="E27" s="240" t="s">
        <v>1</v>
      </c>
      <c r="F27" s="240"/>
      <c r="G27" s="240"/>
      <c r="H27" s="240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ROUND(J121,2)</f>
        <v>68496.5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5" customHeight="1">
      <c r="B33" s="30"/>
      <c r="D33" s="96" t="s">
        <v>38</v>
      </c>
      <c r="E33" s="26" t="s">
        <v>39</v>
      </c>
      <c r="F33" s="97">
        <f>ROUND((SUM(BE121:BE161)),2)</f>
        <v>68496.5</v>
      </c>
      <c r="I33" s="98">
        <v>0.21</v>
      </c>
      <c r="J33" s="97">
        <f>ROUND(((SUM(BE121:BE161))*I33),2)</f>
        <v>14384.27</v>
      </c>
      <c r="L33" s="30"/>
    </row>
    <row r="34" spans="2:12" s="1" customFormat="1" ht="14.45" customHeight="1">
      <c r="B34" s="30"/>
      <c r="E34" s="26" t="s">
        <v>40</v>
      </c>
      <c r="F34" s="97">
        <f>ROUND((SUM(BF121:BF161)),2)</f>
        <v>0</v>
      </c>
      <c r="I34" s="98">
        <v>0.15</v>
      </c>
      <c r="J34" s="97">
        <f>ROUND(((SUM(BF121:BF161))*I34),2)</f>
        <v>0</v>
      </c>
      <c r="L34" s="30"/>
    </row>
    <row r="35" spans="2:12" s="1" customFormat="1" ht="14.45" customHeight="1" hidden="1">
      <c r="B35" s="30"/>
      <c r="E35" s="26" t="s">
        <v>41</v>
      </c>
      <c r="F35" s="97">
        <f>ROUND((SUM(BG121:BG161)),2)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6" t="s">
        <v>42</v>
      </c>
      <c r="F36" s="97">
        <f>ROUND((SUM(BH121:BH161)),2)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6" t="s">
        <v>43</v>
      </c>
      <c r="F37" s="97">
        <f>ROUND((SUM(BI121:BI161)),2)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82880.77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7.9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4.9" customHeight="1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4.15" customHeight="1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0" ht="6.6" customHeight="1"/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20" t="s">
        <v>112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6" t="s">
        <v>16</v>
      </c>
      <c r="I84" s="89"/>
      <c r="L84" s="30"/>
    </row>
    <row r="85" spans="2:12" s="1" customFormat="1" ht="24" customHeight="1">
      <c r="B85" s="30"/>
      <c r="E85" s="249" t="str">
        <f>E7</f>
        <v>DECENTRALIZACE KOTELNY A MODERNIZACE TOPNÉHO SYSTÉMU NA ZKUŠEBNÍ STANICI ÚKZÚZ</v>
      </c>
      <c r="F85" s="250"/>
      <c r="G85" s="250"/>
      <c r="H85" s="250"/>
      <c r="I85" s="89"/>
      <c r="L85" s="30"/>
    </row>
    <row r="86" spans="2:12" s="1" customFormat="1" ht="12" customHeight="1">
      <c r="B86" s="30"/>
      <c r="C86" s="26" t="s">
        <v>110</v>
      </c>
      <c r="I86" s="89"/>
      <c r="L86" s="30"/>
    </row>
    <row r="87" spans="2:12" s="1" customFormat="1" ht="16.5" customHeight="1">
      <c r="B87" s="30"/>
      <c r="E87" s="233" t="str">
        <f>E9</f>
        <v>SO 03_PL - D.1.4.PL PLYNOVÁ INSTALACE</v>
      </c>
      <c r="F87" s="248"/>
      <c r="G87" s="248"/>
      <c r="H87" s="248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6" t="s">
        <v>20</v>
      </c>
      <c r="F89" s="24" t="str">
        <f>F12</f>
        <v>HRADEC NAD SVITAVOU 483</v>
      </c>
      <c r="I89" s="90" t="s">
        <v>22</v>
      </c>
      <c r="J89" s="50" t="str">
        <f>IF(J12="","",J12)</f>
        <v>29. 2. 2020</v>
      </c>
      <c r="L89" s="30"/>
    </row>
    <row r="90" spans="2:12" s="1" customFormat="1" ht="6.95" customHeight="1">
      <c r="B90" s="30"/>
      <c r="I90" s="89"/>
      <c r="L90" s="30"/>
    </row>
    <row r="91" spans="2:12" s="1" customFormat="1" ht="15.2" customHeight="1">
      <c r="B91" s="30"/>
      <c r="C91" s="26" t="s">
        <v>24</v>
      </c>
      <c r="F91" s="24" t="str">
        <f>E15</f>
        <v/>
      </c>
      <c r="I91" s="90" t="s">
        <v>29</v>
      </c>
      <c r="J91" s="28" t="str">
        <f>E21</f>
        <v>iprojekt.info s.r.o.</v>
      </c>
      <c r="L91" s="30"/>
    </row>
    <row r="92" spans="2:12" s="1" customFormat="1" ht="15.2" customHeight="1">
      <c r="B92" s="30"/>
      <c r="C92" s="26" t="s">
        <v>28</v>
      </c>
      <c r="F92" s="24" t="str">
        <f>IF(E18="","",E18)</f>
        <v>INSTALATÉR Svitavy, s.r.o.</v>
      </c>
      <c r="I92" s="90" t="s">
        <v>32</v>
      </c>
      <c r="J92" s="28" t="str">
        <f>E24</f>
        <v/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113</v>
      </c>
      <c r="D94" s="99"/>
      <c r="E94" s="99"/>
      <c r="F94" s="99"/>
      <c r="G94" s="99"/>
      <c r="H94" s="99"/>
      <c r="I94" s="113"/>
      <c r="J94" s="114" t="s">
        <v>114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115</v>
      </c>
      <c r="I96" s="89"/>
      <c r="J96" s="64">
        <f>J121</f>
        <v>68496.5</v>
      </c>
      <c r="L96" s="30"/>
      <c r="AU96" s="16" t="s">
        <v>116</v>
      </c>
    </row>
    <row r="97" spans="2:12" s="8" customFormat="1" ht="24.95" customHeight="1">
      <c r="B97" s="116"/>
      <c r="D97" s="117" t="s">
        <v>117</v>
      </c>
      <c r="E97" s="118"/>
      <c r="F97" s="118"/>
      <c r="G97" s="118"/>
      <c r="H97" s="118"/>
      <c r="I97" s="119"/>
      <c r="J97" s="120">
        <f>J122</f>
        <v>59296.5</v>
      </c>
      <c r="L97" s="116"/>
    </row>
    <row r="98" spans="2:12" s="9" customFormat="1" ht="19.9" customHeight="1">
      <c r="B98" s="121"/>
      <c r="D98" s="122" t="s">
        <v>118</v>
      </c>
      <c r="E98" s="123"/>
      <c r="F98" s="123"/>
      <c r="G98" s="123"/>
      <c r="H98" s="123"/>
      <c r="I98" s="124"/>
      <c r="J98" s="125">
        <f>J123</f>
        <v>52739.5</v>
      </c>
      <c r="L98" s="121"/>
    </row>
    <row r="99" spans="2:12" s="9" customFormat="1" ht="19.9" customHeight="1">
      <c r="B99" s="121"/>
      <c r="D99" s="122" t="s">
        <v>119</v>
      </c>
      <c r="E99" s="123"/>
      <c r="F99" s="123"/>
      <c r="G99" s="123"/>
      <c r="H99" s="123"/>
      <c r="I99" s="124"/>
      <c r="J99" s="125">
        <f>J149</f>
        <v>320</v>
      </c>
      <c r="L99" s="121"/>
    </row>
    <row r="100" spans="2:12" s="9" customFormat="1" ht="19.9" customHeight="1">
      <c r="B100" s="121"/>
      <c r="D100" s="122" t="s">
        <v>120</v>
      </c>
      <c r="E100" s="123"/>
      <c r="F100" s="123"/>
      <c r="G100" s="123"/>
      <c r="H100" s="123"/>
      <c r="I100" s="124"/>
      <c r="J100" s="125">
        <f>J151</f>
        <v>6237</v>
      </c>
      <c r="L100" s="121"/>
    </row>
    <row r="101" spans="2:12" s="8" customFormat="1" ht="24.95" customHeight="1">
      <c r="B101" s="116"/>
      <c r="D101" s="117" t="s">
        <v>121</v>
      </c>
      <c r="E101" s="118"/>
      <c r="F101" s="118"/>
      <c r="G101" s="118"/>
      <c r="H101" s="118"/>
      <c r="I101" s="119"/>
      <c r="J101" s="120">
        <f>J154</f>
        <v>9200</v>
      </c>
      <c r="L101" s="116"/>
    </row>
    <row r="102" spans="2:12" s="1" customFormat="1" ht="21.75" customHeight="1">
      <c r="B102" s="30"/>
      <c r="I102" s="89"/>
      <c r="L102" s="30"/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110"/>
      <c r="J103" s="43"/>
      <c r="K103" s="43"/>
      <c r="L103" s="30"/>
    </row>
    <row r="105" ht="7.15" customHeight="1"/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111"/>
      <c r="J107" s="45"/>
      <c r="K107" s="45"/>
      <c r="L107" s="30"/>
    </row>
    <row r="108" spans="2:12" s="1" customFormat="1" ht="24.95" customHeight="1">
      <c r="B108" s="30"/>
      <c r="C108" s="20" t="s">
        <v>122</v>
      </c>
      <c r="I108" s="89"/>
      <c r="L108" s="30"/>
    </row>
    <row r="109" spans="2:12" s="1" customFormat="1" ht="6.95" customHeight="1">
      <c r="B109" s="30"/>
      <c r="I109" s="89"/>
      <c r="L109" s="30"/>
    </row>
    <row r="110" spans="2:12" s="1" customFormat="1" ht="12" customHeight="1">
      <c r="B110" s="30"/>
      <c r="C110" s="26" t="s">
        <v>16</v>
      </c>
      <c r="I110" s="89"/>
      <c r="L110" s="30"/>
    </row>
    <row r="111" spans="2:12" s="1" customFormat="1" ht="25.9" customHeight="1">
      <c r="B111" s="30"/>
      <c r="E111" s="249" t="str">
        <f>E7</f>
        <v>DECENTRALIZACE KOTELNY A MODERNIZACE TOPNÉHO SYSTÉMU NA ZKUŠEBNÍ STANICI ÚKZÚZ</v>
      </c>
      <c r="F111" s="250"/>
      <c r="G111" s="250"/>
      <c r="H111" s="250"/>
      <c r="I111" s="89"/>
      <c r="L111" s="30"/>
    </row>
    <row r="112" spans="2:12" s="1" customFormat="1" ht="12" customHeight="1">
      <c r="B112" s="30"/>
      <c r="C112" s="26" t="s">
        <v>110</v>
      </c>
      <c r="I112" s="89"/>
      <c r="L112" s="30"/>
    </row>
    <row r="113" spans="2:12" s="1" customFormat="1" ht="16.5" customHeight="1">
      <c r="B113" s="30"/>
      <c r="E113" s="233" t="str">
        <f>E9</f>
        <v>SO 03_PL - D.1.4.PL PLYNOVÁ INSTALACE</v>
      </c>
      <c r="F113" s="248"/>
      <c r="G113" s="248"/>
      <c r="H113" s="248"/>
      <c r="I113" s="89"/>
      <c r="L113" s="30"/>
    </row>
    <row r="114" spans="2:12" s="1" customFormat="1" ht="6.95" customHeight="1">
      <c r="B114" s="30"/>
      <c r="I114" s="89"/>
      <c r="L114" s="30"/>
    </row>
    <row r="115" spans="2:12" s="1" customFormat="1" ht="12" customHeight="1">
      <c r="B115" s="30"/>
      <c r="C115" s="26" t="s">
        <v>20</v>
      </c>
      <c r="F115" s="24" t="str">
        <f>F12</f>
        <v>HRADEC NAD SVITAVOU 483</v>
      </c>
      <c r="I115" s="90" t="s">
        <v>22</v>
      </c>
      <c r="J115" s="50" t="str">
        <f>IF(J12="","",J12)</f>
        <v>29. 2. 2020</v>
      </c>
      <c r="L115" s="30"/>
    </row>
    <row r="116" spans="2:12" s="1" customFormat="1" ht="6.95" customHeight="1">
      <c r="B116" s="30"/>
      <c r="I116" s="89"/>
      <c r="L116" s="30"/>
    </row>
    <row r="117" spans="2:12" s="1" customFormat="1" ht="15.2" customHeight="1">
      <c r="B117" s="30"/>
      <c r="C117" s="26" t="s">
        <v>24</v>
      </c>
      <c r="F117" s="24" t="str">
        <f>E15</f>
        <v/>
      </c>
      <c r="I117" s="90" t="s">
        <v>29</v>
      </c>
      <c r="J117" s="28" t="str">
        <f>E21</f>
        <v>iprojekt.info s.r.o.</v>
      </c>
      <c r="L117" s="30"/>
    </row>
    <row r="118" spans="2:12" s="1" customFormat="1" ht="15.2" customHeight="1">
      <c r="B118" s="30"/>
      <c r="C118" s="26" t="s">
        <v>28</v>
      </c>
      <c r="F118" s="24" t="str">
        <f>IF(E18="","",E18)</f>
        <v>INSTALATÉR Svitavy, s.r.o.</v>
      </c>
      <c r="I118" s="90" t="s">
        <v>32</v>
      </c>
      <c r="J118" s="28" t="str">
        <f>E24</f>
        <v/>
      </c>
      <c r="L118" s="30"/>
    </row>
    <row r="119" spans="2:12" s="1" customFormat="1" ht="6" customHeight="1">
      <c r="B119" s="30"/>
      <c r="I119" s="89"/>
      <c r="L119" s="30"/>
    </row>
    <row r="120" spans="2:20" s="10" customFormat="1" ht="29.25" customHeight="1">
      <c r="B120" s="126"/>
      <c r="C120" s="127" t="s">
        <v>123</v>
      </c>
      <c r="D120" s="128" t="s">
        <v>59</v>
      </c>
      <c r="E120" s="128" t="s">
        <v>55</v>
      </c>
      <c r="F120" s="128" t="s">
        <v>56</v>
      </c>
      <c r="G120" s="128" t="s">
        <v>124</v>
      </c>
      <c r="H120" s="128" t="s">
        <v>125</v>
      </c>
      <c r="I120" s="129" t="s">
        <v>126</v>
      </c>
      <c r="J120" s="130" t="s">
        <v>114</v>
      </c>
      <c r="K120" s="131" t="s">
        <v>127</v>
      </c>
      <c r="L120" s="126"/>
      <c r="M120" s="57" t="s">
        <v>1</v>
      </c>
      <c r="N120" s="58" t="s">
        <v>38</v>
      </c>
      <c r="O120" s="58" t="s">
        <v>128</v>
      </c>
      <c r="P120" s="58" t="s">
        <v>129</v>
      </c>
      <c r="Q120" s="58" t="s">
        <v>130</v>
      </c>
      <c r="R120" s="58" t="s">
        <v>131</v>
      </c>
      <c r="S120" s="58" t="s">
        <v>132</v>
      </c>
      <c r="T120" s="59" t="s">
        <v>133</v>
      </c>
    </row>
    <row r="121" spans="2:63" s="1" customFormat="1" ht="22.9" customHeight="1">
      <c r="B121" s="30"/>
      <c r="C121" s="62" t="s">
        <v>134</v>
      </c>
      <c r="I121" s="89"/>
      <c r="J121" s="132">
        <f>BK121</f>
        <v>68496.5</v>
      </c>
      <c r="L121" s="30"/>
      <c r="M121" s="60"/>
      <c r="N121" s="51"/>
      <c r="O121" s="51"/>
      <c r="P121" s="133">
        <f>P122+P154</f>
        <v>0</v>
      </c>
      <c r="Q121" s="51"/>
      <c r="R121" s="133">
        <f>R122+R154</f>
        <v>0.26792000000000005</v>
      </c>
      <c r="S121" s="51"/>
      <c r="T121" s="134">
        <f>T122+T154</f>
        <v>0.8839999999999999</v>
      </c>
      <c r="AT121" s="16" t="s">
        <v>73</v>
      </c>
      <c r="AU121" s="16" t="s">
        <v>116</v>
      </c>
      <c r="BK121" s="135">
        <f>BK122+BK154</f>
        <v>68496.5</v>
      </c>
    </row>
    <row r="122" spans="2:63" s="11" customFormat="1" ht="25.9" customHeight="1">
      <c r="B122" s="136"/>
      <c r="D122" s="137" t="s">
        <v>73</v>
      </c>
      <c r="E122" s="138" t="s">
        <v>135</v>
      </c>
      <c r="F122" s="138" t="s">
        <v>135</v>
      </c>
      <c r="I122" s="139"/>
      <c r="J122" s="140">
        <f>BK122</f>
        <v>59296.5</v>
      </c>
      <c r="L122" s="136"/>
      <c r="M122" s="141"/>
      <c r="N122" s="142"/>
      <c r="O122" s="142"/>
      <c r="P122" s="143">
        <f>P123+P149+P151</f>
        <v>0</v>
      </c>
      <c r="Q122" s="142"/>
      <c r="R122" s="143">
        <f>R123+R149+R151</f>
        <v>0.26792000000000005</v>
      </c>
      <c r="S122" s="142"/>
      <c r="T122" s="144">
        <f>T123+T149+T151</f>
        <v>0.8839999999999999</v>
      </c>
      <c r="AR122" s="137" t="s">
        <v>84</v>
      </c>
      <c r="AT122" s="145" t="s">
        <v>73</v>
      </c>
      <c r="AU122" s="145" t="s">
        <v>74</v>
      </c>
      <c r="AY122" s="137" t="s">
        <v>136</v>
      </c>
      <c r="BK122" s="146">
        <f>BK123+BK149+BK151</f>
        <v>59296.5</v>
      </c>
    </row>
    <row r="123" spans="2:63" s="11" customFormat="1" ht="22.9" customHeight="1">
      <c r="B123" s="136"/>
      <c r="D123" s="137" t="s">
        <v>73</v>
      </c>
      <c r="E123" s="147" t="s">
        <v>137</v>
      </c>
      <c r="F123" s="147" t="s">
        <v>138</v>
      </c>
      <c r="I123" s="139"/>
      <c r="J123" s="148">
        <f>BK123</f>
        <v>52739.5</v>
      </c>
      <c r="L123" s="136"/>
      <c r="M123" s="141"/>
      <c r="N123" s="142"/>
      <c r="O123" s="142"/>
      <c r="P123" s="143">
        <f>SUM(P124:P148)</f>
        <v>0</v>
      </c>
      <c r="Q123" s="142"/>
      <c r="R123" s="143">
        <f>SUM(R124:R148)</f>
        <v>0.2583600000000001</v>
      </c>
      <c r="S123" s="142"/>
      <c r="T123" s="144">
        <f>SUM(T124:T148)</f>
        <v>0.8839999999999999</v>
      </c>
      <c r="AR123" s="137" t="s">
        <v>84</v>
      </c>
      <c r="AT123" s="145" t="s">
        <v>73</v>
      </c>
      <c r="AU123" s="145" t="s">
        <v>82</v>
      </c>
      <c r="AY123" s="137" t="s">
        <v>136</v>
      </c>
      <c r="BK123" s="146">
        <f>SUM(BK124:BK148)</f>
        <v>52739.5</v>
      </c>
    </row>
    <row r="124" spans="2:65" s="1" customFormat="1" ht="24" customHeight="1">
      <c r="B124" s="149"/>
      <c r="C124" s="150" t="s">
        <v>82</v>
      </c>
      <c r="D124" s="150" t="s">
        <v>139</v>
      </c>
      <c r="E124" s="151" t="s">
        <v>937</v>
      </c>
      <c r="F124" s="152" t="s">
        <v>938</v>
      </c>
      <c r="G124" s="153" t="s">
        <v>142</v>
      </c>
      <c r="H124" s="154">
        <v>10</v>
      </c>
      <c r="I124" s="155">
        <v>135</v>
      </c>
      <c r="J124" s="156">
        <f aca="true" t="shared" si="0" ref="J124:J148">ROUND(I124*H124,2)</f>
        <v>1350</v>
      </c>
      <c r="K124" s="152" t="s">
        <v>1</v>
      </c>
      <c r="L124" s="30"/>
      <c r="M124" s="157" t="s">
        <v>1</v>
      </c>
      <c r="N124" s="158" t="s">
        <v>39</v>
      </c>
      <c r="O124" s="53"/>
      <c r="P124" s="159">
        <f aca="true" t="shared" si="1" ref="P124:P148">O124*H124</f>
        <v>0</v>
      </c>
      <c r="Q124" s="159">
        <v>0</v>
      </c>
      <c r="R124" s="159">
        <f aca="true" t="shared" si="2" ref="R124:R148">Q124*H124</f>
        <v>0</v>
      </c>
      <c r="S124" s="159">
        <v>0.03308</v>
      </c>
      <c r="T124" s="160">
        <f aca="true" t="shared" si="3" ref="T124:T148">S124*H124</f>
        <v>0.3308</v>
      </c>
      <c r="AR124" s="161" t="s">
        <v>143</v>
      </c>
      <c r="AT124" s="161" t="s">
        <v>139</v>
      </c>
      <c r="AU124" s="161" t="s">
        <v>84</v>
      </c>
      <c r="AY124" s="16" t="s">
        <v>136</v>
      </c>
      <c r="BE124" s="162">
        <f aca="true" t="shared" si="4" ref="BE124:BE148">IF(N124="základní",J124,0)</f>
        <v>1350</v>
      </c>
      <c r="BF124" s="162">
        <f aca="true" t="shared" si="5" ref="BF124:BF148">IF(N124="snížená",J124,0)</f>
        <v>0</v>
      </c>
      <c r="BG124" s="162">
        <f aca="true" t="shared" si="6" ref="BG124:BG148">IF(N124="zákl. přenesená",J124,0)</f>
        <v>0</v>
      </c>
      <c r="BH124" s="162">
        <f aca="true" t="shared" si="7" ref="BH124:BH148">IF(N124="sníž. přenesená",J124,0)</f>
        <v>0</v>
      </c>
      <c r="BI124" s="162">
        <f aca="true" t="shared" si="8" ref="BI124:BI148">IF(N124="nulová",J124,0)</f>
        <v>0</v>
      </c>
      <c r="BJ124" s="16" t="s">
        <v>82</v>
      </c>
      <c r="BK124" s="162">
        <f aca="true" t="shared" si="9" ref="BK124:BK148">ROUND(I124*H124,2)</f>
        <v>1350</v>
      </c>
      <c r="BL124" s="16" t="s">
        <v>143</v>
      </c>
      <c r="BM124" s="161" t="s">
        <v>939</v>
      </c>
    </row>
    <row r="125" spans="2:65" s="1" customFormat="1" ht="24.6" customHeight="1">
      <c r="B125" s="149"/>
      <c r="C125" s="150" t="s">
        <v>84</v>
      </c>
      <c r="D125" s="150" t="s">
        <v>139</v>
      </c>
      <c r="E125" s="151" t="s">
        <v>140</v>
      </c>
      <c r="F125" s="152" t="s">
        <v>141</v>
      </c>
      <c r="G125" s="153" t="s">
        <v>142</v>
      </c>
      <c r="H125" s="154">
        <v>10</v>
      </c>
      <c r="I125" s="155">
        <v>26.5</v>
      </c>
      <c r="J125" s="156">
        <f t="shared" si="0"/>
        <v>265</v>
      </c>
      <c r="K125" s="152" t="s">
        <v>1</v>
      </c>
      <c r="L125" s="30"/>
      <c r="M125" s="157" t="s">
        <v>1</v>
      </c>
      <c r="N125" s="158" t="s">
        <v>39</v>
      </c>
      <c r="O125" s="53"/>
      <c r="P125" s="159">
        <f t="shared" si="1"/>
        <v>0</v>
      </c>
      <c r="Q125" s="159">
        <v>0</v>
      </c>
      <c r="R125" s="159">
        <f t="shared" si="2"/>
        <v>0</v>
      </c>
      <c r="S125" s="159">
        <v>0.00244</v>
      </c>
      <c r="T125" s="160">
        <f t="shared" si="3"/>
        <v>0.024399999999999998</v>
      </c>
      <c r="AR125" s="161" t="s">
        <v>143</v>
      </c>
      <c r="AT125" s="161" t="s">
        <v>139</v>
      </c>
      <c r="AU125" s="161" t="s">
        <v>84</v>
      </c>
      <c r="AY125" s="16" t="s">
        <v>136</v>
      </c>
      <c r="BE125" s="162">
        <f t="shared" si="4"/>
        <v>265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6" t="s">
        <v>82</v>
      </c>
      <c r="BK125" s="162">
        <f t="shared" si="9"/>
        <v>265</v>
      </c>
      <c r="BL125" s="16" t="s">
        <v>143</v>
      </c>
      <c r="BM125" s="161" t="s">
        <v>940</v>
      </c>
    </row>
    <row r="126" spans="2:65" s="1" customFormat="1" ht="24" customHeight="1">
      <c r="B126" s="149"/>
      <c r="C126" s="150" t="s">
        <v>148</v>
      </c>
      <c r="D126" s="150" t="s">
        <v>139</v>
      </c>
      <c r="E126" s="151" t="s">
        <v>149</v>
      </c>
      <c r="F126" s="152" t="s">
        <v>150</v>
      </c>
      <c r="G126" s="153" t="s">
        <v>151</v>
      </c>
      <c r="H126" s="154">
        <v>50</v>
      </c>
      <c r="I126" s="155">
        <v>82</v>
      </c>
      <c r="J126" s="156">
        <f t="shared" si="0"/>
        <v>4100</v>
      </c>
      <c r="K126" s="152" t="s">
        <v>1</v>
      </c>
      <c r="L126" s="30"/>
      <c r="M126" s="157" t="s">
        <v>1</v>
      </c>
      <c r="N126" s="158" t="s">
        <v>39</v>
      </c>
      <c r="O126" s="53"/>
      <c r="P126" s="159">
        <f t="shared" si="1"/>
        <v>0</v>
      </c>
      <c r="Q126" s="159">
        <v>0.00039</v>
      </c>
      <c r="R126" s="159">
        <f t="shared" si="2"/>
        <v>0.0195</v>
      </c>
      <c r="S126" s="159">
        <v>0.00828</v>
      </c>
      <c r="T126" s="160">
        <f t="shared" si="3"/>
        <v>0.414</v>
      </c>
      <c r="AR126" s="161" t="s">
        <v>143</v>
      </c>
      <c r="AT126" s="161" t="s">
        <v>139</v>
      </c>
      <c r="AU126" s="161" t="s">
        <v>84</v>
      </c>
      <c r="AY126" s="16" t="s">
        <v>136</v>
      </c>
      <c r="BE126" s="162">
        <f t="shared" si="4"/>
        <v>4100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6" t="s">
        <v>82</v>
      </c>
      <c r="BK126" s="162">
        <f t="shared" si="9"/>
        <v>4100</v>
      </c>
      <c r="BL126" s="16" t="s">
        <v>143</v>
      </c>
      <c r="BM126" s="161" t="s">
        <v>941</v>
      </c>
    </row>
    <row r="127" spans="2:65" s="1" customFormat="1" ht="24" customHeight="1">
      <c r="B127" s="149"/>
      <c r="C127" s="150" t="s">
        <v>153</v>
      </c>
      <c r="D127" s="150" t="s">
        <v>139</v>
      </c>
      <c r="E127" s="151" t="s">
        <v>158</v>
      </c>
      <c r="F127" s="152" t="s">
        <v>159</v>
      </c>
      <c r="G127" s="153" t="s">
        <v>142</v>
      </c>
      <c r="H127" s="154">
        <v>3</v>
      </c>
      <c r="I127" s="155">
        <v>124</v>
      </c>
      <c r="J127" s="156">
        <f t="shared" si="0"/>
        <v>372</v>
      </c>
      <c r="K127" s="152" t="s">
        <v>1</v>
      </c>
      <c r="L127" s="30"/>
      <c r="M127" s="157" t="s">
        <v>1</v>
      </c>
      <c r="N127" s="158" t="s">
        <v>39</v>
      </c>
      <c r="O127" s="53"/>
      <c r="P127" s="159">
        <f t="shared" si="1"/>
        <v>0</v>
      </c>
      <c r="Q127" s="159">
        <v>0</v>
      </c>
      <c r="R127" s="159">
        <f t="shared" si="2"/>
        <v>0</v>
      </c>
      <c r="S127" s="159">
        <v>0.0319</v>
      </c>
      <c r="T127" s="160">
        <f t="shared" si="3"/>
        <v>0.0957</v>
      </c>
      <c r="AR127" s="161" t="s">
        <v>143</v>
      </c>
      <c r="AT127" s="161" t="s">
        <v>139</v>
      </c>
      <c r="AU127" s="161" t="s">
        <v>84</v>
      </c>
      <c r="AY127" s="16" t="s">
        <v>136</v>
      </c>
      <c r="BE127" s="162">
        <f t="shared" si="4"/>
        <v>372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6" t="s">
        <v>82</v>
      </c>
      <c r="BK127" s="162">
        <f t="shared" si="9"/>
        <v>372</v>
      </c>
      <c r="BL127" s="16" t="s">
        <v>143</v>
      </c>
      <c r="BM127" s="161" t="s">
        <v>942</v>
      </c>
    </row>
    <row r="128" spans="2:65" s="1" customFormat="1" ht="16.5" customHeight="1">
      <c r="B128" s="149"/>
      <c r="C128" s="150" t="s">
        <v>157</v>
      </c>
      <c r="D128" s="150" t="s">
        <v>139</v>
      </c>
      <c r="E128" s="151" t="s">
        <v>943</v>
      </c>
      <c r="F128" s="152" t="s">
        <v>944</v>
      </c>
      <c r="G128" s="153" t="s">
        <v>142</v>
      </c>
      <c r="H128" s="154">
        <v>10</v>
      </c>
      <c r="I128" s="155">
        <v>5.6</v>
      </c>
      <c r="J128" s="156">
        <f t="shared" si="0"/>
        <v>56</v>
      </c>
      <c r="K128" s="152" t="s">
        <v>1</v>
      </c>
      <c r="L128" s="30"/>
      <c r="M128" s="157" t="s">
        <v>1</v>
      </c>
      <c r="N128" s="158" t="s">
        <v>39</v>
      </c>
      <c r="O128" s="53"/>
      <c r="P128" s="159">
        <f t="shared" si="1"/>
        <v>0</v>
      </c>
      <c r="Q128" s="159">
        <v>0</v>
      </c>
      <c r="R128" s="159">
        <f t="shared" si="2"/>
        <v>0</v>
      </c>
      <c r="S128" s="159">
        <v>0.00191</v>
      </c>
      <c r="T128" s="160">
        <f t="shared" si="3"/>
        <v>0.0191</v>
      </c>
      <c r="AR128" s="161" t="s">
        <v>143</v>
      </c>
      <c r="AT128" s="161" t="s">
        <v>139</v>
      </c>
      <c r="AU128" s="161" t="s">
        <v>84</v>
      </c>
      <c r="AY128" s="16" t="s">
        <v>136</v>
      </c>
      <c r="BE128" s="162">
        <f t="shared" si="4"/>
        <v>56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6" t="s">
        <v>82</v>
      </c>
      <c r="BK128" s="162">
        <f t="shared" si="9"/>
        <v>56</v>
      </c>
      <c r="BL128" s="16" t="s">
        <v>143</v>
      </c>
      <c r="BM128" s="161" t="s">
        <v>945</v>
      </c>
    </row>
    <row r="129" spans="2:65" s="1" customFormat="1" ht="24" customHeight="1">
      <c r="B129" s="149"/>
      <c r="C129" s="150" t="s">
        <v>161</v>
      </c>
      <c r="D129" s="150" t="s">
        <v>139</v>
      </c>
      <c r="E129" s="151" t="s">
        <v>162</v>
      </c>
      <c r="F129" s="152" t="s">
        <v>163</v>
      </c>
      <c r="G129" s="153" t="s">
        <v>151</v>
      </c>
      <c r="H129" s="154">
        <v>15</v>
      </c>
      <c r="I129" s="155">
        <v>219.5</v>
      </c>
      <c r="J129" s="156">
        <f t="shared" si="0"/>
        <v>3292.5</v>
      </c>
      <c r="K129" s="152" t="s">
        <v>1</v>
      </c>
      <c r="L129" s="30"/>
      <c r="M129" s="157" t="s">
        <v>1</v>
      </c>
      <c r="N129" s="158" t="s">
        <v>39</v>
      </c>
      <c r="O129" s="53"/>
      <c r="P129" s="159">
        <f t="shared" si="1"/>
        <v>0</v>
      </c>
      <c r="Q129" s="159">
        <v>0.00147</v>
      </c>
      <c r="R129" s="159">
        <f t="shared" si="2"/>
        <v>0.02205</v>
      </c>
      <c r="S129" s="159">
        <v>0</v>
      </c>
      <c r="T129" s="160">
        <f t="shared" si="3"/>
        <v>0</v>
      </c>
      <c r="AR129" s="161" t="s">
        <v>143</v>
      </c>
      <c r="AT129" s="161" t="s">
        <v>139</v>
      </c>
      <c r="AU129" s="161" t="s">
        <v>84</v>
      </c>
      <c r="AY129" s="16" t="s">
        <v>136</v>
      </c>
      <c r="BE129" s="162">
        <f t="shared" si="4"/>
        <v>3292.5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6" t="s">
        <v>82</v>
      </c>
      <c r="BK129" s="162">
        <f t="shared" si="9"/>
        <v>3292.5</v>
      </c>
      <c r="BL129" s="16" t="s">
        <v>143</v>
      </c>
      <c r="BM129" s="161" t="s">
        <v>946</v>
      </c>
    </row>
    <row r="130" spans="2:65" s="1" customFormat="1" ht="24" customHeight="1">
      <c r="B130" s="149"/>
      <c r="C130" s="150" t="s">
        <v>165</v>
      </c>
      <c r="D130" s="150" t="s">
        <v>139</v>
      </c>
      <c r="E130" s="151" t="s">
        <v>947</v>
      </c>
      <c r="F130" s="152" t="s">
        <v>948</v>
      </c>
      <c r="G130" s="153" t="s">
        <v>151</v>
      </c>
      <c r="H130" s="154">
        <v>60</v>
      </c>
      <c r="I130" s="155">
        <v>311</v>
      </c>
      <c r="J130" s="156">
        <f t="shared" si="0"/>
        <v>18660</v>
      </c>
      <c r="K130" s="152" t="s">
        <v>1</v>
      </c>
      <c r="L130" s="30"/>
      <c r="M130" s="157" t="s">
        <v>1</v>
      </c>
      <c r="N130" s="158" t="s">
        <v>39</v>
      </c>
      <c r="O130" s="53"/>
      <c r="P130" s="159">
        <f t="shared" si="1"/>
        <v>0</v>
      </c>
      <c r="Q130" s="159">
        <v>0.0027</v>
      </c>
      <c r="R130" s="159">
        <f t="shared" si="2"/>
        <v>0.162</v>
      </c>
      <c r="S130" s="159">
        <v>0</v>
      </c>
      <c r="T130" s="160">
        <f t="shared" si="3"/>
        <v>0</v>
      </c>
      <c r="AR130" s="161" t="s">
        <v>143</v>
      </c>
      <c r="AT130" s="161" t="s">
        <v>139</v>
      </c>
      <c r="AU130" s="161" t="s">
        <v>84</v>
      </c>
      <c r="AY130" s="16" t="s">
        <v>136</v>
      </c>
      <c r="BE130" s="162">
        <f t="shared" si="4"/>
        <v>18660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6" t="s">
        <v>82</v>
      </c>
      <c r="BK130" s="162">
        <f t="shared" si="9"/>
        <v>18660</v>
      </c>
      <c r="BL130" s="16" t="s">
        <v>143</v>
      </c>
      <c r="BM130" s="161" t="s">
        <v>949</v>
      </c>
    </row>
    <row r="131" spans="2:65" s="1" customFormat="1" ht="24" customHeight="1">
      <c r="B131" s="149"/>
      <c r="C131" s="150" t="s">
        <v>169</v>
      </c>
      <c r="D131" s="150" t="s">
        <v>139</v>
      </c>
      <c r="E131" s="151" t="s">
        <v>170</v>
      </c>
      <c r="F131" s="152" t="s">
        <v>171</v>
      </c>
      <c r="G131" s="153" t="s">
        <v>151</v>
      </c>
      <c r="H131" s="154">
        <v>6</v>
      </c>
      <c r="I131" s="155">
        <v>421</v>
      </c>
      <c r="J131" s="156">
        <f t="shared" si="0"/>
        <v>2526</v>
      </c>
      <c r="K131" s="152" t="s">
        <v>1</v>
      </c>
      <c r="L131" s="30"/>
      <c r="M131" s="157" t="s">
        <v>1</v>
      </c>
      <c r="N131" s="158" t="s">
        <v>39</v>
      </c>
      <c r="O131" s="53"/>
      <c r="P131" s="159">
        <f t="shared" si="1"/>
        <v>0</v>
      </c>
      <c r="Q131" s="159">
        <v>0.00396</v>
      </c>
      <c r="R131" s="159">
        <f t="shared" si="2"/>
        <v>0.02376</v>
      </c>
      <c r="S131" s="159">
        <v>0</v>
      </c>
      <c r="T131" s="160">
        <f t="shared" si="3"/>
        <v>0</v>
      </c>
      <c r="AR131" s="161" t="s">
        <v>143</v>
      </c>
      <c r="AT131" s="161" t="s">
        <v>139</v>
      </c>
      <c r="AU131" s="161" t="s">
        <v>84</v>
      </c>
      <c r="AY131" s="16" t="s">
        <v>136</v>
      </c>
      <c r="BE131" s="162">
        <f t="shared" si="4"/>
        <v>2526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6" t="s">
        <v>82</v>
      </c>
      <c r="BK131" s="162">
        <f t="shared" si="9"/>
        <v>2526</v>
      </c>
      <c r="BL131" s="16" t="s">
        <v>143</v>
      </c>
      <c r="BM131" s="161" t="s">
        <v>950</v>
      </c>
    </row>
    <row r="132" spans="2:65" s="1" customFormat="1" ht="16.5" customHeight="1">
      <c r="B132" s="149"/>
      <c r="C132" s="150" t="s">
        <v>173</v>
      </c>
      <c r="D132" s="150" t="s">
        <v>139</v>
      </c>
      <c r="E132" s="151" t="s">
        <v>951</v>
      </c>
      <c r="F132" s="152" t="s">
        <v>952</v>
      </c>
      <c r="G132" s="153" t="s">
        <v>151</v>
      </c>
      <c r="H132" s="154">
        <v>1</v>
      </c>
      <c r="I132" s="155">
        <v>229</v>
      </c>
      <c r="J132" s="156">
        <f t="shared" si="0"/>
        <v>229</v>
      </c>
      <c r="K132" s="152" t="s">
        <v>1</v>
      </c>
      <c r="L132" s="30"/>
      <c r="M132" s="157" t="s">
        <v>1</v>
      </c>
      <c r="N132" s="158" t="s">
        <v>39</v>
      </c>
      <c r="O132" s="53"/>
      <c r="P132" s="159">
        <f t="shared" si="1"/>
        <v>0</v>
      </c>
      <c r="Q132" s="159">
        <v>0.00378</v>
      </c>
      <c r="R132" s="159">
        <f t="shared" si="2"/>
        <v>0.00378</v>
      </c>
      <c r="S132" s="159">
        <v>0</v>
      </c>
      <c r="T132" s="160">
        <f t="shared" si="3"/>
        <v>0</v>
      </c>
      <c r="AR132" s="161" t="s">
        <v>143</v>
      </c>
      <c r="AT132" s="161" t="s">
        <v>139</v>
      </c>
      <c r="AU132" s="161" t="s">
        <v>84</v>
      </c>
      <c r="AY132" s="16" t="s">
        <v>136</v>
      </c>
      <c r="BE132" s="162">
        <f t="shared" si="4"/>
        <v>229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6" t="s">
        <v>82</v>
      </c>
      <c r="BK132" s="162">
        <f t="shared" si="9"/>
        <v>229</v>
      </c>
      <c r="BL132" s="16" t="s">
        <v>143</v>
      </c>
      <c r="BM132" s="161" t="s">
        <v>953</v>
      </c>
    </row>
    <row r="133" spans="2:65" s="1" customFormat="1" ht="16.5" customHeight="1">
      <c r="B133" s="149"/>
      <c r="C133" s="150" t="s">
        <v>193</v>
      </c>
      <c r="D133" s="150" t="s">
        <v>139</v>
      </c>
      <c r="E133" s="151" t="s">
        <v>194</v>
      </c>
      <c r="F133" s="152" t="s">
        <v>195</v>
      </c>
      <c r="G133" s="153" t="s">
        <v>142</v>
      </c>
      <c r="H133" s="154">
        <v>1</v>
      </c>
      <c r="I133" s="155">
        <v>111</v>
      </c>
      <c r="J133" s="156">
        <f t="shared" si="0"/>
        <v>111</v>
      </c>
      <c r="K133" s="152" t="s">
        <v>1</v>
      </c>
      <c r="L133" s="30"/>
      <c r="M133" s="157" t="s">
        <v>1</v>
      </c>
      <c r="N133" s="158" t="s">
        <v>39</v>
      </c>
      <c r="O133" s="53"/>
      <c r="P133" s="159">
        <f t="shared" si="1"/>
        <v>0</v>
      </c>
      <c r="Q133" s="159">
        <v>0.00018</v>
      </c>
      <c r="R133" s="159">
        <f t="shared" si="2"/>
        <v>0.00018</v>
      </c>
      <c r="S133" s="159">
        <v>0</v>
      </c>
      <c r="T133" s="160">
        <f t="shared" si="3"/>
        <v>0</v>
      </c>
      <c r="AR133" s="161" t="s">
        <v>143</v>
      </c>
      <c r="AT133" s="161" t="s">
        <v>139</v>
      </c>
      <c r="AU133" s="161" t="s">
        <v>84</v>
      </c>
      <c r="AY133" s="16" t="s">
        <v>136</v>
      </c>
      <c r="BE133" s="162">
        <f t="shared" si="4"/>
        <v>111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6" t="s">
        <v>82</v>
      </c>
      <c r="BK133" s="162">
        <f t="shared" si="9"/>
        <v>111</v>
      </c>
      <c r="BL133" s="16" t="s">
        <v>143</v>
      </c>
      <c r="BM133" s="161" t="s">
        <v>954</v>
      </c>
    </row>
    <row r="134" spans="2:65" s="1" customFormat="1" ht="16.5" customHeight="1">
      <c r="B134" s="149"/>
      <c r="C134" s="150" t="s">
        <v>8</v>
      </c>
      <c r="D134" s="150" t="s">
        <v>139</v>
      </c>
      <c r="E134" s="151" t="s">
        <v>955</v>
      </c>
      <c r="F134" s="152" t="s">
        <v>956</v>
      </c>
      <c r="G134" s="153" t="s">
        <v>142</v>
      </c>
      <c r="H134" s="154">
        <v>1</v>
      </c>
      <c r="I134" s="155">
        <v>147</v>
      </c>
      <c r="J134" s="156">
        <f t="shared" si="0"/>
        <v>147</v>
      </c>
      <c r="K134" s="152" t="s">
        <v>1</v>
      </c>
      <c r="L134" s="30"/>
      <c r="M134" s="157" t="s">
        <v>1</v>
      </c>
      <c r="N134" s="158" t="s">
        <v>39</v>
      </c>
      <c r="O134" s="53"/>
      <c r="P134" s="159">
        <f t="shared" si="1"/>
        <v>0</v>
      </c>
      <c r="Q134" s="159">
        <v>0.00025</v>
      </c>
      <c r="R134" s="159">
        <f t="shared" si="2"/>
        <v>0.00025</v>
      </c>
      <c r="S134" s="159">
        <v>0</v>
      </c>
      <c r="T134" s="160">
        <f t="shared" si="3"/>
        <v>0</v>
      </c>
      <c r="AR134" s="161" t="s">
        <v>143</v>
      </c>
      <c r="AT134" s="161" t="s">
        <v>139</v>
      </c>
      <c r="AU134" s="161" t="s">
        <v>84</v>
      </c>
      <c r="AY134" s="16" t="s">
        <v>136</v>
      </c>
      <c r="BE134" s="162">
        <f t="shared" si="4"/>
        <v>147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6" t="s">
        <v>82</v>
      </c>
      <c r="BK134" s="162">
        <f t="shared" si="9"/>
        <v>147</v>
      </c>
      <c r="BL134" s="16" t="s">
        <v>143</v>
      </c>
      <c r="BM134" s="161" t="s">
        <v>957</v>
      </c>
    </row>
    <row r="135" spans="2:65" s="1" customFormat="1" ht="16.5" customHeight="1">
      <c r="B135" s="149"/>
      <c r="C135" s="150" t="s">
        <v>143</v>
      </c>
      <c r="D135" s="150" t="s">
        <v>139</v>
      </c>
      <c r="E135" s="151" t="s">
        <v>197</v>
      </c>
      <c r="F135" s="152" t="s">
        <v>198</v>
      </c>
      <c r="G135" s="153" t="s">
        <v>142</v>
      </c>
      <c r="H135" s="154">
        <v>1</v>
      </c>
      <c r="I135" s="155">
        <v>217</v>
      </c>
      <c r="J135" s="156">
        <f t="shared" si="0"/>
        <v>217</v>
      </c>
      <c r="K135" s="152" t="s">
        <v>1</v>
      </c>
      <c r="L135" s="30"/>
      <c r="M135" s="157" t="s">
        <v>1</v>
      </c>
      <c r="N135" s="158" t="s">
        <v>39</v>
      </c>
      <c r="O135" s="53"/>
      <c r="P135" s="159">
        <f t="shared" si="1"/>
        <v>0</v>
      </c>
      <c r="Q135" s="159">
        <v>0.00025</v>
      </c>
      <c r="R135" s="159">
        <f t="shared" si="2"/>
        <v>0.00025</v>
      </c>
      <c r="S135" s="159">
        <v>0</v>
      </c>
      <c r="T135" s="160">
        <f t="shared" si="3"/>
        <v>0</v>
      </c>
      <c r="AR135" s="161" t="s">
        <v>143</v>
      </c>
      <c r="AT135" s="161" t="s">
        <v>139</v>
      </c>
      <c r="AU135" s="161" t="s">
        <v>84</v>
      </c>
      <c r="AY135" s="16" t="s">
        <v>136</v>
      </c>
      <c r="BE135" s="162">
        <f t="shared" si="4"/>
        <v>217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6" t="s">
        <v>82</v>
      </c>
      <c r="BK135" s="162">
        <f t="shared" si="9"/>
        <v>217</v>
      </c>
      <c r="BL135" s="16" t="s">
        <v>143</v>
      </c>
      <c r="BM135" s="161" t="s">
        <v>958</v>
      </c>
    </row>
    <row r="136" spans="2:65" s="1" customFormat="1" ht="24" customHeight="1">
      <c r="B136" s="149"/>
      <c r="C136" s="150" t="s">
        <v>203</v>
      </c>
      <c r="D136" s="150" t="s">
        <v>139</v>
      </c>
      <c r="E136" s="151" t="s">
        <v>200</v>
      </c>
      <c r="F136" s="152" t="s">
        <v>201</v>
      </c>
      <c r="G136" s="153" t="s">
        <v>142</v>
      </c>
      <c r="H136" s="154">
        <v>1</v>
      </c>
      <c r="I136" s="155">
        <v>183</v>
      </c>
      <c r="J136" s="156">
        <f t="shared" si="0"/>
        <v>183</v>
      </c>
      <c r="K136" s="152" t="s">
        <v>1</v>
      </c>
      <c r="L136" s="206"/>
      <c r="M136" s="157" t="s">
        <v>1</v>
      </c>
      <c r="N136" s="158" t="s">
        <v>39</v>
      </c>
      <c r="O136" s="53"/>
      <c r="P136" s="159">
        <f t="shared" si="1"/>
        <v>0</v>
      </c>
      <c r="Q136" s="159">
        <v>0.0002</v>
      </c>
      <c r="R136" s="159">
        <f t="shared" si="2"/>
        <v>0.0002</v>
      </c>
      <c r="S136" s="159">
        <v>0</v>
      </c>
      <c r="T136" s="160">
        <f t="shared" si="3"/>
        <v>0</v>
      </c>
      <c r="AR136" s="161" t="s">
        <v>143</v>
      </c>
      <c r="AT136" s="161" t="s">
        <v>139</v>
      </c>
      <c r="AU136" s="161" t="s">
        <v>84</v>
      </c>
      <c r="AY136" s="16" t="s">
        <v>136</v>
      </c>
      <c r="BE136" s="162">
        <f t="shared" si="4"/>
        <v>183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6" t="s">
        <v>82</v>
      </c>
      <c r="BK136" s="162">
        <f t="shared" si="9"/>
        <v>183</v>
      </c>
      <c r="BL136" s="16" t="s">
        <v>143</v>
      </c>
      <c r="BM136" s="161" t="s">
        <v>959</v>
      </c>
    </row>
    <row r="137" spans="2:65" s="1" customFormat="1" ht="24" customHeight="1">
      <c r="B137" s="149"/>
      <c r="C137" s="150" t="s">
        <v>206</v>
      </c>
      <c r="D137" s="150" t="s">
        <v>139</v>
      </c>
      <c r="E137" s="151" t="s">
        <v>204</v>
      </c>
      <c r="F137" s="152" t="s">
        <v>1460</v>
      </c>
      <c r="G137" s="153" t="s">
        <v>142</v>
      </c>
      <c r="H137" s="154">
        <v>1</v>
      </c>
      <c r="I137" s="155">
        <v>201</v>
      </c>
      <c r="J137" s="156">
        <f t="shared" si="0"/>
        <v>201</v>
      </c>
      <c r="K137" s="152" t="s">
        <v>1</v>
      </c>
      <c r="L137" s="206"/>
      <c r="M137" s="157" t="s">
        <v>1</v>
      </c>
      <c r="N137" s="158" t="s">
        <v>39</v>
      </c>
      <c r="O137" s="53"/>
      <c r="P137" s="159">
        <f t="shared" si="1"/>
        <v>0</v>
      </c>
      <c r="Q137" s="159">
        <v>0.00024</v>
      </c>
      <c r="R137" s="159">
        <f t="shared" si="2"/>
        <v>0.00024</v>
      </c>
      <c r="S137" s="159">
        <v>0</v>
      </c>
      <c r="T137" s="160">
        <f t="shared" si="3"/>
        <v>0</v>
      </c>
      <c r="AR137" s="161" t="s">
        <v>143</v>
      </c>
      <c r="AT137" s="161" t="s">
        <v>139</v>
      </c>
      <c r="AU137" s="161" t="s">
        <v>84</v>
      </c>
      <c r="AY137" s="16" t="s">
        <v>136</v>
      </c>
      <c r="BE137" s="162">
        <f t="shared" si="4"/>
        <v>201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6" t="s">
        <v>82</v>
      </c>
      <c r="BK137" s="162">
        <f t="shared" si="9"/>
        <v>201</v>
      </c>
      <c r="BL137" s="16" t="s">
        <v>143</v>
      </c>
      <c r="BM137" s="161" t="s">
        <v>960</v>
      </c>
    </row>
    <row r="138" spans="2:65" s="1" customFormat="1" ht="24" customHeight="1">
      <c r="B138" s="149"/>
      <c r="C138" s="150" t="s">
        <v>209</v>
      </c>
      <c r="D138" s="150" t="s">
        <v>139</v>
      </c>
      <c r="E138" s="151" t="s">
        <v>961</v>
      </c>
      <c r="F138" s="152" t="s">
        <v>1461</v>
      </c>
      <c r="G138" s="153" t="s">
        <v>142</v>
      </c>
      <c r="H138" s="154">
        <v>3</v>
      </c>
      <c r="I138" s="155">
        <v>395</v>
      </c>
      <c r="J138" s="156">
        <f t="shared" si="0"/>
        <v>1185</v>
      </c>
      <c r="K138" s="152" t="s">
        <v>1</v>
      </c>
      <c r="L138" s="206"/>
      <c r="M138" s="157" t="s">
        <v>1</v>
      </c>
      <c r="N138" s="158" t="s">
        <v>39</v>
      </c>
      <c r="O138" s="53"/>
      <c r="P138" s="159">
        <f t="shared" si="1"/>
        <v>0</v>
      </c>
      <c r="Q138" s="159">
        <v>0.00061</v>
      </c>
      <c r="R138" s="159">
        <f t="shared" si="2"/>
        <v>0.00183</v>
      </c>
      <c r="S138" s="159">
        <v>0</v>
      </c>
      <c r="T138" s="160">
        <f t="shared" si="3"/>
        <v>0</v>
      </c>
      <c r="AR138" s="161" t="s">
        <v>143</v>
      </c>
      <c r="AT138" s="161" t="s">
        <v>139</v>
      </c>
      <c r="AU138" s="161" t="s">
        <v>84</v>
      </c>
      <c r="AY138" s="16" t="s">
        <v>136</v>
      </c>
      <c r="BE138" s="162">
        <f t="shared" si="4"/>
        <v>1185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6" t="s">
        <v>82</v>
      </c>
      <c r="BK138" s="162">
        <f t="shared" si="9"/>
        <v>1185</v>
      </c>
      <c r="BL138" s="16" t="s">
        <v>143</v>
      </c>
      <c r="BM138" s="161" t="s">
        <v>962</v>
      </c>
    </row>
    <row r="139" spans="2:65" s="1" customFormat="1" ht="24" customHeight="1">
      <c r="B139" s="149"/>
      <c r="C139" s="150" t="s">
        <v>212</v>
      </c>
      <c r="D139" s="150" t="s">
        <v>139</v>
      </c>
      <c r="E139" s="151" t="s">
        <v>210</v>
      </c>
      <c r="F139" s="152" t="s">
        <v>1452</v>
      </c>
      <c r="G139" s="153" t="s">
        <v>142</v>
      </c>
      <c r="H139" s="154">
        <v>1</v>
      </c>
      <c r="I139" s="155">
        <v>1241</v>
      </c>
      <c r="J139" s="156">
        <f t="shared" si="0"/>
        <v>1241</v>
      </c>
      <c r="K139" s="152" t="s">
        <v>1</v>
      </c>
      <c r="L139" s="206"/>
      <c r="M139" s="157" t="s">
        <v>1</v>
      </c>
      <c r="N139" s="158" t="s">
        <v>39</v>
      </c>
      <c r="O139" s="53"/>
      <c r="P139" s="159">
        <f t="shared" si="1"/>
        <v>0</v>
      </c>
      <c r="Q139" s="159">
        <v>0.00208</v>
      </c>
      <c r="R139" s="159">
        <f t="shared" si="2"/>
        <v>0.00208</v>
      </c>
      <c r="S139" s="159">
        <v>0</v>
      </c>
      <c r="T139" s="160">
        <f t="shared" si="3"/>
        <v>0</v>
      </c>
      <c r="AR139" s="161" t="s">
        <v>143</v>
      </c>
      <c r="AT139" s="161" t="s">
        <v>139</v>
      </c>
      <c r="AU139" s="161" t="s">
        <v>84</v>
      </c>
      <c r="AY139" s="16" t="s">
        <v>136</v>
      </c>
      <c r="BE139" s="162">
        <f t="shared" si="4"/>
        <v>1241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6" t="s">
        <v>82</v>
      </c>
      <c r="BK139" s="162">
        <f t="shared" si="9"/>
        <v>1241</v>
      </c>
      <c r="BL139" s="16" t="s">
        <v>143</v>
      </c>
      <c r="BM139" s="161" t="s">
        <v>963</v>
      </c>
    </row>
    <row r="140" spans="2:65" s="1" customFormat="1" ht="36" customHeight="1">
      <c r="B140" s="149"/>
      <c r="C140" s="150" t="s">
        <v>7</v>
      </c>
      <c r="D140" s="150" t="s">
        <v>139</v>
      </c>
      <c r="E140" s="151" t="s">
        <v>213</v>
      </c>
      <c r="F140" s="152" t="s">
        <v>214</v>
      </c>
      <c r="G140" s="153" t="s">
        <v>142</v>
      </c>
      <c r="H140" s="154">
        <v>1</v>
      </c>
      <c r="I140" s="155">
        <v>3466</v>
      </c>
      <c r="J140" s="156">
        <f t="shared" si="0"/>
        <v>3466</v>
      </c>
      <c r="K140" s="152" t="s">
        <v>1</v>
      </c>
      <c r="L140" s="206"/>
      <c r="M140" s="157" t="s">
        <v>1</v>
      </c>
      <c r="N140" s="158" t="s">
        <v>39</v>
      </c>
      <c r="O140" s="53"/>
      <c r="P140" s="159">
        <f t="shared" si="1"/>
        <v>0</v>
      </c>
      <c r="Q140" s="159">
        <v>0.00328</v>
      </c>
      <c r="R140" s="159">
        <f t="shared" si="2"/>
        <v>0.00328</v>
      </c>
      <c r="S140" s="159">
        <v>0</v>
      </c>
      <c r="T140" s="160">
        <f t="shared" si="3"/>
        <v>0</v>
      </c>
      <c r="AR140" s="161" t="s">
        <v>143</v>
      </c>
      <c r="AT140" s="161" t="s">
        <v>139</v>
      </c>
      <c r="AU140" s="161" t="s">
        <v>84</v>
      </c>
      <c r="AY140" s="16" t="s">
        <v>136</v>
      </c>
      <c r="BE140" s="162">
        <f t="shared" si="4"/>
        <v>3466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6" t="s">
        <v>82</v>
      </c>
      <c r="BK140" s="162">
        <f t="shared" si="9"/>
        <v>3466</v>
      </c>
      <c r="BL140" s="16" t="s">
        <v>143</v>
      </c>
      <c r="BM140" s="161" t="s">
        <v>964</v>
      </c>
    </row>
    <row r="141" spans="2:65" s="1" customFormat="1" ht="39" customHeight="1">
      <c r="B141" s="149"/>
      <c r="C141" s="150" t="s">
        <v>219</v>
      </c>
      <c r="D141" s="150" t="s">
        <v>139</v>
      </c>
      <c r="E141" s="151" t="s">
        <v>965</v>
      </c>
      <c r="F141" s="152" t="s">
        <v>966</v>
      </c>
      <c r="G141" s="153" t="s">
        <v>142</v>
      </c>
      <c r="H141" s="154">
        <v>2</v>
      </c>
      <c r="I141" s="155">
        <v>865</v>
      </c>
      <c r="J141" s="156">
        <f t="shared" si="0"/>
        <v>1730</v>
      </c>
      <c r="K141" s="152" t="s">
        <v>1</v>
      </c>
      <c r="L141" s="30"/>
      <c r="M141" s="157" t="s">
        <v>1</v>
      </c>
      <c r="N141" s="158" t="s">
        <v>39</v>
      </c>
      <c r="O141" s="53"/>
      <c r="P141" s="159">
        <f t="shared" si="1"/>
        <v>0</v>
      </c>
      <c r="Q141" s="159">
        <v>0.00292</v>
      </c>
      <c r="R141" s="159">
        <f t="shared" si="2"/>
        <v>0.00584</v>
      </c>
      <c r="S141" s="159">
        <v>0</v>
      </c>
      <c r="T141" s="160">
        <f t="shared" si="3"/>
        <v>0</v>
      </c>
      <c r="AR141" s="161" t="s">
        <v>143</v>
      </c>
      <c r="AT141" s="161" t="s">
        <v>139</v>
      </c>
      <c r="AU141" s="161" t="s">
        <v>84</v>
      </c>
      <c r="AY141" s="16" t="s">
        <v>136</v>
      </c>
      <c r="BE141" s="162">
        <f t="shared" si="4"/>
        <v>1730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6" t="s">
        <v>82</v>
      </c>
      <c r="BK141" s="162">
        <f t="shared" si="9"/>
        <v>1730</v>
      </c>
      <c r="BL141" s="16" t="s">
        <v>143</v>
      </c>
      <c r="BM141" s="161" t="s">
        <v>967</v>
      </c>
    </row>
    <row r="142" spans="2:65" s="1" customFormat="1" ht="57.6" customHeight="1">
      <c r="B142" s="149"/>
      <c r="C142" s="150" t="s">
        <v>223</v>
      </c>
      <c r="D142" s="150" t="s">
        <v>139</v>
      </c>
      <c r="E142" s="151" t="s">
        <v>216</v>
      </c>
      <c r="F142" s="152" t="s">
        <v>217</v>
      </c>
      <c r="G142" s="153" t="s">
        <v>142</v>
      </c>
      <c r="H142" s="154">
        <v>1</v>
      </c>
      <c r="I142" s="155">
        <v>2500</v>
      </c>
      <c r="J142" s="156">
        <f t="shared" si="0"/>
        <v>2500</v>
      </c>
      <c r="K142" s="152" t="s">
        <v>1</v>
      </c>
      <c r="L142" s="30"/>
      <c r="M142" s="157" t="s">
        <v>1</v>
      </c>
      <c r="N142" s="158" t="s">
        <v>39</v>
      </c>
      <c r="O142" s="53"/>
      <c r="P142" s="159">
        <f t="shared" si="1"/>
        <v>0</v>
      </c>
      <c r="Q142" s="159">
        <v>0.00033</v>
      </c>
      <c r="R142" s="159">
        <f t="shared" si="2"/>
        <v>0.00033</v>
      </c>
      <c r="S142" s="159">
        <v>0</v>
      </c>
      <c r="T142" s="160">
        <f t="shared" si="3"/>
        <v>0</v>
      </c>
      <c r="AR142" s="161" t="s">
        <v>143</v>
      </c>
      <c r="AT142" s="161" t="s">
        <v>139</v>
      </c>
      <c r="AU142" s="161" t="s">
        <v>84</v>
      </c>
      <c r="AY142" s="16" t="s">
        <v>136</v>
      </c>
      <c r="BE142" s="162">
        <f t="shared" si="4"/>
        <v>2500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6" t="s">
        <v>82</v>
      </c>
      <c r="BK142" s="162">
        <f t="shared" si="9"/>
        <v>2500</v>
      </c>
      <c r="BL142" s="16" t="s">
        <v>143</v>
      </c>
      <c r="BM142" s="161" t="s">
        <v>968</v>
      </c>
    </row>
    <row r="143" spans="2:65" s="1" customFormat="1" ht="16.5" customHeight="1">
      <c r="B143" s="149"/>
      <c r="C143" s="150" t="s">
        <v>227</v>
      </c>
      <c r="D143" s="150" t="s">
        <v>139</v>
      </c>
      <c r="E143" s="151" t="s">
        <v>220</v>
      </c>
      <c r="F143" s="152" t="s">
        <v>221</v>
      </c>
      <c r="G143" s="153" t="s">
        <v>142</v>
      </c>
      <c r="H143" s="154">
        <v>1</v>
      </c>
      <c r="I143" s="155">
        <v>2206</v>
      </c>
      <c r="J143" s="156">
        <f t="shared" si="0"/>
        <v>2206</v>
      </c>
      <c r="K143" s="152" t="s">
        <v>1</v>
      </c>
      <c r="L143" s="206"/>
      <c r="M143" s="157" t="s">
        <v>1</v>
      </c>
      <c r="N143" s="158" t="s">
        <v>39</v>
      </c>
      <c r="O143" s="53"/>
      <c r="P143" s="159">
        <f t="shared" si="1"/>
        <v>0</v>
      </c>
      <c r="Q143" s="159">
        <v>0.00033</v>
      </c>
      <c r="R143" s="159">
        <f t="shared" si="2"/>
        <v>0.00033</v>
      </c>
      <c r="S143" s="159">
        <v>0</v>
      </c>
      <c r="T143" s="160">
        <f t="shared" si="3"/>
        <v>0</v>
      </c>
      <c r="AR143" s="161" t="s">
        <v>143</v>
      </c>
      <c r="AT143" s="161" t="s">
        <v>139</v>
      </c>
      <c r="AU143" s="161" t="s">
        <v>84</v>
      </c>
      <c r="AY143" s="16" t="s">
        <v>136</v>
      </c>
      <c r="BE143" s="162">
        <f t="shared" si="4"/>
        <v>2206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6" t="s">
        <v>82</v>
      </c>
      <c r="BK143" s="162">
        <f t="shared" si="9"/>
        <v>2206</v>
      </c>
      <c r="BL143" s="16" t="s">
        <v>143</v>
      </c>
      <c r="BM143" s="161" t="s">
        <v>969</v>
      </c>
    </row>
    <row r="144" spans="2:65" s="1" customFormat="1" ht="16.5" customHeight="1">
      <c r="B144" s="149"/>
      <c r="C144" s="150" t="s">
        <v>231</v>
      </c>
      <c r="D144" s="150" t="s">
        <v>139</v>
      </c>
      <c r="E144" s="151" t="s">
        <v>224</v>
      </c>
      <c r="F144" s="152" t="s">
        <v>225</v>
      </c>
      <c r="G144" s="153" t="s">
        <v>142</v>
      </c>
      <c r="H144" s="154">
        <v>4</v>
      </c>
      <c r="I144" s="155">
        <v>217</v>
      </c>
      <c r="J144" s="156">
        <f t="shared" si="0"/>
        <v>868</v>
      </c>
      <c r="K144" s="152" t="s">
        <v>1</v>
      </c>
      <c r="L144" s="30"/>
      <c r="M144" s="157" t="s">
        <v>1</v>
      </c>
      <c r="N144" s="158" t="s">
        <v>39</v>
      </c>
      <c r="O144" s="53"/>
      <c r="P144" s="159">
        <f t="shared" si="1"/>
        <v>0</v>
      </c>
      <c r="Q144" s="159">
        <v>0.00033</v>
      </c>
      <c r="R144" s="159">
        <f t="shared" si="2"/>
        <v>0.00132</v>
      </c>
      <c r="S144" s="159">
        <v>0</v>
      </c>
      <c r="T144" s="160">
        <f t="shared" si="3"/>
        <v>0</v>
      </c>
      <c r="AR144" s="161" t="s">
        <v>143</v>
      </c>
      <c r="AT144" s="161" t="s">
        <v>139</v>
      </c>
      <c r="AU144" s="161" t="s">
        <v>84</v>
      </c>
      <c r="AY144" s="16" t="s">
        <v>136</v>
      </c>
      <c r="BE144" s="162">
        <f t="shared" si="4"/>
        <v>868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6" t="s">
        <v>82</v>
      </c>
      <c r="BK144" s="162">
        <f t="shared" si="9"/>
        <v>868</v>
      </c>
      <c r="BL144" s="16" t="s">
        <v>143</v>
      </c>
      <c r="BM144" s="161" t="s">
        <v>970</v>
      </c>
    </row>
    <row r="145" spans="2:65" s="1" customFormat="1" ht="24" customHeight="1">
      <c r="B145" s="149"/>
      <c r="C145" s="150" t="s">
        <v>235</v>
      </c>
      <c r="D145" s="150" t="s">
        <v>139</v>
      </c>
      <c r="E145" s="151" t="s">
        <v>971</v>
      </c>
      <c r="F145" s="152" t="s">
        <v>818</v>
      </c>
      <c r="G145" s="153" t="s">
        <v>819</v>
      </c>
      <c r="H145" s="154">
        <v>10</v>
      </c>
      <c r="I145" s="155">
        <v>300</v>
      </c>
      <c r="J145" s="156">
        <f t="shared" si="0"/>
        <v>3000</v>
      </c>
      <c r="K145" s="152" t="s">
        <v>1</v>
      </c>
      <c r="L145" s="30"/>
      <c r="M145" s="157" t="s">
        <v>1</v>
      </c>
      <c r="N145" s="158" t="s">
        <v>39</v>
      </c>
      <c r="O145" s="53"/>
      <c r="P145" s="159">
        <f t="shared" si="1"/>
        <v>0</v>
      </c>
      <c r="Q145" s="159">
        <v>0.00033</v>
      </c>
      <c r="R145" s="159">
        <f t="shared" si="2"/>
        <v>0.0033</v>
      </c>
      <c r="S145" s="159">
        <v>0</v>
      </c>
      <c r="T145" s="160">
        <f t="shared" si="3"/>
        <v>0</v>
      </c>
      <c r="AR145" s="161" t="s">
        <v>143</v>
      </c>
      <c r="AT145" s="161" t="s">
        <v>139</v>
      </c>
      <c r="AU145" s="161" t="s">
        <v>84</v>
      </c>
      <c r="AY145" s="16" t="s">
        <v>136</v>
      </c>
      <c r="BE145" s="162">
        <f t="shared" si="4"/>
        <v>3000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6" t="s">
        <v>82</v>
      </c>
      <c r="BK145" s="162">
        <f t="shared" si="9"/>
        <v>3000</v>
      </c>
      <c r="BL145" s="16" t="s">
        <v>143</v>
      </c>
      <c r="BM145" s="161" t="s">
        <v>972</v>
      </c>
    </row>
    <row r="146" spans="2:65" s="1" customFormat="1" ht="24" customHeight="1">
      <c r="B146" s="149"/>
      <c r="C146" s="150" t="s">
        <v>241</v>
      </c>
      <c r="D146" s="150" t="s">
        <v>139</v>
      </c>
      <c r="E146" s="151" t="s">
        <v>228</v>
      </c>
      <c r="F146" s="152" t="s">
        <v>229</v>
      </c>
      <c r="G146" s="153" t="s">
        <v>142</v>
      </c>
      <c r="H146" s="154">
        <v>4</v>
      </c>
      <c r="I146" s="155">
        <v>141</v>
      </c>
      <c r="J146" s="156">
        <f t="shared" si="0"/>
        <v>564</v>
      </c>
      <c r="K146" s="152" t="s">
        <v>1</v>
      </c>
      <c r="L146" s="30"/>
      <c r="M146" s="157" t="s">
        <v>1</v>
      </c>
      <c r="N146" s="158" t="s">
        <v>39</v>
      </c>
      <c r="O146" s="53"/>
      <c r="P146" s="159">
        <f t="shared" si="1"/>
        <v>0</v>
      </c>
      <c r="Q146" s="159">
        <v>0.00049</v>
      </c>
      <c r="R146" s="159">
        <f t="shared" si="2"/>
        <v>0.00196</v>
      </c>
      <c r="S146" s="159">
        <v>0</v>
      </c>
      <c r="T146" s="160">
        <f t="shared" si="3"/>
        <v>0</v>
      </c>
      <c r="AR146" s="161" t="s">
        <v>143</v>
      </c>
      <c r="AT146" s="161" t="s">
        <v>139</v>
      </c>
      <c r="AU146" s="161" t="s">
        <v>84</v>
      </c>
      <c r="AY146" s="16" t="s">
        <v>136</v>
      </c>
      <c r="BE146" s="162">
        <f t="shared" si="4"/>
        <v>564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6" t="s">
        <v>82</v>
      </c>
      <c r="BK146" s="162">
        <f t="shared" si="9"/>
        <v>564</v>
      </c>
      <c r="BL146" s="16" t="s">
        <v>143</v>
      </c>
      <c r="BM146" s="161" t="s">
        <v>973</v>
      </c>
    </row>
    <row r="147" spans="2:65" s="1" customFormat="1" ht="24" customHeight="1">
      <c r="B147" s="149"/>
      <c r="C147" s="150" t="s">
        <v>247</v>
      </c>
      <c r="D147" s="150" t="s">
        <v>139</v>
      </c>
      <c r="E147" s="151" t="s">
        <v>232</v>
      </c>
      <c r="F147" s="152" t="s">
        <v>233</v>
      </c>
      <c r="G147" s="153" t="s">
        <v>142</v>
      </c>
      <c r="H147" s="154">
        <v>1</v>
      </c>
      <c r="I147" s="155">
        <v>1666</v>
      </c>
      <c r="J147" s="156">
        <f t="shared" si="0"/>
        <v>1666</v>
      </c>
      <c r="K147" s="152" t="s">
        <v>1</v>
      </c>
      <c r="L147" s="206"/>
      <c r="M147" s="157" t="s">
        <v>1</v>
      </c>
      <c r="N147" s="158" t="s">
        <v>39</v>
      </c>
      <c r="O147" s="53"/>
      <c r="P147" s="159">
        <f t="shared" si="1"/>
        <v>0</v>
      </c>
      <c r="Q147" s="159">
        <v>0.00147</v>
      </c>
      <c r="R147" s="159">
        <f t="shared" si="2"/>
        <v>0.00147</v>
      </c>
      <c r="S147" s="159">
        <v>0</v>
      </c>
      <c r="T147" s="160">
        <f t="shared" si="3"/>
        <v>0</v>
      </c>
      <c r="AR147" s="161" t="s">
        <v>143</v>
      </c>
      <c r="AT147" s="161" t="s">
        <v>139</v>
      </c>
      <c r="AU147" s="161" t="s">
        <v>84</v>
      </c>
      <c r="AY147" s="16" t="s">
        <v>136</v>
      </c>
      <c r="BE147" s="162">
        <f t="shared" si="4"/>
        <v>1666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6" t="s">
        <v>82</v>
      </c>
      <c r="BK147" s="162">
        <f t="shared" si="9"/>
        <v>1666</v>
      </c>
      <c r="BL147" s="16" t="s">
        <v>143</v>
      </c>
      <c r="BM147" s="161" t="s">
        <v>974</v>
      </c>
    </row>
    <row r="148" spans="2:65" s="1" customFormat="1" ht="24" customHeight="1">
      <c r="B148" s="149"/>
      <c r="C148" s="150" t="s">
        <v>255</v>
      </c>
      <c r="D148" s="150" t="s">
        <v>139</v>
      </c>
      <c r="E148" s="151" t="s">
        <v>236</v>
      </c>
      <c r="F148" s="152" t="s">
        <v>975</v>
      </c>
      <c r="G148" s="153" t="s">
        <v>142</v>
      </c>
      <c r="H148" s="154">
        <v>3</v>
      </c>
      <c r="I148" s="155">
        <v>868</v>
      </c>
      <c r="J148" s="156">
        <f t="shared" si="0"/>
        <v>2604</v>
      </c>
      <c r="K148" s="152" t="s">
        <v>1</v>
      </c>
      <c r="L148" s="206"/>
      <c r="M148" s="157" t="s">
        <v>1</v>
      </c>
      <c r="N148" s="158" t="s">
        <v>39</v>
      </c>
      <c r="O148" s="53"/>
      <c r="P148" s="159">
        <f t="shared" si="1"/>
        <v>0</v>
      </c>
      <c r="Q148" s="159">
        <v>0.00147</v>
      </c>
      <c r="R148" s="159">
        <f t="shared" si="2"/>
        <v>0.00441</v>
      </c>
      <c r="S148" s="159">
        <v>0</v>
      </c>
      <c r="T148" s="160">
        <f t="shared" si="3"/>
        <v>0</v>
      </c>
      <c r="AR148" s="161" t="s">
        <v>143</v>
      </c>
      <c r="AT148" s="161" t="s">
        <v>139</v>
      </c>
      <c r="AU148" s="161" t="s">
        <v>84</v>
      </c>
      <c r="AY148" s="16" t="s">
        <v>136</v>
      </c>
      <c r="BE148" s="162">
        <f t="shared" si="4"/>
        <v>2604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6" t="s">
        <v>82</v>
      </c>
      <c r="BK148" s="162">
        <f t="shared" si="9"/>
        <v>2604</v>
      </c>
      <c r="BL148" s="16" t="s">
        <v>143</v>
      </c>
      <c r="BM148" s="161" t="s">
        <v>976</v>
      </c>
    </row>
    <row r="149" spans="2:63" s="11" customFormat="1" ht="22.9" customHeight="1">
      <c r="B149" s="136"/>
      <c r="D149" s="137" t="s">
        <v>73</v>
      </c>
      <c r="E149" s="147" t="s">
        <v>239</v>
      </c>
      <c r="F149" s="147" t="s">
        <v>240</v>
      </c>
      <c r="I149" s="139"/>
      <c r="J149" s="148">
        <f>BK149</f>
        <v>320</v>
      </c>
      <c r="L149" s="136"/>
      <c r="M149" s="141"/>
      <c r="N149" s="142"/>
      <c r="O149" s="142"/>
      <c r="P149" s="143">
        <f>P150</f>
        <v>0</v>
      </c>
      <c r="Q149" s="142"/>
      <c r="R149" s="143">
        <f>R150</f>
        <v>0.00065</v>
      </c>
      <c r="S149" s="142"/>
      <c r="T149" s="144">
        <f>T150</f>
        <v>0</v>
      </c>
      <c r="AR149" s="137" t="s">
        <v>84</v>
      </c>
      <c r="AT149" s="145" t="s">
        <v>73</v>
      </c>
      <c r="AU149" s="145" t="s">
        <v>82</v>
      </c>
      <c r="AY149" s="137" t="s">
        <v>136</v>
      </c>
      <c r="BK149" s="146">
        <f>BK150</f>
        <v>320</v>
      </c>
    </row>
    <row r="150" spans="2:65" s="1" customFormat="1" ht="24" customHeight="1">
      <c r="B150" s="149"/>
      <c r="C150" s="150" t="s">
        <v>260</v>
      </c>
      <c r="D150" s="150" t="s">
        <v>139</v>
      </c>
      <c r="E150" s="151" t="s">
        <v>242</v>
      </c>
      <c r="F150" s="152" t="s">
        <v>243</v>
      </c>
      <c r="G150" s="153" t="s">
        <v>142</v>
      </c>
      <c r="H150" s="154">
        <v>1</v>
      </c>
      <c r="I150" s="155">
        <v>320</v>
      </c>
      <c r="J150" s="156">
        <f>ROUND(I150*H150,2)</f>
        <v>320</v>
      </c>
      <c r="K150" s="152" t="s">
        <v>1</v>
      </c>
      <c r="L150" s="30"/>
      <c r="M150" s="157" t="s">
        <v>1</v>
      </c>
      <c r="N150" s="158" t="s">
        <v>39</v>
      </c>
      <c r="O150" s="53"/>
      <c r="P150" s="159">
        <f>O150*H150</f>
        <v>0</v>
      </c>
      <c r="Q150" s="159">
        <v>0.00065</v>
      </c>
      <c r="R150" s="159">
        <f>Q150*H150</f>
        <v>0.00065</v>
      </c>
      <c r="S150" s="159">
        <v>0</v>
      </c>
      <c r="T150" s="160">
        <f>S150*H150</f>
        <v>0</v>
      </c>
      <c r="AR150" s="161" t="s">
        <v>143</v>
      </c>
      <c r="AT150" s="161" t="s">
        <v>139</v>
      </c>
      <c r="AU150" s="161" t="s">
        <v>84</v>
      </c>
      <c r="AY150" s="16" t="s">
        <v>136</v>
      </c>
      <c r="BE150" s="162">
        <f>IF(N150="základní",J150,0)</f>
        <v>320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6" t="s">
        <v>82</v>
      </c>
      <c r="BK150" s="162">
        <f>ROUND(I150*H150,2)</f>
        <v>320</v>
      </c>
      <c r="BL150" s="16" t="s">
        <v>143</v>
      </c>
      <c r="BM150" s="161" t="s">
        <v>977</v>
      </c>
    </row>
    <row r="151" spans="2:63" s="11" customFormat="1" ht="22.9" customHeight="1">
      <c r="B151" s="136"/>
      <c r="D151" s="137" t="s">
        <v>73</v>
      </c>
      <c r="E151" s="147" t="s">
        <v>245</v>
      </c>
      <c r="F151" s="147" t="s">
        <v>246</v>
      </c>
      <c r="I151" s="139"/>
      <c r="J151" s="148">
        <f>BK151</f>
        <v>6237</v>
      </c>
      <c r="L151" s="136"/>
      <c r="M151" s="141"/>
      <c r="N151" s="142"/>
      <c r="O151" s="142"/>
      <c r="P151" s="143">
        <f>SUM(P152:P153)</f>
        <v>0</v>
      </c>
      <c r="Q151" s="142"/>
      <c r="R151" s="143">
        <f>SUM(R152:R153)</f>
        <v>0.00891</v>
      </c>
      <c r="S151" s="142"/>
      <c r="T151" s="144">
        <f>SUM(T152:T153)</f>
        <v>0</v>
      </c>
      <c r="AR151" s="137" t="s">
        <v>84</v>
      </c>
      <c r="AT151" s="145" t="s">
        <v>73</v>
      </c>
      <c r="AU151" s="145" t="s">
        <v>82</v>
      </c>
      <c r="AY151" s="137" t="s">
        <v>136</v>
      </c>
      <c r="BK151" s="146">
        <f>SUM(BK152:BK153)</f>
        <v>6237</v>
      </c>
    </row>
    <row r="152" spans="2:65" s="1" customFormat="1" ht="24" customHeight="1">
      <c r="B152" s="149"/>
      <c r="C152" s="150" t="s">
        <v>262</v>
      </c>
      <c r="D152" s="150" t="s">
        <v>139</v>
      </c>
      <c r="E152" s="151" t="s">
        <v>248</v>
      </c>
      <c r="F152" s="152" t="s">
        <v>249</v>
      </c>
      <c r="G152" s="153" t="s">
        <v>151</v>
      </c>
      <c r="H152" s="154">
        <v>81</v>
      </c>
      <c r="I152" s="155">
        <v>77</v>
      </c>
      <c r="J152" s="156">
        <f>ROUND(I152*H152,2)</f>
        <v>6237</v>
      </c>
      <c r="K152" s="152" t="s">
        <v>1</v>
      </c>
      <c r="L152" s="30"/>
      <c r="M152" s="157" t="s">
        <v>1</v>
      </c>
      <c r="N152" s="158" t="s">
        <v>39</v>
      </c>
      <c r="O152" s="53"/>
      <c r="P152" s="159">
        <f>O152*H152</f>
        <v>0</v>
      </c>
      <c r="Q152" s="159">
        <v>0.00011</v>
      </c>
      <c r="R152" s="159">
        <f>Q152*H152</f>
        <v>0.00891</v>
      </c>
      <c r="S152" s="159">
        <v>0</v>
      </c>
      <c r="T152" s="160">
        <f>S152*H152</f>
        <v>0</v>
      </c>
      <c r="AR152" s="161" t="s">
        <v>143</v>
      </c>
      <c r="AT152" s="161" t="s">
        <v>139</v>
      </c>
      <c r="AU152" s="161" t="s">
        <v>84</v>
      </c>
      <c r="AY152" s="16" t="s">
        <v>136</v>
      </c>
      <c r="BE152" s="162">
        <f>IF(N152="základní",J152,0)</f>
        <v>6237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6" t="s">
        <v>82</v>
      </c>
      <c r="BK152" s="162">
        <f>ROUND(I152*H152,2)</f>
        <v>6237</v>
      </c>
      <c r="BL152" s="16" t="s">
        <v>143</v>
      </c>
      <c r="BM152" s="161" t="s">
        <v>978</v>
      </c>
    </row>
    <row r="153" spans="2:51" s="12" customFormat="1" ht="12">
      <c r="B153" s="163"/>
      <c r="D153" s="164" t="s">
        <v>251</v>
      </c>
      <c r="E153" s="165" t="s">
        <v>1</v>
      </c>
      <c r="F153" s="166" t="s">
        <v>979</v>
      </c>
      <c r="H153" s="167">
        <v>81</v>
      </c>
      <c r="I153" s="168"/>
      <c r="L153" s="163"/>
      <c r="M153" s="169"/>
      <c r="N153" s="170"/>
      <c r="O153" s="170"/>
      <c r="P153" s="170"/>
      <c r="Q153" s="170"/>
      <c r="R153" s="170"/>
      <c r="S153" s="170"/>
      <c r="T153" s="171"/>
      <c r="AT153" s="165" t="s">
        <v>251</v>
      </c>
      <c r="AU153" s="165" t="s">
        <v>84</v>
      </c>
      <c r="AV153" s="12" t="s">
        <v>84</v>
      </c>
      <c r="AW153" s="12" t="s">
        <v>31</v>
      </c>
      <c r="AX153" s="12" t="s">
        <v>82</v>
      </c>
      <c r="AY153" s="165" t="s">
        <v>136</v>
      </c>
    </row>
    <row r="154" spans="2:63" s="11" customFormat="1" ht="25.9" customHeight="1">
      <c r="B154" s="136"/>
      <c r="D154" s="137" t="s">
        <v>73</v>
      </c>
      <c r="E154" s="138" t="s">
        <v>253</v>
      </c>
      <c r="F154" s="138" t="s">
        <v>254</v>
      </c>
      <c r="I154" s="139"/>
      <c r="J154" s="140">
        <f>BK154</f>
        <v>9200</v>
      </c>
      <c r="L154" s="136"/>
      <c r="M154" s="141"/>
      <c r="N154" s="142"/>
      <c r="O154" s="142"/>
      <c r="P154" s="143">
        <f>SUM(P155:P161)</f>
        <v>0</v>
      </c>
      <c r="Q154" s="142"/>
      <c r="R154" s="143">
        <f>SUM(R155:R161)</f>
        <v>0</v>
      </c>
      <c r="S154" s="142"/>
      <c r="T154" s="144">
        <f>SUM(T155:T161)</f>
        <v>0</v>
      </c>
      <c r="AR154" s="137" t="s">
        <v>153</v>
      </c>
      <c r="AT154" s="145" t="s">
        <v>73</v>
      </c>
      <c r="AU154" s="145" t="s">
        <v>74</v>
      </c>
      <c r="AY154" s="137" t="s">
        <v>136</v>
      </c>
      <c r="BK154" s="146">
        <f>SUM(BK155:BK161)</f>
        <v>9200</v>
      </c>
    </row>
    <row r="155" spans="2:65" s="1" customFormat="1" ht="16.5" customHeight="1">
      <c r="B155" s="149"/>
      <c r="C155" s="150" t="s">
        <v>264</v>
      </c>
      <c r="D155" s="150" t="s">
        <v>139</v>
      </c>
      <c r="E155" s="151" t="s">
        <v>256</v>
      </c>
      <c r="F155" s="152" t="s">
        <v>257</v>
      </c>
      <c r="G155" s="153" t="s">
        <v>142</v>
      </c>
      <c r="H155" s="154">
        <v>1</v>
      </c>
      <c r="I155" s="155">
        <v>2500</v>
      </c>
      <c r="J155" s="156">
        <f aca="true" t="shared" si="10" ref="J155:J161">ROUND(I155*H155,2)</f>
        <v>2500</v>
      </c>
      <c r="K155" s="152" t="s">
        <v>1</v>
      </c>
      <c r="L155" s="30"/>
      <c r="M155" s="157" t="s">
        <v>1</v>
      </c>
      <c r="N155" s="158" t="s">
        <v>39</v>
      </c>
      <c r="O155" s="53"/>
      <c r="P155" s="159">
        <f aca="true" t="shared" si="11" ref="P155:P161">O155*H155</f>
        <v>0</v>
      </c>
      <c r="Q155" s="159">
        <v>0</v>
      </c>
      <c r="R155" s="159">
        <f aca="true" t="shared" si="12" ref="R155:R161">Q155*H155</f>
        <v>0</v>
      </c>
      <c r="S155" s="159">
        <v>0</v>
      </c>
      <c r="T155" s="160">
        <f aca="true" t="shared" si="13" ref="T155:T161">S155*H155</f>
        <v>0</v>
      </c>
      <c r="AR155" s="161" t="s">
        <v>258</v>
      </c>
      <c r="AT155" s="161" t="s">
        <v>139</v>
      </c>
      <c r="AU155" s="161" t="s">
        <v>82</v>
      </c>
      <c r="AY155" s="16" t="s">
        <v>136</v>
      </c>
      <c r="BE155" s="162">
        <f aca="true" t="shared" si="14" ref="BE155:BE161">IF(N155="základní",J155,0)</f>
        <v>2500</v>
      </c>
      <c r="BF155" s="162">
        <f aca="true" t="shared" si="15" ref="BF155:BF161">IF(N155="snížená",J155,0)</f>
        <v>0</v>
      </c>
      <c r="BG155" s="162">
        <f aca="true" t="shared" si="16" ref="BG155:BG161">IF(N155="zákl. přenesená",J155,0)</f>
        <v>0</v>
      </c>
      <c r="BH155" s="162">
        <f aca="true" t="shared" si="17" ref="BH155:BH161">IF(N155="sníž. přenesená",J155,0)</f>
        <v>0</v>
      </c>
      <c r="BI155" s="162">
        <f aca="true" t="shared" si="18" ref="BI155:BI161">IF(N155="nulová",J155,0)</f>
        <v>0</v>
      </c>
      <c r="BJ155" s="16" t="s">
        <v>82</v>
      </c>
      <c r="BK155" s="162">
        <f aca="true" t="shared" si="19" ref="BK155:BK161">ROUND(I155*H155,2)</f>
        <v>2500</v>
      </c>
      <c r="BL155" s="16" t="s">
        <v>258</v>
      </c>
      <c r="BM155" s="161" t="s">
        <v>980</v>
      </c>
    </row>
    <row r="156" spans="2:65" s="1" customFormat="1" ht="16.5" customHeight="1">
      <c r="B156" s="149"/>
      <c r="C156" s="150" t="s">
        <v>276</v>
      </c>
      <c r="D156" s="150" t="s">
        <v>139</v>
      </c>
      <c r="E156" s="151" t="s">
        <v>265</v>
      </c>
      <c r="F156" s="152" t="s">
        <v>266</v>
      </c>
      <c r="G156" s="153" t="s">
        <v>142</v>
      </c>
      <c r="H156" s="154">
        <v>1</v>
      </c>
      <c r="I156" s="155">
        <v>1000</v>
      </c>
      <c r="J156" s="156">
        <f t="shared" si="10"/>
        <v>1000</v>
      </c>
      <c r="K156" s="152" t="s">
        <v>1</v>
      </c>
      <c r="L156" s="30"/>
      <c r="M156" s="157" t="s">
        <v>1</v>
      </c>
      <c r="N156" s="158" t="s">
        <v>39</v>
      </c>
      <c r="O156" s="53"/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AR156" s="161" t="s">
        <v>258</v>
      </c>
      <c r="AT156" s="161" t="s">
        <v>139</v>
      </c>
      <c r="AU156" s="161" t="s">
        <v>82</v>
      </c>
      <c r="AY156" s="16" t="s">
        <v>136</v>
      </c>
      <c r="BE156" s="162">
        <f t="shared" si="14"/>
        <v>1000</v>
      </c>
      <c r="BF156" s="162">
        <f t="shared" si="15"/>
        <v>0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6" t="s">
        <v>82</v>
      </c>
      <c r="BK156" s="162">
        <f t="shared" si="19"/>
        <v>1000</v>
      </c>
      <c r="BL156" s="16" t="s">
        <v>258</v>
      </c>
      <c r="BM156" s="161" t="s">
        <v>981</v>
      </c>
    </row>
    <row r="157" spans="2:65" s="1" customFormat="1" ht="16.5" customHeight="1">
      <c r="B157" s="149"/>
      <c r="C157" s="150" t="s">
        <v>281</v>
      </c>
      <c r="D157" s="150" t="s">
        <v>139</v>
      </c>
      <c r="E157" s="151" t="s">
        <v>269</v>
      </c>
      <c r="F157" s="152" t="s">
        <v>270</v>
      </c>
      <c r="G157" s="153" t="s">
        <v>142</v>
      </c>
      <c r="H157" s="154">
        <v>1</v>
      </c>
      <c r="I157" s="155">
        <v>500</v>
      </c>
      <c r="J157" s="156">
        <f t="shared" si="10"/>
        <v>500</v>
      </c>
      <c r="K157" s="152" t="s">
        <v>1</v>
      </c>
      <c r="L157" s="30"/>
      <c r="M157" s="157" t="s">
        <v>1</v>
      </c>
      <c r="N157" s="158" t="s">
        <v>39</v>
      </c>
      <c r="O157" s="53"/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AR157" s="161" t="s">
        <v>258</v>
      </c>
      <c r="AT157" s="161" t="s">
        <v>139</v>
      </c>
      <c r="AU157" s="161" t="s">
        <v>82</v>
      </c>
      <c r="AY157" s="16" t="s">
        <v>136</v>
      </c>
      <c r="BE157" s="162">
        <f t="shared" si="14"/>
        <v>500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6" t="s">
        <v>82</v>
      </c>
      <c r="BK157" s="162">
        <f t="shared" si="19"/>
        <v>500</v>
      </c>
      <c r="BL157" s="16" t="s">
        <v>258</v>
      </c>
      <c r="BM157" s="161" t="s">
        <v>982</v>
      </c>
    </row>
    <row r="158" spans="2:65" s="1" customFormat="1" ht="16.5" customHeight="1">
      <c r="B158" s="149"/>
      <c r="C158" s="150" t="s">
        <v>285</v>
      </c>
      <c r="D158" s="150" t="s">
        <v>139</v>
      </c>
      <c r="E158" s="151" t="s">
        <v>273</v>
      </c>
      <c r="F158" s="152" t="s">
        <v>274</v>
      </c>
      <c r="G158" s="153" t="s">
        <v>142</v>
      </c>
      <c r="H158" s="154">
        <v>1</v>
      </c>
      <c r="I158" s="155">
        <v>700</v>
      </c>
      <c r="J158" s="156">
        <f t="shared" si="10"/>
        <v>700</v>
      </c>
      <c r="K158" s="152" t="s">
        <v>1</v>
      </c>
      <c r="L158" s="30"/>
      <c r="M158" s="157" t="s">
        <v>1</v>
      </c>
      <c r="N158" s="158" t="s">
        <v>39</v>
      </c>
      <c r="O158" s="53"/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AR158" s="161" t="s">
        <v>258</v>
      </c>
      <c r="AT158" s="161" t="s">
        <v>139</v>
      </c>
      <c r="AU158" s="161" t="s">
        <v>82</v>
      </c>
      <c r="AY158" s="16" t="s">
        <v>136</v>
      </c>
      <c r="BE158" s="162">
        <f t="shared" si="14"/>
        <v>700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6" t="s">
        <v>82</v>
      </c>
      <c r="BK158" s="162">
        <f t="shared" si="19"/>
        <v>700</v>
      </c>
      <c r="BL158" s="16" t="s">
        <v>258</v>
      </c>
      <c r="BM158" s="161" t="s">
        <v>983</v>
      </c>
    </row>
    <row r="159" spans="2:65" s="1" customFormat="1" ht="16.5" customHeight="1">
      <c r="B159" s="149"/>
      <c r="C159" s="150" t="s">
        <v>408</v>
      </c>
      <c r="D159" s="150" t="s">
        <v>139</v>
      </c>
      <c r="E159" s="151" t="s">
        <v>277</v>
      </c>
      <c r="F159" s="152" t="s">
        <v>278</v>
      </c>
      <c r="G159" s="153" t="s">
        <v>279</v>
      </c>
      <c r="H159" s="154">
        <v>2</v>
      </c>
      <c r="I159" s="155">
        <v>500</v>
      </c>
      <c r="J159" s="156">
        <f t="shared" si="10"/>
        <v>1000</v>
      </c>
      <c r="K159" s="152" t="s">
        <v>1</v>
      </c>
      <c r="L159" s="30"/>
      <c r="M159" s="157" t="s">
        <v>1</v>
      </c>
      <c r="N159" s="158" t="s">
        <v>39</v>
      </c>
      <c r="O159" s="53"/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AR159" s="161" t="s">
        <v>258</v>
      </c>
      <c r="AT159" s="161" t="s">
        <v>139</v>
      </c>
      <c r="AU159" s="161" t="s">
        <v>82</v>
      </c>
      <c r="AY159" s="16" t="s">
        <v>136</v>
      </c>
      <c r="BE159" s="162">
        <f t="shared" si="14"/>
        <v>1000</v>
      </c>
      <c r="BF159" s="162">
        <f t="shared" si="15"/>
        <v>0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6" t="s">
        <v>82</v>
      </c>
      <c r="BK159" s="162">
        <f t="shared" si="19"/>
        <v>1000</v>
      </c>
      <c r="BL159" s="16" t="s">
        <v>258</v>
      </c>
      <c r="BM159" s="161" t="s">
        <v>984</v>
      </c>
    </row>
    <row r="160" spans="2:65" s="1" customFormat="1" ht="24" customHeight="1">
      <c r="B160" s="149"/>
      <c r="C160" s="150" t="s">
        <v>412</v>
      </c>
      <c r="D160" s="150" t="s">
        <v>139</v>
      </c>
      <c r="E160" s="151" t="s">
        <v>282</v>
      </c>
      <c r="F160" s="152" t="s">
        <v>283</v>
      </c>
      <c r="G160" s="153" t="s">
        <v>142</v>
      </c>
      <c r="H160" s="154">
        <v>1</v>
      </c>
      <c r="I160" s="155">
        <v>1000</v>
      </c>
      <c r="J160" s="156">
        <f t="shared" si="10"/>
        <v>1000</v>
      </c>
      <c r="K160" s="152" t="s">
        <v>1</v>
      </c>
      <c r="L160" s="30"/>
      <c r="M160" s="157" t="s">
        <v>1</v>
      </c>
      <c r="N160" s="158" t="s">
        <v>39</v>
      </c>
      <c r="O160" s="53"/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AR160" s="161" t="s">
        <v>258</v>
      </c>
      <c r="AT160" s="161" t="s">
        <v>139</v>
      </c>
      <c r="AU160" s="161" t="s">
        <v>82</v>
      </c>
      <c r="AY160" s="16" t="s">
        <v>136</v>
      </c>
      <c r="BE160" s="162">
        <f t="shared" si="14"/>
        <v>1000</v>
      </c>
      <c r="BF160" s="162">
        <f t="shared" si="15"/>
        <v>0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6" t="s">
        <v>82</v>
      </c>
      <c r="BK160" s="162">
        <f t="shared" si="19"/>
        <v>1000</v>
      </c>
      <c r="BL160" s="16" t="s">
        <v>258</v>
      </c>
      <c r="BM160" s="161" t="s">
        <v>985</v>
      </c>
    </row>
    <row r="161" spans="2:65" s="1" customFormat="1" ht="16.5" customHeight="1">
      <c r="B161" s="149"/>
      <c r="C161" s="150" t="s">
        <v>416</v>
      </c>
      <c r="D161" s="150" t="s">
        <v>139</v>
      </c>
      <c r="E161" s="151" t="s">
        <v>286</v>
      </c>
      <c r="F161" s="152" t="s">
        <v>287</v>
      </c>
      <c r="G161" s="153" t="s">
        <v>142</v>
      </c>
      <c r="H161" s="154">
        <v>1</v>
      </c>
      <c r="I161" s="155">
        <v>2500</v>
      </c>
      <c r="J161" s="156">
        <f t="shared" si="10"/>
        <v>2500</v>
      </c>
      <c r="K161" s="152" t="s">
        <v>1</v>
      </c>
      <c r="L161" s="30"/>
      <c r="M161" s="172" t="s">
        <v>1</v>
      </c>
      <c r="N161" s="173" t="s">
        <v>39</v>
      </c>
      <c r="O161" s="174"/>
      <c r="P161" s="175">
        <f t="shared" si="11"/>
        <v>0</v>
      </c>
      <c r="Q161" s="175">
        <v>0</v>
      </c>
      <c r="R161" s="175">
        <f t="shared" si="12"/>
        <v>0</v>
      </c>
      <c r="S161" s="175">
        <v>0</v>
      </c>
      <c r="T161" s="176">
        <f t="shared" si="13"/>
        <v>0</v>
      </c>
      <c r="AR161" s="161" t="s">
        <v>258</v>
      </c>
      <c r="AT161" s="161" t="s">
        <v>139</v>
      </c>
      <c r="AU161" s="161" t="s">
        <v>82</v>
      </c>
      <c r="AY161" s="16" t="s">
        <v>136</v>
      </c>
      <c r="BE161" s="162">
        <f t="shared" si="14"/>
        <v>2500</v>
      </c>
      <c r="BF161" s="162">
        <f t="shared" si="15"/>
        <v>0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6" t="s">
        <v>82</v>
      </c>
      <c r="BK161" s="162">
        <f t="shared" si="19"/>
        <v>2500</v>
      </c>
      <c r="BL161" s="16" t="s">
        <v>258</v>
      </c>
      <c r="BM161" s="161" t="s">
        <v>986</v>
      </c>
    </row>
    <row r="162" spans="2:12" s="1" customFormat="1" ht="6.95" customHeight="1">
      <c r="B162" s="42"/>
      <c r="C162" s="43"/>
      <c r="D162" s="43"/>
      <c r="E162" s="43"/>
      <c r="F162" s="43"/>
      <c r="G162" s="43"/>
      <c r="H162" s="43"/>
      <c r="I162" s="110"/>
      <c r="J162" s="43"/>
      <c r="K162" s="43"/>
      <c r="L162" s="30"/>
    </row>
  </sheetData>
  <autoFilter ref="C120:K16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2"/>
  <sheetViews>
    <sheetView showGridLines="0" workbookViewId="0" topLeftCell="A186">
      <selection activeCell="L234" sqref="L234:L24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98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18"/>
      <c r="K3" s="18"/>
      <c r="L3" s="19"/>
      <c r="AT3" s="16" t="s">
        <v>84</v>
      </c>
    </row>
    <row r="4" spans="2:46" ht="24.95" customHeight="1">
      <c r="B4" s="19"/>
      <c r="D4" s="20" t="s">
        <v>109</v>
      </c>
      <c r="L4" s="19"/>
      <c r="M4" s="88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45" customHeight="1">
      <c r="B7" s="19"/>
      <c r="E7" s="249" t="str">
        <f>'Rekapitulace stavby'!K6</f>
        <v>DECENTRALIZACE KOTELNY A MODERNIZACE TOPNÉHO SYSTÉMU NA ZKUŠEBNÍ STANICI ÚKZÚZ</v>
      </c>
      <c r="F7" s="250"/>
      <c r="G7" s="250"/>
      <c r="H7" s="250"/>
      <c r="L7" s="19"/>
    </row>
    <row r="8" spans="2:12" s="1" customFormat="1" ht="12" customHeight="1">
      <c r="B8" s="30"/>
      <c r="D8" s="26" t="s">
        <v>110</v>
      </c>
      <c r="I8" s="89"/>
      <c r="L8" s="30"/>
    </row>
    <row r="9" spans="2:12" s="1" customFormat="1" ht="36.95" customHeight="1">
      <c r="B9" s="30"/>
      <c r="E9" s="233" t="s">
        <v>987</v>
      </c>
      <c r="F9" s="248"/>
      <c r="G9" s="248"/>
      <c r="H9" s="248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6" t="s">
        <v>18</v>
      </c>
      <c r="F11" s="24" t="s">
        <v>1</v>
      </c>
      <c r="I11" s="90" t="s">
        <v>19</v>
      </c>
      <c r="J11" s="24" t="s">
        <v>1</v>
      </c>
      <c r="L11" s="30"/>
    </row>
    <row r="12" spans="2:12" s="1" customFormat="1" ht="12" customHeight="1">
      <c r="B12" s="30"/>
      <c r="D12" s="26" t="s">
        <v>20</v>
      </c>
      <c r="F12" s="24" t="s">
        <v>21</v>
      </c>
      <c r="I12" s="90" t="s">
        <v>22</v>
      </c>
      <c r="J12" s="50" t="str">
        <f>'Rekapitulace stavby'!AN8</f>
        <v>29. 2. 2020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6" t="s">
        <v>24</v>
      </c>
      <c r="I14" s="90" t="s">
        <v>25</v>
      </c>
      <c r="J14" s="24" t="str">
        <f>IF('Rekapitulace stavby'!AN10="","",'Rekapitulace stavby'!AN10)</f>
        <v/>
      </c>
      <c r="L14" s="30"/>
    </row>
    <row r="15" spans="2:12" s="1" customFormat="1" ht="18" customHeight="1">
      <c r="B15" s="30"/>
      <c r="E15" s="24" t="str">
        <f>IF('Rekapitulace stavby'!E11="","",'Rekapitulace stavby'!E11)</f>
        <v/>
      </c>
      <c r="I15" s="90" t="s">
        <v>27</v>
      </c>
      <c r="J15" s="24" t="str">
        <f>IF('Rekapitulace stavby'!AN11="","",'Rekapitulace stavby'!AN11)</f>
        <v/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6" t="s">
        <v>28</v>
      </c>
      <c r="I17" s="90" t="s">
        <v>25</v>
      </c>
      <c r="J17" s="27" t="str">
        <f>'Rekapitulace stavby'!AN13</f>
        <v>25925474</v>
      </c>
      <c r="L17" s="30"/>
    </row>
    <row r="18" spans="2:12" s="1" customFormat="1" ht="18" customHeight="1">
      <c r="B18" s="30"/>
      <c r="E18" s="251" t="str">
        <f>'Rekapitulace stavby'!E14</f>
        <v>INSTALATÉR Svitavy, s.r.o.</v>
      </c>
      <c r="F18" s="236"/>
      <c r="G18" s="236"/>
      <c r="H18" s="236"/>
      <c r="I18" s="90" t="s">
        <v>27</v>
      </c>
      <c r="J18" s="27" t="str">
        <f>'Rekapitulace stavby'!AN14</f>
        <v>CZ25925474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6" t="s">
        <v>29</v>
      </c>
      <c r="I20" s="90" t="s">
        <v>25</v>
      </c>
      <c r="J20" s="24" t="s">
        <v>1</v>
      </c>
      <c r="L20" s="30"/>
    </row>
    <row r="21" spans="2:12" s="1" customFormat="1" ht="18" customHeight="1">
      <c r="B21" s="30"/>
      <c r="E21" s="24" t="s">
        <v>30</v>
      </c>
      <c r="I21" s="90" t="s">
        <v>27</v>
      </c>
      <c r="J21" s="24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6" t="s">
        <v>32</v>
      </c>
      <c r="I23" s="90" t="s">
        <v>25</v>
      </c>
      <c r="J23" s="24" t="str">
        <f>IF('Rekapitulace stavby'!AN19="","",'Rekapitulace stavby'!AN19)</f>
        <v/>
      </c>
      <c r="L23" s="30"/>
    </row>
    <row r="24" spans="2:12" s="1" customFormat="1" ht="18" customHeight="1">
      <c r="B24" s="30"/>
      <c r="E24" s="24" t="str">
        <f>IF('Rekapitulace stavby'!E20="","",'Rekapitulace stavby'!E20)</f>
        <v/>
      </c>
      <c r="I24" s="90" t="s">
        <v>27</v>
      </c>
      <c r="J24" s="24" t="str">
        <f>IF('Rekapitulace stavby'!AN20="","",'Rekapitulace stavby'!AN20)</f>
        <v/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6" t="s">
        <v>33</v>
      </c>
      <c r="I26" s="89"/>
      <c r="L26" s="30"/>
    </row>
    <row r="27" spans="2:12" s="7" customFormat="1" ht="16.5" customHeight="1">
      <c r="B27" s="91"/>
      <c r="E27" s="240" t="s">
        <v>1</v>
      </c>
      <c r="F27" s="240"/>
      <c r="G27" s="240"/>
      <c r="H27" s="240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ROUND(J131,2)</f>
        <v>357650.1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5" customHeight="1">
      <c r="B33" s="30"/>
      <c r="D33" s="96" t="s">
        <v>38</v>
      </c>
      <c r="E33" s="26" t="s">
        <v>39</v>
      </c>
      <c r="F33" s="97">
        <f>ROUND((SUM(BE131:BE251)),2)</f>
        <v>357650.1</v>
      </c>
      <c r="I33" s="98">
        <v>0.21</v>
      </c>
      <c r="J33" s="97">
        <f>ROUND(((SUM(BE131:BE251))*I33),2)</f>
        <v>75106.52</v>
      </c>
      <c r="L33" s="30"/>
    </row>
    <row r="34" spans="2:12" s="1" customFormat="1" ht="14.45" customHeight="1">
      <c r="B34" s="30"/>
      <c r="E34" s="26" t="s">
        <v>40</v>
      </c>
      <c r="F34" s="97">
        <f>ROUND((SUM(BF131:BF251)),2)</f>
        <v>0</v>
      </c>
      <c r="I34" s="98">
        <v>0.15</v>
      </c>
      <c r="J34" s="97">
        <f>ROUND(((SUM(BF131:BF251))*I34),2)</f>
        <v>0</v>
      </c>
      <c r="L34" s="30"/>
    </row>
    <row r="35" spans="2:12" s="1" customFormat="1" ht="14.45" customHeight="1" hidden="1">
      <c r="B35" s="30"/>
      <c r="E35" s="26" t="s">
        <v>41</v>
      </c>
      <c r="F35" s="97">
        <f>ROUND((SUM(BG131:BG251)),2)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6" t="s">
        <v>42</v>
      </c>
      <c r="F36" s="97">
        <f>ROUND((SUM(BH131:BH251)),2)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6" t="s">
        <v>43</v>
      </c>
      <c r="F37" s="97">
        <f>ROUND((SUM(BI131:BI251)),2)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432756.62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4.9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4.9" customHeight="1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5.45" customHeight="1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0" ht="4.9" customHeight="1"/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20" t="s">
        <v>112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6" t="s">
        <v>16</v>
      </c>
      <c r="I84" s="89"/>
      <c r="L84" s="30"/>
    </row>
    <row r="85" spans="2:12" s="1" customFormat="1" ht="25.9" customHeight="1">
      <c r="B85" s="30"/>
      <c r="E85" s="249" t="str">
        <f>E7</f>
        <v>DECENTRALIZACE KOTELNY A MODERNIZACE TOPNÉHO SYSTÉMU NA ZKUŠEBNÍ STANICI ÚKZÚZ</v>
      </c>
      <c r="F85" s="250"/>
      <c r="G85" s="250"/>
      <c r="H85" s="250"/>
      <c r="I85" s="89"/>
      <c r="L85" s="30"/>
    </row>
    <row r="86" spans="2:12" s="1" customFormat="1" ht="12" customHeight="1">
      <c r="B86" s="30"/>
      <c r="C86" s="26" t="s">
        <v>110</v>
      </c>
      <c r="I86" s="89"/>
      <c r="L86" s="30"/>
    </row>
    <row r="87" spans="2:12" s="1" customFormat="1" ht="16.5" customHeight="1">
      <c r="B87" s="30"/>
      <c r="E87" s="233" t="str">
        <f>E9</f>
        <v>SO 03_UT - D.1.4.UT VYTÁPĚNÍ</v>
      </c>
      <c r="F87" s="248"/>
      <c r="G87" s="248"/>
      <c r="H87" s="248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6" t="s">
        <v>20</v>
      </c>
      <c r="F89" s="24" t="str">
        <f>F12</f>
        <v>HRADEC NAD SVITAVOU 483</v>
      </c>
      <c r="I89" s="90" t="s">
        <v>22</v>
      </c>
      <c r="J89" s="50" t="str">
        <f>IF(J12="","",J12)</f>
        <v>29. 2. 2020</v>
      </c>
      <c r="L89" s="30"/>
    </row>
    <row r="90" spans="2:12" s="1" customFormat="1" ht="6.95" customHeight="1">
      <c r="B90" s="30"/>
      <c r="I90" s="89"/>
      <c r="L90" s="30"/>
    </row>
    <row r="91" spans="2:12" s="1" customFormat="1" ht="15.2" customHeight="1">
      <c r="B91" s="30"/>
      <c r="C91" s="26" t="s">
        <v>24</v>
      </c>
      <c r="F91" s="24" t="str">
        <f>E15</f>
        <v/>
      </c>
      <c r="I91" s="90" t="s">
        <v>29</v>
      </c>
      <c r="J91" s="28" t="str">
        <f>E21</f>
        <v>iprojekt.info s.r.o.</v>
      </c>
      <c r="L91" s="30"/>
    </row>
    <row r="92" spans="2:12" s="1" customFormat="1" ht="15.2" customHeight="1">
      <c r="B92" s="30"/>
      <c r="C92" s="26" t="s">
        <v>28</v>
      </c>
      <c r="F92" s="24" t="str">
        <f>IF(E18="","",E18)</f>
        <v>INSTALATÉR Svitavy, s.r.o.</v>
      </c>
      <c r="I92" s="90" t="s">
        <v>32</v>
      </c>
      <c r="J92" s="28" t="str">
        <f>E24</f>
        <v/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113</v>
      </c>
      <c r="D94" s="99"/>
      <c r="E94" s="99"/>
      <c r="F94" s="99"/>
      <c r="G94" s="99"/>
      <c r="H94" s="99"/>
      <c r="I94" s="113"/>
      <c r="J94" s="114" t="s">
        <v>114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115</v>
      </c>
      <c r="I96" s="89"/>
      <c r="J96" s="64">
        <f>J131</f>
        <v>357650.1</v>
      </c>
      <c r="L96" s="30"/>
      <c r="AU96" s="16" t="s">
        <v>116</v>
      </c>
    </row>
    <row r="97" spans="2:12" s="8" customFormat="1" ht="24.95" customHeight="1">
      <c r="B97" s="116"/>
      <c r="D97" s="117" t="s">
        <v>117</v>
      </c>
      <c r="E97" s="118"/>
      <c r="F97" s="118"/>
      <c r="G97" s="118"/>
      <c r="H97" s="118"/>
      <c r="I97" s="119"/>
      <c r="J97" s="120">
        <f>J132</f>
        <v>357650.1</v>
      </c>
      <c r="L97" s="116"/>
    </row>
    <row r="98" spans="2:12" s="9" customFormat="1" ht="19.9" customHeight="1">
      <c r="B98" s="121"/>
      <c r="D98" s="122" t="s">
        <v>290</v>
      </c>
      <c r="E98" s="123"/>
      <c r="F98" s="123"/>
      <c r="G98" s="123"/>
      <c r="H98" s="123"/>
      <c r="I98" s="124"/>
      <c r="J98" s="125">
        <f>J133</f>
        <v>17828.1</v>
      </c>
      <c r="L98" s="121"/>
    </row>
    <row r="99" spans="2:12" s="9" customFormat="1" ht="19.9" customHeight="1">
      <c r="B99" s="121"/>
      <c r="D99" s="122" t="s">
        <v>291</v>
      </c>
      <c r="E99" s="123"/>
      <c r="F99" s="123"/>
      <c r="G99" s="123"/>
      <c r="H99" s="123"/>
      <c r="I99" s="124"/>
      <c r="J99" s="125">
        <f>J146</f>
        <v>23038</v>
      </c>
      <c r="L99" s="121"/>
    </row>
    <row r="100" spans="2:12" s="9" customFormat="1" ht="19.9" customHeight="1">
      <c r="B100" s="121"/>
      <c r="D100" s="122" t="s">
        <v>292</v>
      </c>
      <c r="E100" s="123"/>
      <c r="F100" s="123"/>
      <c r="G100" s="123"/>
      <c r="H100" s="123"/>
      <c r="I100" s="124"/>
      <c r="J100" s="125">
        <f>J156</f>
        <v>6200</v>
      </c>
      <c r="L100" s="121"/>
    </row>
    <row r="101" spans="2:12" s="9" customFormat="1" ht="19.9" customHeight="1">
      <c r="B101" s="121"/>
      <c r="D101" s="122" t="s">
        <v>293</v>
      </c>
      <c r="E101" s="123"/>
      <c r="F101" s="123"/>
      <c r="G101" s="123"/>
      <c r="H101" s="123"/>
      <c r="I101" s="124"/>
      <c r="J101" s="125">
        <f>J164</f>
        <v>2150</v>
      </c>
      <c r="L101" s="121"/>
    </row>
    <row r="102" spans="2:12" s="9" customFormat="1" ht="19.9" customHeight="1">
      <c r="B102" s="121"/>
      <c r="D102" s="122" t="s">
        <v>294</v>
      </c>
      <c r="E102" s="123"/>
      <c r="F102" s="123"/>
      <c r="G102" s="123"/>
      <c r="H102" s="123"/>
      <c r="I102" s="124"/>
      <c r="J102" s="125">
        <f>J168</f>
        <v>9576</v>
      </c>
      <c r="L102" s="121"/>
    </row>
    <row r="103" spans="2:12" s="9" customFormat="1" ht="19.9" customHeight="1">
      <c r="B103" s="121"/>
      <c r="D103" s="122" t="s">
        <v>295</v>
      </c>
      <c r="E103" s="123"/>
      <c r="F103" s="123"/>
      <c r="G103" s="123"/>
      <c r="H103" s="123"/>
      <c r="I103" s="124"/>
      <c r="J103" s="125">
        <f>J174</f>
        <v>21045</v>
      </c>
      <c r="L103" s="121"/>
    </row>
    <row r="104" spans="2:12" s="9" customFormat="1" ht="19.9" customHeight="1">
      <c r="B104" s="121"/>
      <c r="D104" s="122" t="s">
        <v>296</v>
      </c>
      <c r="E104" s="123"/>
      <c r="F104" s="123"/>
      <c r="G104" s="123"/>
      <c r="H104" s="123"/>
      <c r="I104" s="124"/>
      <c r="J104" s="125">
        <f>J182</f>
        <v>1603</v>
      </c>
      <c r="L104" s="121"/>
    </row>
    <row r="105" spans="2:12" s="9" customFormat="1" ht="19.9" customHeight="1">
      <c r="B105" s="121"/>
      <c r="D105" s="122" t="s">
        <v>297</v>
      </c>
      <c r="E105" s="123"/>
      <c r="F105" s="123"/>
      <c r="G105" s="123"/>
      <c r="H105" s="123"/>
      <c r="I105" s="124"/>
      <c r="J105" s="125">
        <f>J185</f>
        <v>7057</v>
      </c>
      <c r="L105" s="121"/>
    </row>
    <row r="106" spans="2:12" s="9" customFormat="1" ht="19.9" customHeight="1">
      <c r="B106" s="121"/>
      <c r="D106" s="122" t="s">
        <v>298</v>
      </c>
      <c r="E106" s="123"/>
      <c r="F106" s="123"/>
      <c r="G106" s="123"/>
      <c r="H106" s="123"/>
      <c r="I106" s="124"/>
      <c r="J106" s="125">
        <f>J193</f>
        <v>110308</v>
      </c>
      <c r="L106" s="121"/>
    </row>
    <row r="107" spans="2:12" s="9" customFormat="1" ht="19.9" customHeight="1">
      <c r="B107" s="121"/>
      <c r="D107" s="122" t="s">
        <v>299</v>
      </c>
      <c r="E107" s="123"/>
      <c r="F107" s="123"/>
      <c r="G107" s="123"/>
      <c r="H107" s="123"/>
      <c r="I107" s="124"/>
      <c r="J107" s="125">
        <f>J201</f>
        <v>50723</v>
      </c>
      <c r="L107" s="121"/>
    </row>
    <row r="108" spans="2:12" s="9" customFormat="1" ht="19.9" customHeight="1">
      <c r="B108" s="121"/>
      <c r="D108" s="122" t="s">
        <v>300</v>
      </c>
      <c r="E108" s="123"/>
      <c r="F108" s="123"/>
      <c r="G108" s="123"/>
      <c r="H108" s="123"/>
      <c r="I108" s="124"/>
      <c r="J108" s="125">
        <f>J210</f>
        <v>63822</v>
      </c>
      <c r="L108" s="121"/>
    </row>
    <row r="109" spans="2:12" s="9" customFormat="1" ht="19.9" customHeight="1">
      <c r="B109" s="121"/>
      <c r="D109" s="122" t="s">
        <v>301</v>
      </c>
      <c r="E109" s="123"/>
      <c r="F109" s="123"/>
      <c r="G109" s="123"/>
      <c r="H109" s="123"/>
      <c r="I109" s="124"/>
      <c r="J109" s="125">
        <f>J220</f>
        <v>40228</v>
      </c>
      <c r="L109" s="121"/>
    </row>
    <row r="110" spans="2:12" s="9" customFormat="1" ht="19.9" customHeight="1">
      <c r="B110" s="121"/>
      <c r="D110" s="122" t="s">
        <v>302</v>
      </c>
      <c r="E110" s="123"/>
      <c r="F110" s="123"/>
      <c r="G110" s="123"/>
      <c r="H110" s="123"/>
      <c r="I110" s="124"/>
      <c r="J110" s="125">
        <f>J245</f>
        <v>992</v>
      </c>
      <c r="L110" s="121"/>
    </row>
    <row r="111" spans="2:12" s="9" customFormat="1" ht="19.9" customHeight="1">
      <c r="B111" s="121"/>
      <c r="D111" s="122" t="s">
        <v>120</v>
      </c>
      <c r="E111" s="123"/>
      <c r="F111" s="123"/>
      <c r="G111" s="123"/>
      <c r="H111" s="123"/>
      <c r="I111" s="124"/>
      <c r="J111" s="125">
        <f>J249</f>
        <v>3080</v>
      </c>
      <c r="L111" s="121"/>
    </row>
    <row r="112" spans="2:12" s="1" customFormat="1" ht="21.75" customHeight="1">
      <c r="B112" s="30"/>
      <c r="I112" s="89"/>
      <c r="L112" s="30"/>
    </row>
    <row r="113" spans="2:12" s="1" customFormat="1" ht="6.95" customHeight="1">
      <c r="B113" s="42"/>
      <c r="C113" s="43"/>
      <c r="D113" s="43"/>
      <c r="E113" s="43"/>
      <c r="F113" s="43"/>
      <c r="G113" s="43"/>
      <c r="H113" s="43"/>
      <c r="I113" s="110"/>
      <c r="J113" s="43"/>
      <c r="K113" s="43"/>
      <c r="L113" s="30"/>
    </row>
    <row r="116" ht="6" customHeight="1"/>
    <row r="117" spans="2:12" s="1" customFormat="1" ht="6.95" customHeight="1">
      <c r="B117" s="44"/>
      <c r="C117" s="45"/>
      <c r="D117" s="45"/>
      <c r="E117" s="45"/>
      <c r="F117" s="45"/>
      <c r="G117" s="45"/>
      <c r="H117" s="45"/>
      <c r="I117" s="111"/>
      <c r="J117" s="45"/>
      <c r="K117" s="45"/>
      <c r="L117" s="30"/>
    </row>
    <row r="118" spans="2:12" s="1" customFormat="1" ht="24.95" customHeight="1">
      <c r="B118" s="30"/>
      <c r="C118" s="20" t="s">
        <v>122</v>
      </c>
      <c r="I118" s="89"/>
      <c r="L118" s="30"/>
    </row>
    <row r="119" spans="2:12" s="1" customFormat="1" ht="6.95" customHeight="1">
      <c r="B119" s="30"/>
      <c r="I119" s="89"/>
      <c r="L119" s="30"/>
    </row>
    <row r="120" spans="2:12" s="1" customFormat="1" ht="12" customHeight="1">
      <c r="B120" s="30"/>
      <c r="C120" s="26" t="s">
        <v>16</v>
      </c>
      <c r="I120" s="89"/>
      <c r="L120" s="30"/>
    </row>
    <row r="121" spans="2:12" s="1" customFormat="1" ht="25.9" customHeight="1">
      <c r="B121" s="30"/>
      <c r="E121" s="249" t="str">
        <f>E7</f>
        <v>DECENTRALIZACE KOTELNY A MODERNIZACE TOPNÉHO SYSTÉMU NA ZKUŠEBNÍ STANICI ÚKZÚZ</v>
      </c>
      <c r="F121" s="250"/>
      <c r="G121" s="250"/>
      <c r="H121" s="250"/>
      <c r="I121" s="89"/>
      <c r="L121" s="30"/>
    </row>
    <row r="122" spans="2:12" s="1" customFormat="1" ht="12" customHeight="1">
      <c r="B122" s="30"/>
      <c r="C122" s="26" t="s">
        <v>110</v>
      </c>
      <c r="I122" s="89"/>
      <c r="L122" s="30"/>
    </row>
    <row r="123" spans="2:12" s="1" customFormat="1" ht="16.5" customHeight="1">
      <c r="B123" s="30"/>
      <c r="E123" s="233" t="str">
        <f>E9</f>
        <v>SO 03_UT - D.1.4.UT VYTÁPĚNÍ</v>
      </c>
      <c r="F123" s="248"/>
      <c r="G123" s="248"/>
      <c r="H123" s="248"/>
      <c r="I123" s="89"/>
      <c r="L123" s="30"/>
    </row>
    <row r="124" spans="2:12" s="1" customFormat="1" ht="6.95" customHeight="1">
      <c r="B124" s="30"/>
      <c r="I124" s="89"/>
      <c r="L124" s="30"/>
    </row>
    <row r="125" spans="2:12" s="1" customFormat="1" ht="12" customHeight="1">
      <c r="B125" s="30"/>
      <c r="C125" s="26" t="s">
        <v>20</v>
      </c>
      <c r="F125" s="24" t="str">
        <f>F12</f>
        <v>HRADEC NAD SVITAVOU 483</v>
      </c>
      <c r="I125" s="90" t="s">
        <v>22</v>
      </c>
      <c r="J125" s="50" t="str">
        <f>IF(J12="","",J12)</f>
        <v>29. 2. 2020</v>
      </c>
      <c r="L125" s="30"/>
    </row>
    <row r="126" spans="2:12" s="1" customFormat="1" ht="6.95" customHeight="1">
      <c r="B126" s="30"/>
      <c r="I126" s="89"/>
      <c r="L126" s="30"/>
    </row>
    <row r="127" spans="2:12" s="1" customFormat="1" ht="15.2" customHeight="1">
      <c r="B127" s="30"/>
      <c r="C127" s="26" t="s">
        <v>24</v>
      </c>
      <c r="F127" s="24" t="str">
        <f>E15</f>
        <v/>
      </c>
      <c r="I127" s="90" t="s">
        <v>29</v>
      </c>
      <c r="J127" s="28" t="str">
        <f>E21</f>
        <v>iprojekt.info s.r.o.</v>
      </c>
      <c r="L127" s="30"/>
    </row>
    <row r="128" spans="2:12" s="1" customFormat="1" ht="15.2" customHeight="1">
      <c r="B128" s="30"/>
      <c r="C128" s="26" t="s">
        <v>28</v>
      </c>
      <c r="F128" s="24" t="str">
        <f>IF(E18="","",E18)</f>
        <v>INSTALATÉR Svitavy, s.r.o.</v>
      </c>
      <c r="I128" s="90" t="s">
        <v>32</v>
      </c>
      <c r="J128" s="28" t="str">
        <f>E24</f>
        <v/>
      </c>
      <c r="L128" s="30"/>
    </row>
    <row r="129" spans="2:12" s="1" customFormat="1" ht="10.35" customHeight="1">
      <c r="B129" s="30"/>
      <c r="I129" s="89"/>
      <c r="L129" s="30"/>
    </row>
    <row r="130" spans="2:20" s="10" customFormat="1" ht="29.25" customHeight="1">
      <c r="B130" s="126"/>
      <c r="C130" s="127" t="s">
        <v>123</v>
      </c>
      <c r="D130" s="128" t="s">
        <v>59</v>
      </c>
      <c r="E130" s="128" t="s">
        <v>55</v>
      </c>
      <c r="F130" s="128" t="s">
        <v>56</v>
      </c>
      <c r="G130" s="128" t="s">
        <v>124</v>
      </c>
      <c r="H130" s="128" t="s">
        <v>125</v>
      </c>
      <c r="I130" s="129" t="s">
        <v>126</v>
      </c>
      <c r="J130" s="130" t="s">
        <v>114</v>
      </c>
      <c r="K130" s="131" t="s">
        <v>127</v>
      </c>
      <c r="L130" s="126"/>
      <c r="M130" s="57" t="s">
        <v>1</v>
      </c>
      <c r="N130" s="58" t="s">
        <v>38</v>
      </c>
      <c r="O130" s="58" t="s">
        <v>128</v>
      </c>
      <c r="P130" s="58" t="s">
        <v>129</v>
      </c>
      <c r="Q130" s="58" t="s">
        <v>130</v>
      </c>
      <c r="R130" s="58" t="s">
        <v>131</v>
      </c>
      <c r="S130" s="58" t="s">
        <v>132</v>
      </c>
      <c r="T130" s="59" t="s">
        <v>133</v>
      </c>
    </row>
    <row r="131" spans="2:63" s="1" customFormat="1" ht="22.9" customHeight="1">
      <c r="B131" s="30"/>
      <c r="C131" s="62" t="s">
        <v>134</v>
      </c>
      <c r="I131" s="89"/>
      <c r="J131" s="132">
        <f>BK131</f>
        <v>357650.1</v>
      </c>
      <c r="L131" s="30"/>
      <c r="M131" s="60"/>
      <c r="N131" s="51"/>
      <c r="O131" s="51"/>
      <c r="P131" s="133">
        <f>P132</f>
        <v>0</v>
      </c>
      <c r="Q131" s="51"/>
      <c r="R131" s="133">
        <f>R132</f>
        <v>2.48489</v>
      </c>
      <c r="S131" s="51"/>
      <c r="T131" s="134">
        <f>T132</f>
        <v>0.6947000000000001</v>
      </c>
      <c r="AT131" s="16" t="s">
        <v>73</v>
      </c>
      <c r="AU131" s="16" t="s">
        <v>116</v>
      </c>
      <c r="BK131" s="135">
        <f>BK132</f>
        <v>357650.1</v>
      </c>
    </row>
    <row r="132" spans="2:63" s="11" customFormat="1" ht="25.9" customHeight="1">
      <c r="B132" s="136"/>
      <c r="D132" s="137" t="s">
        <v>73</v>
      </c>
      <c r="E132" s="138" t="s">
        <v>135</v>
      </c>
      <c r="F132" s="138" t="s">
        <v>135</v>
      </c>
      <c r="I132" s="139"/>
      <c r="J132" s="140">
        <f>BK132</f>
        <v>357650.1</v>
      </c>
      <c r="L132" s="136"/>
      <c r="M132" s="141"/>
      <c r="N132" s="142"/>
      <c r="O132" s="142"/>
      <c r="P132" s="143">
        <f>P133+P146+P156+P164+P168+P174+P182+P185+P193+P201+P210+P220+P245+P249</f>
        <v>0</v>
      </c>
      <c r="Q132" s="142"/>
      <c r="R132" s="143">
        <f>R133+R146+R156+R164+R168+R174+R182+R185+R193+R201+R210+R220+R245+R249</f>
        <v>2.48489</v>
      </c>
      <c r="S132" s="142"/>
      <c r="T132" s="144">
        <f>T133+T146+T156+T164+T168+T174+T182+T185+T193+T201+T210+T220+T245+T249</f>
        <v>0.6947000000000001</v>
      </c>
      <c r="AR132" s="137" t="s">
        <v>84</v>
      </c>
      <c r="AT132" s="145" t="s">
        <v>73</v>
      </c>
      <c r="AU132" s="145" t="s">
        <v>74</v>
      </c>
      <c r="AY132" s="137" t="s">
        <v>136</v>
      </c>
      <c r="BK132" s="146">
        <f>BK133+BK146+BK156+BK164+BK168+BK174+BK182+BK185+BK193+BK201+BK210+BK220+BK245+BK249</f>
        <v>357650.1</v>
      </c>
    </row>
    <row r="133" spans="2:63" s="11" customFormat="1" ht="22.9" customHeight="1">
      <c r="B133" s="136"/>
      <c r="D133" s="137" t="s">
        <v>73</v>
      </c>
      <c r="E133" s="147" t="s">
        <v>304</v>
      </c>
      <c r="F133" s="147" t="s">
        <v>305</v>
      </c>
      <c r="I133" s="139"/>
      <c r="J133" s="148">
        <f>BK133</f>
        <v>17828.1</v>
      </c>
      <c r="L133" s="136"/>
      <c r="M133" s="141"/>
      <c r="N133" s="142"/>
      <c r="O133" s="142"/>
      <c r="P133" s="143">
        <f>SUM(P134:P145)</f>
        <v>0</v>
      </c>
      <c r="Q133" s="142"/>
      <c r="R133" s="143">
        <f>SUM(R134:R145)</f>
        <v>0</v>
      </c>
      <c r="S133" s="142"/>
      <c r="T133" s="144">
        <f>SUM(T134:T145)</f>
        <v>0</v>
      </c>
      <c r="AR133" s="137" t="s">
        <v>84</v>
      </c>
      <c r="AT133" s="145" t="s">
        <v>73</v>
      </c>
      <c r="AU133" s="145" t="s">
        <v>82</v>
      </c>
      <c r="AY133" s="137" t="s">
        <v>136</v>
      </c>
      <c r="BK133" s="146">
        <f>SUM(BK134:BK145)</f>
        <v>17828.1</v>
      </c>
    </row>
    <row r="134" spans="2:65" s="1" customFormat="1" ht="16.5" customHeight="1">
      <c r="B134" s="149"/>
      <c r="C134" s="177" t="s">
        <v>82</v>
      </c>
      <c r="D134" s="177" t="s">
        <v>306</v>
      </c>
      <c r="E134" s="178" t="s">
        <v>307</v>
      </c>
      <c r="F134" s="179" t="s">
        <v>308</v>
      </c>
      <c r="G134" s="180" t="s">
        <v>142</v>
      </c>
      <c r="H134" s="181">
        <v>2</v>
      </c>
      <c r="I134" s="182">
        <v>139.5</v>
      </c>
      <c r="J134" s="183">
        <f aca="true" t="shared" si="0" ref="J134:J145">ROUND(I134*H134,2)</f>
        <v>279</v>
      </c>
      <c r="K134" s="179" t="s">
        <v>1</v>
      </c>
      <c r="L134" s="184"/>
      <c r="M134" s="185" t="s">
        <v>1</v>
      </c>
      <c r="N134" s="186" t="s">
        <v>39</v>
      </c>
      <c r="O134" s="53"/>
      <c r="P134" s="159">
        <f aca="true" t="shared" si="1" ref="P134:P145">O134*H134</f>
        <v>0</v>
      </c>
      <c r="Q134" s="159">
        <v>0</v>
      </c>
      <c r="R134" s="159">
        <f aca="true" t="shared" si="2" ref="R134:R145">Q134*H134</f>
        <v>0</v>
      </c>
      <c r="S134" s="159">
        <v>0</v>
      </c>
      <c r="T134" s="160">
        <f aca="true" t="shared" si="3" ref="T134:T145">S134*H134</f>
        <v>0</v>
      </c>
      <c r="AR134" s="161" t="s">
        <v>258</v>
      </c>
      <c r="AT134" s="161" t="s">
        <v>306</v>
      </c>
      <c r="AU134" s="161" t="s">
        <v>84</v>
      </c>
      <c r="AY134" s="16" t="s">
        <v>136</v>
      </c>
      <c r="BE134" s="162">
        <f aca="true" t="shared" si="4" ref="BE134:BE145">IF(N134="základní",J134,0)</f>
        <v>279</v>
      </c>
      <c r="BF134" s="162">
        <f aca="true" t="shared" si="5" ref="BF134:BF145">IF(N134="snížená",J134,0)</f>
        <v>0</v>
      </c>
      <c r="BG134" s="162">
        <f aca="true" t="shared" si="6" ref="BG134:BG145">IF(N134="zákl. přenesená",J134,0)</f>
        <v>0</v>
      </c>
      <c r="BH134" s="162">
        <f aca="true" t="shared" si="7" ref="BH134:BH145">IF(N134="sníž. přenesená",J134,0)</f>
        <v>0</v>
      </c>
      <c r="BI134" s="162">
        <f aca="true" t="shared" si="8" ref="BI134:BI145">IF(N134="nulová",J134,0)</f>
        <v>0</v>
      </c>
      <c r="BJ134" s="16" t="s">
        <v>82</v>
      </c>
      <c r="BK134" s="162">
        <f aca="true" t="shared" si="9" ref="BK134:BK145">ROUND(I134*H134,2)</f>
        <v>279</v>
      </c>
      <c r="BL134" s="16" t="s">
        <v>258</v>
      </c>
      <c r="BM134" s="161" t="s">
        <v>988</v>
      </c>
    </row>
    <row r="135" spans="2:65" s="1" customFormat="1" ht="16.5" customHeight="1">
      <c r="B135" s="149"/>
      <c r="C135" s="177" t="s">
        <v>84</v>
      </c>
      <c r="D135" s="177" t="s">
        <v>306</v>
      </c>
      <c r="E135" s="178" t="s">
        <v>310</v>
      </c>
      <c r="F135" s="179" t="s">
        <v>311</v>
      </c>
      <c r="G135" s="180" t="s">
        <v>142</v>
      </c>
      <c r="H135" s="181">
        <v>1</v>
      </c>
      <c r="I135" s="182">
        <v>2358</v>
      </c>
      <c r="J135" s="183">
        <f t="shared" si="0"/>
        <v>2358</v>
      </c>
      <c r="K135" s="179" t="s">
        <v>1</v>
      </c>
      <c r="L135" s="184"/>
      <c r="M135" s="185" t="s">
        <v>1</v>
      </c>
      <c r="N135" s="186" t="s">
        <v>39</v>
      </c>
      <c r="O135" s="53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AR135" s="161" t="s">
        <v>258</v>
      </c>
      <c r="AT135" s="161" t="s">
        <v>306</v>
      </c>
      <c r="AU135" s="161" t="s">
        <v>84</v>
      </c>
      <c r="AY135" s="16" t="s">
        <v>136</v>
      </c>
      <c r="BE135" s="162">
        <f t="shared" si="4"/>
        <v>2358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6" t="s">
        <v>82</v>
      </c>
      <c r="BK135" s="162">
        <f t="shared" si="9"/>
        <v>2358</v>
      </c>
      <c r="BL135" s="16" t="s">
        <v>258</v>
      </c>
      <c r="BM135" s="161" t="s">
        <v>989</v>
      </c>
    </row>
    <row r="136" spans="2:65" s="1" customFormat="1" ht="16.5" customHeight="1">
      <c r="B136" s="149"/>
      <c r="C136" s="177" t="s">
        <v>148</v>
      </c>
      <c r="D136" s="177" t="s">
        <v>306</v>
      </c>
      <c r="E136" s="178" t="s">
        <v>313</v>
      </c>
      <c r="F136" s="179" t="s">
        <v>314</v>
      </c>
      <c r="G136" s="180" t="s">
        <v>142</v>
      </c>
      <c r="H136" s="181">
        <v>1</v>
      </c>
      <c r="I136" s="182">
        <v>1296</v>
      </c>
      <c r="J136" s="183">
        <f t="shared" si="0"/>
        <v>1296</v>
      </c>
      <c r="K136" s="179" t="s">
        <v>1</v>
      </c>
      <c r="L136" s="184"/>
      <c r="M136" s="185" t="s">
        <v>1</v>
      </c>
      <c r="N136" s="186" t="s">
        <v>39</v>
      </c>
      <c r="O136" s="53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AR136" s="161" t="s">
        <v>258</v>
      </c>
      <c r="AT136" s="161" t="s">
        <v>306</v>
      </c>
      <c r="AU136" s="161" t="s">
        <v>84</v>
      </c>
      <c r="AY136" s="16" t="s">
        <v>136</v>
      </c>
      <c r="BE136" s="162">
        <f t="shared" si="4"/>
        <v>1296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6" t="s">
        <v>82</v>
      </c>
      <c r="BK136" s="162">
        <f t="shared" si="9"/>
        <v>1296</v>
      </c>
      <c r="BL136" s="16" t="s">
        <v>258</v>
      </c>
      <c r="BM136" s="161" t="s">
        <v>990</v>
      </c>
    </row>
    <row r="137" spans="2:65" s="1" customFormat="1" ht="16.5" customHeight="1">
      <c r="B137" s="149"/>
      <c r="C137" s="177" t="s">
        <v>153</v>
      </c>
      <c r="D137" s="177" t="s">
        <v>306</v>
      </c>
      <c r="E137" s="178" t="s">
        <v>316</v>
      </c>
      <c r="F137" s="179" t="s">
        <v>317</v>
      </c>
      <c r="G137" s="180" t="s">
        <v>142</v>
      </c>
      <c r="H137" s="181">
        <v>1</v>
      </c>
      <c r="I137" s="182">
        <v>1269</v>
      </c>
      <c r="J137" s="183">
        <f t="shared" si="0"/>
        <v>1269</v>
      </c>
      <c r="K137" s="179" t="s">
        <v>1</v>
      </c>
      <c r="L137" s="184"/>
      <c r="M137" s="185" t="s">
        <v>1</v>
      </c>
      <c r="N137" s="186" t="s">
        <v>39</v>
      </c>
      <c r="O137" s="53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AR137" s="161" t="s">
        <v>258</v>
      </c>
      <c r="AT137" s="161" t="s">
        <v>306</v>
      </c>
      <c r="AU137" s="161" t="s">
        <v>84</v>
      </c>
      <c r="AY137" s="16" t="s">
        <v>136</v>
      </c>
      <c r="BE137" s="162">
        <f t="shared" si="4"/>
        <v>1269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6" t="s">
        <v>82</v>
      </c>
      <c r="BK137" s="162">
        <f t="shared" si="9"/>
        <v>1269</v>
      </c>
      <c r="BL137" s="16" t="s">
        <v>258</v>
      </c>
      <c r="BM137" s="161" t="s">
        <v>991</v>
      </c>
    </row>
    <row r="138" spans="2:65" s="1" customFormat="1" ht="16.5" customHeight="1">
      <c r="B138" s="149"/>
      <c r="C138" s="177" t="s">
        <v>157</v>
      </c>
      <c r="D138" s="177" t="s">
        <v>306</v>
      </c>
      <c r="E138" s="178" t="s">
        <v>319</v>
      </c>
      <c r="F138" s="179" t="s">
        <v>320</v>
      </c>
      <c r="G138" s="180" t="s">
        <v>142</v>
      </c>
      <c r="H138" s="181">
        <v>1</v>
      </c>
      <c r="I138" s="182">
        <v>616.5</v>
      </c>
      <c r="J138" s="183">
        <f t="shared" si="0"/>
        <v>616.5</v>
      </c>
      <c r="K138" s="179" t="s">
        <v>1</v>
      </c>
      <c r="L138" s="184"/>
      <c r="M138" s="185" t="s">
        <v>1</v>
      </c>
      <c r="N138" s="186" t="s">
        <v>39</v>
      </c>
      <c r="O138" s="53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AR138" s="161" t="s">
        <v>258</v>
      </c>
      <c r="AT138" s="161" t="s">
        <v>306</v>
      </c>
      <c r="AU138" s="161" t="s">
        <v>84</v>
      </c>
      <c r="AY138" s="16" t="s">
        <v>136</v>
      </c>
      <c r="BE138" s="162">
        <f t="shared" si="4"/>
        <v>616.5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6" t="s">
        <v>82</v>
      </c>
      <c r="BK138" s="162">
        <f t="shared" si="9"/>
        <v>616.5</v>
      </c>
      <c r="BL138" s="16" t="s">
        <v>258</v>
      </c>
      <c r="BM138" s="161" t="s">
        <v>992</v>
      </c>
    </row>
    <row r="139" spans="2:65" s="1" customFormat="1" ht="16.5" customHeight="1">
      <c r="B139" s="149"/>
      <c r="C139" s="177" t="s">
        <v>161</v>
      </c>
      <c r="D139" s="177" t="s">
        <v>306</v>
      </c>
      <c r="E139" s="178" t="s">
        <v>322</v>
      </c>
      <c r="F139" s="179" t="s">
        <v>323</v>
      </c>
      <c r="G139" s="180" t="s">
        <v>142</v>
      </c>
      <c r="H139" s="181">
        <v>2</v>
      </c>
      <c r="I139" s="182">
        <v>504</v>
      </c>
      <c r="J139" s="183">
        <f t="shared" si="0"/>
        <v>1008</v>
      </c>
      <c r="K139" s="179" t="s">
        <v>1</v>
      </c>
      <c r="L139" s="184"/>
      <c r="M139" s="185" t="s">
        <v>1</v>
      </c>
      <c r="N139" s="186" t="s">
        <v>39</v>
      </c>
      <c r="O139" s="53"/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AR139" s="161" t="s">
        <v>258</v>
      </c>
      <c r="AT139" s="161" t="s">
        <v>306</v>
      </c>
      <c r="AU139" s="161" t="s">
        <v>84</v>
      </c>
      <c r="AY139" s="16" t="s">
        <v>136</v>
      </c>
      <c r="BE139" s="162">
        <f t="shared" si="4"/>
        <v>1008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6" t="s">
        <v>82</v>
      </c>
      <c r="BK139" s="162">
        <f t="shared" si="9"/>
        <v>1008</v>
      </c>
      <c r="BL139" s="16" t="s">
        <v>258</v>
      </c>
      <c r="BM139" s="161" t="s">
        <v>993</v>
      </c>
    </row>
    <row r="140" spans="2:65" s="1" customFormat="1" ht="16.5" customHeight="1">
      <c r="B140" s="149"/>
      <c r="C140" s="177" t="s">
        <v>165</v>
      </c>
      <c r="D140" s="177" t="s">
        <v>306</v>
      </c>
      <c r="E140" s="178" t="s">
        <v>325</v>
      </c>
      <c r="F140" s="179" t="s">
        <v>326</v>
      </c>
      <c r="G140" s="180" t="s">
        <v>142</v>
      </c>
      <c r="H140" s="181">
        <v>1</v>
      </c>
      <c r="I140" s="182">
        <v>391.5</v>
      </c>
      <c r="J140" s="183">
        <f t="shared" si="0"/>
        <v>391.5</v>
      </c>
      <c r="K140" s="179" t="s">
        <v>1</v>
      </c>
      <c r="L140" s="184"/>
      <c r="M140" s="185" t="s">
        <v>1</v>
      </c>
      <c r="N140" s="186" t="s">
        <v>39</v>
      </c>
      <c r="O140" s="53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AR140" s="161" t="s">
        <v>258</v>
      </c>
      <c r="AT140" s="161" t="s">
        <v>306</v>
      </c>
      <c r="AU140" s="161" t="s">
        <v>84</v>
      </c>
      <c r="AY140" s="16" t="s">
        <v>136</v>
      </c>
      <c r="BE140" s="162">
        <f t="shared" si="4"/>
        <v>391.5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6" t="s">
        <v>82</v>
      </c>
      <c r="BK140" s="162">
        <f t="shared" si="9"/>
        <v>391.5</v>
      </c>
      <c r="BL140" s="16" t="s">
        <v>258</v>
      </c>
      <c r="BM140" s="161" t="s">
        <v>994</v>
      </c>
    </row>
    <row r="141" spans="2:65" s="1" customFormat="1" ht="16.5" customHeight="1">
      <c r="B141" s="149"/>
      <c r="C141" s="177" t="s">
        <v>169</v>
      </c>
      <c r="D141" s="177" t="s">
        <v>306</v>
      </c>
      <c r="E141" s="178" t="s">
        <v>328</v>
      </c>
      <c r="F141" s="179" t="s">
        <v>329</v>
      </c>
      <c r="G141" s="180" t="s">
        <v>142</v>
      </c>
      <c r="H141" s="181">
        <v>1</v>
      </c>
      <c r="I141" s="182">
        <v>1386</v>
      </c>
      <c r="J141" s="183">
        <f t="shared" si="0"/>
        <v>1386</v>
      </c>
      <c r="K141" s="179" t="s">
        <v>1</v>
      </c>
      <c r="L141" s="184"/>
      <c r="M141" s="185" t="s">
        <v>1</v>
      </c>
      <c r="N141" s="186" t="s">
        <v>39</v>
      </c>
      <c r="O141" s="53"/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AR141" s="161" t="s">
        <v>258</v>
      </c>
      <c r="AT141" s="161" t="s">
        <v>306</v>
      </c>
      <c r="AU141" s="161" t="s">
        <v>84</v>
      </c>
      <c r="AY141" s="16" t="s">
        <v>136</v>
      </c>
      <c r="BE141" s="162">
        <f t="shared" si="4"/>
        <v>1386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6" t="s">
        <v>82</v>
      </c>
      <c r="BK141" s="162">
        <f t="shared" si="9"/>
        <v>1386</v>
      </c>
      <c r="BL141" s="16" t="s">
        <v>258</v>
      </c>
      <c r="BM141" s="161" t="s">
        <v>995</v>
      </c>
    </row>
    <row r="142" spans="2:65" s="1" customFormat="1" ht="16.5" customHeight="1">
      <c r="B142" s="149"/>
      <c r="C142" s="177" t="s">
        <v>173</v>
      </c>
      <c r="D142" s="177" t="s">
        <v>306</v>
      </c>
      <c r="E142" s="178" t="s">
        <v>331</v>
      </c>
      <c r="F142" s="179" t="s">
        <v>332</v>
      </c>
      <c r="G142" s="180" t="s">
        <v>142</v>
      </c>
      <c r="H142" s="181">
        <v>2</v>
      </c>
      <c r="I142" s="182">
        <v>805.5</v>
      </c>
      <c r="J142" s="183">
        <f t="shared" si="0"/>
        <v>1611</v>
      </c>
      <c r="K142" s="179" t="s">
        <v>1</v>
      </c>
      <c r="L142" s="184"/>
      <c r="M142" s="185" t="s">
        <v>1</v>
      </c>
      <c r="N142" s="186" t="s">
        <v>39</v>
      </c>
      <c r="O142" s="53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AR142" s="161" t="s">
        <v>258</v>
      </c>
      <c r="AT142" s="161" t="s">
        <v>306</v>
      </c>
      <c r="AU142" s="161" t="s">
        <v>84</v>
      </c>
      <c r="AY142" s="16" t="s">
        <v>136</v>
      </c>
      <c r="BE142" s="162">
        <f t="shared" si="4"/>
        <v>1611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6" t="s">
        <v>82</v>
      </c>
      <c r="BK142" s="162">
        <f t="shared" si="9"/>
        <v>1611</v>
      </c>
      <c r="BL142" s="16" t="s">
        <v>258</v>
      </c>
      <c r="BM142" s="161" t="s">
        <v>996</v>
      </c>
    </row>
    <row r="143" spans="2:65" s="1" customFormat="1" ht="16.5" customHeight="1">
      <c r="B143" s="149"/>
      <c r="C143" s="177" t="s">
        <v>177</v>
      </c>
      <c r="D143" s="177" t="s">
        <v>306</v>
      </c>
      <c r="E143" s="178" t="s">
        <v>334</v>
      </c>
      <c r="F143" s="179" t="s">
        <v>335</v>
      </c>
      <c r="G143" s="180" t="s">
        <v>142</v>
      </c>
      <c r="H143" s="181">
        <v>1</v>
      </c>
      <c r="I143" s="182">
        <v>1957.5</v>
      </c>
      <c r="J143" s="183">
        <f t="shared" si="0"/>
        <v>1957.5</v>
      </c>
      <c r="K143" s="179" t="s">
        <v>1</v>
      </c>
      <c r="L143" s="184"/>
      <c r="M143" s="185" t="s">
        <v>1</v>
      </c>
      <c r="N143" s="186" t="s">
        <v>39</v>
      </c>
      <c r="O143" s="53"/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AR143" s="161" t="s">
        <v>258</v>
      </c>
      <c r="AT143" s="161" t="s">
        <v>306</v>
      </c>
      <c r="AU143" s="161" t="s">
        <v>84</v>
      </c>
      <c r="AY143" s="16" t="s">
        <v>136</v>
      </c>
      <c r="BE143" s="162">
        <f t="shared" si="4"/>
        <v>1957.5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6" t="s">
        <v>82</v>
      </c>
      <c r="BK143" s="162">
        <f t="shared" si="9"/>
        <v>1957.5</v>
      </c>
      <c r="BL143" s="16" t="s">
        <v>258</v>
      </c>
      <c r="BM143" s="161" t="s">
        <v>997</v>
      </c>
    </row>
    <row r="144" spans="2:65" s="1" customFormat="1" ht="16.5" customHeight="1">
      <c r="B144" s="149"/>
      <c r="C144" s="177" t="s">
        <v>181</v>
      </c>
      <c r="D144" s="177" t="s">
        <v>306</v>
      </c>
      <c r="E144" s="178" t="s">
        <v>337</v>
      </c>
      <c r="F144" s="179" t="s">
        <v>998</v>
      </c>
      <c r="G144" s="180" t="s">
        <v>142</v>
      </c>
      <c r="H144" s="181">
        <v>4</v>
      </c>
      <c r="I144" s="182">
        <v>63.9</v>
      </c>
      <c r="J144" s="183">
        <f t="shared" si="0"/>
        <v>255.6</v>
      </c>
      <c r="K144" s="179" t="s">
        <v>1</v>
      </c>
      <c r="L144" s="184"/>
      <c r="M144" s="185" t="s">
        <v>1</v>
      </c>
      <c r="N144" s="186" t="s">
        <v>39</v>
      </c>
      <c r="O144" s="53"/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AR144" s="161" t="s">
        <v>258</v>
      </c>
      <c r="AT144" s="161" t="s">
        <v>306</v>
      </c>
      <c r="AU144" s="161" t="s">
        <v>84</v>
      </c>
      <c r="AY144" s="16" t="s">
        <v>136</v>
      </c>
      <c r="BE144" s="162">
        <f t="shared" si="4"/>
        <v>255.6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6" t="s">
        <v>82</v>
      </c>
      <c r="BK144" s="162">
        <f t="shared" si="9"/>
        <v>255.6</v>
      </c>
      <c r="BL144" s="16" t="s">
        <v>258</v>
      </c>
      <c r="BM144" s="161" t="s">
        <v>999</v>
      </c>
    </row>
    <row r="145" spans="2:65" s="1" customFormat="1" ht="16.5" customHeight="1">
      <c r="B145" s="149"/>
      <c r="C145" s="177" t="s">
        <v>185</v>
      </c>
      <c r="D145" s="177" t="s">
        <v>306</v>
      </c>
      <c r="E145" s="178" t="s">
        <v>340</v>
      </c>
      <c r="F145" s="179" t="s">
        <v>1462</v>
      </c>
      <c r="G145" s="180" t="s">
        <v>142</v>
      </c>
      <c r="H145" s="181">
        <v>1</v>
      </c>
      <c r="I145" s="182">
        <v>5400</v>
      </c>
      <c r="J145" s="183">
        <f t="shared" si="0"/>
        <v>5400</v>
      </c>
      <c r="K145" s="179" t="s">
        <v>1</v>
      </c>
      <c r="L145" s="184"/>
      <c r="M145" s="185" t="s">
        <v>1</v>
      </c>
      <c r="N145" s="186" t="s">
        <v>39</v>
      </c>
      <c r="O145" s="53"/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AR145" s="161" t="s">
        <v>258</v>
      </c>
      <c r="AT145" s="161" t="s">
        <v>306</v>
      </c>
      <c r="AU145" s="161" t="s">
        <v>84</v>
      </c>
      <c r="AY145" s="16" t="s">
        <v>136</v>
      </c>
      <c r="BE145" s="162">
        <f t="shared" si="4"/>
        <v>5400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6" t="s">
        <v>82</v>
      </c>
      <c r="BK145" s="162">
        <f t="shared" si="9"/>
        <v>5400</v>
      </c>
      <c r="BL145" s="16" t="s">
        <v>258</v>
      </c>
      <c r="BM145" s="161" t="s">
        <v>1000</v>
      </c>
    </row>
    <row r="146" spans="2:63" s="11" customFormat="1" ht="22.9" customHeight="1">
      <c r="B146" s="136"/>
      <c r="D146" s="137" t="s">
        <v>73</v>
      </c>
      <c r="E146" s="147" t="s">
        <v>342</v>
      </c>
      <c r="F146" s="147" t="s">
        <v>343</v>
      </c>
      <c r="I146" s="139"/>
      <c r="J146" s="148">
        <f>BK146</f>
        <v>23038</v>
      </c>
      <c r="L146" s="136"/>
      <c r="M146" s="141"/>
      <c r="N146" s="142"/>
      <c r="O146" s="142"/>
      <c r="P146" s="143">
        <f>SUM(P147:P155)</f>
        <v>0</v>
      </c>
      <c r="Q146" s="142"/>
      <c r="R146" s="143">
        <f>SUM(R147:R155)</f>
        <v>0</v>
      </c>
      <c r="S146" s="142"/>
      <c r="T146" s="144">
        <f>SUM(T147:T155)</f>
        <v>0</v>
      </c>
      <c r="AR146" s="137" t="s">
        <v>82</v>
      </c>
      <c r="AT146" s="145" t="s">
        <v>73</v>
      </c>
      <c r="AU146" s="145" t="s">
        <v>82</v>
      </c>
      <c r="AY146" s="137" t="s">
        <v>136</v>
      </c>
      <c r="BK146" s="146">
        <f>SUM(BK147:BK155)</f>
        <v>23038</v>
      </c>
    </row>
    <row r="147" spans="2:65" s="1" customFormat="1" ht="36" customHeight="1">
      <c r="B147" s="149"/>
      <c r="C147" s="177" t="s">
        <v>189</v>
      </c>
      <c r="D147" s="177" t="s">
        <v>306</v>
      </c>
      <c r="E147" s="178" t="s">
        <v>344</v>
      </c>
      <c r="F147" s="179" t="s">
        <v>1441</v>
      </c>
      <c r="G147" s="180" t="s">
        <v>142</v>
      </c>
      <c r="H147" s="181">
        <v>1</v>
      </c>
      <c r="I147" s="182">
        <v>11200</v>
      </c>
      <c r="J147" s="183">
        <f aca="true" t="shared" si="10" ref="J147:J155">ROUND(I147*H147,2)</f>
        <v>11200</v>
      </c>
      <c r="K147" s="179" t="s">
        <v>1</v>
      </c>
      <c r="L147" s="184"/>
      <c r="M147" s="185" t="s">
        <v>1</v>
      </c>
      <c r="N147" s="186" t="s">
        <v>39</v>
      </c>
      <c r="O147" s="53"/>
      <c r="P147" s="159">
        <f aca="true" t="shared" si="11" ref="P147:P155">O147*H147</f>
        <v>0</v>
      </c>
      <c r="Q147" s="159">
        <v>0</v>
      </c>
      <c r="R147" s="159">
        <f aca="true" t="shared" si="12" ref="R147:R155">Q147*H147</f>
        <v>0</v>
      </c>
      <c r="S147" s="159">
        <v>0</v>
      </c>
      <c r="T147" s="160">
        <f aca="true" t="shared" si="13" ref="T147:T155">S147*H147</f>
        <v>0</v>
      </c>
      <c r="AR147" s="161" t="s">
        <v>169</v>
      </c>
      <c r="AT147" s="161" t="s">
        <v>306</v>
      </c>
      <c r="AU147" s="161" t="s">
        <v>84</v>
      </c>
      <c r="AY147" s="16" t="s">
        <v>136</v>
      </c>
      <c r="BE147" s="162">
        <f aca="true" t="shared" si="14" ref="BE147:BE155">IF(N147="základní",J147,0)</f>
        <v>11200</v>
      </c>
      <c r="BF147" s="162">
        <f aca="true" t="shared" si="15" ref="BF147:BF155">IF(N147="snížená",J147,0)</f>
        <v>0</v>
      </c>
      <c r="BG147" s="162">
        <f aca="true" t="shared" si="16" ref="BG147:BG155">IF(N147="zákl. přenesená",J147,0)</f>
        <v>0</v>
      </c>
      <c r="BH147" s="162">
        <f aca="true" t="shared" si="17" ref="BH147:BH155">IF(N147="sníž. přenesená",J147,0)</f>
        <v>0</v>
      </c>
      <c r="BI147" s="162">
        <f aca="true" t="shared" si="18" ref="BI147:BI155">IF(N147="nulová",J147,0)</f>
        <v>0</v>
      </c>
      <c r="BJ147" s="16" t="s">
        <v>82</v>
      </c>
      <c r="BK147" s="162">
        <f aca="true" t="shared" si="19" ref="BK147:BK155">ROUND(I147*H147,2)</f>
        <v>11200</v>
      </c>
      <c r="BL147" s="16" t="s">
        <v>153</v>
      </c>
      <c r="BM147" s="161" t="s">
        <v>1001</v>
      </c>
    </row>
    <row r="148" spans="2:65" s="1" customFormat="1" ht="16.5" customHeight="1">
      <c r="B148" s="149"/>
      <c r="C148" s="177" t="s">
        <v>193</v>
      </c>
      <c r="D148" s="177" t="s">
        <v>306</v>
      </c>
      <c r="E148" s="178" t="s">
        <v>346</v>
      </c>
      <c r="F148" s="179" t="s">
        <v>347</v>
      </c>
      <c r="G148" s="180" t="s">
        <v>142</v>
      </c>
      <c r="H148" s="181">
        <v>1</v>
      </c>
      <c r="I148" s="182">
        <v>3340</v>
      </c>
      <c r="J148" s="183">
        <f t="shared" si="10"/>
        <v>3340</v>
      </c>
      <c r="K148" s="179" t="s">
        <v>1</v>
      </c>
      <c r="L148" s="184"/>
      <c r="M148" s="185" t="s">
        <v>1</v>
      </c>
      <c r="N148" s="186" t="s">
        <v>39</v>
      </c>
      <c r="O148" s="53"/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AR148" s="161" t="s">
        <v>169</v>
      </c>
      <c r="AT148" s="161" t="s">
        <v>306</v>
      </c>
      <c r="AU148" s="161" t="s">
        <v>84</v>
      </c>
      <c r="AY148" s="16" t="s">
        <v>136</v>
      </c>
      <c r="BE148" s="162">
        <f t="shared" si="14"/>
        <v>3340</v>
      </c>
      <c r="BF148" s="162">
        <f t="shared" si="15"/>
        <v>0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6" t="s">
        <v>82</v>
      </c>
      <c r="BK148" s="162">
        <f t="shared" si="19"/>
        <v>3340</v>
      </c>
      <c r="BL148" s="16" t="s">
        <v>153</v>
      </c>
      <c r="BM148" s="161" t="s">
        <v>1002</v>
      </c>
    </row>
    <row r="149" spans="2:65" s="1" customFormat="1" ht="16.5" customHeight="1">
      <c r="B149" s="149"/>
      <c r="C149" s="177" t="s">
        <v>8</v>
      </c>
      <c r="D149" s="177" t="s">
        <v>306</v>
      </c>
      <c r="E149" s="178" t="s">
        <v>349</v>
      </c>
      <c r="F149" s="179" t="s">
        <v>350</v>
      </c>
      <c r="G149" s="180" t="s">
        <v>142</v>
      </c>
      <c r="H149" s="181">
        <v>1</v>
      </c>
      <c r="I149" s="182">
        <v>420</v>
      </c>
      <c r="J149" s="183">
        <f t="shared" si="10"/>
        <v>420</v>
      </c>
      <c r="K149" s="179" t="s">
        <v>1</v>
      </c>
      <c r="L149" s="184"/>
      <c r="M149" s="185" t="s">
        <v>1</v>
      </c>
      <c r="N149" s="186" t="s">
        <v>39</v>
      </c>
      <c r="O149" s="53"/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AR149" s="161" t="s">
        <v>169</v>
      </c>
      <c r="AT149" s="161" t="s">
        <v>306</v>
      </c>
      <c r="AU149" s="161" t="s">
        <v>84</v>
      </c>
      <c r="AY149" s="16" t="s">
        <v>136</v>
      </c>
      <c r="BE149" s="162">
        <f t="shared" si="14"/>
        <v>420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6" t="s">
        <v>82</v>
      </c>
      <c r="BK149" s="162">
        <f t="shared" si="19"/>
        <v>420</v>
      </c>
      <c r="BL149" s="16" t="s">
        <v>153</v>
      </c>
      <c r="BM149" s="161" t="s">
        <v>1003</v>
      </c>
    </row>
    <row r="150" spans="2:65" s="1" customFormat="1" ht="22.9" customHeight="1">
      <c r="B150" s="149"/>
      <c r="C150" s="177" t="s">
        <v>143</v>
      </c>
      <c r="D150" s="177" t="s">
        <v>306</v>
      </c>
      <c r="E150" s="178" t="s">
        <v>352</v>
      </c>
      <c r="F150" s="179" t="s">
        <v>353</v>
      </c>
      <c r="G150" s="180" t="s">
        <v>142</v>
      </c>
      <c r="H150" s="181">
        <v>2</v>
      </c>
      <c r="I150" s="182">
        <v>599</v>
      </c>
      <c r="J150" s="183">
        <f t="shared" si="10"/>
        <v>1198</v>
      </c>
      <c r="K150" s="179" t="s">
        <v>1</v>
      </c>
      <c r="L150" s="184"/>
      <c r="M150" s="185" t="s">
        <v>1</v>
      </c>
      <c r="N150" s="186" t="s">
        <v>39</v>
      </c>
      <c r="O150" s="53"/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AR150" s="161" t="s">
        <v>169</v>
      </c>
      <c r="AT150" s="161" t="s">
        <v>306</v>
      </c>
      <c r="AU150" s="161" t="s">
        <v>84</v>
      </c>
      <c r="AY150" s="16" t="s">
        <v>136</v>
      </c>
      <c r="BE150" s="162">
        <f t="shared" si="14"/>
        <v>1198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6" t="s">
        <v>82</v>
      </c>
      <c r="BK150" s="162">
        <f t="shared" si="19"/>
        <v>1198</v>
      </c>
      <c r="BL150" s="16" t="s">
        <v>153</v>
      </c>
      <c r="BM150" s="161" t="s">
        <v>1004</v>
      </c>
    </row>
    <row r="151" spans="2:65" s="1" customFormat="1" ht="16.5" customHeight="1">
      <c r="B151" s="149"/>
      <c r="C151" s="177" t="s">
        <v>203</v>
      </c>
      <c r="D151" s="177" t="s">
        <v>306</v>
      </c>
      <c r="E151" s="178" t="s">
        <v>355</v>
      </c>
      <c r="F151" s="179" t="s">
        <v>356</v>
      </c>
      <c r="G151" s="180" t="s">
        <v>142</v>
      </c>
      <c r="H151" s="181">
        <v>1</v>
      </c>
      <c r="I151" s="182">
        <v>410</v>
      </c>
      <c r="J151" s="183">
        <f t="shared" si="10"/>
        <v>410</v>
      </c>
      <c r="K151" s="179" t="s">
        <v>1</v>
      </c>
      <c r="L151" s="184"/>
      <c r="M151" s="185" t="s">
        <v>1</v>
      </c>
      <c r="N151" s="186" t="s">
        <v>39</v>
      </c>
      <c r="O151" s="53"/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AR151" s="161" t="s">
        <v>169</v>
      </c>
      <c r="AT151" s="161" t="s">
        <v>306</v>
      </c>
      <c r="AU151" s="161" t="s">
        <v>84</v>
      </c>
      <c r="AY151" s="16" t="s">
        <v>136</v>
      </c>
      <c r="BE151" s="162">
        <f t="shared" si="14"/>
        <v>410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6" t="s">
        <v>82</v>
      </c>
      <c r="BK151" s="162">
        <f t="shared" si="19"/>
        <v>410</v>
      </c>
      <c r="BL151" s="16" t="s">
        <v>153</v>
      </c>
      <c r="BM151" s="161" t="s">
        <v>1005</v>
      </c>
    </row>
    <row r="152" spans="2:65" s="1" customFormat="1" ht="16.5" customHeight="1">
      <c r="B152" s="149"/>
      <c r="C152" s="177" t="s">
        <v>206</v>
      </c>
      <c r="D152" s="177" t="s">
        <v>306</v>
      </c>
      <c r="E152" s="178" t="s">
        <v>358</v>
      </c>
      <c r="F152" s="179" t="s">
        <v>359</v>
      </c>
      <c r="G152" s="180" t="s">
        <v>142</v>
      </c>
      <c r="H152" s="181">
        <v>1</v>
      </c>
      <c r="I152" s="182">
        <v>1130</v>
      </c>
      <c r="J152" s="183">
        <f t="shared" si="10"/>
        <v>1130</v>
      </c>
      <c r="K152" s="179" t="s">
        <v>1</v>
      </c>
      <c r="L152" s="184"/>
      <c r="M152" s="185" t="s">
        <v>1</v>
      </c>
      <c r="N152" s="186" t="s">
        <v>39</v>
      </c>
      <c r="O152" s="53"/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AR152" s="161" t="s">
        <v>169</v>
      </c>
      <c r="AT152" s="161" t="s">
        <v>306</v>
      </c>
      <c r="AU152" s="161" t="s">
        <v>84</v>
      </c>
      <c r="AY152" s="16" t="s">
        <v>136</v>
      </c>
      <c r="BE152" s="162">
        <f t="shared" si="14"/>
        <v>1130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6" t="s">
        <v>82</v>
      </c>
      <c r="BK152" s="162">
        <f t="shared" si="19"/>
        <v>1130</v>
      </c>
      <c r="BL152" s="16" t="s">
        <v>153</v>
      </c>
      <c r="BM152" s="161" t="s">
        <v>1006</v>
      </c>
    </row>
    <row r="153" spans="2:65" s="1" customFormat="1" ht="16.5" customHeight="1">
      <c r="B153" s="149"/>
      <c r="C153" s="177" t="s">
        <v>209</v>
      </c>
      <c r="D153" s="177" t="s">
        <v>306</v>
      </c>
      <c r="E153" s="178" t="s">
        <v>361</v>
      </c>
      <c r="F153" s="179" t="s">
        <v>362</v>
      </c>
      <c r="G153" s="180" t="s">
        <v>142</v>
      </c>
      <c r="H153" s="181">
        <v>1</v>
      </c>
      <c r="I153" s="182">
        <v>160</v>
      </c>
      <c r="J153" s="183">
        <f t="shared" si="10"/>
        <v>160</v>
      </c>
      <c r="K153" s="179" t="s">
        <v>1</v>
      </c>
      <c r="L153" s="184"/>
      <c r="M153" s="185" t="s">
        <v>1</v>
      </c>
      <c r="N153" s="186" t="s">
        <v>39</v>
      </c>
      <c r="O153" s="53"/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AR153" s="161" t="s">
        <v>169</v>
      </c>
      <c r="AT153" s="161" t="s">
        <v>306</v>
      </c>
      <c r="AU153" s="161" t="s">
        <v>84</v>
      </c>
      <c r="AY153" s="16" t="s">
        <v>136</v>
      </c>
      <c r="BE153" s="162">
        <f t="shared" si="14"/>
        <v>160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6" t="s">
        <v>82</v>
      </c>
      <c r="BK153" s="162">
        <f t="shared" si="19"/>
        <v>160</v>
      </c>
      <c r="BL153" s="16" t="s">
        <v>153</v>
      </c>
      <c r="BM153" s="161" t="s">
        <v>1007</v>
      </c>
    </row>
    <row r="154" spans="2:65" s="1" customFormat="1" ht="16.5" customHeight="1">
      <c r="B154" s="149"/>
      <c r="C154" s="177" t="s">
        <v>212</v>
      </c>
      <c r="D154" s="177" t="s">
        <v>306</v>
      </c>
      <c r="E154" s="178" t="s">
        <v>364</v>
      </c>
      <c r="F154" s="179" t="s">
        <v>365</v>
      </c>
      <c r="G154" s="180" t="s">
        <v>142</v>
      </c>
      <c r="H154" s="181">
        <v>1</v>
      </c>
      <c r="I154" s="182">
        <v>180</v>
      </c>
      <c r="J154" s="183">
        <f t="shared" si="10"/>
        <v>180</v>
      </c>
      <c r="K154" s="179" t="s">
        <v>1</v>
      </c>
      <c r="L154" s="184"/>
      <c r="M154" s="185" t="s">
        <v>1</v>
      </c>
      <c r="N154" s="186" t="s">
        <v>39</v>
      </c>
      <c r="O154" s="53"/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AR154" s="161" t="s">
        <v>169</v>
      </c>
      <c r="AT154" s="161" t="s">
        <v>306</v>
      </c>
      <c r="AU154" s="161" t="s">
        <v>84</v>
      </c>
      <c r="AY154" s="16" t="s">
        <v>136</v>
      </c>
      <c r="BE154" s="162">
        <f t="shared" si="14"/>
        <v>180</v>
      </c>
      <c r="BF154" s="162">
        <f t="shared" si="15"/>
        <v>0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6" t="s">
        <v>82</v>
      </c>
      <c r="BK154" s="162">
        <f t="shared" si="19"/>
        <v>180</v>
      </c>
      <c r="BL154" s="16" t="s">
        <v>153</v>
      </c>
      <c r="BM154" s="161" t="s">
        <v>1008</v>
      </c>
    </row>
    <row r="155" spans="2:65" s="1" customFormat="1" ht="16.5" customHeight="1">
      <c r="B155" s="149"/>
      <c r="C155" s="177" t="s">
        <v>7</v>
      </c>
      <c r="D155" s="177" t="s">
        <v>306</v>
      </c>
      <c r="E155" s="178" t="s">
        <v>367</v>
      </c>
      <c r="F155" s="179" t="s">
        <v>368</v>
      </c>
      <c r="G155" s="180" t="s">
        <v>142</v>
      </c>
      <c r="H155" s="181">
        <v>1</v>
      </c>
      <c r="I155" s="182">
        <v>5000</v>
      </c>
      <c r="J155" s="183">
        <f t="shared" si="10"/>
        <v>5000</v>
      </c>
      <c r="K155" s="179" t="s">
        <v>1</v>
      </c>
      <c r="L155" s="184"/>
      <c r="M155" s="185" t="s">
        <v>1</v>
      </c>
      <c r="N155" s="186" t="s">
        <v>39</v>
      </c>
      <c r="O155" s="53"/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AR155" s="161" t="s">
        <v>169</v>
      </c>
      <c r="AT155" s="161" t="s">
        <v>306</v>
      </c>
      <c r="AU155" s="161" t="s">
        <v>84</v>
      </c>
      <c r="AY155" s="16" t="s">
        <v>136</v>
      </c>
      <c r="BE155" s="162">
        <f t="shared" si="14"/>
        <v>5000</v>
      </c>
      <c r="BF155" s="162">
        <f t="shared" si="15"/>
        <v>0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6" t="s">
        <v>82</v>
      </c>
      <c r="BK155" s="162">
        <f t="shared" si="19"/>
        <v>5000</v>
      </c>
      <c r="BL155" s="16" t="s">
        <v>153</v>
      </c>
      <c r="BM155" s="161" t="s">
        <v>1009</v>
      </c>
    </row>
    <row r="156" spans="2:63" s="11" customFormat="1" ht="22.9" customHeight="1">
      <c r="B156" s="136"/>
      <c r="D156" s="137" t="s">
        <v>73</v>
      </c>
      <c r="E156" s="147" t="s">
        <v>253</v>
      </c>
      <c r="F156" s="147" t="s">
        <v>254</v>
      </c>
      <c r="I156" s="139"/>
      <c r="J156" s="148">
        <f>BK156</f>
        <v>6200</v>
      </c>
      <c r="L156" s="136"/>
      <c r="M156" s="141"/>
      <c r="N156" s="142"/>
      <c r="O156" s="142"/>
      <c r="P156" s="143">
        <f>SUM(P157:P163)</f>
        <v>0</v>
      </c>
      <c r="Q156" s="142"/>
      <c r="R156" s="143">
        <f>SUM(R157:R163)</f>
        <v>0</v>
      </c>
      <c r="S156" s="142"/>
      <c r="T156" s="144">
        <f>SUM(T157:T163)</f>
        <v>0</v>
      </c>
      <c r="AR156" s="137" t="s">
        <v>153</v>
      </c>
      <c r="AT156" s="145" t="s">
        <v>73</v>
      </c>
      <c r="AU156" s="145" t="s">
        <v>82</v>
      </c>
      <c r="AY156" s="137" t="s">
        <v>136</v>
      </c>
      <c r="BK156" s="146">
        <f>SUM(BK157:BK163)</f>
        <v>6200</v>
      </c>
    </row>
    <row r="157" spans="2:65" s="1" customFormat="1" ht="16.5" customHeight="1">
      <c r="B157" s="149"/>
      <c r="C157" s="150" t="s">
        <v>223</v>
      </c>
      <c r="D157" s="150" t="s">
        <v>139</v>
      </c>
      <c r="E157" s="151" t="s">
        <v>261</v>
      </c>
      <c r="F157" s="152" t="s">
        <v>370</v>
      </c>
      <c r="G157" s="153" t="s">
        <v>142</v>
      </c>
      <c r="H157" s="154">
        <v>1</v>
      </c>
      <c r="I157" s="155">
        <v>500</v>
      </c>
      <c r="J157" s="156">
        <f aca="true" t="shared" si="20" ref="J157:J163">ROUND(I157*H157,2)</f>
        <v>500</v>
      </c>
      <c r="K157" s="152" t="s">
        <v>1</v>
      </c>
      <c r="L157" s="30"/>
      <c r="M157" s="157" t="s">
        <v>1</v>
      </c>
      <c r="N157" s="158" t="s">
        <v>39</v>
      </c>
      <c r="O157" s="53"/>
      <c r="P157" s="159">
        <f aca="true" t="shared" si="21" ref="P157:P163">O157*H157</f>
        <v>0</v>
      </c>
      <c r="Q157" s="159">
        <v>0</v>
      </c>
      <c r="R157" s="159">
        <f aca="true" t="shared" si="22" ref="R157:R163">Q157*H157</f>
        <v>0</v>
      </c>
      <c r="S157" s="159">
        <v>0</v>
      </c>
      <c r="T157" s="160">
        <f aca="true" t="shared" si="23" ref="T157:T163">S157*H157</f>
        <v>0</v>
      </c>
      <c r="AR157" s="161" t="s">
        <v>258</v>
      </c>
      <c r="AT157" s="161" t="s">
        <v>139</v>
      </c>
      <c r="AU157" s="161" t="s">
        <v>84</v>
      </c>
      <c r="AY157" s="16" t="s">
        <v>136</v>
      </c>
      <c r="BE157" s="162">
        <f aca="true" t="shared" si="24" ref="BE157:BE163">IF(N157="základní",J157,0)</f>
        <v>500</v>
      </c>
      <c r="BF157" s="162">
        <f aca="true" t="shared" si="25" ref="BF157:BF163">IF(N157="snížená",J157,0)</f>
        <v>0</v>
      </c>
      <c r="BG157" s="162">
        <f aca="true" t="shared" si="26" ref="BG157:BG163">IF(N157="zákl. přenesená",J157,0)</f>
        <v>0</v>
      </c>
      <c r="BH157" s="162">
        <f aca="true" t="shared" si="27" ref="BH157:BH163">IF(N157="sníž. přenesená",J157,0)</f>
        <v>0</v>
      </c>
      <c r="BI157" s="162">
        <f aca="true" t="shared" si="28" ref="BI157:BI163">IF(N157="nulová",J157,0)</f>
        <v>0</v>
      </c>
      <c r="BJ157" s="16" t="s">
        <v>82</v>
      </c>
      <c r="BK157" s="162">
        <f aca="true" t="shared" si="29" ref="BK157:BK163">ROUND(I157*H157,2)</f>
        <v>500</v>
      </c>
      <c r="BL157" s="16" t="s">
        <v>258</v>
      </c>
      <c r="BM157" s="161" t="s">
        <v>1010</v>
      </c>
    </row>
    <row r="158" spans="2:65" s="1" customFormat="1" ht="36" customHeight="1">
      <c r="B158" s="149"/>
      <c r="C158" s="150" t="s">
        <v>227</v>
      </c>
      <c r="D158" s="150" t="s">
        <v>139</v>
      </c>
      <c r="E158" s="151" t="s">
        <v>263</v>
      </c>
      <c r="F158" s="152" t="s">
        <v>372</v>
      </c>
      <c r="G158" s="153" t="s">
        <v>142</v>
      </c>
      <c r="H158" s="154">
        <v>1</v>
      </c>
      <c r="I158" s="155">
        <v>500</v>
      </c>
      <c r="J158" s="156">
        <f t="shared" si="20"/>
        <v>500</v>
      </c>
      <c r="K158" s="152" t="s">
        <v>1</v>
      </c>
      <c r="L158" s="30"/>
      <c r="M158" s="157" t="s">
        <v>1</v>
      </c>
      <c r="N158" s="158" t="s">
        <v>39</v>
      </c>
      <c r="O158" s="53"/>
      <c r="P158" s="159">
        <f t="shared" si="21"/>
        <v>0</v>
      </c>
      <c r="Q158" s="159">
        <v>0</v>
      </c>
      <c r="R158" s="159">
        <f t="shared" si="22"/>
        <v>0</v>
      </c>
      <c r="S158" s="159">
        <v>0</v>
      </c>
      <c r="T158" s="160">
        <f t="shared" si="23"/>
        <v>0</v>
      </c>
      <c r="AR158" s="161" t="s">
        <v>258</v>
      </c>
      <c r="AT158" s="161" t="s">
        <v>139</v>
      </c>
      <c r="AU158" s="161" t="s">
        <v>84</v>
      </c>
      <c r="AY158" s="16" t="s">
        <v>136</v>
      </c>
      <c r="BE158" s="162">
        <f t="shared" si="24"/>
        <v>500</v>
      </c>
      <c r="BF158" s="162">
        <f t="shared" si="25"/>
        <v>0</v>
      </c>
      <c r="BG158" s="162">
        <f t="shared" si="26"/>
        <v>0</v>
      </c>
      <c r="BH158" s="162">
        <f t="shared" si="27"/>
        <v>0</v>
      </c>
      <c r="BI158" s="162">
        <f t="shared" si="28"/>
        <v>0</v>
      </c>
      <c r="BJ158" s="16" t="s">
        <v>82</v>
      </c>
      <c r="BK158" s="162">
        <f t="shared" si="29"/>
        <v>500</v>
      </c>
      <c r="BL158" s="16" t="s">
        <v>258</v>
      </c>
      <c r="BM158" s="161" t="s">
        <v>1011</v>
      </c>
    </row>
    <row r="159" spans="2:65" s="1" customFormat="1" ht="24" customHeight="1">
      <c r="B159" s="149"/>
      <c r="C159" s="150" t="s">
        <v>231</v>
      </c>
      <c r="D159" s="150" t="s">
        <v>139</v>
      </c>
      <c r="E159" s="151" t="s">
        <v>265</v>
      </c>
      <c r="F159" s="152" t="s">
        <v>374</v>
      </c>
      <c r="G159" s="153" t="s">
        <v>142</v>
      </c>
      <c r="H159" s="154">
        <v>1</v>
      </c>
      <c r="I159" s="155">
        <v>1000</v>
      </c>
      <c r="J159" s="156">
        <f t="shared" si="20"/>
        <v>1000</v>
      </c>
      <c r="K159" s="152" t="s">
        <v>1</v>
      </c>
      <c r="L159" s="30"/>
      <c r="M159" s="157" t="s">
        <v>1</v>
      </c>
      <c r="N159" s="158" t="s">
        <v>39</v>
      </c>
      <c r="O159" s="53"/>
      <c r="P159" s="159">
        <f t="shared" si="21"/>
        <v>0</v>
      </c>
      <c r="Q159" s="159">
        <v>0</v>
      </c>
      <c r="R159" s="159">
        <f t="shared" si="22"/>
        <v>0</v>
      </c>
      <c r="S159" s="159">
        <v>0</v>
      </c>
      <c r="T159" s="160">
        <f t="shared" si="23"/>
        <v>0</v>
      </c>
      <c r="AR159" s="161" t="s">
        <v>258</v>
      </c>
      <c r="AT159" s="161" t="s">
        <v>139</v>
      </c>
      <c r="AU159" s="161" t="s">
        <v>84</v>
      </c>
      <c r="AY159" s="16" t="s">
        <v>136</v>
      </c>
      <c r="BE159" s="162">
        <f t="shared" si="24"/>
        <v>1000</v>
      </c>
      <c r="BF159" s="162">
        <f t="shared" si="25"/>
        <v>0</v>
      </c>
      <c r="BG159" s="162">
        <f t="shared" si="26"/>
        <v>0</v>
      </c>
      <c r="BH159" s="162">
        <f t="shared" si="27"/>
        <v>0</v>
      </c>
      <c r="BI159" s="162">
        <f t="shared" si="28"/>
        <v>0</v>
      </c>
      <c r="BJ159" s="16" t="s">
        <v>82</v>
      </c>
      <c r="BK159" s="162">
        <f t="shared" si="29"/>
        <v>1000</v>
      </c>
      <c r="BL159" s="16" t="s">
        <v>258</v>
      </c>
      <c r="BM159" s="161" t="s">
        <v>1012</v>
      </c>
    </row>
    <row r="160" spans="2:65" s="1" customFormat="1" ht="16.5" customHeight="1">
      <c r="B160" s="149"/>
      <c r="C160" s="150" t="s">
        <v>235</v>
      </c>
      <c r="D160" s="150" t="s">
        <v>139</v>
      </c>
      <c r="E160" s="151" t="s">
        <v>269</v>
      </c>
      <c r="F160" s="152" t="s">
        <v>287</v>
      </c>
      <c r="G160" s="153" t="s">
        <v>142</v>
      </c>
      <c r="H160" s="154">
        <v>1</v>
      </c>
      <c r="I160" s="155">
        <v>2500</v>
      </c>
      <c r="J160" s="156">
        <f t="shared" si="20"/>
        <v>2500</v>
      </c>
      <c r="K160" s="152" t="s">
        <v>1</v>
      </c>
      <c r="L160" s="30"/>
      <c r="M160" s="157" t="s">
        <v>1</v>
      </c>
      <c r="N160" s="158" t="s">
        <v>39</v>
      </c>
      <c r="O160" s="53"/>
      <c r="P160" s="159">
        <f t="shared" si="21"/>
        <v>0</v>
      </c>
      <c r="Q160" s="159">
        <v>0</v>
      </c>
      <c r="R160" s="159">
        <f t="shared" si="22"/>
        <v>0</v>
      </c>
      <c r="S160" s="159">
        <v>0</v>
      </c>
      <c r="T160" s="160">
        <f t="shared" si="23"/>
        <v>0</v>
      </c>
      <c r="AR160" s="161" t="s">
        <v>258</v>
      </c>
      <c r="AT160" s="161" t="s">
        <v>139</v>
      </c>
      <c r="AU160" s="161" t="s">
        <v>84</v>
      </c>
      <c r="AY160" s="16" t="s">
        <v>136</v>
      </c>
      <c r="BE160" s="162">
        <f t="shared" si="24"/>
        <v>2500</v>
      </c>
      <c r="BF160" s="162">
        <f t="shared" si="25"/>
        <v>0</v>
      </c>
      <c r="BG160" s="162">
        <f t="shared" si="26"/>
        <v>0</v>
      </c>
      <c r="BH160" s="162">
        <f t="shared" si="27"/>
        <v>0</v>
      </c>
      <c r="BI160" s="162">
        <f t="shared" si="28"/>
        <v>0</v>
      </c>
      <c r="BJ160" s="16" t="s">
        <v>82</v>
      </c>
      <c r="BK160" s="162">
        <f t="shared" si="29"/>
        <v>2500</v>
      </c>
      <c r="BL160" s="16" t="s">
        <v>258</v>
      </c>
      <c r="BM160" s="161" t="s">
        <v>1013</v>
      </c>
    </row>
    <row r="161" spans="2:65" s="1" customFormat="1" ht="16.5" customHeight="1">
      <c r="B161" s="149"/>
      <c r="C161" s="150" t="s">
        <v>255</v>
      </c>
      <c r="D161" s="150" t="s">
        <v>139</v>
      </c>
      <c r="E161" s="151" t="s">
        <v>282</v>
      </c>
      <c r="F161" s="152" t="s">
        <v>266</v>
      </c>
      <c r="G161" s="153" t="s">
        <v>142</v>
      </c>
      <c r="H161" s="154">
        <v>1</v>
      </c>
      <c r="I161" s="155">
        <v>500</v>
      </c>
      <c r="J161" s="156">
        <f t="shared" si="20"/>
        <v>500</v>
      </c>
      <c r="K161" s="152" t="s">
        <v>1</v>
      </c>
      <c r="L161" s="30"/>
      <c r="M161" s="157" t="s">
        <v>1</v>
      </c>
      <c r="N161" s="158" t="s">
        <v>39</v>
      </c>
      <c r="O161" s="53"/>
      <c r="P161" s="159">
        <f t="shared" si="21"/>
        <v>0</v>
      </c>
      <c r="Q161" s="159">
        <v>0</v>
      </c>
      <c r="R161" s="159">
        <f t="shared" si="22"/>
        <v>0</v>
      </c>
      <c r="S161" s="159">
        <v>0</v>
      </c>
      <c r="T161" s="160">
        <f t="shared" si="23"/>
        <v>0</v>
      </c>
      <c r="AR161" s="161" t="s">
        <v>258</v>
      </c>
      <c r="AT161" s="161" t="s">
        <v>139</v>
      </c>
      <c r="AU161" s="161" t="s">
        <v>84</v>
      </c>
      <c r="AY161" s="16" t="s">
        <v>136</v>
      </c>
      <c r="BE161" s="162">
        <f t="shared" si="24"/>
        <v>500</v>
      </c>
      <c r="BF161" s="162">
        <f t="shared" si="25"/>
        <v>0</v>
      </c>
      <c r="BG161" s="162">
        <f t="shared" si="26"/>
        <v>0</v>
      </c>
      <c r="BH161" s="162">
        <f t="shared" si="27"/>
        <v>0</v>
      </c>
      <c r="BI161" s="162">
        <f t="shared" si="28"/>
        <v>0</v>
      </c>
      <c r="BJ161" s="16" t="s">
        <v>82</v>
      </c>
      <c r="BK161" s="162">
        <f t="shared" si="29"/>
        <v>500</v>
      </c>
      <c r="BL161" s="16" t="s">
        <v>258</v>
      </c>
      <c r="BM161" s="161" t="s">
        <v>1014</v>
      </c>
    </row>
    <row r="162" spans="2:65" s="1" customFormat="1" ht="16.5" customHeight="1">
      <c r="B162" s="149"/>
      <c r="C162" s="150" t="s">
        <v>260</v>
      </c>
      <c r="D162" s="150" t="s">
        <v>139</v>
      </c>
      <c r="E162" s="151" t="s">
        <v>286</v>
      </c>
      <c r="F162" s="152" t="s">
        <v>380</v>
      </c>
      <c r="G162" s="153" t="s">
        <v>142</v>
      </c>
      <c r="H162" s="154">
        <v>1</v>
      </c>
      <c r="I162" s="155">
        <v>1000</v>
      </c>
      <c r="J162" s="156">
        <f t="shared" si="20"/>
        <v>1000</v>
      </c>
      <c r="K162" s="152" t="s">
        <v>1</v>
      </c>
      <c r="L162" s="30"/>
      <c r="M162" s="157" t="s">
        <v>1</v>
      </c>
      <c r="N162" s="158" t="s">
        <v>39</v>
      </c>
      <c r="O162" s="53"/>
      <c r="P162" s="159">
        <f t="shared" si="21"/>
        <v>0</v>
      </c>
      <c r="Q162" s="159">
        <v>0</v>
      </c>
      <c r="R162" s="159">
        <f t="shared" si="22"/>
        <v>0</v>
      </c>
      <c r="S162" s="159">
        <v>0</v>
      </c>
      <c r="T162" s="160">
        <f t="shared" si="23"/>
        <v>0</v>
      </c>
      <c r="AR162" s="161" t="s">
        <v>258</v>
      </c>
      <c r="AT162" s="161" t="s">
        <v>139</v>
      </c>
      <c r="AU162" s="161" t="s">
        <v>84</v>
      </c>
      <c r="AY162" s="16" t="s">
        <v>136</v>
      </c>
      <c r="BE162" s="162">
        <f t="shared" si="24"/>
        <v>1000</v>
      </c>
      <c r="BF162" s="162">
        <f t="shared" si="25"/>
        <v>0</v>
      </c>
      <c r="BG162" s="162">
        <f t="shared" si="26"/>
        <v>0</v>
      </c>
      <c r="BH162" s="162">
        <f t="shared" si="27"/>
        <v>0</v>
      </c>
      <c r="BI162" s="162">
        <f t="shared" si="28"/>
        <v>0</v>
      </c>
      <c r="BJ162" s="16" t="s">
        <v>82</v>
      </c>
      <c r="BK162" s="162">
        <f t="shared" si="29"/>
        <v>1000</v>
      </c>
      <c r="BL162" s="16" t="s">
        <v>258</v>
      </c>
      <c r="BM162" s="161" t="s">
        <v>1015</v>
      </c>
    </row>
    <row r="163" spans="2:65" s="1" customFormat="1" ht="16.5" customHeight="1">
      <c r="B163" s="149"/>
      <c r="C163" s="150" t="s">
        <v>262</v>
      </c>
      <c r="D163" s="150" t="s">
        <v>139</v>
      </c>
      <c r="E163" s="151" t="s">
        <v>383</v>
      </c>
      <c r="F163" s="152" t="s">
        <v>384</v>
      </c>
      <c r="G163" s="153" t="s">
        <v>381</v>
      </c>
      <c r="H163" s="154">
        <v>1</v>
      </c>
      <c r="I163" s="155">
        <v>200</v>
      </c>
      <c r="J163" s="156">
        <f t="shared" si="20"/>
        <v>200</v>
      </c>
      <c r="K163" s="152" t="s">
        <v>1</v>
      </c>
      <c r="L163" s="30"/>
      <c r="M163" s="157" t="s">
        <v>1</v>
      </c>
      <c r="N163" s="158" t="s">
        <v>39</v>
      </c>
      <c r="O163" s="53"/>
      <c r="P163" s="159">
        <f t="shared" si="21"/>
        <v>0</v>
      </c>
      <c r="Q163" s="159">
        <v>0</v>
      </c>
      <c r="R163" s="159">
        <f t="shared" si="22"/>
        <v>0</v>
      </c>
      <c r="S163" s="159">
        <v>0</v>
      </c>
      <c r="T163" s="160">
        <f t="shared" si="23"/>
        <v>0</v>
      </c>
      <c r="AR163" s="161" t="s">
        <v>258</v>
      </c>
      <c r="AT163" s="161" t="s">
        <v>139</v>
      </c>
      <c r="AU163" s="161" t="s">
        <v>84</v>
      </c>
      <c r="AY163" s="16" t="s">
        <v>136</v>
      </c>
      <c r="BE163" s="162">
        <f t="shared" si="24"/>
        <v>200</v>
      </c>
      <c r="BF163" s="162">
        <f t="shared" si="25"/>
        <v>0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16" t="s">
        <v>82</v>
      </c>
      <c r="BK163" s="162">
        <f t="shared" si="29"/>
        <v>200</v>
      </c>
      <c r="BL163" s="16" t="s">
        <v>258</v>
      </c>
      <c r="BM163" s="161" t="s">
        <v>1016</v>
      </c>
    </row>
    <row r="164" spans="2:63" s="11" customFormat="1" ht="22.9" customHeight="1">
      <c r="B164" s="136"/>
      <c r="D164" s="137" t="s">
        <v>73</v>
      </c>
      <c r="E164" s="147" t="s">
        <v>386</v>
      </c>
      <c r="F164" s="147" t="s">
        <v>387</v>
      </c>
      <c r="I164" s="139"/>
      <c r="J164" s="148">
        <f>BK164</f>
        <v>2150</v>
      </c>
      <c r="L164" s="136"/>
      <c r="M164" s="141"/>
      <c r="N164" s="142"/>
      <c r="O164" s="142"/>
      <c r="P164" s="143">
        <f>SUM(P165:P167)</f>
        <v>0</v>
      </c>
      <c r="Q164" s="142"/>
      <c r="R164" s="143">
        <f>SUM(R165:R167)</f>
        <v>0</v>
      </c>
      <c r="S164" s="142"/>
      <c r="T164" s="144">
        <f>SUM(T165:T167)</f>
        <v>0</v>
      </c>
      <c r="AR164" s="137" t="s">
        <v>84</v>
      </c>
      <c r="AT164" s="145" t="s">
        <v>73</v>
      </c>
      <c r="AU164" s="145" t="s">
        <v>82</v>
      </c>
      <c r="AY164" s="137" t="s">
        <v>136</v>
      </c>
      <c r="BK164" s="146">
        <f>SUM(BK165:BK167)</f>
        <v>2150</v>
      </c>
    </row>
    <row r="165" spans="2:65" s="1" customFormat="1" ht="16.5" customHeight="1">
      <c r="B165" s="149"/>
      <c r="C165" s="150" t="s">
        <v>264</v>
      </c>
      <c r="D165" s="150" t="s">
        <v>139</v>
      </c>
      <c r="E165" s="151" t="s">
        <v>388</v>
      </c>
      <c r="F165" s="152" t="s">
        <v>861</v>
      </c>
      <c r="G165" s="153" t="s">
        <v>142</v>
      </c>
      <c r="H165" s="154">
        <v>1</v>
      </c>
      <c r="I165" s="155">
        <v>350</v>
      </c>
      <c r="J165" s="156">
        <f>ROUND(I165*H165,2)</f>
        <v>350</v>
      </c>
      <c r="K165" s="152" t="s">
        <v>1</v>
      </c>
      <c r="L165" s="30"/>
      <c r="M165" s="157" t="s">
        <v>1</v>
      </c>
      <c r="N165" s="158" t="s">
        <v>39</v>
      </c>
      <c r="O165" s="53"/>
      <c r="P165" s="159">
        <f>O165*H165</f>
        <v>0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AR165" s="161" t="s">
        <v>258</v>
      </c>
      <c r="AT165" s="161" t="s">
        <v>139</v>
      </c>
      <c r="AU165" s="161" t="s">
        <v>84</v>
      </c>
      <c r="AY165" s="16" t="s">
        <v>136</v>
      </c>
      <c r="BE165" s="162">
        <f>IF(N165="základní",J165,0)</f>
        <v>350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6" t="s">
        <v>82</v>
      </c>
      <c r="BK165" s="162">
        <f>ROUND(I165*H165,2)</f>
        <v>350</v>
      </c>
      <c r="BL165" s="16" t="s">
        <v>258</v>
      </c>
      <c r="BM165" s="161" t="s">
        <v>1017</v>
      </c>
    </row>
    <row r="166" spans="2:65" s="1" customFormat="1" ht="36" customHeight="1">
      <c r="B166" s="149"/>
      <c r="C166" s="150" t="s">
        <v>268</v>
      </c>
      <c r="D166" s="150" t="s">
        <v>139</v>
      </c>
      <c r="E166" s="151" t="s">
        <v>391</v>
      </c>
      <c r="F166" s="152" t="s">
        <v>1018</v>
      </c>
      <c r="G166" s="153" t="s">
        <v>142</v>
      </c>
      <c r="H166" s="154">
        <v>1</v>
      </c>
      <c r="I166" s="155">
        <v>800</v>
      </c>
      <c r="J166" s="156">
        <f>ROUND(I166*H166,2)</f>
        <v>800</v>
      </c>
      <c r="K166" s="152" t="s">
        <v>1</v>
      </c>
      <c r="L166" s="30"/>
      <c r="M166" s="157" t="s">
        <v>1</v>
      </c>
      <c r="N166" s="158" t="s">
        <v>39</v>
      </c>
      <c r="O166" s="53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258</v>
      </c>
      <c r="AT166" s="161" t="s">
        <v>139</v>
      </c>
      <c r="AU166" s="161" t="s">
        <v>84</v>
      </c>
      <c r="AY166" s="16" t="s">
        <v>136</v>
      </c>
      <c r="BE166" s="162">
        <f>IF(N166="základní",J166,0)</f>
        <v>800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6" t="s">
        <v>82</v>
      </c>
      <c r="BK166" s="162">
        <f>ROUND(I166*H166,2)</f>
        <v>800</v>
      </c>
      <c r="BL166" s="16" t="s">
        <v>258</v>
      </c>
      <c r="BM166" s="161" t="s">
        <v>1019</v>
      </c>
    </row>
    <row r="167" spans="2:65" s="1" customFormat="1" ht="36" customHeight="1">
      <c r="B167" s="149"/>
      <c r="C167" s="150" t="s">
        <v>272</v>
      </c>
      <c r="D167" s="150" t="s">
        <v>139</v>
      </c>
      <c r="E167" s="151" t="s">
        <v>394</v>
      </c>
      <c r="F167" s="152" t="s">
        <v>865</v>
      </c>
      <c r="G167" s="153" t="s">
        <v>142</v>
      </c>
      <c r="H167" s="154">
        <v>1</v>
      </c>
      <c r="I167" s="155">
        <v>1000</v>
      </c>
      <c r="J167" s="156">
        <f>ROUND(I167*H167,2)</f>
        <v>1000</v>
      </c>
      <c r="K167" s="152" t="s">
        <v>1</v>
      </c>
      <c r="L167" s="30"/>
      <c r="M167" s="157" t="s">
        <v>1</v>
      </c>
      <c r="N167" s="158" t="s">
        <v>39</v>
      </c>
      <c r="O167" s="53"/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AR167" s="161" t="s">
        <v>258</v>
      </c>
      <c r="AT167" s="161" t="s">
        <v>139</v>
      </c>
      <c r="AU167" s="161" t="s">
        <v>84</v>
      </c>
      <c r="AY167" s="16" t="s">
        <v>136</v>
      </c>
      <c r="BE167" s="162">
        <f>IF(N167="základní",J167,0)</f>
        <v>1000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6" t="s">
        <v>82</v>
      </c>
      <c r="BK167" s="162">
        <f>ROUND(I167*H167,2)</f>
        <v>1000</v>
      </c>
      <c r="BL167" s="16" t="s">
        <v>258</v>
      </c>
      <c r="BM167" s="161" t="s">
        <v>1020</v>
      </c>
    </row>
    <row r="168" spans="2:63" s="11" customFormat="1" ht="22.9" customHeight="1">
      <c r="B168" s="136"/>
      <c r="D168" s="137" t="s">
        <v>73</v>
      </c>
      <c r="E168" s="147" t="s">
        <v>400</v>
      </c>
      <c r="F168" s="147" t="s">
        <v>401</v>
      </c>
      <c r="I168" s="139"/>
      <c r="J168" s="148">
        <f>BK168</f>
        <v>9576</v>
      </c>
      <c r="L168" s="136"/>
      <c r="M168" s="141"/>
      <c r="N168" s="142"/>
      <c r="O168" s="142"/>
      <c r="P168" s="143">
        <f>SUM(P169:P173)</f>
        <v>0</v>
      </c>
      <c r="Q168" s="142"/>
      <c r="R168" s="143">
        <f>SUM(R169:R173)</f>
        <v>0</v>
      </c>
      <c r="S168" s="142"/>
      <c r="T168" s="144">
        <f>SUM(T169:T173)</f>
        <v>0</v>
      </c>
      <c r="AR168" s="137" t="s">
        <v>84</v>
      </c>
      <c r="AT168" s="145" t="s">
        <v>73</v>
      </c>
      <c r="AU168" s="145" t="s">
        <v>82</v>
      </c>
      <c r="AY168" s="137" t="s">
        <v>136</v>
      </c>
      <c r="BK168" s="146">
        <f>SUM(BK169:BK173)</f>
        <v>9576</v>
      </c>
    </row>
    <row r="169" spans="2:65" s="1" customFormat="1" ht="24" customHeight="1">
      <c r="B169" s="149"/>
      <c r="C169" s="150" t="s">
        <v>276</v>
      </c>
      <c r="D169" s="150" t="s">
        <v>139</v>
      </c>
      <c r="E169" s="151" t="s">
        <v>402</v>
      </c>
      <c r="F169" s="152" t="s">
        <v>403</v>
      </c>
      <c r="G169" s="153" t="s">
        <v>142</v>
      </c>
      <c r="H169" s="154">
        <v>1</v>
      </c>
      <c r="I169" s="155">
        <v>1800</v>
      </c>
      <c r="J169" s="156">
        <f>ROUND(I169*H169,2)</f>
        <v>1800</v>
      </c>
      <c r="K169" s="152" t="s">
        <v>1</v>
      </c>
      <c r="L169" s="30"/>
      <c r="M169" s="157" t="s">
        <v>1</v>
      </c>
      <c r="N169" s="158" t="s">
        <v>39</v>
      </c>
      <c r="O169" s="53"/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AR169" s="161" t="s">
        <v>143</v>
      </c>
      <c r="AT169" s="161" t="s">
        <v>139</v>
      </c>
      <c r="AU169" s="161" t="s">
        <v>84</v>
      </c>
      <c r="AY169" s="16" t="s">
        <v>136</v>
      </c>
      <c r="BE169" s="162">
        <f>IF(N169="základní",J169,0)</f>
        <v>1800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6" t="s">
        <v>82</v>
      </c>
      <c r="BK169" s="162">
        <f>ROUND(I169*H169,2)</f>
        <v>1800</v>
      </c>
      <c r="BL169" s="16" t="s">
        <v>143</v>
      </c>
      <c r="BM169" s="161" t="s">
        <v>1021</v>
      </c>
    </row>
    <row r="170" spans="2:65" s="1" customFormat="1" ht="36" customHeight="1">
      <c r="B170" s="149"/>
      <c r="C170" s="150" t="s">
        <v>281</v>
      </c>
      <c r="D170" s="150" t="s">
        <v>139</v>
      </c>
      <c r="E170" s="151" t="s">
        <v>405</v>
      </c>
      <c r="F170" s="152" t="s">
        <v>406</v>
      </c>
      <c r="G170" s="153" t="s">
        <v>142</v>
      </c>
      <c r="H170" s="154">
        <v>1</v>
      </c>
      <c r="I170" s="155">
        <v>3072</v>
      </c>
      <c r="J170" s="156">
        <f>ROUND(I170*H170,2)</f>
        <v>3072</v>
      </c>
      <c r="K170" s="152" t="s">
        <v>1</v>
      </c>
      <c r="L170" s="30"/>
      <c r="M170" s="157" t="s">
        <v>1</v>
      </c>
      <c r="N170" s="158" t="s">
        <v>39</v>
      </c>
      <c r="O170" s="53"/>
      <c r="P170" s="159">
        <f>O170*H170</f>
        <v>0</v>
      </c>
      <c r="Q170" s="159">
        <v>0</v>
      </c>
      <c r="R170" s="159">
        <f>Q170*H170</f>
        <v>0</v>
      </c>
      <c r="S170" s="159">
        <v>0</v>
      </c>
      <c r="T170" s="160">
        <f>S170*H170</f>
        <v>0</v>
      </c>
      <c r="AR170" s="161" t="s">
        <v>143</v>
      </c>
      <c r="AT170" s="161" t="s">
        <v>139</v>
      </c>
      <c r="AU170" s="161" t="s">
        <v>84</v>
      </c>
      <c r="AY170" s="16" t="s">
        <v>136</v>
      </c>
      <c r="BE170" s="162">
        <f>IF(N170="základní",J170,0)</f>
        <v>3072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6" t="s">
        <v>82</v>
      </c>
      <c r="BK170" s="162">
        <f>ROUND(I170*H170,2)</f>
        <v>3072</v>
      </c>
      <c r="BL170" s="16" t="s">
        <v>143</v>
      </c>
      <c r="BM170" s="161" t="s">
        <v>1022</v>
      </c>
    </row>
    <row r="171" spans="2:65" s="1" customFormat="1" ht="16.5" customHeight="1">
      <c r="B171" s="149"/>
      <c r="C171" s="150" t="s">
        <v>285</v>
      </c>
      <c r="D171" s="150" t="s">
        <v>139</v>
      </c>
      <c r="E171" s="151" t="s">
        <v>409</v>
      </c>
      <c r="F171" s="152" t="s">
        <v>410</v>
      </c>
      <c r="G171" s="153" t="s">
        <v>151</v>
      </c>
      <c r="H171" s="154">
        <v>40</v>
      </c>
      <c r="I171" s="155">
        <v>54.6</v>
      </c>
      <c r="J171" s="156">
        <f>ROUND(I171*H171,2)</f>
        <v>2184</v>
      </c>
      <c r="K171" s="152" t="s">
        <v>1</v>
      </c>
      <c r="L171" s="30"/>
      <c r="M171" s="157" t="s">
        <v>1</v>
      </c>
      <c r="N171" s="158" t="s">
        <v>39</v>
      </c>
      <c r="O171" s="53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AR171" s="161" t="s">
        <v>143</v>
      </c>
      <c r="AT171" s="161" t="s">
        <v>139</v>
      </c>
      <c r="AU171" s="161" t="s">
        <v>84</v>
      </c>
      <c r="AY171" s="16" t="s">
        <v>136</v>
      </c>
      <c r="BE171" s="162">
        <f>IF(N171="základní",J171,0)</f>
        <v>2184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82</v>
      </c>
      <c r="BK171" s="162">
        <f>ROUND(I171*H171,2)</f>
        <v>2184</v>
      </c>
      <c r="BL171" s="16" t="s">
        <v>143</v>
      </c>
      <c r="BM171" s="161" t="s">
        <v>1023</v>
      </c>
    </row>
    <row r="172" spans="2:65" s="1" customFormat="1" ht="24" customHeight="1">
      <c r="B172" s="149"/>
      <c r="C172" s="150" t="s">
        <v>408</v>
      </c>
      <c r="D172" s="150" t="s">
        <v>139</v>
      </c>
      <c r="E172" s="151" t="s">
        <v>413</v>
      </c>
      <c r="F172" s="152" t="s">
        <v>414</v>
      </c>
      <c r="G172" s="153" t="s">
        <v>151</v>
      </c>
      <c r="H172" s="154">
        <v>50</v>
      </c>
      <c r="I172" s="155">
        <v>39.6</v>
      </c>
      <c r="J172" s="156">
        <f>ROUND(I172*H172,2)</f>
        <v>1980</v>
      </c>
      <c r="K172" s="152" t="s">
        <v>1</v>
      </c>
      <c r="L172" s="30"/>
      <c r="M172" s="157" t="s">
        <v>1</v>
      </c>
      <c r="N172" s="158" t="s">
        <v>39</v>
      </c>
      <c r="O172" s="53"/>
      <c r="P172" s="159">
        <f>O172*H172</f>
        <v>0</v>
      </c>
      <c r="Q172" s="159">
        <v>0</v>
      </c>
      <c r="R172" s="159">
        <f>Q172*H172</f>
        <v>0</v>
      </c>
      <c r="S172" s="159">
        <v>0</v>
      </c>
      <c r="T172" s="160">
        <f>S172*H172</f>
        <v>0</v>
      </c>
      <c r="AR172" s="161" t="s">
        <v>143</v>
      </c>
      <c r="AT172" s="161" t="s">
        <v>139</v>
      </c>
      <c r="AU172" s="161" t="s">
        <v>84</v>
      </c>
      <c r="AY172" s="16" t="s">
        <v>136</v>
      </c>
      <c r="BE172" s="162">
        <f>IF(N172="základní",J172,0)</f>
        <v>1980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16" t="s">
        <v>82</v>
      </c>
      <c r="BK172" s="162">
        <f>ROUND(I172*H172,2)</f>
        <v>1980</v>
      </c>
      <c r="BL172" s="16" t="s">
        <v>143</v>
      </c>
      <c r="BM172" s="161" t="s">
        <v>1024</v>
      </c>
    </row>
    <row r="173" spans="2:65" s="1" customFormat="1" ht="24" customHeight="1">
      <c r="B173" s="149"/>
      <c r="C173" s="150" t="s">
        <v>412</v>
      </c>
      <c r="D173" s="150" t="s">
        <v>139</v>
      </c>
      <c r="E173" s="151" t="s">
        <v>417</v>
      </c>
      <c r="F173" s="152" t="s">
        <v>418</v>
      </c>
      <c r="G173" s="153" t="s">
        <v>142</v>
      </c>
      <c r="H173" s="154">
        <v>3</v>
      </c>
      <c r="I173" s="155">
        <v>180</v>
      </c>
      <c r="J173" s="156">
        <f>ROUND(I173*H173,2)</f>
        <v>540</v>
      </c>
      <c r="K173" s="152" t="s">
        <v>1</v>
      </c>
      <c r="L173" s="30"/>
      <c r="M173" s="157" t="s">
        <v>1</v>
      </c>
      <c r="N173" s="158" t="s">
        <v>39</v>
      </c>
      <c r="O173" s="53"/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AR173" s="161" t="s">
        <v>143</v>
      </c>
      <c r="AT173" s="161" t="s">
        <v>139</v>
      </c>
      <c r="AU173" s="161" t="s">
        <v>84</v>
      </c>
      <c r="AY173" s="16" t="s">
        <v>136</v>
      </c>
      <c r="BE173" s="162">
        <f>IF(N173="základní",J173,0)</f>
        <v>540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6" t="s">
        <v>82</v>
      </c>
      <c r="BK173" s="162">
        <f>ROUND(I173*H173,2)</f>
        <v>540</v>
      </c>
      <c r="BL173" s="16" t="s">
        <v>143</v>
      </c>
      <c r="BM173" s="161" t="s">
        <v>1025</v>
      </c>
    </row>
    <row r="174" spans="2:63" s="11" customFormat="1" ht="22.9" customHeight="1">
      <c r="B174" s="136"/>
      <c r="D174" s="137" t="s">
        <v>73</v>
      </c>
      <c r="E174" s="147" t="s">
        <v>420</v>
      </c>
      <c r="F174" s="147" t="s">
        <v>421</v>
      </c>
      <c r="I174" s="139"/>
      <c r="J174" s="148">
        <f>BK174</f>
        <v>21045</v>
      </c>
      <c r="L174" s="136"/>
      <c r="M174" s="141"/>
      <c r="N174" s="142"/>
      <c r="O174" s="142"/>
      <c r="P174" s="143">
        <f>SUM(P175:P181)</f>
        <v>0</v>
      </c>
      <c r="Q174" s="142"/>
      <c r="R174" s="143">
        <f>SUM(R175:R181)</f>
        <v>0.13779000000000002</v>
      </c>
      <c r="S174" s="142"/>
      <c r="T174" s="144">
        <f>SUM(T175:T181)</f>
        <v>0</v>
      </c>
      <c r="AR174" s="137" t="s">
        <v>84</v>
      </c>
      <c r="AT174" s="145" t="s">
        <v>73</v>
      </c>
      <c r="AU174" s="145" t="s">
        <v>82</v>
      </c>
      <c r="AY174" s="137" t="s">
        <v>136</v>
      </c>
      <c r="BK174" s="146">
        <f>SUM(BK175:BK181)</f>
        <v>21045</v>
      </c>
    </row>
    <row r="175" spans="2:65" s="1" customFormat="1" ht="24" customHeight="1">
      <c r="B175" s="149"/>
      <c r="C175" s="150" t="s">
        <v>416</v>
      </c>
      <c r="D175" s="150" t="s">
        <v>139</v>
      </c>
      <c r="E175" s="151" t="s">
        <v>423</v>
      </c>
      <c r="F175" s="152" t="s">
        <v>424</v>
      </c>
      <c r="G175" s="153" t="s">
        <v>151</v>
      </c>
      <c r="H175" s="154">
        <v>135</v>
      </c>
      <c r="I175" s="155">
        <v>55</v>
      </c>
      <c r="J175" s="156">
        <f>ROUND(I175*H175,2)</f>
        <v>7425</v>
      </c>
      <c r="K175" s="152" t="s">
        <v>1</v>
      </c>
      <c r="L175" s="30"/>
      <c r="M175" s="157" t="s">
        <v>1</v>
      </c>
      <c r="N175" s="158" t="s">
        <v>39</v>
      </c>
      <c r="O175" s="53"/>
      <c r="P175" s="159">
        <f>O175*H175</f>
        <v>0</v>
      </c>
      <c r="Q175" s="159">
        <v>0.00022</v>
      </c>
      <c r="R175" s="159">
        <f>Q175*H175</f>
        <v>0.0297</v>
      </c>
      <c r="S175" s="159">
        <v>0</v>
      </c>
      <c r="T175" s="160">
        <f>S175*H175</f>
        <v>0</v>
      </c>
      <c r="AR175" s="161" t="s">
        <v>143</v>
      </c>
      <c r="AT175" s="161" t="s">
        <v>139</v>
      </c>
      <c r="AU175" s="161" t="s">
        <v>84</v>
      </c>
      <c r="AY175" s="16" t="s">
        <v>136</v>
      </c>
      <c r="BE175" s="162">
        <f>IF(N175="základní",J175,0)</f>
        <v>7425</v>
      </c>
      <c r="BF175" s="162">
        <f>IF(N175="snížená",J175,0)</f>
        <v>0</v>
      </c>
      <c r="BG175" s="162">
        <f>IF(N175="zákl. přenesená",J175,0)</f>
        <v>0</v>
      </c>
      <c r="BH175" s="162">
        <f>IF(N175="sníž. přenesená",J175,0)</f>
        <v>0</v>
      </c>
      <c r="BI175" s="162">
        <f>IF(N175="nulová",J175,0)</f>
        <v>0</v>
      </c>
      <c r="BJ175" s="16" t="s">
        <v>82</v>
      </c>
      <c r="BK175" s="162">
        <f>ROUND(I175*H175,2)</f>
        <v>7425</v>
      </c>
      <c r="BL175" s="16" t="s">
        <v>143</v>
      </c>
      <c r="BM175" s="161" t="s">
        <v>1026</v>
      </c>
    </row>
    <row r="176" spans="2:51" s="12" customFormat="1" ht="12">
      <c r="B176" s="163"/>
      <c r="D176" s="164" t="s">
        <v>251</v>
      </c>
      <c r="E176" s="165" t="s">
        <v>1</v>
      </c>
      <c r="F176" s="166" t="s">
        <v>1027</v>
      </c>
      <c r="H176" s="167">
        <v>135</v>
      </c>
      <c r="I176" s="168"/>
      <c r="L176" s="163"/>
      <c r="M176" s="169"/>
      <c r="N176" s="170"/>
      <c r="O176" s="170"/>
      <c r="P176" s="170"/>
      <c r="Q176" s="170"/>
      <c r="R176" s="170"/>
      <c r="S176" s="170"/>
      <c r="T176" s="171"/>
      <c r="AT176" s="165" t="s">
        <v>251</v>
      </c>
      <c r="AU176" s="165" t="s">
        <v>84</v>
      </c>
      <c r="AV176" s="12" t="s">
        <v>84</v>
      </c>
      <c r="AW176" s="12" t="s">
        <v>31</v>
      </c>
      <c r="AX176" s="12" t="s">
        <v>82</v>
      </c>
      <c r="AY176" s="165" t="s">
        <v>136</v>
      </c>
    </row>
    <row r="177" spans="2:65" s="1" customFormat="1" ht="24" customHeight="1">
      <c r="B177" s="149"/>
      <c r="C177" s="177" t="s">
        <v>422</v>
      </c>
      <c r="D177" s="177" t="s">
        <v>306</v>
      </c>
      <c r="E177" s="178" t="s">
        <v>1028</v>
      </c>
      <c r="F177" s="179" t="s">
        <v>1029</v>
      </c>
      <c r="G177" s="180" t="s">
        <v>151</v>
      </c>
      <c r="H177" s="181">
        <v>15</v>
      </c>
      <c r="I177" s="182">
        <v>75</v>
      </c>
      <c r="J177" s="183">
        <f>ROUND(I177*H177,2)</f>
        <v>1125</v>
      </c>
      <c r="K177" s="179" t="s">
        <v>1</v>
      </c>
      <c r="L177" s="184"/>
      <c r="M177" s="185" t="s">
        <v>1</v>
      </c>
      <c r="N177" s="186" t="s">
        <v>39</v>
      </c>
      <c r="O177" s="53"/>
      <c r="P177" s="159">
        <f>O177*H177</f>
        <v>0</v>
      </c>
      <c r="Q177" s="159">
        <v>0.00029</v>
      </c>
      <c r="R177" s="159">
        <f>Q177*H177</f>
        <v>0.00435</v>
      </c>
      <c r="S177" s="159">
        <v>0</v>
      </c>
      <c r="T177" s="160">
        <f>S177*H177</f>
        <v>0</v>
      </c>
      <c r="AR177" s="161" t="s">
        <v>264</v>
      </c>
      <c r="AT177" s="161" t="s">
        <v>306</v>
      </c>
      <c r="AU177" s="161" t="s">
        <v>84</v>
      </c>
      <c r="AY177" s="16" t="s">
        <v>136</v>
      </c>
      <c r="BE177" s="162">
        <f>IF(N177="základní",J177,0)</f>
        <v>1125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16" t="s">
        <v>82</v>
      </c>
      <c r="BK177" s="162">
        <f>ROUND(I177*H177,2)</f>
        <v>1125</v>
      </c>
      <c r="BL177" s="16" t="s">
        <v>143</v>
      </c>
      <c r="BM177" s="161" t="s">
        <v>1030</v>
      </c>
    </row>
    <row r="178" spans="2:65" s="1" customFormat="1" ht="24" customHeight="1">
      <c r="B178" s="149"/>
      <c r="C178" s="177" t="s">
        <v>427</v>
      </c>
      <c r="D178" s="177" t="s">
        <v>306</v>
      </c>
      <c r="E178" s="178" t="s">
        <v>428</v>
      </c>
      <c r="F178" s="179" t="s">
        <v>429</v>
      </c>
      <c r="G178" s="180" t="s">
        <v>151</v>
      </c>
      <c r="H178" s="181">
        <v>6</v>
      </c>
      <c r="I178" s="182">
        <v>68</v>
      </c>
      <c r="J178" s="183">
        <f>ROUND(I178*H178,2)</f>
        <v>408</v>
      </c>
      <c r="K178" s="179" t="s">
        <v>1</v>
      </c>
      <c r="L178" s="184"/>
      <c r="M178" s="185" t="s">
        <v>1</v>
      </c>
      <c r="N178" s="186" t="s">
        <v>39</v>
      </c>
      <c r="O178" s="53"/>
      <c r="P178" s="159">
        <f>O178*H178</f>
        <v>0</v>
      </c>
      <c r="Q178" s="159">
        <v>0.00032</v>
      </c>
      <c r="R178" s="159">
        <f>Q178*H178</f>
        <v>0.0019200000000000003</v>
      </c>
      <c r="S178" s="159">
        <v>0</v>
      </c>
      <c r="T178" s="160">
        <f>S178*H178</f>
        <v>0</v>
      </c>
      <c r="AR178" s="161" t="s">
        <v>264</v>
      </c>
      <c r="AT178" s="161" t="s">
        <v>306</v>
      </c>
      <c r="AU178" s="161" t="s">
        <v>84</v>
      </c>
      <c r="AY178" s="16" t="s">
        <v>136</v>
      </c>
      <c r="BE178" s="162">
        <f>IF(N178="základní",J178,0)</f>
        <v>408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16" t="s">
        <v>82</v>
      </c>
      <c r="BK178" s="162">
        <f>ROUND(I178*H178,2)</f>
        <v>408</v>
      </c>
      <c r="BL178" s="16" t="s">
        <v>143</v>
      </c>
      <c r="BM178" s="161" t="s">
        <v>1031</v>
      </c>
    </row>
    <row r="179" spans="2:65" s="1" customFormat="1" ht="24" customHeight="1">
      <c r="B179" s="149"/>
      <c r="C179" s="177" t="s">
        <v>431</v>
      </c>
      <c r="D179" s="177" t="s">
        <v>306</v>
      </c>
      <c r="E179" s="178" t="s">
        <v>432</v>
      </c>
      <c r="F179" s="179" t="s">
        <v>433</v>
      </c>
      <c r="G179" s="180" t="s">
        <v>151</v>
      </c>
      <c r="H179" s="181">
        <v>105</v>
      </c>
      <c r="I179" s="182">
        <v>103</v>
      </c>
      <c r="J179" s="183">
        <f>ROUND(I179*H179,2)</f>
        <v>10815</v>
      </c>
      <c r="K179" s="179" t="s">
        <v>1</v>
      </c>
      <c r="L179" s="184"/>
      <c r="M179" s="185" t="s">
        <v>1</v>
      </c>
      <c r="N179" s="186" t="s">
        <v>39</v>
      </c>
      <c r="O179" s="53"/>
      <c r="P179" s="159">
        <f>O179*H179</f>
        <v>0</v>
      </c>
      <c r="Q179" s="159">
        <v>0.00078</v>
      </c>
      <c r="R179" s="159">
        <f>Q179*H179</f>
        <v>0.0819</v>
      </c>
      <c r="S179" s="159">
        <v>0</v>
      </c>
      <c r="T179" s="160">
        <f>S179*H179</f>
        <v>0</v>
      </c>
      <c r="AR179" s="161" t="s">
        <v>264</v>
      </c>
      <c r="AT179" s="161" t="s">
        <v>306</v>
      </c>
      <c r="AU179" s="161" t="s">
        <v>84</v>
      </c>
      <c r="AY179" s="16" t="s">
        <v>136</v>
      </c>
      <c r="BE179" s="162">
        <f>IF(N179="základní",J179,0)</f>
        <v>10815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6" t="s">
        <v>82</v>
      </c>
      <c r="BK179" s="162">
        <f>ROUND(I179*H179,2)</f>
        <v>10815</v>
      </c>
      <c r="BL179" s="16" t="s">
        <v>143</v>
      </c>
      <c r="BM179" s="161" t="s">
        <v>1032</v>
      </c>
    </row>
    <row r="180" spans="2:65" s="1" customFormat="1" ht="24" customHeight="1">
      <c r="B180" s="149"/>
      <c r="C180" s="177" t="s">
        <v>435</v>
      </c>
      <c r="D180" s="177" t="s">
        <v>306</v>
      </c>
      <c r="E180" s="178" t="s">
        <v>436</v>
      </c>
      <c r="F180" s="179" t="s">
        <v>437</v>
      </c>
      <c r="G180" s="180" t="s">
        <v>151</v>
      </c>
      <c r="H180" s="181">
        <v>9</v>
      </c>
      <c r="I180" s="182">
        <v>118</v>
      </c>
      <c r="J180" s="183">
        <f>ROUND(I180*H180,2)</f>
        <v>1062</v>
      </c>
      <c r="K180" s="179" t="s">
        <v>1</v>
      </c>
      <c r="L180" s="184"/>
      <c r="M180" s="185" t="s">
        <v>1</v>
      </c>
      <c r="N180" s="186" t="s">
        <v>39</v>
      </c>
      <c r="O180" s="53"/>
      <c r="P180" s="159">
        <f>O180*H180</f>
        <v>0</v>
      </c>
      <c r="Q180" s="159">
        <v>0.00088</v>
      </c>
      <c r="R180" s="159">
        <f>Q180*H180</f>
        <v>0.00792</v>
      </c>
      <c r="S180" s="159">
        <v>0</v>
      </c>
      <c r="T180" s="160">
        <f>S180*H180</f>
        <v>0</v>
      </c>
      <c r="AR180" s="161" t="s">
        <v>264</v>
      </c>
      <c r="AT180" s="161" t="s">
        <v>306</v>
      </c>
      <c r="AU180" s="161" t="s">
        <v>84</v>
      </c>
      <c r="AY180" s="16" t="s">
        <v>136</v>
      </c>
      <c r="BE180" s="162">
        <f>IF(N180="základní",J180,0)</f>
        <v>1062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16" t="s">
        <v>82</v>
      </c>
      <c r="BK180" s="162">
        <f>ROUND(I180*H180,2)</f>
        <v>1062</v>
      </c>
      <c r="BL180" s="16" t="s">
        <v>143</v>
      </c>
      <c r="BM180" s="161" t="s">
        <v>1033</v>
      </c>
    </row>
    <row r="181" spans="2:65" s="1" customFormat="1" ht="16.5" customHeight="1">
      <c r="B181" s="149"/>
      <c r="C181" s="177" t="s">
        <v>439</v>
      </c>
      <c r="D181" s="177" t="s">
        <v>306</v>
      </c>
      <c r="E181" s="178" t="s">
        <v>440</v>
      </c>
      <c r="F181" s="179" t="s">
        <v>441</v>
      </c>
      <c r="G181" s="180" t="s">
        <v>442</v>
      </c>
      <c r="H181" s="181">
        <v>60</v>
      </c>
      <c r="I181" s="182">
        <v>3.5</v>
      </c>
      <c r="J181" s="183">
        <f>ROUND(I181*H181,2)</f>
        <v>210</v>
      </c>
      <c r="K181" s="179" t="s">
        <v>1</v>
      </c>
      <c r="L181" s="184"/>
      <c r="M181" s="185" t="s">
        <v>1</v>
      </c>
      <c r="N181" s="186" t="s">
        <v>39</v>
      </c>
      <c r="O181" s="53"/>
      <c r="P181" s="159">
        <f>O181*H181</f>
        <v>0</v>
      </c>
      <c r="Q181" s="159">
        <v>0.0002</v>
      </c>
      <c r="R181" s="159">
        <f>Q181*H181</f>
        <v>0.012</v>
      </c>
      <c r="S181" s="159">
        <v>0</v>
      </c>
      <c r="T181" s="160">
        <f>S181*H181</f>
        <v>0</v>
      </c>
      <c r="AR181" s="161" t="s">
        <v>264</v>
      </c>
      <c r="AT181" s="161" t="s">
        <v>306</v>
      </c>
      <c r="AU181" s="161" t="s">
        <v>84</v>
      </c>
      <c r="AY181" s="16" t="s">
        <v>136</v>
      </c>
      <c r="BE181" s="162">
        <f>IF(N181="základní",J181,0)</f>
        <v>210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6" t="s">
        <v>82</v>
      </c>
      <c r="BK181" s="162">
        <f>ROUND(I181*H181,2)</f>
        <v>210</v>
      </c>
      <c r="BL181" s="16" t="s">
        <v>143</v>
      </c>
      <c r="BM181" s="161" t="s">
        <v>1034</v>
      </c>
    </row>
    <row r="182" spans="2:63" s="11" customFormat="1" ht="22.9" customHeight="1">
      <c r="B182" s="136"/>
      <c r="D182" s="137" t="s">
        <v>73</v>
      </c>
      <c r="E182" s="147" t="s">
        <v>444</v>
      </c>
      <c r="F182" s="147" t="s">
        <v>445</v>
      </c>
      <c r="I182" s="139"/>
      <c r="J182" s="148">
        <f>BK182</f>
        <v>1603</v>
      </c>
      <c r="L182" s="136"/>
      <c r="M182" s="141"/>
      <c r="N182" s="142"/>
      <c r="O182" s="142"/>
      <c r="P182" s="143">
        <f>SUM(P183:P184)</f>
        <v>0</v>
      </c>
      <c r="Q182" s="142"/>
      <c r="R182" s="143">
        <f>SUM(R183:R184)</f>
        <v>0.00368</v>
      </c>
      <c r="S182" s="142"/>
      <c r="T182" s="144">
        <f>SUM(T183:T184)</f>
        <v>0</v>
      </c>
      <c r="AR182" s="137" t="s">
        <v>84</v>
      </c>
      <c r="AT182" s="145" t="s">
        <v>73</v>
      </c>
      <c r="AU182" s="145" t="s">
        <v>82</v>
      </c>
      <c r="AY182" s="137" t="s">
        <v>136</v>
      </c>
      <c r="BK182" s="146">
        <f>SUM(BK183:BK184)</f>
        <v>1603</v>
      </c>
    </row>
    <row r="183" spans="2:65" s="1" customFormat="1" ht="16.5" customHeight="1">
      <c r="B183" s="149"/>
      <c r="C183" s="150" t="s">
        <v>446</v>
      </c>
      <c r="D183" s="150" t="s">
        <v>139</v>
      </c>
      <c r="E183" s="151" t="s">
        <v>447</v>
      </c>
      <c r="F183" s="152" t="s">
        <v>448</v>
      </c>
      <c r="G183" s="153" t="s">
        <v>151</v>
      </c>
      <c r="H183" s="154">
        <v>8</v>
      </c>
      <c r="I183" s="155">
        <v>189</v>
      </c>
      <c r="J183" s="156">
        <f>ROUND(I183*H183,2)</f>
        <v>1512</v>
      </c>
      <c r="K183" s="152" t="s">
        <v>1</v>
      </c>
      <c r="L183" s="30"/>
      <c r="M183" s="157" t="s">
        <v>1</v>
      </c>
      <c r="N183" s="158" t="s">
        <v>39</v>
      </c>
      <c r="O183" s="53"/>
      <c r="P183" s="159">
        <f>O183*H183</f>
        <v>0</v>
      </c>
      <c r="Q183" s="159">
        <v>0.00046</v>
      </c>
      <c r="R183" s="159">
        <f>Q183*H183</f>
        <v>0.00368</v>
      </c>
      <c r="S183" s="159">
        <v>0</v>
      </c>
      <c r="T183" s="160">
        <f>S183*H183</f>
        <v>0</v>
      </c>
      <c r="AR183" s="161" t="s">
        <v>143</v>
      </c>
      <c r="AT183" s="161" t="s">
        <v>139</v>
      </c>
      <c r="AU183" s="161" t="s">
        <v>84</v>
      </c>
      <c r="AY183" s="16" t="s">
        <v>136</v>
      </c>
      <c r="BE183" s="162">
        <f>IF(N183="základní",J183,0)</f>
        <v>1512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16" t="s">
        <v>82</v>
      </c>
      <c r="BK183" s="162">
        <f>ROUND(I183*H183,2)</f>
        <v>1512</v>
      </c>
      <c r="BL183" s="16" t="s">
        <v>143</v>
      </c>
      <c r="BM183" s="161" t="s">
        <v>1035</v>
      </c>
    </row>
    <row r="184" spans="2:65" s="1" customFormat="1" ht="16.5" customHeight="1">
      <c r="B184" s="149"/>
      <c r="C184" s="150" t="s">
        <v>450</v>
      </c>
      <c r="D184" s="150" t="s">
        <v>139</v>
      </c>
      <c r="E184" s="151" t="s">
        <v>451</v>
      </c>
      <c r="F184" s="152" t="s">
        <v>452</v>
      </c>
      <c r="G184" s="153" t="s">
        <v>142</v>
      </c>
      <c r="H184" s="154">
        <v>2</v>
      </c>
      <c r="I184" s="155">
        <v>45.5</v>
      </c>
      <c r="J184" s="156">
        <f>ROUND(I184*H184,2)</f>
        <v>91</v>
      </c>
      <c r="K184" s="152" t="s">
        <v>1</v>
      </c>
      <c r="L184" s="30"/>
      <c r="M184" s="157" t="s">
        <v>1</v>
      </c>
      <c r="N184" s="158" t="s">
        <v>39</v>
      </c>
      <c r="O184" s="53"/>
      <c r="P184" s="159">
        <f>O184*H184</f>
        <v>0</v>
      </c>
      <c r="Q184" s="159">
        <v>0</v>
      </c>
      <c r="R184" s="159">
        <f>Q184*H184</f>
        <v>0</v>
      </c>
      <c r="S184" s="159">
        <v>0</v>
      </c>
      <c r="T184" s="160">
        <f>S184*H184</f>
        <v>0</v>
      </c>
      <c r="AR184" s="161" t="s">
        <v>143</v>
      </c>
      <c r="AT184" s="161" t="s">
        <v>139</v>
      </c>
      <c r="AU184" s="161" t="s">
        <v>84</v>
      </c>
      <c r="AY184" s="16" t="s">
        <v>136</v>
      </c>
      <c r="BE184" s="162">
        <f>IF(N184="základní",J184,0)</f>
        <v>91</v>
      </c>
      <c r="BF184" s="162">
        <f>IF(N184="snížená",J184,0)</f>
        <v>0</v>
      </c>
      <c r="BG184" s="162">
        <f>IF(N184="zákl. přenesená",J184,0)</f>
        <v>0</v>
      </c>
      <c r="BH184" s="162">
        <f>IF(N184="sníž. přenesená",J184,0)</f>
        <v>0</v>
      </c>
      <c r="BI184" s="162">
        <f>IF(N184="nulová",J184,0)</f>
        <v>0</v>
      </c>
      <c r="BJ184" s="16" t="s">
        <v>82</v>
      </c>
      <c r="BK184" s="162">
        <f>ROUND(I184*H184,2)</f>
        <v>91</v>
      </c>
      <c r="BL184" s="16" t="s">
        <v>143</v>
      </c>
      <c r="BM184" s="161" t="s">
        <v>1036</v>
      </c>
    </row>
    <row r="185" spans="2:63" s="11" customFormat="1" ht="22.9" customHeight="1">
      <c r="B185" s="136"/>
      <c r="D185" s="137" t="s">
        <v>73</v>
      </c>
      <c r="E185" s="147" t="s">
        <v>454</v>
      </c>
      <c r="F185" s="147" t="s">
        <v>455</v>
      </c>
      <c r="I185" s="139"/>
      <c r="J185" s="148">
        <f>BK185</f>
        <v>7057</v>
      </c>
      <c r="L185" s="136"/>
      <c r="M185" s="141"/>
      <c r="N185" s="142"/>
      <c r="O185" s="142"/>
      <c r="P185" s="143">
        <f>SUM(P186:P192)</f>
        <v>0</v>
      </c>
      <c r="Q185" s="142"/>
      <c r="R185" s="143">
        <f>SUM(R186:R192)</f>
        <v>0.025289999999999997</v>
      </c>
      <c r="S185" s="142"/>
      <c r="T185" s="144">
        <f>SUM(T186:T192)</f>
        <v>0</v>
      </c>
      <c r="AR185" s="137" t="s">
        <v>84</v>
      </c>
      <c r="AT185" s="145" t="s">
        <v>73</v>
      </c>
      <c r="AU185" s="145" t="s">
        <v>82</v>
      </c>
      <c r="AY185" s="137" t="s">
        <v>136</v>
      </c>
      <c r="BK185" s="146">
        <f>SUM(BK186:BK192)</f>
        <v>7057</v>
      </c>
    </row>
    <row r="186" spans="2:65" s="1" customFormat="1" ht="24" customHeight="1">
      <c r="B186" s="149"/>
      <c r="C186" s="150" t="s">
        <v>456</v>
      </c>
      <c r="D186" s="150" t="s">
        <v>139</v>
      </c>
      <c r="E186" s="151" t="s">
        <v>884</v>
      </c>
      <c r="F186" s="152" t="s">
        <v>885</v>
      </c>
      <c r="G186" s="153" t="s">
        <v>142</v>
      </c>
      <c r="H186" s="154">
        <v>1</v>
      </c>
      <c r="I186" s="155">
        <v>485</v>
      </c>
      <c r="J186" s="156">
        <f aca="true" t="shared" si="30" ref="J186:J192">ROUND(I186*H186,2)</f>
        <v>485</v>
      </c>
      <c r="K186" s="152" t="s">
        <v>1</v>
      </c>
      <c r="L186" s="30"/>
      <c r="M186" s="157" t="s">
        <v>1</v>
      </c>
      <c r="N186" s="158" t="s">
        <v>39</v>
      </c>
      <c r="O186" s="53"/>
      <c r="P186" s="159">
        <f aca="true" t="shared" si="31" ref="P186:P192">O186*H186</f>
        <v>0</v>
      </c>
      <c r="Q186" s="159">
        <v>0.00183</v>
      </c>
      <c r="R186" s="159">
        <f aca="true" t="shared" si="32" ref="R186:R192">Q186*H186</f>
        <v>0.00183</v>
      </c>
      <c r="S186" s="159">
        <v>0</v>
      </c>
      <c r="T186" s="160">
        <f aca="true" t="shared" si="33" ref="T186:T192">S186*H186</f>
        <v>0</v>
      </c>
      <c r="AR186" s="161" t="s">
        <v>143</v>
      </c>
      <c r="AT186" s="161" t="s">
        <v>139</v>
      </c>
      <c r="AU186" s="161" t="s">
        <v>84</v>
      </c>
      <c r="AY186" s="16" t="s">
        <v>136</v>
      </c>
      <c r="BE186" s="162">
        <f aca="true" t="shared" si="34" ref="BE186:BE192">IF(N186="základní",J186,0)</f>
        <v>485</v>
      </c>
      <c r="BF186" s="162">
        <f aca="true" t="shared" si="35" ref="BF186:BF192">IF(N186="snížená",J186,0)</f>
        <v>0</v>
      </c>
      <c r="BG186" s="162">
        <f aca="true" t="shared" si="36" ref="BG186:BG192">IF(N186="zákl. přenesená",J186,0)</f>
        <v>0</v>
      </c>
      <c r="BH186" s="162">
        <f aca="true" t="shared" si="37" ref="BH186:BH192">IF(N186="sníž. přenesená",J186,0)</f>
        <v>0</v>
      </c>
      <c r="BI186" s="162">
        <f aca="true" t="shared" si="38" ref="BI186:BI192">IF(N186="nulová",J186,0)</f>
        <v>0</v>
      </c>
      <c r="BJ186" s="16" t="s">
        <v>82</v>
      </c>
      <c r="BK186" s="162">
        <f aca="true" t="shared" si="39" ref="BK186:BK192">ROUND(I186*H186,2)</f>
        <v>485</v>
      </c>
      <c r="BL186" s="16" t="s">
        <v>143</v>
      </c>
      <c r="BM186" s="161" t="s">
        <v>1037</v>
      </c>
    </row>
    <row r="187" spans="2:65" s="1" customFormat="1" ht="24" customHeight="1">
      <c r="B187" s="149"/>
      <c r="C187" s="150" t="s">
        <v>460</v>
      </c>
      <c r="D187" s="150" t="s">
        <v>139</v>
      </c>
      <c r="E187" s="151" t="s">
        <v>457</v>
      </c>
      <c r="F187" s="152" t="s">
        <v>458</v>
      </c>
      <c r="G187" s="153" t="s">
        <v>151</v>
      </c>
      <c r="H187" s="154">
        <v>24</v>
      </c>
      <c r="I187" s="155">
        <v>195</v>
      </c>
      <c r="J187" s="156">
        <f t="shared" si="30"/>
        <v>4680</v>
      </c>
      <c r="K187" s="152" t="s">
        <v>1</v>
      </c>
      <c r="L187" s="30"/>
      <c r="M187" s="157" t="s">
        <v>1</v>
      </c>
      <c r="N187" s="158" t="s">
        <v>39</v>
      </c>
      <c r="O187" s="53"/>
      <c r="P187" s="159">
        <f t="shared" si="31"/>
        <v>0</v>
      </c>
      <c r="Q187" s="159">
        <v>0.00066</v>
      </c>
      <c r="R187" s="159">
        <f t="shared" si="32"/>
        <v>0.01584</v>
      </c>
      <c r="S187" s="159">
        <v>0</v>
      </c>
      <c r="T187" s="160">
        <f t="shared" si="33"/>
        <v>0</v>
      </c>
      <c r="AR187" s="161" t="s">
        <v>143</v>
      </c>
      <c r="AT187" s="161" t="s">
        <v>139</v>
      </c>
      <c r="AU187" s="161" t="s">
        <v>84</v>
      </c>
      <c r="AY187" s="16" t="s">
        <v>136</v>
      </c>
      <c r="BE187" s="162">
        <f t="shared" si="34"/>
        <v>4680</v>
      </c>
      <c r="BF187" s="162">
        <f t="shared" si="35"/>
        <v>0</v>
      </c>
      <c r="BG187" s="162">
        <f t="shared" si="36"/>
        <v>0</v>
      </c>
      <c r="BH187" s="162">
        <f t="shared" si="37"/>
        <v>0</v>
      </c>
      <c r="BI187" s="162">
        <f t="shared" si="38"/>
        <v>0</v>
      </c>
      <c r="BJ187" s="16" t="s">
        <v>82</v>
      </c>
      <c r="BK187" s="162">
        <f t="shared" si="39"/>
        <v>4680</v>
      </c>
      <c r="BL187" s="16" t="s">
        <v>143</v>
      </c>
      <c r="BM187" s="161" t="s">
        <v>1038</v>
      </c>
    </row>
    <row r="188" spans="2:65" s="1" customFormat="1" ht="36" customHeight="1">
      <c r="B188" s="149"/>
      <c r="C188" s="150" t="s">
        <v>464</v>
      </c>
      <c r="D188" s="150" t="s">
        <v>139</v>
      </c>
      <c r="E188" s="151" t="s">
        <v>469</v>
      </c>
      <c r="F188" s="152" t="s">
        <v>470</v>
      </c>
      <c r="G188" s="153" t="s">
        <v>151</v>
      </c>
      <c r="H188" s="154">
        <v>24</v>
      </c>
      <c r="I188" s="155">
        <v>29.2</v>
      </c>
      <c r="J188" s="156">
        <f t="shared" si="30"/>
        <v>700.8</v>
      </c>
      <c r="K188" s="152" t="s">
        <v>1</v>
      </c>
      <c r="L188" s="206"/>
      <c r="M188" s="157" t="s">
        <v>1</v>
      </c>
      <c r="N188" s="158" t="s">
        <v>39</v>
      </c>
      <c r="O188" s="53"/>
      <c r="P188" s="159">
        <f t="shared" si="31"/>
        <v>0</v>
      </c>
      <c r="Q188" s="159">
        <v>0.00016</v>
      </c>
      <c r="R188" s="159">
        <f t="shared" si="32"/>
        <v>0.0038400000000000005</v>
      </c>
      <c r="S188" s="159">
        <v>0</v>
      </c>
      <c r="T188" s="160">
        <f t="shared" si="33"/>
        <v>0</v>
      </c>
      <c r="AR188" s="161" t="s">
        <v>143</v>
      </c>
      <c r="AT188" s="161" t="s">
        <v>139</v>
      </c>
      <c r="AU188" s="161" t="s">
        <v>84</v>
      </c>
      <c r="AY188" s="16" t="s">
        <v>136</v>
      </c>
      <c r="BE188" s="162">
        <f t="shared" si="34"/>
        <v>700.8</v>
      </c>
      <c r="BF188" s="162">
        <f t="shared" si="35"/>
        <v>0</v>
      </c>
      <c r="BG188" s="162">
        <f t="shared" si="36"/>
        <v>0</v>
      </c>
      <c r="BH188" s="162">
        <f t="shared" si="37"/>
        <v>0</v>
      </c>
      <c r="BI188" s="162">
        <f t="shared" si="38"/>
        <v>0</v>
      </c>
      <c r="BJ188" s="16" t="s">
        <v>82</v>
      </c>
      <c r="BK188" s="162">
        <f t="shared" si="39"/>
        <v>700.8</v>
      </c>
      <c r="BL188" s="16" t="s">
        <v>143</v>
      </c>
      <c r="BM188" s="161" t="s">
        <v>1039</v>
      </c>
    </row>
    <row r="189" spans="2:65" s="1" customFormat="1" ht="16.5" customHeight="1">
      <c r="B189" s="149"/>
      <c r="C189" s="150" t="s">
        <v>468</v>
      </c>
      <c r="D189" s="150" t="s">
        <v>139</v>
      </c>
      <c r="E189" s="151" t="s">
        <v>889</v>
      </c>
      <c r="F189" s="152" t="s">
        <v>890</v>
      </c>
      <c r="G189" s="153" t="s">
        <v>151</v>
      </c>
      <c r="H189" s="154">
        <v>12</v>
      </c>
      <c r="I189" s="155">
        <v>16.6</v>
      </c>
      <c r="J189" s="156">
        <f t="shared" si="30"/>
        <v>199.2</v>
      </c>
      <c r="K189" s="152" t="s">
        <v>1</v>
      </c>
      <c r="L189" s="30"/>
      <c r="M189" s="157" t="s">
        <v>1</v>
      </c>
      <c r="N189" s="158" t="s">
        <v>39</v>
      </c>
      <c r="O189" s="53"/>
      <c r="P189" s="159">
        <f t="shared" si="31"/>
        <v>0</v>
      </c>
      <c r="Q189" s="159">
        <v>0.00018</v>
      </c>
      <c r="R189" s="159">
        <f t="shared" si="32"/>
        <v>0.00216</v>
      </c>
      <c r="S189" s="159">
        <v>0</v>
      </c>
      <c r="T189" s="160">
        <f t="shared" si="33"/>
        <v>0</v>
      </c>
      <c r="AR189" s="161" t="s">
        <v>143</v>
      </c>
      <c r="AT189" s="161" t="s">
        <v>139</v>
      </c>
      <c r="AU189" s="161" t="s">
        <v>84</v>
      </c>
      <c r="AY189" s="16" t="s">
        <v>136</v>
      </c>
      <c r="BE189" s="162">
        <f t="shared" si="34"/>
        <v>199.2</v>
      </c>
      <c r="BF189" s="162">
        <f t="shared" si="35"/>
        <v>0</v>
      </c>
      <c r="BG189" s="162">
        <f t="shared" si="36"/>
        <v>0</v>
      </c>
      <c r="BH189" s="162">
        <f t="shared" si="37"/>
        <v>0</v>
      </c>
      <c r="BI189" s="162">
        <f t="shared" si="38"/>
        <v>0</v>
      </c>
      <c r="BJ189" s="16" t="s">
        <v>82</v>
      </c>
      <c r="BK189" s="162">
        <f t="shared" si="39"/>
        <v>199.2</v>
      </c>
      <c r="BL189" s="16" t="s">
        <v>143</v>
      </c>
      <c r="BM189" s="161" t="s">
        <v>1040</v>
      </c>
    </row>
    <row r="190" spans="2:65" s="1" customFormat="1" ht="24" customHeight="1">
      <c r="B190" s="149"/>
      <c r="C190" s="150" t="s">
        <v>476</v>
      </c>
      <c r="D190" s="150" t="s">
        <v>139</v>
      </c>
      <c r="E190" s="151" t="s">
        <v>477</v>
      </c>
      <c r="F190" s="152" t="s">
        <v>478</v>
      </c>
      <c r="G190" s="153" t="s">
        <v>142</v>
      </c>
      <c r="H190" s="154">
        <v>2</v>
      </c>
      <c r="I190" s="155">
        <v>28</v>
      </c>
      <c r="J190" s="156">
        <f t="shared" si="30"/>
        <v>56</v>
      </c>
      <c r="K190" s="152" t="s">
        <v>1</v>
      </c>
      <c r="L190" s="30"/>
      <c r="M190" s="157" t="s">
        <v>1</v>
      </c>
      <c r="N190" s="158" t="s">
        <v>39</v>
      </c>
      <c r="O190" s="53"/>
      <c r="P190" s="159">
        <f t="shared" si="31"/>
        <v>0</v>
      </c>
      <c r="Q190" s="159">
        <v>6E-05</v>
      </c>
      <c r="R190" s="159">
        <f t="shared" si="32"/>
        <v>0.00012</v>
      </c>
      <c r="S190" s="159">
        <v>0</v>
      </c>
      <c r="T190" s="160">
        <f t="shared" si="33"/>
        <v>0</v>
      </c>
      <c r="AR190" s="161" t="s">
        <v>143</v>
      </c>
      <c r="AT190" s="161" t="s">
        <v>139</v>
      </c>
      <c r="AU190" s="161" t="s">
        <v>84</v>
      </c>
      <c r="AY190" s="16" t="s">
        <v>136</v>
      </c>
      <c r="BE190" s="162">
        <f t="shared" si="34"/>
        <v>56</v>
      </c>
      <c r="BF190" s="162">
        <f t="shared" si="35"/>
        <v>0</v>
      </c>
      <c r="BG190" s="162">
        <f t="shared" si="36"/>
        <v>0</v>
      </c>
      <c r="BH190" s="162">
        <f t="shared" si="37"/>
        <v>0</v>
      </c>
      <c r="BI190" s="162">
        <f t="shared" si="38"/>
        <v>0</v>
      </c>
      <c r="BJ190" s="16" t="s">
        <v>82</v>
      </c>
      <c r="BK190" s="162">
        <f t="shared" si="39"/>
        <v>56</v>
      </c>
      <c r="BL190" s="16" t="s">
        <v>143</v>
      </c>
      <c r="BM190" s="161" t="s">
        <v>1041</v>
      </c>
    </row>
    <row r="191" spans="2:65" s="1" customFormat="1" ht="24" customHeight="1">
      <c r="B191" s="149"/>
      <c r="C191" s="150" t="s">
        <v>480</v>
      </c>
      <c r="D191" s="150" t="s">
        <v>139</v>
      </c>
      <c r="E191" s="151" t="s">
        <v>501</v>
      </c>
      <c r="F191" s="152" t="s">
        <v>502</v>
      </c>
      <c r="G191" s="153" t="s">
        <v>142</v>
      </c>
      <c r="H191" s="154">
        <v>1</v>
      </c>
      <c r="I191" s="155">
        <v>442</v>
      </c>
      <c r="J191" s="156">
        <f t="shared" si="30"/>
        <v>442</v>
      </c>
      <c r="K191" s="152" t="s">
        <v>1</v>
      </c>
      <c r="L191" s="206"/>
      <c r="M191" s="157" t="s">
        <v>1</v>
      </c>
      <c r="N191" s="158" t="s">
        <v>39</v>
      </c>
      <c r="O191" s="53"/>
      <c r="P191" s="159">
        <f t="shared" si="31"/>
        <v>0</v>
      </c>
      <c r="Q191" s="159">
        <v>0.00023</v>
      </c>
      <c r="R191" s="159">
        <f t="shared" si="32"/>
        <v>0.00023</v>
      </c>
      <c r="S191" s="159">
        <v>0</v>
      </c>
      <c r="T191" s="160">
        <f t="shared" si="33"/>
        <v>0</v>
      </c>
      <c r="AR191" s="161" t="s">
        <v>143</v>
      </c>
      <c r="AT191" s="161" t="s">
        <v>139</v>
      </c>
      <c r="AU191" s="161" t="s">
        <v>84</v>
      </c>
      <c r="AY191" s="16" t="s">
        <v>136</v>
      </c>
      <c r="BE191" s="162">
        <f t="shared" si="34"/>
        <v>442</v>
      </c>
      <c r="BF191" s="162">
        <f t="shared" si="35"/>
        <v>0</v>
      </c>
      <c r="BG191" s="162">
        <f t="shared" si="36"/>
        <v>0</v>
      </c>
      <c r="BH191" s="162">
        <f t="shared" si="37"/>
        <v>0</v>
      </c>
      <c r="BI191" s="162">
        <f t="shared" si="38"/>
        <v>0</v>
      </c>
      <c r="BJ191" s="16" t="s">
        <v>82</v>
      </c>
      <c r="BK191" s="162">
        <f t="shared" si="39"/>
        <v>442</v>
      </c>
      <c r="BL191" s="16" t="s">
        <v>143</v>
      </c>
      <c r="BM191" s="161" t="s">
        <v>1042</v>
      </c>
    </row>
    <row r="192" spans="2:65" s="1" customFormat="1" ht="24" customHeight="1">
      <c r="B192" s="149"/>
      <c r="C192" s="150" t="s">
        <v>484</v>
      </c>
      <c r="D192" s="150" t="s">
        <v>139</v>
      </c>
      <c r="E192" s="151" t="s">
        <v>517</v>
      </c>
      <c r="F192" s="152" t="s">
        <v>518</v>
      </c>
      <c r="G192" s="153" t="s">
        <v>142</v>
      </c>
      <c r="H192" s="154">
        <v>1</v>
      </c>
      <c r="I192" s="155">
        <v>494</v>
      </c>
      <c r="J192" s="156">
        <f t="shared" si="30"/>
        <v>494</v>
      </c>
      <c r="K192" s="152" t="s">
        <v>1</v>
      </c>
      <c r="L192" s="206"/>
      <c r="M192" s="157" t="s">
        <v>1</v>
      </c>
      <c r="N192" s="158" t="s">
        <v>39</v>
      </c>
      <c r="O192" s="53"/>
      <c r="P192" s="159">
        <f t="shared" si="31"/>
        <v>0</v>
      </c>
      <c r="Q192" s="159">
        <v>0.00127</v>
      </c>
      <c r="R192" s="159">
        <f t="shared" si="32"/>
        <v>0.00127</v>
      </c>
      <c r="S192" s="159">
        <v>0</v>
      </c>
      <c r="T192" s="160">
        <f t="shared" si="33"/>
        <v>0</v>
      </c>
      <c r="AR192" s="161" t="s">
        <v>143</v>
      </c>
      <c r="AT192" s="161" t="s">
        <v>139</v>
      </c>
      <c r="AU192" s="161" t="s">
        <v>84</v>
      </c>
      <c r="AY192" s="16" t="s">
        <v>136</v>
      </c>
      <c r="BE192" s="162">
        <f t="shared" si="34"/>
        <v>494</v>
      </c>
      <c r="BF192" s="162">
        <f t="shared" si="35"/>
        <v>0</v>
      </c>
      <c r="BG192" s="162">
        <f t="shared" si="36"/>
        <v>0</v>
      </c>
      <c r="BH192" s="162">
        <f t="shared" si="37"/>
        <v>0</v>
      </c>
      <c r="BI192" s="162">
        <f t="shared" si="38"/>
        <v>0</v>
      </c>
      <c r="BJ192" s="16" t="s">
        <v>82</v>
      </c>
      <c r="BK192" s="162">
        <f t="shared" si="39"/>
        <v>494</v>
      </c>
      <c r="BL192" s="16" t="s">
        <v>143</v>
      </c>
      <c r="BM192" s="161" t="s">
        <v>1043</v>
      </c>
    </row>
    <row r="193" spans="2:63" s="11" customFormat="1" ht="22.9" customHeight="1">
      <c r="B193" s="136"/>
      <c r="D193" s="137" t="s">
        <v>73</v>
      </c>
      <c r="E193" s="147" t="s">
        <v>520</v>
      </c>
      <c r="F193" s="147" t="s">
        <v>521</v>
      </c>
      <c r="I193" s="139"/>
      <c r="J193" s="148">
        <f>BK193</f>
        <v>110308</v>
      </c>
      <c r="L193" s="136"/>
      <c r="M193" s="141"/>
      <c r="N193" s="142"/>
      <c r="O193" s="142"/>
      <c r="P193" s="143">
        <f>SUM(P194:P200)</f>
        <v>0</v>
      </c>
      <c r="Q193" s="142"/>
      <c r="R193" s="143">
        <f>SUM(R194:R200)</f>
        <v>1.54439</v>
      </c>
      <c r="S193" s="142"/>
      <c r="T193" s="144">
        <f>SUM(T194:T200)</f>
        <v>0</v>
      </c>
      <c r="AR193" s="137" t="s">
        <v>84</v>
      </c>
      <c r="AT193" s="145" t="s">
        <v>73</v>
      </c>
      <c r="AU193" s="145" t="s">
        <v>82</v>
      </c>
      <c r="AY193" s="137" t="s">
        <v>136</v>
      </c>
      <c r="BK193" s="146">
        <f>SUM(BK194:BK200)</f>
        <v>110308</v>
      </c>
    </row>
    <row r="194" spans="2:65" s="1" customFormat="1" ht="24" customHeight="1">
      <c r="B194" s="149"/>
      <c r="C194" s="150" t="s">
        <v>488</v>
      </c>
      <c r="D194" s="150" t="s">
        <v>139</v>
      </c>
      <c r="E194" s="151" t="s">
        <v>527</v>
      </c>
      <c r="F194" s="152" t="s">
        <v>528</v>
      </c>
      <c r="G194" s="153" t="s">
        <v>142</v>
      </c>
      <c r="H194" s="154">
        <v>2</v>
      </c>
      <c r="I194" s="155">
        <v>3645</v>
      </c>
      <c r="J194" s="156">
        <f aca="true" t="shared" si="40" ref="J194:J200">ROUND(I194*H194,2)</f>
        <v>7290</v>
      </c>
      <c r="K194" s="152" t="s">
        <v>1</v>
      </c>
      <c r="L194" s="30"/>
      <c r="M194" s="157" t="s">
        <v>1</v>
      </c>
      <c r="N194" s="158" t="s">
        <v>39</v>
      </c>
      <c r="O194" s="53"/>
      <c r="P194" s="159">
        <f aca="true" t="shared" si="41" ref="P194:P200">O194*H194</f>
        <v>0</v>
      </c>
      <c r="Q194" s="159">
        <v>0.00255</v>
      </c>
      <c r="R194" s="159">
        <f aca="true" t="shared" si="42" ref="R194:R200">Q194*H194</f>
        <v>0.0051</v>
      </c>
      <c r="S194" s="159">
        <v>0</v>
      </c>
      <c r="T194" s="160">
        <f aca="true" t="shared" si="43" ref="T194:T200">S194*H194</f>
        <v>0</v>
      </c>
      <c r="AR194" s="161" t="s">
        <v>143</v>
      </c>
      <c r="AT194" s="161" t="s">
        <v>139</v>
      </c>
      <c r="AU194" s="161" t="s">
        <v>84</v>
      </c>
      <c r="AY194" s="16" t="s">
        <v>136</v>
      </c>
      <c r="BE194" s="162">
        <f aca="true" t="shared" si="44" ref="BE194:BE200">IF(N194="základní",J194,0)</f>
        <v>7290</v>
      </c>
      <c r="BF194" s="162">
        <f aca="true" t="shared" si="45" ref="BF194:BF200">IF(N194="snížená",J194,0)</f>
        <v>0</v>
      </c>
      <c r="BG194" s="162">
        <f aca="true" t="shared" si="46" ref="BG194:BG200">IF(N194="zákl. přenesená",J194,0)</f>
        <v>0</v>
      </c>
      <c r="BH194" s="162">
        <f aca="true" t="shared" si="47" ref="BH194:BH200">IF(N194="sníž. přenesená",J194,0)</f>
        <v>0</v>
      </c>
      <c r="BI194" s="162">
        <f aca="true" t="shared" si="48" ref="BI194:BI200">IF(N194="nulová",J194,0)</f>
        <v>0</v>
      </c>
      <c r="BJ194" s="16" t="s">
        <v>82</v>
      </c>
      <c r="BK194" s="162">
        <f aca="true" t="shared" si="49" ref="BK194:BK200">ROUND(I194*H194,2)</f>
        <v>7290</v>
      </c>
      <c r="BL194" s="16" t="s">
        <v>143</v>
      </c>
      <c r="BM194" s="161" t="s">
        <v>1044</v>
      </c>
    </row>
    <row r="195" spans="2:65" s="1" customFormat="1" ht="16.5" customHeight="1">
      <c r="B195" s="149"/>
      <c r="C195" s="150" t="s">
        <v>492</v>
      </c>
      <c r="D195" s="150" t="s">
        <v>139</v>
      </c>
      <c r="E195" s="151" t="s">
        <v>531</v>
      </c>
      <c r="F195" s="152" t="s">
        <v>532</v>
      </c>
      <c r="G195" s="153" t="s">
        <v>151</v>
      </c>
      <c r="H195" s="154">
        <v>5</v>
      </c>
      <c r="I195" s="155">
        <v>17.2</v>
      </c>
      <c r="J195" s="156">
        <f t="shared" si="40"/>
        <v>86</v>
      </c>
      <c r="K195" s="152" t="s">
        <v>1</v>
      </c>
      <c r="L195" s="30"/>
      <c r="M195" s="157" t="s">
        <v>1</v>
      </c>
      <c r="N195" s="158" t="s">
        <v>39</v>
      </c>
      <c r="O195" s="53"/>
      <c r="P195" s="159">
        <f t="shared" si="41"/>
        <v>0</v>
      </c>
      <c r="Q195" s="159">
        <v>0.00053</v>
      </c>
      <c r="R195" s="159">
        <f t="shared" si="42"/>
        <v>0.00265</v>
      </c>
      <c r="S195" s="159">
        <v>0</v>
      </c>
      <c r="T195" s="160">
        <f t="shared" si="43"/>
        <v>0</v>
      </c>
      <c r="AR195" s="161" t="s">
        <v>143</v>
      </c>
      <c r="AT195" s="161" t="s">
        <v>139</v>
      </c>
      <c r="AU195" s="161" t="s">
        <v>84</v>
      </c>
      <c r="AY195" s="16" t="s">
        <v>136</v>
      </c>
      <c r="BE195" s="162">
        <f t="shared" si="44"/>
        <v>86</v>
      </c>
      <c r="BF195" s="162">
        <f t="shared" si="45"/>
        <v>0</v>
      </c>
      <c r="BG195" s="162">
        <f t="shared" si="46"/>
        <v>0</v>
      </c>
      <c r="BH195" s="162">
        <f t="shared" si="47"/>
        <v>0</v>
      </c>
      <c r="BI195" s="162">
        <f t="shared" si="48"/>
        <v>0</v>
      </c>
      <c r="BJ195" s="16" t="s">
        <v>82</v>
      </c>
      <c r="BK195" s="162">
        <f t="shared" si="49"/>
        <v>86</v>
      </c>
      <c r="BL195" s="16" t="s">
        <v>143</v>
      </c>
      <c r="BM195" s="161" t="s">
        <v>1045</v>
      </c>
    </row>
    <row r="196" spans="2:65" s="1" customFormat="1" ht="60" customHeight="1">
      <c r="B196" s="149"/>
      <c r="C196" s="177" t="s">
        <v>496</v>
      </c>
      <c r="D196" s="177" t="s">
        <v>306</v>
      </c>
      <c r="E196" s="178" t="s">
        <v>535</v>
      </c>
      <c r="F196" s="179" t="s">
        <v>536</v>
      </c>
      <c r="G196" s="180" t="s">
        <v>142</v>
      </c>
      <c r="H196" s="181">
        <v>1</v>
      </c>
      <c r="I196" s="182">
        <v>97012</v>
      </c>
      <c r="J196" s="183">
        <f t="shared" si="40"/>
        <v>97012</v>
      </c>
      <c r="K196" s="179" t="s">
        <v>1</v>
      </c>
      <c r="L196" s="184"/>
      <c r="M196" s="185" t="s">
        <v>1</v>
      </c>
      <c r="N196" s="186" t="s">
        <v>39</v>
      </c>
      <c r="O196" s="53"/>
      <c r="P196" s="159">
        <f t="shared" si="41"/>
        <v>0</v>
      </c>
      <c r="Q196" s="159">
        <v>0.045</v>
      </c>
      <c r="R196" s="159">
        <f t="shared" si="42"/>
        <v>0.045</v>
      </c>
      <c r="S196" s="159">
        <v>0</v>
      </c>
      <c r="T196" s="160">
        <f t="shared" si="43"/>
        <v>0</v>
      </c>
      <c r="AR196" s="161" t="s">
        <v>264</v>
      </c>
      <c r="AT196" s="161" t="s">
        <v>306</v>
      </c>
      <c r="AU196" s="161" t="s">
        <v>84</v>
      </c>
      <c r="AY196" s="16" t="s">
        <v>136</v>
      </c>
      <c r="BE196" s="162">
        <f t="shared" si="44"/>
        <v>97012</v>
      </c>
      <c r="BF196" s="162">
        <f t="shared" si="45"/>
        <v>0</v>
      </c>
      <c r="BG196" s="162">
        <f t="shared" si="46"/>
        <v>0</v>
      </c>
      <c r="BH196" s="162">
        <f t="shared" si="47"/>
        <v>0</v>
      </c>
      <c r="BI196" s="162">
        <f t="shared" si="48"/>
        <v>0</v>
      </c>
      <c r="BJ196" s="16" t="s">
        <v>82</v>
      </c>
      <c r="BK196" s="162">
        <f t="shared" si="49"/>
        <v>97012</v>
      </c>
      <c r="BL196" s="16" t="s">
        <v>143</v>
      </c>
      <c r="BM196" s="161" t="s">
        <v>1046</v>
      </c>
    </row>
    <row r="197" spans="2:65" s="1" customFormat="1" ht="16.5" customHeight="1">
      <c r="B197" s="149"/>
      <c r="C197" s="177" t="s">
        <v>504</v>
      </c>
      <c r="D197" s="177" t="s">
        <v>306</v>
      </c>
      <c r="E197" s="178" t="s">
        <v>540</v>
      </c>
      <c r="F197" s="179" t="s">
        <v>541</v>
      </c>
      <c r="G197" s="180" t="s">
        <v>142</v>
      </c>
      <c r="H197" s="181">
        <v>1</v>
      </c>
      <c r="I197" s="182">
        <v>290</v>
      </c>
      <c r="J197" s="183">
        <f t="shared" si="40"/>
        <v>290</v>
      </c>
      <c r="K197" s="179" t="s">
        <v>1</v>
      </c>
      <c r="L197" s="184"/>
      <c r="M197" s="185" t="s">
        <v>1</v>
      </c>
      <c r="N197" s="186" t="s">
        <v>39</v>
      </c>
      <c r="O197" s="53"/>
      <c r="P197" s="159">
        <f t="shared" si="41"/>
        <v>0</v>
      </c>
      <c r="Q197" s="159">
        <v>0.045</v>
      </c>
      <c r="R197" s="159">
        <f t="shared" si="42"/>
        <v>0.045</v>
      </c>
      <c r="S197" s="159">
        <v>0</v>
      </c>
      <c r="T197" s="160">
        <f t="shared" si="43"/>
        <v>0</v>
      </c>
      <c r="AR197" s="161" t="s">
        <v>264</v>
      </c>
      <c r="AT197" s="161" t="s">
        <v>306</v>
      </c>
      <c r="AU197" s="161" t="s">
        <v>84</v>
      </c>
      <c r="AY197" s="16" t="s">
        <v>136</v>
      </c>
      <c r="BE197" s="162">
        <f t="shared" si="44"/>
        <v>290</v>
      </c>
      <c r="BF197" s="162">
        <f t="shared" si="45"/>
        <v>0</v>
      </c>
      <c r="BG197" s="162">
        <f t="shared" si="46"/>
        <v>0</v>
      </c>
      <c r="BH197" s="162">
        <f t="shared" si="47"/>
        <v>0</v>
      </c>
      <c r="BI197" s="162">
        <f t="shared" si="48"/>
        <v>0</v>
      </c>
      <c r="BJ197" s="16" t="s">
        <v>82</v>
      </c>
      <c r="BK197" s="162">
        <f t="shared" si="49"/>
        <v>290</v>
      </c>
      <c r="BL197" s="16" t="s">
        <v>143</v>
      </c>
      <c r="BM197" s="161" t="s">
        <v>1047</v>
      </c>
    </row>
    <row r="198" spans="2:65" s="1" customFormat="1" ht="16.5" customHeight="1">
      <c r="B198" s="149"/>
      <c r="C198" s="177" t="s">
        <v>508</v>
      </c>
      <c r="D198" s="177" t="s">
        <v>306</v>
      </c>
      <c r="E198" s="178" t="s">
        <v>544</v>
      </c>
      <c r="F198" s="179" t="s">
        <v>545</v>
      </c>
      <c r="G198" s="180" t="s">
        <v>142</v>
      </c>
      <c r="H198" s="181">
        <v>2</v>
      </c>
      <c r="I198" s="182">
        <v>790</v>
      </c>
      <c r="J198" s="183">
        <f t="shared" si="40"/>
        <v>1580</v>
      </c>
      <c r="K198" s="179" t="s">
        <v>1</v>
      </c>
      <c r="L198" s="184"/>
      <c r="M198" s="185" t="s">
        <v>1</v>
      </c>
      <c r="N198" s="186" t="s">
        <v>39</v>
      </c>
      <c r="O198" s="53"/>
      <c r="P198" s="159">
        <f t="shared" si="41"/>
        <v>0</v>
      </c>
      <c r="Q198" s="159">
        <v>0.045</v>
      </c>
      <c r="R198" s="159">
        <f t="shared" si="42"/>
        <v>0.09</v>
      </c>
      <c r="S198" s="159">
        <v>0</v>
      </c>
      <c r="T198" s="160">
        <f t="shared" si="43"/>
        <v>0</v>
      </c>
      <c r="AR198" s="161" t="s">
        <v>264</v>
      </c>
      <c r="AT198" s="161" t="s">
        <v>306</v>
      </c>
      <c r="AU198" s="161" t="s">
        <v>84</v>
      </c>
      <c r="AY198" s="16" t="s">
        <v>136</v>
      </c>
      <c r="BE198" s="162">
        <f t="shared" si="44"/>
        <v>1580</v>
      </c>
      <c r="BF198" s="162">
        <f t="shared" si="45"/>
        <v>0</v>
      </c>
      <c r="BG198" s="162">
        <f t="shared" si="46"/>
        <v>0</v>
      </c>
      <c r="BH198" s="162">
        <f t="shared" si="47"/>
        <v>0</v>
      </c>
      <c r="BI198" s="162">
        <f t="shared" si="48"/>
        <v>0</v>
      </c>
      <c r="BJ198" s="16" t="s">
        <v>82</v>
      </c>
      <c r="BK198" s="162">
        <f t="shared" si="49"/>
        <v>1580</v>
      </c>
      <c r="BL198" s="16" t="s">
        <v>143</v>
      </c>
      <c r="BM198" s="161" t="s">
        <v>1048</v>
      </c>
    </row>
    <row r="199" spans="2:65" s="1" customFormat="1" ht="24" customHeight="1">
      <c r="B199" s="149"/>
      <c r="C199" s="177" t="s">
        <v>512</v>
      </c>
      <c r="D199" s="177" t="s">
        <v>306</v>
      </c>
      <c r="E199" s="178" t="s">
        <v>548</v>
      </c>
      <c r="F199" s="179" t="s">
        <v>549</v>
      </c>
      <c r="G199" s="180" t="s">
        <v>550</v>
      </c>
      <c r="H199" s="181">
        <v>30</v>
      </c>
      <c r="I199" s="182">
        <v>55</v>
      </c>
      <c r="J199" s="183">
        <f t="shared" si="40"/>
        <v>1650</v>
      </c>
      <c r="K199" s="179" t="s">
        <v>1</v>
      </c>
      <c r="L199" s="184"/>
      <c r="M199" s="185" t="s">
        <v>1</v>
      </c>
      <c r="N199" s="186" t="s">
        <v>39</v>
      </c>
      <c r="O199" s="53"/>
      <c r="P199" s="159">
        <f t="shared" si="41"/>
        <v>0</v>
      </c>
      <c r="Q199" s="159">
        <v>0.045</v>
      </c>
      <c r="R199" s="159">
        <f t="shared" si="42"/>
        <v>1.3499999999999999</v>
      </c>
      <c r="S199" s="159">
        <v>0</v>
      </c>
      <c r="T199" s="160">
        <f t="shared" si="43"/>
        <v>0</v>
      </c>
      <c r="AR199" s="161" t="s">
        <v>264</v>
      </c>
      <c r="AT199" s="161" t="s">
        <v>306</v>
      </c>
      <c r="AU199" s="161" t="s">
        <v>84</v>
      </c>
      <c r="AY199" s="16" t="s">
        <v>136</v>
      </c>
      <c r="BE199" s="162">
        <f t="shared" si="44"/>
        <v>1650</v>
      </c>
      <c r="BF199" s="162">
        <f t="shared" si="45"/>
        <v>0</v>
      </c>
      <c r="BG199" s="162">
        <f t="shared" si="46"/>
        <v>0</v>
      </c>
      <c r="BH199" s="162">
        <f t="shared" si="47"/>
        <v>0</v>
      </c>
      <c r="BI199" s="162">
        <f t="shared" si="48"/>
        <v>0</v>
      </c>
      <c r="BJ199" s="16" t="s">
        <v>82</v>
      </c>
      <c r="BK199" s="162">
        <f t="shared" si="49"/>
        <v>1650</v>
      </c>
      <c r="BL199" s="16" t="s">
        <v>143</v>
      </c>
      <c r="BM199" s="161" t="s">
        <v>1049</v>
      </c>
    </row>
    <row r="200" spans="2:65" s="1" customFormat="1" ht="25.9" customHeight="1">
      <c r="B200" s="149"/>
      <c r="C200" s="150" t="s">
        <v>516</v>
      </c>
      <c r="D200" s="150" t="s">
        <v>139</v>
      </c>
      <c r="E200" s="151" t="s">
        <v>557</v>
      </c>
      <c r="F200" s="152" t="s">
        <v>558</v>
      </c>
      <c r="G200" s="153" t="s">
        <v>142</v>
      </c>
      <c r="H200" s="154">
        <v>2</v>
      </c>
      <c r="I200" s="155">
        <v>1200</v>
      </c>
      <c r="J200" s="156">
        <f t="shared" si="40"/>
        <v>2400</v>
      </c>
      <c r="K200" s="152" t="s">
        <v>1</v>
      </c>
      <c r="L200" s="30"/>
      <c r="M200" s="157" t="s">
        <v>1</v>
      </c>
      <c r="N200" s="158" t="s">
        <v>39</v>
      </c>
      <c r="O200" s="53"/>
      <c r="P200" s="159">
        <f t="shared" si="41"/>
        <v>0</v>
      </c>
      <c r="Q200" s="159">
        <v>0.00332</v>
      </c>
      <c r="R200" s="159">
        <f t="shared" si="42"/>
        <v>0.00664</v>
      </c>
      <c r="S200" s="159">
        <v>0</v>
      </c>
      <c r="T200" s="160">
        <f t="shared" si="43"/>
        <v>0</v>
      </c>
      <c r="AR200" s="161" t="s">
        <v>143</v>
      </c>
      <c r="AT200" s="161" t="s">
        <v>139</v>
      </c>
      <c r="AU200" s="161" t="s">
        <v>84</v>
      </c>
      <c r="AY200" s="16" t="s">
        <v>136</v>
      </c>
      <c r="BE200" s="162">
        <f t="shared" si="44"/>
        <v>2400</v>
      </c>
      <c r="BF200" s="162">
        <f t="shared" si="45"/>
        <v>0</v>
      </c>
      <c r="BG200" s="162">
        <f t="shared" si="46"/>
        <v>0</v>
      </c>
      <c r="BH200" s="162">
        <f t="shared" si="47"/>
        <v>0</v>
      </c>
      <c r="BI200" s="162">
        <f t="shared" si="48"/>
        <v>0</v>
      </c>
      <c r="BJ200" s="16" t="s">
        <v>82</v>
      </c>
      <c r="BK200" s="162">
        <f t="shared" si="49"/>
        <v>2400</v>
      </c>
      <c r="BL200" s="16" t="s">
        <v>143</v>
      </c>
      <c r="BM200" s="161" t="s">
        <v>1050</v>
      </c>
    </row>
    <row r="201" spans="2:63" s="11" customFormat="1" ht="22.9" customHeight="1">
      <c r="B201" s="136"/>
      <c r="D201" s="137" t="s">
        <v>73</v>
      </c>
      <c r="E201" s="147" t="s">
        <v>560</v>
      </c>
      <c r="F201" s="147" t="s">
        <v>561</v>
      </c>
      <c r="I201" s="139"/>
      <c r="J201" s="148">
        <f>BK201</f>
        <v>50723</v>
      </c>
      <c r="L201" s="136"/>
      <c r="M201" s="141"/>
      <c r="N201" s="142"/>
      <c r="O201" s="142"/>
      <c r="P201" s="143">
        <f>SUM(P202:P209)</f>
        <v>0</v>
      </c>
      <c r="Q201" s="142"/>
      <c r="R201" s="143">
        <f>SUM(R202:R209)</f>
        <v>0.12140999999999999</v>
      </c>
      <c r="S201" s="142"/>
      <c r="T201" s="144">
        <f>SUM(T202:T209)</f>
        <v>0</v>
      </c>
      <c r="AR201" s="137" t="s">
        <v>84</v>
      </c>
      <c r="AT201" s="145" t="s">
        <v>73</v>
      </c>
      <c r="AU201" s="145" t="s">
        <v>82</v>
      </c>
      <c r="AY201" s="137" t="s">
        <v>136</v>
      </c>
      <c r="BK201" s="146">
        <f>SUM(BK202:BK209)</f>
        <v>50723</v>
      </c>
    </row>
    <row r="202" spans="2:65" s="1" customFormat="1" ht="16.5" customHeight="1">
      <c r="B202" s="149"/>
      <c r="C202" s="150" t="s">
        <v>522</v>
      </c>
      <c r="D202" s="150" t="s">
        <v>139</v>
      </c>
      <c r="E202" s="151" t="s">
        <v>563</v>
      </c>
      <c r="F202" s="152" t="s">
        <v>564</v>
      </c>
      <c r="G202" s="153" t="s">
        <v>142</v>
      </c>
      <c r="H202" s="154">
        <v>5</v>
      </c>
      <c r="I202" s="155">
        <v>10</v>
      </c>
      <c r="J202" s="156">
        <f aca="true" t="shared" si="50" ref="J202:J209">ROUND(I202*H202,2)</f>
        <v>50</v>
      </c>
      <c r="K202" s="152" t="s">
        <v>1</v>
      </c>
      <c r="L202" s="30"/>
      <c r="M202" s="157" t="s">
        <v>1</v>
      </c>
      <c r="N202" s="158" t="s">
        <v>39</v>
      </c>
      <c r="O202" s="53"/>
      <c r="P202" s="159">
        <f aca="true" t="shared" si="51" ref="P202:P209">O202*H202</f>
        <v>0</v>
      </c>
      <c r="Q202" s="159">
        <v>0.00113</v>
      </c>
      <c r="R202" s="159">
        <f aca="true" t="shared" si="52" ref="R202:R209">Q202*H202</f>
        <v>0.00565</v>
      </c>
      <c r="S202" s="159">
        <v>0</v>
      </c>
      <c r="T202" s="160">
        <f aca="true" t="shared" si="53" ref="T202:T209">S202*H202</f>
        <v>0</v>
      </c>
      <c r="AR202" s="161" t="s">
        <v>143</v>
      </c>
      <c r="AT202" s="161" t="s">
        <v>139</v>
      </c>
      <c r="AU202" s="161" t="s">
        <v>84</v>
      </c>
      <c r="AY202" s="16" t="s">
        <v>136</v>
      </c>
      <c r="BE202" s="162">
        <f aca="true" t="shared" si="54" ref="BE202:BE209">IF(N202="základní",J202,0)</f>
        <v>50</v>
      </c>
      <c r="BF202" s="162">
        <f aca="true" t="shared" si="55" ref="BF202:BF209">IF(N202="snížená",J202,0)</f>
        <v>0</v>
      </c>
      <c r="BG202" s="162">
        <f aca="true" t="shared" si="56" ref="BG202:BG209">IF(N202="zákl. přenesená",J202,0)</f>
        <v>0</v>
      </c>
      <c r="BH202" s="162">
        <f aca="true" t="shared" si="57" ref="BH202:BH209">IF(N202="sníž. přenesená",J202,0)</f>
        <v>0</v>
      </c>
      <c r="BI202" s="162">
        <f aca="true" t="shared" si="58" ref="BI202:BI209">IF(N202="nulová",J202,0)</f>
        <v>0</v>
      </c>
      <c r="BJ202" s="16" t="s">
        <v>82</v>
      </c>
      <c r="BK202" s="162">
        <f aca="true" t="shared" si="59" ref="BK202:BK209">ROUND(I202*H202,2)</f>
        <v>50</v>
      </c>
      <c r="BL202" s="16" t="s">
        <v>143</v>
      </c>
      <c r="BM202" s="161" t="s">
        <v>1051</v>
      </c>
    </row>
    <row r="203" spans="2:65" s="1" customFormat="1" ht="24" customHeight="1">
      <c r="B203" s="149"/>
      <c r="C203" s="150" t="s">
        <v>526</v>
      </c>
      <c r="D203" s="150" t="s">
        <v>139</v>
      </c>
      <c r="E203" s="151" t="s">
        <v>1052</v>
      </c>
      <c r="F203" s="152" t="s">
        <v>1053</v>
      </c>
      <c r="G203" s="153" t="s">
        <v>142</v>
      </c>
      <c r="H203" s="154">
        <v>2</v>
      </c>
      <c r="I203" s="155">
        <v>945</v>
      </c>
      <c r="J203" s="156">
        <f t="shared" si="50"/>
        <v>1890</v>
      </c>
      <c r="K203" s="152" t="s">
        <v>1</v>
      </c>
      <c r="L203" s="30"/>
      <c r="M203" s="157" t="s">
        <v>1</v>
      </c>
      <c r="N203" s="158" t="s">
        <v>39</v>
      </c>
      <c r="O203" s="53"/>
      <c r="P203" s="159">
        <f t="shared" si="51"/>
        <v>0</v>
      </c>
      <c r="Q203" s="159">
        <v>0</v>
      </c>
      <c r="R203" s="159">
        <f t="shared" si="52"/>
        <v>0</v>
      </c>
      <c r="S203" s="159">
        <v>0</v>
      </c>
      <c r="T203" s="160">
        <f t="shared" si="53"/>
        <v>0</v>
      </c>
      <c r="AR203" s="161" t="s">
        <v>143</v>
      </c>
      <c r="AT203" s="161" t="s">
        <v>139</v>
      </c>
      <c r="AU203" s="161" t="s">
        <v>84</v>
      </c>
      <c r="AY203" s="16" t="s">
        <v>136</v>
      </c>
      <c r="BE203" s="162">
        <f t="shared" si="54"/>
        <v>1890</v>
      </c>
      <c r="BF203" s="162">
        <f t="shared" si="55"/>
        <v>0</v>
      </c>
      <c r="BG203" s="162">
        <f t="shared" si="56"/>
        <v>0</v>
      </c>
      <c r="BH203" s="162">
        <f t="shared" si="57"/>
        <v>0</v>
      </c>
      <c r="BI203" s="162">
        <f t="shared" si="58"/>
        <v>0</v>
      </c>
      <c r="BJ203" s="16" t="s">
        <v>82</v>
      </c>
      <c r="BK203" s="162">
        <f t="shared" si="59"/>
        <v>1890</v>
      </c>
      <c r="BL203" s="16" t="s">
        <v>143</v>
      </c>
      <c r="BM203" s="161" t="s">
        <v>1054</v>
      </c>
    </row>
    <row r="204" spans="2:65" s="1" customFormat="1" ht="24" customHeight="1">
      <c r="B204" s="149"/>
      <c r="C204" s="150" t="s">
        <v>530</v>
      </c>
      <c r="D204" s="150" t="s">
        <v>139</v>
      </c>
      <c r="E204" s="151" t="s">
        <v>1055</v>
      </c>
      <c r="F204" s="152" t="s">
        <v>1056</v>
      </c>
      <c r="G204" s="153" t="s">
        <v>142</v>
      </c>
      <c r="H204" s="154">
        <v>2</v>
      </c>
      <c r="I204" s="155">
        <v>209</v>
      </c>
      <c r="J204" s="156">
        <f t="shared" si="50"/>
        <v>418</v>
      </c>
      <c r="K204" s="152" t="s">
        <v>1</v>
      </c>
      <c r="L204" s="30"/>
      <c r="M204" s="157" t="s">
        <v>1</v>
      </c>
      <c r="N204" s="158" t="s">
        <v>39</v>
      </c>
      <c r="O204" s="53"/>
      <c r="P204" s="159">
        <f t="shared" si="51"/>
        <v>0</v>
      </c>
      <c r="Q204" s="159">
        <v>0</v>
      </c>
      <c r="R204" s="159">
        <f t="shared" si="52"/>
        <v>0</v>
      </c>
      <c r="S204" s="159">
        <v>0</v>
      </c>
      <c r="T204" s="160">
        <f t="shared" si="53"/>
        <v>0</v>
      </c>
      <c r="AR204" s="161" t="s">
        <v>143</v>
      </c>
      <c r="AT204" s="161" t="s">
        <v>139</v>
      </c>
      <c r="AU204" s="161" t="s">
        <v>84</v>
      </c>
      <c r="AY204" s="16" t="s">
        <v>136</v>
      </c>
      <c r="BE204" s="162">
        <f t="shared" si="54"/>
        <v>418</v>
      </c>
      <c r="BF204" s="162">
        <f t="shared" si="55"/>
        <v>0</v>
      </c>
      <c r="BG204" s="162">
        <f t="shared" si="56"/>
        <v>0</v>
      </c>
      <c r="BH204" s="162">
        <f t="shared" si="57"/>
        <v>0</v>
      </c>
      <c r="BI204" s="162">
        <f t="shared" si="58"/>
        <v>0</v>
      </c>
      <c r="BJ204" s="16" t="s">
        <v>82</v>
      </c>
      <c r="BK204" s="162">
        <f t="shared" si="59"/>
        <v>418</v>
      </c>
      <c r="BL204" s="16" t="s">
        <v>143</v>
      </c>
      <c r="BM204" s="161" t="s">
        <v>1057</v>
      </c>
    </row>
    <row r="205" spans="2:65" s="1" customFormat="1" ht="36" customHeight="1">
      <c r="B205" s="149"/>
      <c r="C205" s="150" t="s">
        <v>534</v>
      </c>
      <c r="D205" s="150" t="s">
        <v>139</v>
      </c>
      <c r="E205" s="151" t="s">
        <v>575</v>
      </c>
      <c r="F205" s="152" t="s">
        <v>576</v>
      </c>
      <c r="G205" s="153" t="s">
        <v>142</v>
      </c>
      <c r="H205" s="154">
        <v>1</v>
      </c>
      <c r="I205" s="155">
        <v>4467</v>
      </c>
      <c r="J205" s="156">
        <f t="shared" si="50"/>
        <v>4467</v>
      </c>
      <c r="K205" s="152" t="s">
        <v>1</v>
      </c>
      <c r="L205" s="206"/>
      <c r="M205" s="157" t="s">
        <v>1</v>
      </c>
      <c r="N205" s="158" t="s">
        <v>39</v>
      </c>
      <c r="O205" s="53"/>
      <c r="P205" s="159">
        <f t="shared" si="51"/>
        <v>0</v>
      </c>
      <c r="Q205" s="159">
        <v>0.01537</v>
      </c>
      <c r="R205" s="159">
        <f t="shared" si="52"/>
        <v>0.01537</v>
      </c>
      <c r="S205" s="159">
        <v>0</v>
      </c>
      <c r="T205" s="160">
        <f t="shared" si="53"/>
        <v>0</v>
      </c>
      <c r="AR205" s="161" t="s">
        <v>143</v>
      </c>
      <c r="AT205" s="161" t="s">
        <v>139</v>
      </c>
      <c r="AU205" s="161" t="s">
        <v>84</v>
      </c>
      <c r="AY205" s="16" t="s">
        <v>136</v>
      </c>
      <c r="BE205" s="162">
        <f t="shared" si="54"/>
        <v>4467</v>
      </c>
      <c r="BF205" s="162">
        <f t="shared" si="55"/>
        <v>0</v>
      </c>
      <c r="BG205" s="162">
        <f t="shared" si="56"/>
        <v>0</v>
      </c>
      <c r="BH205" s="162">
        <f t="shared" si="57"/>
        <v>0</v>
      </c>
      <c r="BI205" s="162">
        <f t="shared" si="58"/>
        <v>0</v>
      </c>
      <c r="BJ205" s="16" t="s">
        <v>82</v>
      </c>
      <c r="BK205" s="162">
        <f t="shared" si="59"/>
        <v>4467</v>
      </c>
      <c r="BL205" s="16" t="s">
        <v>143</v>
      </c>
      <c r="BM205" s="161" t="s">
        <v>1058</v>
      </c>
    </row>
    <row r="206" spans="2:65" s="1" customFormat="1" ht="48" customHeight="1">
      <c r="B206" s="149"/>
      <c r="C206" s="150" t="s">
        <v>543</v>
      </c>
      <c r="D206" s="150" t="s">
        <v>139</v>
      </c>
      <c r="E206" s="151" t="s">
        <v>600</v>
      </c>
      <c r="F206" s="152" t="s">
        <v>601</v>
      </c>
      <c r="G206" s="153" t="s">
        <v>142</v>
      </c>
      <c r="H206" s="154">
        <v>1</v>
      </c>
      <c r="I206" s="155">
        <v>6500</v>
      </c>
      <c r="J206" s="156">
        <f t="shared" si="50"/>
        <v>6500</v>
      </c>
      <c r="K206" s="152" t="s">
        <v>1</v>
      </c>
      <c r="L206" s="206"/>
      <c r="M206" s="157" t="s">
        <v>1</v>
      </c>
      <c r="N206" s="158" t="s">
        <v>39</v>
      </c>
      <c r="O206" s="53"/>
      <c r="P206" s="159">
        <f t="shared" si="51"/>
        <v>0</v>
      </c>
      <c r="Q206" s="159">
        <v>0.00575</v>
      </c>
      <c r="R206" s="159">
        <f t="shared" si="52"/>
        <v>0.00575</v>
      </c>
      <c r="S206" s="159">
        <v>0</v>
      </c>
      <c r="T206" s="160">
        <f t="shared" si="53"/>
        <v>0</v>
      </c>
      <c r="AR206" s="161" t="s">
        <v>143</v>
      </c>
      <c r="AT206" s="161" t="s">
        <v>139</v>
      </c>
      <c r="AU206" s="161" t="s">
        <v>84</v>
      </c>
      <c r="AY206" s="16" t="s">
        <v>136</v>
      </c>
      <c r="BE206" s="162">
        <f t="shared" si="54"/>
        <v>6500</v>
      </c>
      <c r="BF206" s="162">
        <f t="shared" si="55"/>
        <v>0</v>
      </c>
      <c r="BG206" s="162">
        <f t="shared" si="56"/>
        <v>0</v>
      </c>
      <c r="BH206" s="162">
        <f t="shared" si="57"/>
        <v>0</v>
      </c>
      <c r="BI206" s="162">
        <f t="shared" si="58"/>
        <v>0</v>
      </c>
      <c r="BJ206" s="16" t="s">
        <v>82</v>
      </c>
      <c r="BK206" s="162">
        <f t="shared" si="59"/>
        <v>6500</v>
      </c>
      <c r="BL206" s="16" t="s">
        <v>143</v>
      </c>
      <c r="BM206" s="161" t="s">
        <v>1059</v>
      </c>
    </row>
    <row r="207" spans="2:65" s="1" customFormat="1" ht="48" customHeight="1">
      <c r="B207" s="149"/>
      <c r="C207" s="150" t="s">
        <v>547</v>
      </c>
      <c r="D207" s="150" t="s">
        <v>139</v>
      </c>
      <c r="E207" s="151" t="s">
        <v>604</v>
      </c>
      <c r="F207" s="152" t="s">
        <v>605</v>
      </c>
      <c r="G207" s="153" t="s">
        <v>142</v>
      </c>
      <c r="H207" s="154">
        <v>2</v>
      </c>
      <c r="I207" s="155">
        <v>10558</v>
      </c>
      <c r="J207" s="156">
        <f t="shared" si="50"/>
        <v>21116</v>
      </c>
      <c r="K207" s="152" t="s">
        <v>1</v>
      </c>
      <c r="L207" s="207"/>
      <c r="M207" s="157" t="s">
        <v>1</v>
      </c>
      <c r="N207" s="158" t="s">
        <v>39</v>
      </c>
      <c r="O207" s="53"/>
      <c r="P207" s="159">
        <f t="shared" si="51"/>
        <v>0</v>
      </c>
      <c r="Q207" s="159">
        <v>0.00575</v>
      </c>
      <c r="R207" s="159">
        <f t="shared" si="52"/>
        <v>0.0115</v>
      </c>
      <c r="S207" s="159">
        <v>0</v>
      </c>
      <c r="T207" s="160">
        <f t="shared" si="53"/>
        <v>0</v>
      </c>
      <c r="AR207" s="161" t="s">
        <v>143</v>
      </c>
      <c r="AT207" s="161" t="s">
        <v>139</v>
      </c>
      <c r="AU207" s="161" t="s">
        <v>84</v>
      </c>
      <c r="AY207" s="16" t="s">
        <v>136</v>
      </c>
      <c r="BE207" s="162">
        <f t="shared" si="54"/>
        <v>21116</v>
      </c>
      <c r="BF207" s="162">
        <f t="shared" si="55"/>
        <v>0</v>
      </c>
      <c r="BG207" s="162">
        <f t="shared" si="56"/>
        <v>0</v>
      </c>
      <c r="BH207" s="162">
        <f t="shared" si="57"/>
        <v>0</v>
      </c>
      <c r="BI207" s="162">
        <f t="shared" si="58"/>
        <v>0</v>
      </c>
      <c r="BJ207" s="16" t="s">
        <v>82</v>
      </c>
      <c r="BK207" s="162">
        <f t="shared" si="59"/>
        <v>21116</v>
      </c>
      <c r="BL207" s="16" t="s">
        <v>143</v>
      </c>
      <c r="BM207" s="161" t="s">
        <v>1060</v>
      </c>
    </row>
    <row r="208" spans="2:65" s="1" customFormat="1" ht="48" customHeight="1">
      <c r="B208" s="149"/>
      <c r="C208" s="150" t="s">
        <v>552</v>
      </c>
      <c r="D208" s="150" t="s">
        <v>139</v>
      </c>
      <c r="E208" s="151" t="s">
        <v>608</v>
      </c>
      <c r="F208" s="152" t="s">
        <v>1061</v>
      </c>
      <c r="G208" s="153" t="s">
        <v>142</v>
      </c>
      <c r="H208" s="154">
        <v>1</v>
      </c>
      <c r="I208" s="155">
        <v>4801</v>
      </c>
      <c r="J208" s="156">
        <f t="shared" si="50"/>
        <v>4801</v>
      </c>
      <c r="K208" s="152" t="s">
        <v>1</v>
      </c>
      <c r="L208" s="207"/>
      <c r="M208" s="157" t="s">
        <v>1</v>
      </c>
      <c r="N208" s="158" t="s">
        <v>39</v>
      </c>
      <c r="O208" s="53"/>
      <c r="P208" s="159">
        <f t="shared" si="51"/>
        <v>0</v>
      </c>
      <c r="Q208" s="159">
        <v>0.00575</v>
      </c>
      <c r="R208" s="159">
        <f t="shared" si="52"/>
        <v>0.00575</v>
      </c>
      <c r="S208" s="159">
        <v>0</v>
      </c>
      <c r="T208" s="160">
        <f t="shared" si="53"/>
        <v>0</v>
      </c>
      <c r="AR208" s="161" t="s">
        <v>143</v>
      </c>
      <c r="AT208" s="161" t="s">
        <v>139</v>
      </c>
      <c r="AU208" s="161" t="s">
        <v>84</v>
      </c>
      <c r="AY208" s="16" t="s">
        <v>136</v>
      </c>
      <c r="BE208" s="162">
        <f t="shared" si="54"/>
        <v>4801</v>
      </c>
      <c r="BF208" s="162">
        <f t="shared" si="55"/>
        <v>0</v>
      </c>
      <c r="BG208" s="162">
        <f t="shared" si="56"/>
        <v>0</v>
      </c>
      <c r="BH208" s="162">
        <f t="shared" si="57"/>
        <v>0</v>
      </c>
      <c r="BI208" s="162">
        <f t="shared" si="58"/>
        <v>0</v>
      </c>
      <c r="BJ208" s="16" t="s">
        <v>82</v>
      </c>
      <c r="BK208" s="162">
        <f t="shared" si="59"/>
        <v>4801</v>
      </c>
      <c r="BL208" s="16" t="s">
        <v>143</v>
      </c>
      <c r="BM208" s="161" t="s">
        <v>1062</v>
      </c>
    </row>
    <row r="209" spans="2:65" s="1" customFormat="1" ht="36" customHeight="1">
      <c r="B209" s="149"/>
      <c r="C209" s="150" t="s">
        <v>556</v>
      </c>
      <c r="D209" s="150" t="s">
        <v>139</v>
      </c>
      <c r="E209" s="151" t="s">
        <v>596</v>
      </c>
      <c r="F209" s="152" t="s">
        <v>597</v>
      </c>
      <c r="G209" s="153" t="s">
        <v>142</v>
      </c>
      <c r="H209" s="154">
        <v>1</v>
      </c>
      <c r="I209" s="155">
        <v>11481</v>
      </c>
      <c r="J209" s="156">
        <f t="shared" si="50"/>
        <v>11481</v>
      </c>
      <c r="K209" s="152" t="s">
        <v>1</v>
      </c>
      <c r="L209" s="206"/>
      <c r="M209" s="157" t="s">
        <v>1</v>
      </c>
      <c r="N209" s="158" t="s">
        <v>39</v>
      </c>
      <c r="O209" s="53"/>
      <c r="P209" s="159">
        <f t="shared" si="51"/>
        <v>0</v>
      </c>
      <c r="Q209" s="159">
        <v>0.07739</v>
      </c>
      <c r="R209" s="159">
        <f t="shared" si="52"/>
        <v>0.07739</v>
      </c>
      <c r="S209" s="159">
        <v>0</v>
      </c>
      <c r="T209" s="160">
        <f t="shared" si="53"/>
        <v>0</v>
      </c>
      <c r="AR209" s="161" t="s">
        <v>143</v>
      </c>
      <c r="AT209" s="161" t="s">
        <v>139</v>
      </c>
      <c r="AU209" s="161" t="s">
        <v>84</v>
      </c>
      <c r="AY209" s="16" t="s">
        <v>136</v>
      </c>
      <c r="BE209" s="162">
        <f t="shared" si="54"/>
        <v>11481</v>
      </c>
      <c r="BF209" s="162">
        <f t="shared" si="55"/>
        <v>0</v>
      </c>
      <c r="BG209" s="162">
        <f t="shared" si="56"/>
        <v>0</v>
      </c>
      <c r="BH209" s="162">
        <f t="shared" si="57"/>
        <v>0</v>
      </c>
      <c r="BI209" s="162">
        <f t="shared" si="58"/>
        <v>0</v>
      </c>
      <c r="BJ209" s="16" t="s">
        <v>82</v>
      </c>
      <c r="BK209" s="162">
        <f t="shared" si="59"/>
        <v>11481</v>
      </c>
      <c r="BL209" s="16" t="s">
        <v>143</v>
      </c>
      <c r="BM209" s="161" t="s">
        <v>1063</v>
      </c>
    </row>
    <row r="210" spans="2:63" s="11" customFormat="1" ht="22.9" customHeight="1">
      <c r="B210" s="136"/>
      <c r="D210" s="137" t="s">
        <v>73</v>
      </c>
      <c r="E210" s="147" t="s">
        <v>611</v>
      </c>
      <c r="F210" s="147" t="s">
        <v>612</v>
      </c>
      <c r="I210" s="139"/>
      <c r="J210" s="148">
        <f>BK210</f>
        <v>63822</v>
      </c>
      <c r="L210" s="136"/>
      <c r="M210" s="141"/>
      <c r="N210" s="142"/>
      <c r="O210" s="142"/>
      <c r="P210" s="143">
        <f>SUM(P211:P219)</f>
        <v>0</v>
      </c>
      <c r="Q210" s="142"/>
      <c r="R210" s="143">
        <f>SUM(R211:R219)</f>
        <v>0.5699000000000001</v>
      </c>
      <c r="S210" s="142"/>
      <c r="T210" s="144">
        <f>SUM(T211:T219)</f>
        <v>0.5492</v>
      </c>
      <c r="AR210" s="137" t="s">
        <v>84</v>
      </c>
      <c r="AT210" s="145" t="s">
        <v>73</v>
      </c>
      <c r="AU210" s="145" t="s">
        <v>82</v>
      </c>
      <c r="AY210" s="137" t="s">
        <v>136</v>
      </c>
      <c r="BK210" s="146">
        <f>SUM(BK211:BK219)</f>
        <v>63822</v>
      </c>
    </row>
    <row r="211" spans="2:65" s="1" customFormat="1" ht="16.5" customHeight="1">
      <c r="B211" s="149"/>
      <c r="C211" s="150" t="s">
        <v>562</v>
      </c>
      <c r="D211" s="150" t="s">
        <v>139</v>
      </c>
      <c r="E211" s="151" t="s">
        <v>614</v>
      </c>
      <c r="F211" s="152" t="s">
        <v>615</v>
      </c>
      <c r="G211" s="153" t="s">
        <v>151</v>
      </c>
      <c r="H211" s="154">
        <v>40</v>
      </c>
      <c r="I211" s="155">
        <v>33.5</v>
      </c>
      <c r="J211" s="156">
        <f aca="true" t="shared" si="60" ref="J211:J219">ROUND(I211*H211,2)</f>
        <v>1340</v>
      </c>
      <c r="K211" s="152" t="s">
        <v>1</v>
      </c>
      <c r="L211" s="30"/>
      <c r="M211" s="157" t="s">
        <v>1</v>
      </c>
      <c r="N211" s="158" t="s">
        <v>39</v>
      </c>
      <c r="O211" s="53"/>
      <c r="P211" s="159">
        <f aca="true" t="shared" si="61" ref="P211:P219">O211*H211</f>
        <v>0</v>
      </c>
      <c r="Q211" s="159">
        <v>5E-05</v>
      </c>
      <c r="R211" s="159">
        <f aca="true" t="shared" si="62" ref="R211:R219">Q211*H211</f>
        <v>0.002</v>
      </c>
      <c r="S211" s="159">
        <v>0.00532</v>
      </c>
      <c r="T211" s="160">
        <f aca="true" t="shared" si="63" ref="T211:T219">S211*H211</f>
        <v>0.2128</v>
      </c>
      <c r="AR211" s="161" t="s">
        <v>143</v>
      </c>
      <c r="AT211" s="161" t="s">
        <v>139</v>
      </c>
      <c r="AU211" s="161" t="s">
        <v>84</v>
      </c>
      <c r="AY211" s="16" t="s">
        <v>136</v>
      </c>
      <c r="BE211" s="162">
        <f aca="true" t="shared" si="64" ref="BE211:BE219">IF(N211="základní",J211,0)</f>
        <v>1340</v>
      </c>
      <c r="BF211" s="162">
        <f aca="true" t="shared" si="65" ref="BF211:BF219">IF(N211="snížená",J211,0)</f>
        <v>0</v>
      </c>
      <c r="BG211" s="162">
        <f aca="true" t="shared" si="66" ref="BG211:BG219">IF(N211="zákl. přenesená",J211,0)</f>
        <v>0</v>
      </c>
      <c r="BH211" s="162">
        <f aca="true" t="shared" si="67" ref="BH211:BH219">IF(N211="sníž. přenesená",J211,0)</f>
        <v>0</v>
      </c>
      <c r="BI211" s="162">
        <f aca="true" t="shared" si="68" ref="BI211:BI219">IF(N211="nulová",J211,0)</f>
        <v>0</v>
      </c>
      <c r="BJ211" s="16" t="s">
        <v>82</v>
      </c>
      <c r="BK211" s="162">
        <f aca="true" t="shared" si="69" ref="BK211:BK219">ROUND(I211*H211,2)</f>
        <v>1340</v>
      </c>
      <c r="BL211" s="16" t="s">
        <v>143</v>
      </c>
      <c r="BM211" s="161" t="s">
        <v>1064</v>
      </c>
    </row>
    <row r="212" spans="2:65" s="1" customFormat="1" ht="24" customHeight="1">
      <c r="B212" s="149"/>
      <c r="C212" s="150" t="s">
        <v>566</v>
      </c>
      <c r="D212" s="150" t="s">
        <v>139</v>
      </c>
      <c r="E212" s="151" t="s">
        <v>1065</v>
      </c>
      <c r="F212" s="152" t="s">
        <v>1066</v>
      </c>
      <c r="G212" s="153" t="s">
        <v>151</v>
      </c>
      <c r="H212" s="154">
        <v>15</v>
      </c>
      <c r="I212" s="155">
        <v>256</v>
      </c>
      <c r="J212" s="156">
        <f t="shared" si="60"/>
        <v>3840</v>
      </c>
      <c r="K212" s="152" t="s">
        <v>1</v>
      </c>
      <c r="L212" s="30"/>
      <c r="M212" s="157" t="s">
        <v>1</v>
      </c>
      <c r="N212" s="158" t="s">
        <v>39</v>
      </c>
      <c r="O212" s="53"/>
      <c r="P212" s="159">
        <f t="shared" si="61"/>
        <v>0</v>
      </c>
      <c r="Q212" s="159">
        <v>0.00199</v>
      </c>
      <c r="R212" s="159">
        <f t="shared" si="62"/>
        <v>0.02985</v>
      </c>
      <c r="S212" s="159">
        <v>0</v>
      </c>
      <c r="T212" s="160">
        <f t="shared" si="63"/>
        <v>0</v>
      </c>
      <c r="AR212" s="161" t="s">
        <v>143</v>
      </c>
      <c r="AT212" s="161" t="s">
        <v>139</v>
      </c>
      <c r="AU212" s="161" t="s">
        <v>84</v>
      </c>
      <c r="AY212" s="16" t="s">
        <v>136</v>
      </c>
      <c r="BE212" s="162">
        <f t="shared" si="64"/>
        <v>3840</v>
      </c>
      <c r="BF212" s="162">
        <f t="shared" si="65"/>
        <v>0</v>
      </c>
      <c r="BG212" s="162">
        <f t="shared" si="66"/>
        <v>0</v>
      </c>
      <c r="BH212" s="162">
        <f t="shared" si="67"/>
        <v>0</v>
      </c>
      <c r="BI212" s="162">
        <f t="shared" si="68"/>
        <v>0</v>
      </c>
      <c r="BJ212" s="16" t="s">
        <v>82</v>
      </c>
      <c r="BK212" s="162">
        <f t="shared" si="69"/>
        <v>3840</v>
      </c>
      <c r="BL212" s="16" t="s">
        <v>143</v>
      </c>
      <c r="BM212" s="161" t="s">
        <v>1067</v>
      </c>
    </row>
    <row r="213" spans="2:65" s="1" customFormat="1" ht="16.5" customHeight="1">
      <c r="B213" s="149"/>
      <c r="C213" s="150" t="s">
        <v>570</v>
      </c>
      <c r="D213" s="150" t="s">
        <v>139</v>
      </c>
      <c r="E213" s="151" t="s">
        <v>909</v>
      </c>
      <c r="F213" s="152" t="s">
        <v>910</v>
      </c>
      <c r="G213" s="153" t="s">
        <v>151</v>
      </c>
      <c r="H213" s="154">
        <v>40</v>
      </c>
      <c r="I213" s="155">
        <v>57.5</v>
      </c>
      <c r="J213" s="156">
        <f t="shared" si="60"/>
        <v>2300</v>
      </c>
      <c r="K213" s="152" t="s">
        <v>1</v>
      </c>
      <c r="L213" s="30"/>
      <c r="M213" s="157" t="s">
        <v>1</v>
      </c>
      <c r="N213" s="158" t="s">
        <v>39</v>
      </c>
      <c r="O213" s="53"/>
      <c r="P213" s="159">
        <f t="shared" si="61"/>
        <v>0</v>
      </c>
      <c r="Q213" s="159">
        <v>6E-05</v>
      </c>
      <c r="R213" s="159">
        <f t="shared" si="62"/>
        <v>0.0024000000000000002</v>
      </c>
      <c r="S213" s="159">
        <v>0.00841</v>
      </c>
      <c r="T213" s="160">
        <f t="shared" si="63"/>
        <v>0.33640000000000003</v>
      </c>
      <c r="AR213" s="161" t="s">
        <v>143</v>
      </c>
      <c r="AT213" s="161" t="s">
        <v>139</v>
      </c>
      <c r="AU213" s="161" t="s">
        <v>84</v>
      </c>
      <c r="AY213" s="16" t="s">
        <v>136</v>
      </c>
      <c r="BE213" s="162">
        <f t="shared" si="64"/>
        <v>2300</v>
      </c>
      <c r="BF213" s="162">
        <f t="shared" si="65"/>
        <v>0</v>
      </c>
      <c r="BG213" s="162">
        <f t="shared" si="66"/>
        <v>0</v>
      </c>
      <c r="BH213" s="162">
        <f t="shared" si="67"/>
        <v>0</v>
      </c>
      <c r="BI213" s="162">
        <f t="shared" si="68"/>
        <v>0</v>
      </c>
      <c r="BJ213" s="16" t="s">
        <v>82</v>
      </c>
      <c r="BK213" s="162">
        <f t="shared" si="69"/>
        <v>2300</v>
      </c>
      <c r="BL213" s="16" t="s">
        <v>143</v>
      </c>
      <c r="BM213" s="161" t="s">
        <v>1068</v>
      </c>
    </row>
    <row r="214" spans="2:65" s="1" customFormat="1" ht="24" customHeight="1">
      <c r="B214" s="149"/>
      <c r="C214" s="150" t="s">
        <v>574</v>
      </c>
      <c r="D214" s="150" t="s">
        <v>139</v>
      </c>
      <c r="E214" s="151" t="s">
        <v>618</v>
      </c>
      <c r="F214" s="152" t="s">
        <v>619</v>
      </c>
      <c r="G214" s="153" t="s">
        <v>151</v>
      </c>
      <c r="H214" s="154">
        <v>6</v>
      </c>
      <c r="I214" s="155">
        <v>309</v>
      </c>
      <c r="J214" s="156">
        <f t="shared" si="60"/>
        <v>1854</v>
      </c>
      <c r="K214" s="152" t="s">
        <v>1</v>
      </c>
      <c r="L214" s="30"/>
      <c r="M214" s="157" t="s">
        <v>1</v>
      </c>
      <c r="N214" s="158" t="s">
        <v>39</v>
      </c>
      <c r="O214" s="53"/>
      <c r="P214" s="159">
        <f t="shared" si="61"/>
        <v>0</v>
      </c>
      <c r="Q214" s="159">
        <v>0.00296</v>
      </c>
      <c r="R214" s="159">
        <f t="shared" si="62"/>
        <v>0.017759999999999998</v>
      </c>
      <c r="S214" s="159">
        <v>0</v>
      </c>
      <c r="T214" s="160">
        <f t="shared" si="63"/>
        <v>0</v>
      </c>
      <c r="AR214" s="161" t="s">
        <v>143</v>
      </c>
      <c r="AT214" s="161" t="s">
        <v>139</v>
      </c>
      <c r="AU214" s="161" t="s">
        <v>84</v>
      </c>
      <c r="AY214" s="16" t="s">
        <v>136</v>
      </c>
      <c r="BE214" s="162">
        <f t="shared" si="64"/>
        <v>1854</v>
      </c>
      <c r="BF214" s="162">
        <f t="shared" si="65"/>
        <v>0</v>
      </c>
      <c r="BG214" s="162">
        <f t="shared" si="66"/>
        <v>0</v>
      </c>
      <c r="BH214" s="162">
        <f t="shared" si="67"/>
        <v>0</v>
      </c>
      <c r="BI214" s="162">
        <f t="shared" si="68"/>
        <v>0</v>
      </c>
      <c r="BJ214" s="16" t="s">
        <v>82</v>
      </c>
      <c r="BK214" s="162">
        <f t="shared" si="69"/>
        <v>1854</v>
      </c>
      <c r="BL214" s="16" t="s">
        <v>143</v>
      </c>
      <c r="BM214" s="161" t="s">
        <v>1069</v>
      </c>
    </row>
    <row r="215" spans="2:65" s="1" customFormat="1" ht="24" customHeight="1">
      <c r="B215" s="149"/>
      <c r="C215" s="150" t="s">
        <v>578</v>
      </c>
      <c r="D215" s="150" t="s">
        <v>139</v>
      </c>
      <c r="E215" s="151" t="s">
        <v>622</v>
      </c>
      <c r="F215" s="152" t="s">
        <v>623</v>
      </c>
      <c r="G215" s="153" t="s">
        <v>151</v>
      </c>
      <c r="H215" s="154">
        <v>105</v>
      </c>
      <c r="I215" s="155">
        <v>430</v>
      </c>
      <c r="J215" s="156">
        <f t="shared" si="60"/>
        <v>45150</v>
      </c>
      <c r="K215" s="152" t="s">
        <v>1</v>
      </c>
      <c r="L215" s="30"/>
      <c r="M215" s="157" t="s">
        <v>1</v>
      </c>
      <c r="N215" s="158" t="s">
        <v>39</v>
      </c>
      <c r="O215" s="53"/>
      <c r="P215" s="159">
        <f t="shared" si="61"/>
        <v>0</v>
      </c>
      <c r="Q215" s="159">
        <v>0.0044</v>
      </c>
      <c r="R215" s="159">
        <f t="shared" si="62"/>
        <v>0.462</v>
      </c>
      <c r="S215" s="159">
        <v>0</v>
      </c>
      <c r="T215" s="160">
        <f t="shared" si="63"/>
        <v>0</v>
      </c>
      <c r="AR215" s="161" t="s">
        <v>143</v>
      </c>
      <c r="AT215" s="161" t="s">
        <v>139</v>
      </c>
      <c r="AU215" s="161" t="s">
        <v>84</v>
      </c>
      <c r="AY215" s="16" t="s">
        <v>136</v>
      </c>
      <c r="BE215" s="162">
        <f t="shared" si="64"/>
        <v>45150</v>
      </c>
      <c r="BF215" s="162">
        <f t="shared" si="65"/>
        <v>0</v>
      </c>
      <c r="BG215" s="162">
        <f t="shared" si="66"/>
        <v>0</v>
      </c>
      <c r="BH215" s="162">
        <f t="shared" si="67"/>
        <v>0</v>
      </c>
      <c r="BI215" s="162">
        <f t="shared" si="68"/>
        <v>0</v>
      </c>
      <c r="BJ215" s="16" t="s">
        <v>82</v>
      </c>
      <c r="BK215" s="162">
        <f t="shared" si="69"/>
        <v>45150</v>
      </c>
      <c r="BL215" s="16" t="s">
        <v>143</v>
      </c>
      <c r="BM215" s="161" t="s">
        <v>1070</v>
      </c>
    </row>
    <row r="216" spans="2:65" s="1" customFormat="1" ht="24" customHeight="1">
      <c r="B216" s="149"/>
      <c r="C216" s="150" t="s">
        <v>582</v>
      </c>
      <c r="D216" s="150" t="s">
        <v>139</v>
      </c>
      <c r="E216" s="151" t="s">
        <v>626</v>
      </c>
      <c r="F216" s="152" t="s">
        <v>627</v>
      </c>
      <c r="G216" s="153" t="s">
        <v>151</v>
      </c>
      <c r="H216" s="154">
        <v>9</v>
      </c>
      <c r="I216" s="155">
        <v>550</v>
      </c>
      <c r="J216" s="156">
        <f t="shared" si="60"/>
        <v>4950</v>
      </c>
      <c r="K216" s="152" t="s">
        <v>1</v>
      </c>
      <c r="L216" s="30"/>
      <c r="M216" s="157" t="s">
        <v>1</v>
      </c>
      <c r="N216" s="158" t="s">
        <v>39</v>
      </c>
      <c r="O216" s="53"/>
      <c r="P216" s="159">
        <f t="shared" si="61"/>
        <v>0</v>
      </c>
      <c r="Q216" s="159">
        <v>0.00621</v>
      </c>
      <c r="R216" s="159">
        <f t="shared" si="62"/>
        <v>0.05589</v>
      </c>
      <c r="S216" s="159">
        <v>0</v>
      </c>
      <c r="T216" s="160">
        <f t="shared" si="63"/>
        <v>0</v>
      </c>
      <c r="AR216" s="161" t="s">
        <v>143</v>
      </c>
      <c r="AT216" s="161" t="s">
        <v>139</v>
      </c>
      <c r="AU216" s="161" t="s">
        <v>84</v>
      </c>
      <c r="AY216" s="16" t="s">
        <v>136</v>
      </c>
      <c r="BE216" s="162">
        <f t="shared" si="64"/>
        <v>4950</v>
      </c>
      <c r="BF216" s="162">
        <f t="shared" si="65"/>
        <v>0</v>
      </c>
      <c r="BG216" s="162">
        <f t="shared" si="66"/>
        <v>0</v>
      </c>
      <c r="BH216" s="162">
        <f t="shared" si="67"/>
        <v>0</v>
      </c>
      <c r="BI216" s="162">
        <f t="shared" si="68"/>
        <v>0</v>
      </c>
      <c r="BJ216" s="16" t="s">
        <v>82</v>
      </c>
      <c r="BK216" s="162">
        <f t="shared" si="69"/>
        <v>4950</v>
      </c>
      <c r="BL216" s="16" t="s">
        <v>143</v>
      </c>
      <c r="BM216" s="161" t="s">
        <v>1071</v>
      </c>
    </row>
    <row r="217" spans="2:65" s="1" customFormat="1" ht="24" customHeight="1">
      <c r="B217" s="149"/>
      <c r="C217" s="150" t="s">
        <v>613</v>
      </c>
      <c r="D217" s="150" t="s">
        <v>139</v>
      </c>
      <c r="E217" s="151" t="s">
        <v>640</v>
      </c>
      <c r="F217" s="152" t="s">
        <v>641</v>
      </c>
      <c r="G217" s="153" t="s">
        <v>142</v>
      </c>
      <c r="H217" s="154">
        <v>1</v>
      </c>
      <c r="I217" s="155">
        <v>1200</v>
      </c>
      <c r="J217" s="156">
        <f t="shared" si="60"/>
        <v>1200</v>
      </c>
      <c r="K217" s="152" t="s">
        <v>1</v>
      </c>
      <c r="L217" s="30"/>
      <c r="M217" s="157" t="s">
        <v>1</v>
      </c>
      <c r="N217" s="158" t="s">
        <v>39</v>
      </c>
      <c r="O217" s="53"/>
      <c r="P217" s="159">
        <f t="shared" si="61"/>
        <v>0</v>
      </c>
      <c r="Q217" s="159">
        <v>0</v>
      </c>
      <c r="R217" s="159">
        <f t="shared" si="62"/>
        <v>0</v>
      </c>
      <c r="S217" s="159">
        <v>0</v>
      </c>
      <c r="T217" s="160">
        <f t="shared" si="63"/>
        <v>0</v>
      </c>
      <c r="AR217" s="161" t="s">
        <v>143</v>
      </c>
      <c r="AT217" s="161" t="s">
        <v>139</v>
      </c>
      <c r="AU217" s="161" t="s">
        <v>84</v>
      </c>
      <c r="AY217" s="16" t="s">
        <v>136</v>
      </c>
      <c r="BE217" s="162">
        <f t="shared" si="64"/>
        <v>1200</v>
      </c>
      <c r="BF217" s="162">
        <f t="shared" si="65"/>
        <v>0</v>
      </c>
      <c r="BG217" s="162">
        <f t="shared" si="66"/>
        <v>0</v>
      </c>
      <c r="BH217" s="162">
        <f t="shared" si="67"/>
        <v>0</v>
      </c>
      <c r="BI217" s="162">
        <f t="shared" si="68"/>
        <v>0</v>
      </c>
      <c r="BJ217" s="16" t="s">
        <v>82</v>
      </c>
      <c r="BK217" s="162">
        <f t="shared" si="69"/>
        <v>1200</v>
      </c>
      <c r="BL217" s="16" t="s">
        <v>143</v>
      </c>
      <c r="BM217" s="161" t="s">
        <v>1072</v>
      </c>
    </row>
    <row r="218" spans="2:65" s="1" customFormat="1" ht="24" customHeight="1">
      <c r="B218" s="149"/>
      <c r="C218" s="150" t="s">
        <v>617</v>
      </c>
      <c r="D218" s="150" t="s">
        <v>139</v>
      </c>
      <c r="E218" s="151" t="s">
        <v>644</v>
      </c>
      <c r="F218" s="152" t="s">
        <v>645</v>
      </c>
      <c r="G218" s="153" t="s">
        <v>142</v>
      </c>
      <c r="H218" s="154">
        <v>6</v>
      </c>
      <c r="I218" s="155">
        <v>193</v>
      </c>
      <c r="J218" s="156">
        <f t="shared" si="60"/>
        <v>1158</v>
      </c>
      <c r="K218" s="152" t="s">
        <v>1</v>
      </c>
      <c r="L218" s="30"/>
      <c r="M218" s="157" t="s">
        <v>1</v>
      </c>
      <c r="N218" s="158" t="s">
        <v>39</v>
      </c>
      <c r="O218" s="53"/>
      <c r="P218" s="159">
        <f t="shared" si="61"/>
        <v>0</v>
      </c>
      <c r="Q218" s="159">
        <v>0</v>
      </c>
      <c r="R218" s="159">
        <f t="shared" si="62"/>
        <v>0</v>
      </c>
      <c r="S218" s="159">
        <v>0</v>
      </c>
      <c r="T218" s="160">
        <f t="shared" si="63"/>
        <v>0</v>
      </c>
      <c r="AR218" s="161" t="s">
        <v>143</v>
      </c>
      <c r="AT218" s="161" t="s">
        <v>139</v>
      </c>
      <c r="AU218" s="161" t="s">
        <v>84</v>
      </c>
      <c r="AY218" s="16" t="s">
        <v>136</v>
      </c>
      <c r="BE218" s="162">
        <f t="shared" si="64"/>
        <v>1158</v>
      </c>
      <c r="BF218" s="162">
        <f t="shared" si="65"/>
        <v>0</v>
      </c>
      <c r="BG218" s="162">
        <f t="shared" si="66"/>
        <v>0</v>
      </c>
      <c r="BH218" s="162">
        <f t="shared" si="67"/>
        <v>0</v>
      </c>
      <c r="BI218" s="162">
        <f t="shared" si="68"/>
        <v>0</v>
      </c>
      <c r="BJ218" s="16" t="s">
        <v>82</v>
      </c>
      <c r="BK218" s="162">
        <f t="shared" si="69"/>
        <v>1158</v>
      </c>
      <c r="BL218" s="16" t="s">
        <v>143</v>
      </c>
      <c r="BM218" s="161" t="s">
        <v>1073</v>
      </c>
    </row>
    <row r="219" spans="2:65" s="1" customFormat="1" ht="16.5" customHeight="1">
      <c r="B219" s="149"/>
      <c r="C219" s="150" t="s">
        <v>621</v>
      </c>
      <c r="D219" s="150" t="s">
        <v>139</v>
      </c>
      <c r="E219" s="151" t="s">
        <v>1074</v>
      </c>
      <c r="F219" s="152" t="s">
        <v>1075</v>
      </c>
      <c r="G219" s="153" t="s">
        <v>142</v>
      </c>
      <c r="H219" s="154">
        <v>20</v>
      </c>
      <c r="I219" s="155">
        <v>101.5</v>
      </c>
      <c r="J219" s="156">
        <f t="shared" si="60"/>
        <v>2030</v>
      </c>
      <c r="K219" s="152" t="s">
        <v>1</v>
      </c>
      <c r="L219" s="30"/>
      <c r="M219" s="157" t="s">
        <v>1</v>
      </c>
      <c r="N219" s="158" t="s">
        <v>39</v>
      </c>
      <c r="O219" s="53"/>
      <c r="P219" s="159">
        <f t="shared" si="61"/>
        <v>0</v>
      </c>
      <c r="Q219" s="159">
        <v>0</v>
      </c>
      <c r="R219" s="159">
        <f t="shared" si="62"/>
        <v>0</v>
      </c>
      <c r="S219" s="159">
        <v>0</v>
      </c>
      <c r="T219" s="160">
        <f t="shared" si="63"/>
        <v>0</v>
      </c>
      <c r="AR219" s="161" t="s">
        <v>143</v>
      </c>
      <c r="AT219" s="161" t="s">
        <v>139</v>
      </c>
      <c r="AU219" s="161" t="s">
        <v>84</v>
      </c>
      <c r="AY219" s="16" t="s">
        <v>136</v>
      </c>
      <c r="BE219" s="162">
        <f t="shared" si="64"/>
        <v>2030</v>
      </c>
      <c r="BF219" s="162">
        <f t="shared" si="65"/>
        <v>0</v>
      </c>
      <c r="BG219" s="162">
        <f t="shared" si="66"/>
        <v>0</v>
      </c>
      <c r="BH219" s="162">
        <f t="shared" si="67"/>
        <v>0</v>
      </c>
      <c r="BI219" s="162">
        <f t="shared" si="68"/>
        <v>0</v>
      </c>
      <c r="BJ219" s="16" t="s">
        <v>82</v>
      </c>
      <c r="BK219" s="162">
        <f t="shared" si="69"/>
        <v>2030</v>
      </c>
      <c r="BL219" s="16" t="s">
        <v>143</v>
      </c>
      <c r="BM219" s="161" t="s">
        <v>1076</v>
      </c>
    </row>
    <row r="220" spans="2:63" s="11" customFormat="1" ht="22.9" customHeight="1">
      <c r="B220" s="136"/>
      <c r="D220" s="137" t="s">
        <v>73</v>
      </c>
      <c r="E220" s="147" t="s">
        <v>647</v>
      </c>
      <c r="F220" s="147" t="s">
        <v>648</v>
      </c>
      <c r="I220" s="139"/>
      <c r="J220" s="148">
        <f>BK220</f>
        <v>40228</v>
      </c>
      <c r="L220" s="136"/>
      <c r="M220" s="141"/>
      <c r="N220" s="142"/>
      <c r="O220" s="142"/>
      <c r="P220" s="143">
        <f>SUM(P221:P244)</f>
        <v>0</v>
      </c>
      <c r="Q220" s="142"/>
      <c r="R220" s="143">
        <f>SUM(R221:R244)</f>
        <v>0.07803</v>
      </c>
      <c r="S220" s="142"/>
      <c r="T220" s="144">
        <f>SUM(T221:T244)</f>
        <v>0.14550000000000002</v>
      </c>
      <c r="AR220" s="137" t="s">
        <v>84</v>
      </c>
      <c r="AT220" s="145" t="s">
        <v>73</v>
      </c>
      <c r="AU220" s="145" t="s">
        <v>82</v>
      </c>
      <c r="AY220" s="137" t="s">
        <v>136</v>
      </c>
      <c r="BK220" s="146">
        <f>SUM(BK221:BK244)</f>
        <v>40228</v>
      </c>
    </row>
    <row r="221" spans="2:65" s="1" customFormat="1" ht="24" customHeight="1">
      <c r="B221" s="149"/>
      <c r="C221" s="150" t="s">
        <v>625</v>
      </c>
      <c r="D221" s="150" t="s">
        <v>139</v>
      </c>
      <c r="E221" s="151" t="s">
        <v>650</v>
      </c>
      <c r="F221" s="152" t="s">
        <v>651</v>
      </c>
      <c r="G221" s="153" t="s">
        <v>142</v>
      </c>
      <c r="H221" s="154">
        <v>10</v>
      </c>
      <c r="I221" s="155">
        <v>138</v>
      </c>
      <c r="J221" s="156">
        <f aca="true" t="shared" si="70" ref="J221:J244">ROUND(I221*H221,2)</f>
        <v>1380</v>
      </c>
      <c r="K221" s="152" t="s">
        <v>1</v>
      </c>
      <c r="L221" s="30"/>
      <c r="M221" s="157" t="s">
        <v>1</v>
      </c>
      <c r="N221" s="158" t="s">
        <v>39</v>
      </c>
      <c r="O221" s="53"/>
      <c r="P221" s="159">
        <f aca="true" t="shared" si="71" ref="P221:P244">O221*H221</f>
        <v>0</v>
      </c>
      <c r="Q221" s="159">
        <v>2E-05</v>
      </c>
      <c r="R221" s="159">
        <f aca="true" t="shared" si="72" ref="R221:R244">Q221*H221</f>
        <v>0.0002</v>
      </c>
      <c r="S221" s="159">
        <v>0.014</v>
      </c>
      <c r="T221" s="160">
        <f aca="true" t="shared" si="73" ref="T221:T244">S221*H221</f>
        <v>0.14</v>
      </c>
      <c r="AR221" s="161" t="s">
        <v>143</v>
      </c>
      <c r="AT221" s="161" t="s">
        <v>139</v>
      </c>
      <c r="AU221" s="161" t="s">
        <v>84</v>
      </c>
      <c r="AY221" s="16" t="s">
        <v>136</v>
      </c>
      <c r="BE221" s="162">
        <f aca="true" t="shared" si="74" ref="BE221:BE244">IF(N221="základní",J221,0)</f>
        <v>1380</v>
      </c>
      <c r="BF221" s="162">
        <f aca="true" t="shared" si="75" ref="BF221:BF244">IF(N221="snížená",J221,0)</f>
        <v>0</v>
      </c>
      <c r="BG221" s="162">
        <f aca="true" t="shared" si="76" ref="BG221:BG244">IF(N221="zákl. přenesená",J221,0)</f>
        <v>0</v>
      </c>
      <c r="BH221" s="162">
        <f aca="true" t="shared" si="77" ref="BH221:BH244">IF(N221="sníž. přenesená",J221,0)</f>
        <v>0</v>
      </c>
      <c r="BI221" s="162">
        <f aca="true" t="shared" si="78" ref="BI221:BI244">IF(N221="nulová",J221,0)</f>
        <v>0</v>
      </c>
      <c r="BJ221" s="16" t="s">
        <v>82</v>
      </c>
      <c r="BK221" s="162">
        <f aca="true" t="shared" si="79" ref="BK221:BK244">ROUND(I221*H221,2)</f>
        <v>1380</v>
      </c>
      <c r="BL221" s="16" t="s">
        <v>143</v>
      </c>
      <c r="BM221" s="161" t="s">
        <v>1077</v>
      </c>
    </row>
    <row r="222" spans="2:65" s="1" customFormat="1" ht="16.5" customHeight="1">
      <c r="B222" s="149"/>
      <c r="C222" s="150" t="s">
        <v>629</v>
      </c>
      <c r="D222" s="150" t="s">
        <v>139</v>
      </c>
      <c r="E222" s="151" t="s">
        <v>658</v>
      </c>
      <c r="F222" s="152" t="s">
        <v>659</v>
      </c>
      <c r="G222" s="153" t="s">
        <v>142</v>
      </c>
      <c r="H222" s="154">
        <v>2</v>
      </c>
      <c r="I222" s="155">
        <v>710</v>
      </c>
      <c r="J222" s="156">
        <f t="shared" si="70"/>
        <v>1420</v>
      </c>
      <c r="K222" s="152" t="s">
        <v>1</v>
      </c>
      <c r="L222" s="30"/>
      <c r="M222" s="157" t="s">
        <v>1</v>
      </c>
      <c r="N222" s="158" t="s">
        <v>39</v>
      </c>
      <c r="O222" s="53"/>
      <c r="P222" s="159">
        <f t="shared" si="71"/>
        <v>0</v>
      </c>
      <c r="Q222" s="159">
        <v>0.00845</v>
      </c>
      <c r="R222" s="159">
        <f t="shared" si="72"/>
        <v>0.0169</v>
      </c>
      <c r="S222" s="159">
        <v>0</v>
      </c>
      <c r="T222" s="160">
        <f t="shared" si="73"/>
        <v>0</v>
      </c>
      <c r="AR222" s="161" t="s">
        <v>143</v>
      </c>
      <c r="AT222" s="161" t="s">
        <v>139</v>
      </c>
      <c r="AU222" s="161" t="s">
        <v>84</v>
      </c>
      <c r="AY222" s="16" t="s">
        <v>136</v>
      </c>
      <c r="BE222" s="162">
        <f t="shared" si="74"/>
        <v>1420</v>
      </c>
      <c r="BF222" s="162">
        <f t="shared" si="75"/>
        <v>0</v>
      </c>
      <c r="BG222" s="162">
        <f t="shared" si="76"/>
        <v>0</v>
      </c>
      <c r="BH222" s="162">
        <f t="shared" si="77"/>
        <v>0</v>
      </c>
      <c r="BI222" s="162">
        <f t="shared" si="78"/>
        <v>0</v>
      </c>
      <c r="BJ222" s="16" t="s">
        <v>82</v>
      </c>
      <c r="BK222" s="162">
        <f t="shared" si="79"/>
        <v>1420</v>
      </c>
      <c r="BL222" s="16" t="s">
        <v>143</v>
      </c>
      <c r="BM222" s="161" t="s">
        <v>1078</v>
      </c>
    </row>
    <row r="223" spans="2:65" s="1" customFormat="1" ht="21.6" customHeight="1">
      <c r="B223" s="149"/>
      <c r="C223" s="150" t="s">
        <v>630</v>
      </c>
      <c r="D223" s="150" t="s">
        <v>139</v>
      </c>
      <c r="E223" s="151" t="s">
        <v>654</v>
      </c>
      <c r="F223" s="152" t="s">
        <v>655</v>
      </c>
      <c r="G223" s="153" t="s">
        <v>142</v>
      </c>
      <c r="H223" s="154">
        <v>5</v>
      </c>
      <c r="I223" s="155">
        <v>26.5</v>
      </c>
      <c r="J223" s="156">
        <f t="shared" si="70"/>
        <v>132.5</v>
      </c>
      <c r="K223" s="152" t="s">
        <v>1</v>
      </c>
      <c r="L223" s="30"/>
      <c r="M223" s="157" t="s">
        <v>1</v>
      </c>
      <c r="N223" s="158" t="s">
        <v>39</v>
      </c>
      <c r="O223" s="53"/>
      <c r="P223" s="159">
        <f t="shared" si="71"/>
        <v>0</v>
      </c>
      <c r="Q223" s="159">
        <v>6E-05</v>
      </c>
      <c r="R223" s="159">
        <f t="shared" si="72"/>
        <v>0.00030000000000000003</v>
      </c>
      <c r="S223" s="159">
        <v>0.0011</v>
      </c>
      <c r="T223" s="160">
        <f t="shared" si="73"/>
        <v>0.0055000000000000005</v>
      </c>
      <c r="AR223" s="161" t="s">
        <v>143</v>
      </c>
      <c r="AT223" s="161" t="s">
        <v>139</v>
      </c>
      <c r="AU223" s="161" t="s">
        <v>84</v>
      </c>
      <c r="AY223" s="16" t="s">
        <v>136</v>
      </c>
      <c r="BE223" s="162">
        <f t="shared" si="74"/>
        <v>132.5</v>
      </c>
      <c r="BF223" s="162">
        <f t="shared" si="75"/>
        <v>0</v>
      </c>
      <c r="BG223" s="162">
        <f t="shared" si="76"/>
        <v>0</v>
      </c>
      <c r="BH223" s="162">
        <f t="shared" si="77"/>
        <v>0</v>
      </c>
      <c r="BI223" s="162">
        <f t="shared" si="78"/>
        <v>0</v>
      </c>
      <c r="BJ223" s="16" t="s">
        <v>82</v>
      </c>
      <c r="BK223" s="162">
        <f t="shared" si="79"/>
        <v>132.5</v>
      </c>
      <c r="BL223" s="16" t="s">
        <v>143</v>
      </c>
      <c r="BM223" s="161" t="s">
        <v>1079</v>
      </c>
    </row>
    <row r="224" spans="2:65" s="1" customFormat="1" ht="24" customHeight="1">
      <c r="B224" s="149"/>
      <c r="C224" s="150" t="s">
        <v>631</v>
      </c>
      <c r="D224" s="150" t="s">
        <v>139</v>
      </c>
      <c r="E224" s="151" t="s">
        <v>662</v>
      </c>
      <c r="F224" s="152" t="s">
        <v>663</v>
      </c>
      <c r="G224" s="153" t="s">
        <v>142</v>
      </c>
      <c r="H224" s="154">
        <v>7</v>
      </c>
      <c r="I224" s="155">
        <v>178</v>
      </c>
      <c r="J224" s="156">
        <f t="shared" si="70"/>
        <v>1246</v>
      </c>
      <c r="K224" s="152" t="s">
        <v>1</v>
      </c>
      <c r="L224" s="206"/>
      <c r="M224" s="157" t="s">
        <v>1</v>
      </c>
      <c r="N224" s="158" t="s">
        <v>39</v>
      </c>
      <c r="O224" s="53"/>
      <c r="P224" s="159">
        <f t="shared" si="71"/>
        <v>0</v>
      </c>
      <c r="Q224" s="159">
        <v>0.00024</v>
      </c>
      <c r="R224" s="159">
        <f t="shared" si="72"/>
        <v>0.00168</v>
      </c>
      <c r="S224" s="159">
        <v>0</v>
      </c>
      <c r="T224" s="160">
        <f t="shared" si="73"/>
        <v>0</v>
      </c>
      <c r="AR224" s="161" t="s">
        <v>143</v>
      </c>
      <c r="AT224" s="161" t="s">
        <v>139</v>
      </c>
      <c r="AU224" s="161" t="s">
        <v>84</v>
      </c>
      <c r="AY224" s="16" t="s">
        <v>136</v>
      </c>
      <c r="BE224" s="162">
        <f t="shared" si="74"/>
        <v>1246</v>
      </c>
      <c r="BF224" s="162">
        <f t="shared" si="75"/>
        <v>0</v>
      </c>
      <c r="BG224" s="162">
        <f t="shared" si="76"/>
        <v>0</v>
      </c>
      <c r="BH224" s="162">
        <f t="shared" si="77"/>
        <v>0</v>
      </c>
      <c r="BI224" s="162">
        <f t="shared" si="78"/>
        <v>0</v>
      </c>
      <c r="BJ224" s="16" t="s">
        <v>82</v>
      </c>
      <c r="BK224" s="162">
        <f t="shared" si="79"/>
        <v>1246</v>
      </c>
      <c r="BL224" s="16" t="s">
        <v>143</v>
      </c>
      <c r="BM224" s="161" t="s">
        <v>1080</v>
      </c>
    </row>
    <row r="225" spans="2:65" s="1" customFormat="1" ht="38.45" customHeight="1">
      <c r="B225" s="149"/>
      <c r="C225" s="150" t="s">
        <v>632</v>
      </c>
      <c r="D225" s="150" t="s">
        <v>139</v>
      </c>
      <c r="E225" s="151" t="s">
        <v>1081</v>
      </c>
      <c r="F225" s="152" t="s">
        <v>1082</v>
      </c>
      <c r="G225" s="153" t="s">
        <v>142</v>
      </c>
      <c r="H225" s="154">
        <v>1</v>
      </c>
      <c r="I225" s="155">
        <v>1509</v>
      </c>
      <c r="J225" s="156">
        <f t="shared" si="70"/>
        <v>1509</v>
      </c>
      <c r="K225" s="152" t="s">
        <v>1</v>
      </c>
      <c r="L225" s="206"/>
      <c r="M225" s="157" t="s">
        <v>1</v>
      </c>
      <c r="N225" s="158" t="s">
        <v>39</v>
      </c>
      <c r="O225" s="53"/>
      <c r="P225" s="159">
        <f t="shared" si="71"/>
        <v>0</v>
      </c>
      <c r="Q225" s="159">
        <v>0.00018</v>
      </c>
      <c r="R225" s="159">
        <f t="shared" si="72"/>
        <v>0.00018</v>
      </c>
      <c r="S225" s="159">
        <v>0</v>
      </c>
      <c r="T225" s="160">
        <f t="shared" si="73"/>
        <v>0</v>
      </c>
      <c r="AR225" s="161" t="s">
        <v>143</v>
      </c>
      <c r="AT225" s="161" t="s">
        <v>139</v>
      </c>
      <c r="AU225" s="161" t="s">
        <v>84</v>
      </c>
      <c r="AY225" s="16" t="s">
        <v>136</v>
      </c>
      <c r="BE225" s="162">
        <f t="shared" si="74"/>
        <v>1509</v>
      </c>
      <c r="BF225" s="162">
        <f t="shared" si="75"/>
        <v>0</v>
      </c>
      <c r="BG225" s="162">
        <f t="shared" si="76"/>
        <v>0</v>
      </c>
      <c r="BH225" s="162">
        <f t="shared" si="77"/>
        <v>0</v>
      </c>
      <c r="BI225" s="162">
        <f t="shared" si="78"/>
        <v>0</v>
      </c>
      <c r="BJ225" s="16" t="s">
        <v>82</v>
      </c>
      <c r="BK225" s="162">
        <f t="shared" si="79"/>
        <v>1509</v>
      </c>
      <c r="BL225" s="16" t="s">
        <v>143</v>
      </c>
      <c r="BM225" s="161" t="s">
        <v>1083</v>
      </c>
    </row>
    <row r="226" spans="2:65" s="1" customFormat="1" ht="36.6" customHeight="1">
      <c r="B226" s="149"/>
      <c r="C226" s="150" t="s">
        <v>633</v>
      </c>
      <c r="D226" s="150" t="s">
        <v>139</v>
      </c>
      <c r="E226" s="151" t="s">
        <v>670</v>
      </c>
      <c r="F226" s="152" t="s">
        <v>671</v>
      </c>
      <c r="G226" s="153" t="s">
        <v>142</v>
      </c>
      <c r="H226" s="154">
        <v>2</v>
      </c>
      <c r="I226" s="155">
        <v>2041</v>
      </c>
      <c r="J226" s="156">
        <f t="shared" si="70"/>
        <v>4082</v>
      </c>
      <c r="K226" s="152" t="s">
        <v>1</v>
      </c>
      <c r="L226" s="206"/>
      <c r="M226" s="157" t="s">
        <v>1</v>
      </c>
      <c r="N226" s="158" t="s">
        <v>39</v>
      </c>
      <c r="O226" s="53"/>
      <c r="P226" s="159">
        <f t="shared" si="71"/>
        <v>0</v>
      </c>
      <c r="Q226" s="159">
        <v>0.0007</v>
      </c>
      <c r="R226" s="159">
        <f t="shared" si="72"/>
        <v>0.0014</v>
      </c>
      <c r="S226" s="159">
        <v>0</v>
      </c>
      <c r="T226" s="160">
        <f t="shared" si="73"/>
        <v>0</v>
      </c>
      <c r="AR226" s="161" t="s">
        <v>143</v>
      </c>
      <c r="AT226" s="161" t="s">
        <v>139</v>
      </c>
      <c r="AU226" s="161" t="s">
        <v>84</v>
      </c>
      <c r="AY226" s="16" t="s">
        <v>136</v>
      </c>
      <c r="BE226" s="162">
        <f t="shared" si="74"/>
        <v>4082</v>
      </c>
      <c r="BF226" s="162">
        <f t="shared" si="75"/>
        <v>0</v>
      </c>
      <c r="BG226" s="162">
        <f t="shared" si="76"/>
        <v>0</v>
      </c>
      <c r="BH226" s="162">
        <f t="shared" si="77"/>
        <v>0</v>
      </c>
      <c r="BI226" s="162">
        <f t="shared" si="78"/>
        <v>0</v>
      </c>
      <c r="BJ226" s="16" t="s">
        <v>82</v>
      </c>
      <c r="BK226" s="162">
        <f t="shared" si="79"/>
        <v>4082</v>
      </c>
      <c r="BL226" s="16" t="s">
        <v>143</v>
      </c>
      <c r="BM226" s="161" t="s">
        <v>1084</v>
      </c>
    </row>
    <row r="227" spans="2:65" s="1" customFormat="1" ht="24" customHeight="1">
      <c r="B227" s="149"/>
      <c r="C227" s="150" t="s">
        <v>634</v>
      </c>
      <c r="D227" s="150" t="s">
        <v>139</v>
      </c>
      <c r="E227" s="151" t="s">
        <v>674</v>
      </c>
      <c r="F227" s="152" t="s">
        <v>1085</v>
      </c>
      <c r="G227" s="153" t="s">
        <v>142</v>
      </c>
      <c r="H227" s="154">
        <v>1</v>
      </c>
      <c r="I227" s="155">
        <v>3184</v>
      </c>
      <c r="J227" s="156">
        <f t="shared" si="70"/>
        <v>3184</v>
      </c>
      <c r="K227" s="152" t="s">
        <v>1</v>
      </c>
      <c r="L227" s="206"/>
      <c r="M227" s="157" t="s">
        <v>1</v>
      </c>
      <c r="N227" s="158" t="s">
        <v>39</v>
      </c>
      <c r="O227" s="53"/>
      <c r="P227" s="159">
        <f t="shared" si="71"/>
        <v>0</v>
      </c>
      <c r="Q227" s="159">
        <v>0.0006</v>
      </c>
      <c r="R227" s="159">
        <f t="shared" si="72"/>
        <v>0.0006</v>
      </c>
      <c r="S227" s="159">
        <v>0</v>
      </c>
      <c r="T227" s="160">
        <f t="shared" si="73"/>
        <v>0</v>
      </c>
      <c r="AR227" s="161" t="s">
        <v>143</v>
      </c>
      <c r="AT227" s="161" t="s">
        <v>139</v>
      </c>
      <c r="AU227" s="161" t="s">
        <v>84</v>
      </c>
      <c r="AY227" s="16" t="s">
        <v>136</v>
      </c>
      <c r="BE227" s="162">
        <f t="shared" si="74"/>
        <v>3184</v>
      </c>
      <c r="BF227" s="162">
        <f t="shared" si="75"/>
        <v>0</v>
      </c>
      <c r="BG227" s="162">
        <f t="shared" si="76"/>
        <v>0</v>
      </c>
      <c r="BH227" s="162">
        <f t="shared" si="77"/>
        <v>0</v>
      </c>
      <c r="BI227" s="162">
        <f t="shared" si="78"/>
        <v>0</v>
      </c>
      <c r="BJ227" s="16" t="s">
        <v>82</v>
      </c>
      <c r="BK227" s="162">
        <f t="shared" si="79"/>
        <v>3184</v>
      </c>
      <c r="BL227" s="16" t="s">
        <v>143</v>
      </c>
      <c r="BM227" s="161" t="s">
        <v>1086</v>
      </c>
    </row>
    <row r="228" spans="2:65" s="1" customFormat="1" ht="24" customHeight="1">
      <c r="B228" s="149"/>
      <c r="C228" s="150" t="s">
        <v>635</v>
      </c>
      <c r="D228" s="150" t="s">
        <v>139</v>
      </c>
      <c r="E228" s="151" t="s">
        <v>1087</v>
      </c>
      <c r="F228" s="152" t="s">
        <v>1088</v>
      </c>
      <c r="G228" s="153" t="s">
        <v>142</v>
      </c>
      <c r="H228" s="154">
        <v>1</v>
      </c>
      <c r="I228" s="155">
        <v>180</v>
      </c>
      <c r="J228" s="156">
        <f t="shared" si="70"/>
        <v>180</v>
      </c>
      <c r="K228" s="152" t="s">
        <v>1</v>
      </c>
      <c r="L228" s="206"/>
      <c r="M228" s="157" t="s">
        <v>1</v>
      </c>
      <c r="N228" s="158" t="s">
        <v>39</v>
      </c>
      <c r="O228" s="53"/>
      <c r="P228" s="159">
        <f t="shared" si="71"/>
        <v>0</v>
      </c>
      <c r="Q228" s="159">
        <v>0.00018</v>
      </c>
      <c r="R228" s="159">
        <f t="shared" si="72"/>
        <v>0.00018</v>
      </c>
      <c r="S228" s="159">
        <v>0</v>
      </c>
      <c r="T228" s="160">
        <f t="shared" si="73"/>
        <v>0</v>
      </c>
      <c r="AR228" s="161" t="s">
        <v>143</v>
      </c>
      <c r="AT228" s="161" t="s">
        <v>139</v>
      </c>
      <c r="AU228" s="161" t="s">
        <v>84</v>
      </c>
      <c r="AY228" s="16" t="s">
        <v>136</v>
      </c>
      <c r="BE228" s="162">
        <f t="shared" si="74"/>
        <v>180</v>
      </c>
      <c r="BF228" s="162">
        <f t="shared" si="75"/>
        <v>0</v>
      </c>
      <c r="BG228" s="162">
        <f t="shared" si="76"/>
        <v>0</v>
      </c>
      <c r="BH228" s="162">
        <f t="shared" si="77"/>
        <v>0</v>
      </c>
      <c r="BI228" s="162">
        <f t="shared" si="78"/>
        <v>0</v>
      </c>
      <c r="BJ228" s="16" t="s">
        <v>82</v>
      </c>
      <c r="BK228" s="162">
        <f t="shared" si="79"/>
        <v>180</v>
      </c>
      <c r="BL228" s="16" t="s">
        <v>143</v>
      </c>
      <c r="BM228" s="161" t="s">
        <v>1089</v>
      </c>
    </row>
    <row r="229" spans="2:65" s="1" customFormat="1" ht="24" customHeight="1">
      <c r="B229" s="149"/>
      <c r="C229" s="150" t="s">
        <v>639</v>
      </c>
      <c r="D229" s="150" t="s">
        <v>139</v>
      </c>
      <c r="E229" s="151" t="s">
        <v>690</v>
      </c>
      <c r="F229" s="152" t="s">
        <v>691</v>
      </c>
      <c r="G229" s="153" t="s">
        <v>142</v>
      </c>
      <c r="H229" s="154">
        <v>2</v>
      </c>
      <c r="I229" s="155">
        <v>464</v>
      </c>
      <c r="J229" s="156">
        <f t="shared" si="70"/>
        <v>928</v>
      </c>
      <c r="K229" s="152" t="s">
        <v>1</v>
      </c>
      <c r="L229" s="206"/>
      <c r="M229" s="157" t="s">
        <v>1</v>
      </c>
      <c r="N229" s="158" t="s">
        <v>39</v>
      </c>
      <c r="O229" s="53"/>
      <c r="P229" s="159">
        <f t="shared" si="71"/>
        <v>0</v>
      </c>
      <c r="Q229" s="159">
        <v>0.00052</v>
      </c>
      <c r="R229" s="159">
        <f t="shared" si="72"/>
        <v>0.00104</v>
      </c>
      <c r="S229" s="159">
        <v>0</v>
      </c>
      <c r="T229" s="160">
        <f t="shared" si="73"/>
        <v>0</v>
      </c>
      <c r="AR229" s="161" t="s">
        <v>143</v>
      </c>
      <c r="AT229" s="161" t="s">
        <v>139</v>
      </c>
      <c r="AU229" s="161" t="s">
        <v>84</v>
      </c>
      <c r="AY229" s="16" t="s">
        <v>136</v>
      </c>
      <c r="BE229" s="162">
        <f t="shared" si="74"/>
        <v>928</v>
      </c>
      <c r="BF229" s="162">
        <f t="shared" si="75"/>
        <v>0</v>
      </c>
      <c r="BG229" s="162">
        <f t="shared" si="76"/>
        <v>0</v>
      </c>
      <c r="BH229" s="162">
        <f t="shared" si="77"/>
        <v>0</v>
      </c>
      <c r="BI229" s="162">
        <f t="shared" si="78"/>
        <v>0</v>
      </c>
      <c r="BJ229" s="16" t="s">
        <v>82</v>
      </c>
      <c r="BK229" s="162">
        <f t="shared" si="79"/>
        <v>928</v>
      </c>
      <c r="BL229" s="16" t="s">
        <v>143</v>
      </c>
      <c r="BM229" s="161" t="s">
        <v>1090</v>
      </c>
    </row>
    <row r="230" spans="2:65" s="1" customFormat="1" ht="24" customHeight="1">
      <c r="B230" s="149"/>
      <c r="C230" s="150" t="s">
        <v>643</v>
      </c>
      <c r="D230" s="150" t="s">
        <v>139</v>
      </c>
      <c r="E230" s="151" t="s">
        <v>694</v>
      </c>
      <c r="F230" s="152" t="s">
        <v>695</v>
      </c>
      <c r="G230" s="153" t="s">
        <v>142</v>
      </c>
      <c r="H230" s="154">
        <v>1</v>
      </c>
      <c r="I230" s="155">
        <v>643</v>
      </c>
      <c r="J230" s="156">
        <f t="shared" si="70"/>
        <v>643</v>
      </c>
      <c r="K230" s="152" t="s">
        <v>1</v>
      </c>
      <c r="L230" s="206"/>
      <c r="M230" s="157" t="s">
        <v>1</v>
      </c>
      <c r="N230" s="158" t="s">
        <v>39</v>
      </c>
      <c r="O230" s="53"/>
      <c r="P230" s="159">
        <f t="shared" si="71"/>
        <v>0</v>
      </c>
      <c r="Q230" s="159">
        <v>0.00078</v>
      </c>
      <c r="R230" s="159">
        <f t="shared" si="72"/>
        <v>0.00078</v>
      </c>
      <c r="S230" s="159">
        <v>0</v>
      </c>
      <c r="T230" s="160">
        <f t="shared" si="73"/>
        <v>0</v>
      </c>
      <c r="AR230" s="161" t="s">
        <v>143</v>
      </c>
      <c r="AT230" s="161" t="s">
        <v>139</v>
      </c>
      <c r="AU230" s="161" t="s">
        <v>84</v>
      </c>
      <c r="AY230" s="16" t="s">
        <v>136</v>
      </c>
      <c r="BE230" s="162">
        <f t="shared" si="74"/>
        <v>643</v>
      </c>
      <c r="BF230" s="162">
        <f t="shared" si="75"/>
        <v>0</v>
      </c>
      <c r="BG230" s="162">
        <f t="shared" si="76"/>
        <v>0</v>
      </c>
      <c r="BH230" s="162">
        <f t="shared" si="77"/>
        <v>0</v>
      </c>
      <c r="BI230" s="162">
        <f t="shared" si="78"/>
        <v>0</v>
      </c>
      <c r="BJ230" s="16" t="s">
        <v>82</v>
      </c>
      <c r="BK230" s="162">
        <f t="shared" si="79"/>
        <v>643</v>
      </c>
      <c r="BL230" s="16" t="s">
        <v>143</v>
      </c>
      <c r="BM230" s="161" t="s">
        <v>1091</v>
      </c>
    </row>
    <row r="231" spans="2:65" s="1" customFormat="1" ht="24" customHeight="1">
      <c r="B231" s="149"/>
      <c r="C231" s="150" t="s">
        <v>649</v>
      </c>
      <c r="D231" s="150" t="s">
        <v>139</v>
      </c>
      <c r="E231" s="151" t="s">
        <v>698</v>
      </c>
      <c r="F231" s="152" t="s">
        <v>699</v>
      </c>
      <c r="G231" s="153" t="s">
        <v>142</v>
      </c>
      <c r="H231" s="154">
        <v>13</v>
      </c>
      <c r="I231" s="155">
        <v>151.5</v>
      </c>
      <c r="J231" s="156">
        <f t="shared" si="70"/>
        <v>1969.5</v>
      </c>
      <c r="K231" s="152" t="s">
        <v>1</v>
      </c>
      <c r="L231" s="206"/>
      <c r="M231" s="157" t="s">
        <v>1</v>
      </c>
      <c r="N231" s="158" t="s">
        <v>39</v>
      </c>
      <c r="O231" s="53"/>
      <c r="P231" s="159">
        <f t="shared" si="71"/>
        <v>0</v>
      </c>
      <c r="Q231" s="159">
        <v>0.00022</v>
      </c>
      <c r="R231" s="159">
        <f t="shared" si="72"/>
        <v>0.00286</v>
      </c>
      <c r="S231" s="159">
        <v>0</v>
      </c>
      <c r="T231" s="160">
        <f t="shared" si="73"/>
        <v>0</v>
      </c>
      <c r="AR231" s="161" t="s">
        <v>143</v>
      </c>
      <c r="AT231" s="161" t="s">
        <v>139</v>
      </c>
      <c r="AU231" s="161" t="s">
        <v>84</v>
      </c>
      <c r="AY231" s="16" t="s">
        <v>136</v>
      </c>
      <c r="BE231" s="162">
        <f t="shared" si="74"/>
        <v>1969.5</v>
      </c>
      <c r="BF231" s="162">
        <f t="shared" si="75"/>
        <v>0</v>
      </c>
      <c r="BG231" s="162">
        <f t="shared" si="76"/>
        <v>0</v>
      </c>
      <c r="BH231" s="162">
        <f t="shared" si="77"/>
        <v>0</v>
      </c>
      <c r="BI231" s="162">
        <f t="shared" si="78"/>
        <v>0</v>
      </c>
      <c r="BJ231" s="16" t="s">
        <v>82</v>
      </c>
      <c r="BK231" s="162">
        <f t="shared" si="79"/>
        <v>1969.5</v>
      </c>
      <c r="BL231" s="16" t="s">
        <v>143</v>
      </c>
      <c r="BM231" s="161" t="s">
        <v>1092</v>
      </c>
    </row>
    <row r="232" spans="2:65" s="1" customFormat="1" ht="24" customHeight="1">
      <c r="B232" s="149"/>
      <c r="C232" s="150" t="s">
        <v>653</v>
      </c>
      <c r="D232" s="150" t="s">
        <v>139</v>
      </c>
      <c r="E232" s="151" t="s">
        <v>1093</v>
      </c>
      <c r="F232" s="152" t="s">
        <v>1094</v>
      </c>
      <c r="G232" s="153" t="s">
        <v>142</v>
      </c>
      <c r="H232" s="154">
        <v>1</v>
      </c>
      <c r="I232" s="155">
        <v>150</v>
      </c>
      <c r="J232" s="156">
        <f t="shared" si="70"/>
        <v>150</v>
      </c>
      <c r="K232" s="152" t="s">
        <v>1</v>
      </c>
      <c r="L232" s="206"/>
      <c r="M232" s="157" t="s">
        <v>1</v>
      </c>
      <c r="N232" s="158" t="s">
        <v>39</v>
      </c>
      <c r="O232" s="53"/>
      <c r="P232" s="159">
        <f t="shared" si="71"/>
        <v>0</v>
      </c>
      <c r="Q232" s="159">
        <v>0.00033</v>
      </c>
      <c r="R232" s="159">
        <f t="shared" si="72"/>
        <v>0.00033</v>
      </c>
      <c r="S232" s="159">
        <v>0</v>
      </c>
      <c r="T232" s="160">
        <f t="shared" si="73"/>
        <v>0</v>
      </c>
      <c r="AR232" s="161" t="s">
        <v>143</v>
      </c>
      <c r="AT232" s="161" t="s">
        <v>139</v>
      </c>
      <c r="AU232" s="161" t="s">
        <v>84</v>
      </c>
      <c r="AY232" s="16" t="s">
        <v>136</v>
      </c>
      <c r="BE232" s="162">
        <f t="shared" si="74"/>
        <v>150</v>
      </c>
      <c r="BF232" s="162">
        <f t="shared" si="75"/>
        <v>0</v>
      </c>
      <c r="BG232" s="162">
        <f t="shared" si="76"/>
        <v>0</v>
      </c>
      <c r="BH232" s="162">
        <f t="shared" si="77"/>
        <v>0</v>
      </c>
      <c r="BI232" s="162">
        <f t="shared" si="78"/>
        <v>0</v>
      </c>
      <c r="BJ232" s="16" t="s">
        <v>82</v>
      </c>
      <c r="BK232" s="162">
        <f t="shared" si="79"/>
        <v>150</v>
      </c>
      <c r="BL232" s="16" t="s">
        <v>143</v>
      </c>
      <c r="BM232" s="161" t="s">
        <v>1095</v>
      </c>
    </row>
    <row r="233" spans="2:65" s="1" customFormat="1" ht="24" customHeight="1">
      <c r="B233" s="149"/>
      <c r="C233" s="150" t="s">
        <v>657</v>
      </c>
      <c r="D233" s="150" t="s">
        <v>139</v>
      </c>
      <c r="E233" s="151" t="s">
        <v>706</v>
      </c>
      <c r="F233" s="152" t="s">
        <v>707</v>
      </c>
      <c r="G233" s="153" t="s">
        <v>142</v>
      </c>
      <c r="H233" s="154">
        <v>2</v>
      </c>
      <c r="I233" s="155">
        <v>374</v>
      </c>
      <c r="J233" s="156">
        <f t="shared" si="70"/>
        <v>748</v>
      </c>
      <c r="K233" s="152" t="s">
        <v>1</v>
      </c>
      <c r="L233" s="206"/>
      <c r="M233" s="157" t="s">
        <v>1</v>
      </c>
      <c r="N233" s="158" t="s">
        <v>39</v>
      </c>
      <c r="O233" s="53"/>
      <c r="P233" s="159">
        <f t="shared" si="71"/>
        <v>0</v>
      </c>
      <c r="Q233" s="159">
        <v>0.00114</v>
      </c>
      <c r="R233" s="159">
        <f t="shared" si="72"/>
        <v>0.00228</v>
      </c>
      <c r="S233" s="159">
        <v>0</v>
      </c>
      <c r="T233" s="160">
        <f t="shared" si="73"/>
        <v>0</v>
      </c>
      <c r="AR233" s="161" t="s">
        <v>143</v>
      </c>
      <c r="AT233" s="161" t="s">
        <v>139</v>
      </c>
      <c r="AU233" s="161" t="s">
        <v>84</v>
      </c>
      <c r="AY233" s="16" t="s">
        <v>136</v>
      </c>
      <c r="BE233" s="162">
        <f t="shared" si="74"/>
        <v>748</v>
      </c>
      <c r="BF233" s="162">
        <f t="shared" si="75"/>
        <v>0</v>
      </c>
      <c r="BG233" s="162">
        <f t="shared" si="76"/>
        <v>0</v>
      </c>
      <c r="BH233" s="162">
        <f t="shared" si="77"/>
        <v>0</v>
      </c>
      <c r="BI233" s="162">
        <f t="shared" si="78"/>
        <v>0</v>
      </c>
      <c r="BJ233" s="16" t="s">
        <v>82</v>
      </c>
      <c r="BK233" s="162">
        <f t="shared" si="79"/>
        <v>748</v>
      </c>
      <c r="BL233" s="16" t="s">
        <v>143</v>
      </c>
      <c r="BM233" s="161" t="s">
        <v>1096</v>
      </c>
    </row>
    <row r="234" spans="2:65" s="1" customFormat="1" ht="24" customHeight="1">
      <c r="B234" s="149"/>
      <c r="C234" s="150" t="s">
        <v>661</v>
      </c>
      <c r="D234" s="150" t="s">
        <v>139</v>
      </c>
      <c r="E234" s="151" t="s">
        <v>710</v>
      </c>
      <c r="F234" s="152" t="s">
        <v>711</v>
      </c>
      <c r="G234" s="153" t="s">
        <v>142</v>
      </c>
      <c r="H234" s="154">
        <v>1</v>
      </c>
      <c r="I234" s="155">
        <v>540</v>
      </c>
      <c r="J234" s="156">
        <f t="shared" si="70"/>
        <v>540</v>
      </c>
      <c r="K234" s="152" t="s">
        <v>1</v>
      </c>
      <c r="L234" s="206"/>
      <c r="M234" s="157" t="s">
        <v>1</v>
      </c>
      <c r="N234" s="158" t="s">
        <v>39</v>
      </c>
      <c r="O234" s="53"/>
      <c r="P234" s="159">
        <f t="shared" si="71"/>
        <v>0</v>
      </c>
      <c r="Q234" s="159">
        <v>0.00173</v>
      </c>
      <c r="R234" s="159">
        <f t="shared" si="72"/>
        <v>0.00173</v>
      </c>
      <c r="S234" s="159">
        <v>0</v>
      </c>
      <c r="T234" s="160">
        <f t="shared" si="73"/>
        <v>0</v>
      </c>
      <c r="AR234" s="161" t="s">
        <v>143</v>
      </c>
      <c r="AT234" s="161" t="s">
        <v>139</v>
      </c>
      <c r="AU234" s="161" t="s">
        <v>84</v>
      </c>
      <c r="AY234" s="16" t="s">
        <v>136</v>
      </c>
      <c r="BE234" s="162">
        <f t="shared" si="74"/>
        <v>540</v>
      </c>
      <c r="BF234" s="162">
        <f t="shared" si="75"/>
        <v>0</v>
      </c>
      <c r="BG234" s="162">
        <f t="shared" si="76"/>
        <v>0</v>
      </c>
      <c r="BH234" s="162">
        <f t="shared" si="77"/>
        <v>0</v>
      </c>
      <c r="BI234" s="162">
        <f t="shared" si="78"/>
        <v>0</v>
      </c>
      <c r="BJ234" s="16" t="s">
        <v>82</v>
      </c>
      <c r="BK234" s="162">
        <f t="shared" si="79"/>
        <v>540</v>
      </c>
      <c r="BL234" s="16" t="s">
        <v>143</v>
      </c>
      <c r="BM234" s="161" t="s">
        <v>1097</v>
      </c>
    </row>
    <row r="235" spans="2:65" s="1" customFormat="1" ht="24" customHeight="1">
      <c r="B235" s="149"/>
      <c r="C235" s="150" t="s">
        <v>665</v>
      </c>
      <c r="D235" s="150" t="s">
        <v>139</v>
      </c>
      <c r="E235" s="151" t="s">
        <v>714</v>
      </c>
      <c r="F235" s="152" t="s">
        <v>715</v>
      </c>
      <c r="G235" s="153" t="s">
        <v>142</v>
      </c>
      <c r="H235" s="154">
        <v>2</v>
      </c>
      <c r="I235" s="155">
        <v>191</v>
      </c>
      <c r="J235" s="156">
        <f t="shared" si="70"/>
        <v>382</v>
      </c>
      <c r="K235" s="152" t="s">
        <v>1</v>
      </c>
      <c r="L235" s="206"/>
      <c r="M235" s="157" t="s">
        <v>1</v>
      </c>
      <c r="N235" s="158" t="s">
        <v>39</v>
      </c>
      <c r="O235" s="53"/>
      <c r="P235" s="159">
        <f t="shared" si="71"/>
        <v>0</v>
      </c>
      <c r="Q235" s="159">
        <v>0.00023</v>
      </c>
      <c r="R235" s="159">
        <f t="shared" si="72"/>
        <v>0.00046</v>
      </c>
      <c r="S235" s="159">
        <v>0</v>
      </c>
      <c r="T235" s="160">
        <f t="shared" si="73"/>
        <v>0</v>
      </c>
      <c r="AR235" s="161" t="s">
        <v>143</v>
      </c>
      <c r="AT235" s="161" t="s">
        <v>139</v>
      </c>
      <c r="AU235" s="161" t="s">
        <v>84</v>
      </c>
      <c r="AY235" s="16" t="s">
        <v>136</v>
      </c>
      <c r="BE235" s="162">
        <f t="shared" si="74"/>
        <v>382</v>
      </c>
      <c r="BF235" s="162">
        <f t="shared" si="75"/>
        <v>0</v>
      </c>
      <c r="BG235" s="162">
        <f t="shared" si="76"/>
        <v>0</v>
      </c>
      <c r="BH235" s="162">
        <f t="shared" si="77"/>
        <v>0</v>
      </c>
      <c r="BI235" s="162">
        <f t="shared" si="78"/>
        <v>0</v>
      </c>
      <c r="BJ235" s="16" t="s">
        <v>82</v>
      </c>
      <c r="BK235" s="162">
        <f t="shared" si="79"/>
        <v>382</v>
      </c>
      <c r="BL235" s="16" t="s">
        <v>143</v>
      </c>
      <c r="BM235" s="161" t="s">
        <v>1098</v>
      </c>
    </row>
    <row r="236" spans="2:65" s="1" customFormat="1" ht="36" customHeight="1">
      <c r="B236" s="149"/>
      <c r="C236" s="150" t="s">
        <v>669</v>
      </c>
      <c r="D236" s="150" t="s">
        <v>139</v>
      </c>
      <c r="E236" s="151" t="s">
        <v>1099</v>
      </c>
      <c r="F236" s="152" t="s">
        <v>1469</v>
      </c>
      <c r="G236" s="153" t="s">
        <v>142</v>
      </c>
      <c r="H236" s="154">
        <v>5</v>
      </c>
      <c r="I236" s="155">
        <v>267</v>
      </c>
      <c r="J236" s="156">
        <f t="shared" si="70"/>
        <v>1335</v>
      </c>
      <c r="K236" s="152" t="s">
        <v>1</v>
      </c>
      <c r="L236" s="206"/>
      <c r="M236" s="157" t="s">
        <v>1</v>
      </c>
      <c r="N236" s="158" t="s">
        <v>39</v>
      </c>
      <c r="O236" s="53"/>
      <c r="P236" s="159">
        <f t="shared" si="71"/>
        <v>0</v>
      </c>
      <c r="Q236" s="159">
        <v>0.00035</v>
      </c>
      <c r="R236" s="159">
        <f t="shared" si="72"/>
        <v>0.00175</v>
      </c>
      <c r="S236" s="159">
        <v>0</v>
      </c>
      <c r="T236" s="160">
        <f t="shared" si="73"/>
        <v>0</v>
      </c>
      <c r="AR236" s="161" t="s">
        <v>143</v>
      </c>
      <c r="AT236" s="161" t="s">
        <v>139</v>
      </c>
      <c r="AU236" s="161" t="s">
        <v>84</v>
      </c>
      <c r="AY236" s="16" t="s">
        <v>136</v>
      </c>
      <c r="BE236" s="162">
        <f t="shared" si="74"/>
        <v>1335</v>
      </c>
      <c r="BF236" s="162">
        <f t="shared" si="75"/>
        <v>0</v>
      </c>
      <c r="BG236" s="162">
        <f t="shared" si="76"/>
        <v>0</v>
      </c>
      <c r="BH236" s="162">
        <f t="shared" si="77"/>
        <v>0</v>
      </c>
      <c r="BI236" s="162">
        <f t="shared" si="78"/>
        <v>0</v>
      </c>
      <c r="BJ236" s="16" t="s">
        <v>82</v>
      </c>
      <c r="BK236" s="162">
        <f t="shared" si="79"/>
        <v>1335</v>
      </c>
      <c r="BL236" s="16" t="s">
        <v>143</v>
      </c>
      <c r="BM236" s="161" t="s">
        <v>1100</v>
      </c>
    </row>
    <row r="237" spans="2:65" s="1" customFormat="1" ht="24" customHeight="1">
      <c r="B237" s="149"/>
      <c r="C237" s="150" t="s">
        <v>673</v>
      </c>
      <c r="D237" s="150" t="s">
        <v>139</v>
      </c>
      <c r="E237" s="151" t="s">
        <v>718</v>
      </c>
      <c r="F237" s="152" t="s">
        <v>1470</v>
      </c>
      <c r="G237" s="153" t="s">
        <v>142</v>
      </c>
      <c r="H237" s="154">
        <v>1</v>
      </c>
      <c r="I237" s="155">
        <v>386</v>
      </c>
      <c r="J237" s="156">
        <f t="shared" si="70"/>
        <v>386</v>
      </c>
      <c r="K237" s="152" t="s">
        <v>1</v>
      </c>
      <c r="L237" s="206"/>
      <c r="M237" s="157" t="s">
        <v>1</v>
      </c>
      <c r="N237" s="158" t="s">
        <v>39</v>
      </c>
      <c r="O237" s="53"/>
      <c r="P237" s="159">
        <f t="shared" si="71"/>
        <v>0</v>
      </c>
      <c r="Q237" s="159">
        <v>0.00055</v>
      </c>
      <c r="R237" s="159">
        <f t="shared" si="72"/>
        <v>0.00055</v>
      </c>
      <c r="S237" s="159">
        <v>0</v>
      </c>
      <c r="T237" s="160">
        <f t="shared" si="73"/>
        <v>0</v>
      </c>
      <c r="AR237" s="161" t="s">
        <v>143</v>
      </c>
      <c r="AT237" s="161" t="s">
        <v>139</v>
      </c>
      <c r="AU237" s="161" t="s">
        <v>84</v>
      </c>
      <c r="AY237" s="16" t="s">
        <v>136</v>
      </c>
      <c r="BE237" s="162">
        <f t="shared" si="74"/>
        <v>386</v>
      </c>
      <c r="BF237" s="162">
        <f t="shared" si="75"/>
        <v>0</v>
      </c>
      <c r="BG237" s="162">
        <f t="shared" si="76"/>
        <v>0</v>
      </c>
      <c r="BH237" s="162">
        <f t="shared" si="77"/>
        <v>0</v>
      </c>
      <c r="BI237" s="162">
        <f t="shared" si="78"/>
        <v>0</v>
      </c>
      <c r="BJ237" s="16" t="s">
        <v>82</v>
      </c>
      <c r="BK237" s="162">
        <f t="shared" si="79"/>
        <v>386</v>
      </c>
      <c r="BL237" s="16" t="s">
        <v>143</v>
      </c>
      <c r="BM237" s="161" t="s">
        <v>1101</v>
      </c>
    </row>
    <row r="238" spans="2:65" s="1" customFormat="1" ht="24" customHeight="1">
      <c r="B238" s="149"/>
      <c r="C238" s="150" t="s">
        <v>677</v>
      </c>
      <c r="D238" s="150" t="s">
        <v>139</v>
      </c>
      <c r="E238" s="151" t="s">
        <v>722</v>
      </c>
      <c r="F238" s="152" t="s">
        <v>1471</v>
      </c>
      <c r="G238" s="153" t="s">
        <v>142</v>
      </c>
      <c r="H238" s="154">
        <v>8</v>
      </c>
      <c r="I238" s="155">
        <v>817</v>
      </c>
      <c r="J238" s="156">
        <f t="shared" si="70"/>
        <v>6536</v>
      </c>
      <c r="K238" s="152" t="s">
        <v>1</v>
      </c>
      <c r="L238" s="206"/>
      <c r="M238" s="157" t="s">
        <v>1</v>
      </c>
      <c r="N238" s="158" t="s">
        <v>39</v>
      </c>
      <c r="O238" s="53"/>
      <c r="P238" s="159">
        <f t="shared" si="71"/>
        <v>0</v>
      </c>
      <c r="Q238" s="159">
        <v>0.00119</v>
      </c>
      <c r="R238" s="159">
        <f t="shared" si="72"/>
        <v>0.00952</v>
      </c>
      <c r="S238" s="159">
        <v>0</v>
      </c>
      <c r="T238" s="160">
        <f t="shared" si="73"/>
        <v>0</v>
      </c>
      <c r="AR238" s="161" t="s">
        <v>143</v>
      </c>
      <c r="AT238" s="161" t="s">
        <v>139</v>
      </c>
      <c r="AU238" s="161" t="s">
        <v>84</v>
      </c>
      <c r="AY238" s="16" t="s">
        <v>136</v>
      </c>
      <c r="BE238" s="162">
        <f t="shared" si="74"/>
        <v>6536</v>
      </c>
      <c r="BF238" s="162">
        <f t="shared" si="75"/>
        <v>0</v>
      </c>
      <c r="BG238" s="162">
        <f t="shared" si="76"/>
        <v>0</v>
      </c>
      <c r="BH238" s="162">
        <f t="shared" si="77"/>
        <v>0</v>
      </c>
      <c r="BI238" s="162">
        <f t="shared" si="78"/>
        <v>0</v>
      </c>
      <c r="BJ238" s="16" t="s">
        <v>82</v>
      </c>
      <c r="BK238" s="162">
        <f t="shared" si="79"/>
        <v>6536</v>
      </c>
      <c r="BL238" s="16" t="s">
        <v>143</v>
      </c>
      <c r="BM238" s="161" t="s">
        <v>1102</v>
      </c>
    </row>
    <row r="239" spans="2:65" s="1" customFormat="1" ht="34.9" customHeight="1">
      <c r="B239" s="149"/>
      <c r="C239" s="150" t="s">
        <v>681</v>
      </c>
      <c r="D239" s="150" t="s">
        <v>139</v>
      </c>
      <c r="E239" s="151" t="s">
        <v>726</v>
      </c>
      <c r="F239" s="152" t="s">
        <v>1472</v>
      </c>
      <c r="G239" s="153" t="s">
        <v>142</v>
      </c>
      <c r="H239" s="154">
        <v>5</v>
      </c>
      <c r="I239" s="155">
        <v>1159</v>
      </c>
      <c r="J239" s="156">
        <f t="shared" si="70"/>
        <v>5795</v>
      </c>
      <c r="K239" s="152" t="s">
        <v>1</v>
      </c>
      <c r="L239" s="206"/>
      <c r="M239" s="157" t="s">
        <v>1</v>
      </c>
      <c r="N239" s="158" t="s">
        <v>39</v>
      </c>
      <c r="O239" s="53"/>
      <c r="P239" s="159">
        <f t="shared" si="71"/>
        <v>0</v>
      </c>
      <c r="Q239" s="159">
        <v>0.00186</v>
      </c>
      <c r="R239" s="159">
        <f t="shared" si="72"/>
        <v>0.009300000000000001</v>
      </c>
      <c r="S239" s="159">
        <v>0</v>
      </c>
      <c r="T239" s="160">
        <f t="shared" si="73"/>
        <v>0</v>
      </c>
      <c r="AR239" s="161" t="s">
        <v>143</v>
      </c>
      <c r="AT239" s="161" t="s">
        <v>139</v>
      </c>
      <c r="AU239" s="161" t="s">
        <v>84</v>
      </c>
      <c r="AY239" s="16" t="s">
        <v>136</v>
      </c>
      <c r="BE239" s="162">
        <f t="shared" si="74"/>
        <v>5795</v>
      </c>
      <c r="BF239" s="162">
        <f t="shared" si="75"/>
        <v>0</v>
      </c>
      <c r="BG239" s="162">
        <f t="shared" si="76"/>
        <v>0</v>
      </c>
      <c r="BH239" s="162">
        <f t="shared" si="77"/>
        <v>0</v>
      </c>
      <c r="BI239" s="162">
        <f t="shared" si="78"/>
        <v>0</v>
      </c>
      <c r="BJ239" s="16" t="s">
        <v>82</v>
      </c>
      <c r="BK239" s="162">
        <f t="shared" si="79"/>
        <v>5795</v>
      </c>
      <c r="BL239" s="16" t="s">
        <v>143</v>
      </c>
      <c r="BM239" s="161" t="s">
        <v>1103</v>
      </c>
    </row>
    <row r="240" spans="2:65" s="1" customFormat="1" ht="36.6" customHeight="1">
      <c r="B240" s="149"/>
      <c r="C240" s="150" t="s">
        <v>685</v>
      </c>
      <c r="D240" s="150" t="s">
        <v>139</v>
      </c>
      <c r="E240" s="151" t="s">
        <v>1104</v>
      </c>
      <c r="F240" s="152" t="s">
        <v>1105</v>
      </c>
      <c r="G240" s="153" t="s">
        <v>142</v>
      </c>
      <c r="H240" s="154">
        <v>1</v>
      </c>
      <c r="I240" s="155">
        <v>3001</v>
      </c>
      <c r="J240" s="156">
        <f t="shared" si="70"/>
        <v>3001</v>
      </c>
      <c r="K240" s="152" t="s">
        <v>1</v>
      </c>
      <c r="L240" s="206"/>
      <c r="M240" s="157" t="s">
        <v>1</v>
      </c>
      <c r="N240" s="158" t="s">
        <v>39</v>
      </c>
      <c r="O240" s="53"/>
      <c r="P240" s="159">
        <f t="shared" si="71"/>
        <v>0</v>
      </c>
      <c r="Q240" s="159">
        <v>0.00154</v>
      </c>
      <c r="R240" s="159">
        <f t="shared" si="72"/>
        <v>0.00154</v>
      </c>
      <c r="S240" s="159">
        <v>0</v>
      </c>
      <c r="T240" s="160">
        <f t="shared" si="73"/>
        <v>0</v>
      </c>
      <c r="AR240" s="161" t="s">
        <v>143</v>
      </c>
      <c r="AT240" s="161" t="s">
        <v>139</v>
      </c>
      <c r="AU240" s="161" t="s">
        <v>84</v>
      </c>
      <c r="AY240" s="16" t="s">
        <v>136</v>
      </c>
      <c r="BE240" s="162">
        <f t="shared" si="74"/>
        <v>3001</v>
      </c>
      <c r="BF240" s="162">
        <f t="shared" si="75"/>
        <v>0</v>
      </c>
      <c r="BG240" s="162">
        <f t="shared" si="76"/>
        <v>0</v>
      </c>
      <c r="BH240" s="162">
        <f t="shared" si="77"/>
        <v>0</v>
      </c>
      <c r="BI240" s="162">
        <f t="shared" si="78"/>
        <v>0</v>
      </c>
      <c r="BJ240" s="16" t="s">
        <v>82</v>
      </c>
      <c r="BK240" s="162">
        <f t="shared" si="79"/>
        <v>3001</v>
      </c>
      <c r="BL240" s="16" t="s">
        <v>143</v>
      </c>
      <c r="BM240" s="161" t="s">
        <v>1106</v>
      </c>
    </row>
    <row r="241" spans="2:65" s="1" customFormat="1" ht="36" customHeight="1">
      <c r="B241" s="149"/>
      <c r="C241" s="150" t="s">
        <v>689</v>
      </c>
      <c r="D241" s="150" t="s">
        <v>139</v>
      </c>
      <c r="E241" s="151" t="s">
        <v>730</v>
      </c>
      <c r="F241" s="152" t="s">
        <v>731</v>
      </c>
      <c r="G241" s="153" t="s">
        <v>142</v>
      </c>
      <c r="H241" s="154">
        <v>8</v>
      </c>
      <c r="I241" s="155">
        <v>158</v>
      </c>
      <c r="J241" s="156">
        <f t="shared" si="70"/>
        <v>1264</v>
      </c>
      <c r="K241" s="152" t="s">
        <v>1</v>
      </c>
      <c r="L241" s="206"/>
      <c r="M241" s="157" t="s">
        <v>1</v>
      </c>
      <c r="N241" s="158" t="s">
        <v>39</v>
      </c>
      <c r="O241" s="53"/>
      <c r="P241" s="159">
        <f t="shared" si="71"/>
        <v>0</v>
      </c>
      <c r="Q241" s="159">
        <v>0.00057</v>
      </c>
      <c r="R241" s="159">
        <f t="shared" si="72"/>
        <v>0.00456</v>
      </c>
      <c r="S241" s="159">
        <v>0</v>
      </c>
      <c r="T241" s="160">
        <f t="shared" si="73"/>
        <v>0</v>
      </c>
      <c r="AR241" s="161" t="s">
        <v>143</v>
      </c>
      <c r="AT241" s="161" t="s">
        <v>139</v>
      </c>
      <c r="AU241" s="161" t="s">
        <v>84</v>
      </c>
      <c r="AY241" s="16" t="s">
        <v>136</v>
      </c>
      <c r="BE241" s="162">
        <f t="shared" si="74"/>
        <v>1264</v>
      </c>
      <c r="BF241" s="162">
        <f t="shared" si="75"/>
        <v>0</v>
      </c>
      <c r="BG241" s="162">
        <f t="shared" si="76"/>
        <v>0</v>
      </c>
      <c r="BH241" s="162">
        <f t="shared" si="77"/>
        <v>0</v>
      </c>
      <c r="BI241" s="162">
        <f t="shared" si="78"/>
        <v>0</v>
      </c>
      <c r="BJ241" s="16" t="s">
        <v>82</v>
      </c>
      <c r="BK241" s="162">
        <f t="shared" si="79"/>
        <v>1264</v>
      </c>
      <c r="BL241" s="16" t="s">
        <v>143</v>
      </c>
      <c r="BM241" s="161" t="s">
        <v>1107</v>
      </c>
    </row>
    <row r="242" spans="2:65" s="1" customFormat="1" ht="36" customHeight="1">
      <c r="B242" s="149"/>
      <c r="C242" s="150" t="s">
        <v>693</v>
      </c>
      <c r="D242" s="150" t="s">
        <v>139</v>
      </c>
      <c r="E242" s="151" t="s">
        <v>734</v>
      </c>
      <c r="F242" s="152" t="s">
        <v>735</v>
      </c>
      <c r="G242" s="153" t="s">
        <v>142</v>
      </c>
      <c r="H242" s="154">
        <v>1</v>
      </c>
      <c r="I242" s="155">
        <v>284</v>
      </c>
      <c r="J242" s="156">
        <f t="shared" si="70"/>
        <v>284</v>
      </c>
      <c r="K242" s="152" t="s">
        <v>1</v>
      </c>
      <c r="L242" s="206"/>
      <c r="M242" s="157" t="s">
        <v>1</v>
      </c>
      <c r="N242" s="158" t="s">
        <v>39</v>
      </c>
      <c r="O242" s="53"/>
      <c r="P242" s="159">
        <f t="shared" si="71"/>
        <v>0</v>
      </c>
      <c r="Q242" s="159">
        <v>0.00221</v>
      </c>
      <c r="R242" s="159">
        <f t="shared" si="72"/>
        <v>0.00221</v>
      </c>
      <c r="S242" s="159">
        <v>0</v>
      </c>
      <c r="T242" s="160">
        <f t="shared" si="73"/>
        <v>0</v>
      </c>
      <c r="AR242" s="161" t="s">
        <v>143</v>
      </c>
      <c r="AT242" s="161" t="s">
        <v>139</v>
      </c>
      <c r="AU242" s="161" t="s">
        <v>84</v>
      </c>
      <c r="AY242" s="16" t="s">
        <v>136</v>
      </c>
      <c r="BE242" s="162">
        <f t="shared" si="74"/>
        <v>284</v>
      </c>
      <c r="BF242" s="162">
        <f t="shared" si="75"/>
        <v>0</v>
      </c>
      <c r="BG242" s="162">
        <f t="shared" si="76"/>
        <v>0</v>
      </c>
      <c r="BH242" s="162">
        <f t="shared" si="77"/>
        <v>0</v>
      </c>
      <c r="BI242" s="162">
        <f t="shared" si="78"/>
        <v>0</v>
      </c>
      <c r="BJ242" s="16" t="s">
        <v>82</v>
      </c>
      <c r="BK242" s="162">
        <f t="shared" si="79"/>
        <v>284</v>
      </c>
      <c r="BL242" s="16" t="s">
        <v>143</v>
      </c>
      <c r="BM242" s="161" t="s">
        <v>1108</v>
      </c>
    </row>
    <row r="243" spans="2:65" s="1" customFormat="1" ht="36" customHeight="1">
      <c r="B243" s="149"/>
      <c r="C243" s="150" t="s">
        <v>697</v>
      </c>
      <c r="D243" s="150" t="s">
        <v>139</v>
      </c>
      <c r="E243" s="151" t="s">
        <v>738</v>
      </c>
      <c r="F243" s="152" t="s">
        <v>739</v>
      </c>
      <c r="G243" s="153" t="s">
        <v>142</v>
      </c>
      <c r="H243" s="154">
        <v>8</v>
      </c>
      <c r="I243" s="155">
        <v>284</v>
      </c>
      <c r="J243" s="156">
        <f t="shared" si="70"/>
        <v>2272</v>
      </c>
      <c r="K243" s="152" t="s">
        <v>1</v>
      </c>
      <c r="L243" s="206"/>
      <c r="M243" s="157" t="s">
        <v>1</v>
      </c>
      <c r="N243" s="158" t="s">
        <v>39</v>
      </c>
      <c r="O243" s="53"/>
      <c r="P243" s="159">
        <f t="shared" si="71"/>
        <v>0</v>
      </c>
      <c r="Q243" s="159">
        <v>0.00221</v>
      </c>
      <c r="R243" s="159">
        <f t="shared" si="72"/>
        <v>0.01768</v>
      </c>
      <c r="S243" s="159">
        <v>0</v>
      </c>
      <c r="T243" s="160">
        <f t="shared" si="73"/>
        <v>0</v>
      </c>
      <c r="AR243" s="161" t="s">
        <v>143</v>
      </c>
      <c r="AT243" s="161" t="s">
        <v>139</v>
      </c>
      <c r="AU243" s="161" t="s">
        <v>84</v>
      </c>
      <c r="AY243" s="16" t="s">
        <v>136</v>
      </c>
      <c r="BE243" s="162">
        <f t="shared" si="74"/>
        <v>2272</v>
      </c>
      <c r="BF243" s="162">
        <f t="shared" si="75"/>
        <v>0</v>
      </c>
      <c r="BG243" s="162">
        <f t="shared" si="76"/>
        <v>0</v>
      </c>
      <c r="BH243" s="162">
        <f t="shared" si="77"/>
        <v>0</v>
      </c>
      <c r="BI243" s="162">
        <f t="shared" si="78"/>
        <v>0</v>
      </c>
      <c r="BJ243" s="16" t="s">
        <v>82</v>
      </c>
      <c r="BK243" s="162">
        <f t="shared" si="79"/>
        <v>2272</v>
      </c>
      <c r="BL243" s="16" t="s">
        <v>143</v>
      </c>
      <c r="BM243" s="161" t="s">
        <v>1109</v>
      </c>
    </row>
    <row r="244" spans="2:65" s="1" customFormat="1" ht="24" customHeight="1">
      <c r="B244" s="149"/>
      <c r="C244" s="150" t="s">
        <v>701</v>
      </c>
      <c r="D244" s="150" t="s">
        <v>139</v>
      </c>
      <c r="E244" s="151" t="s">
        <v>742</v>
      </c>
      <c r="F244" s="152" t="s">
        <v>743</v>
      </c>
      <c r="G244" s="153" t="s">
        <v>142</v>
      </c>
      <c r="H244" s="154">
        <v>1</v>
      </c>
      <c r="I244" s="155">
        <v>861</v>
      </c>
      <c r="J244" s="156">
        <f t="shared" si="70"/>
        <v>861</v>
      </c>
      <c r="K244" s="152" t="s">
        <v>1</v>
      </c>
      <c r="L244" s="206"/>
      <c r="M244" s="157" t="s">
        <v>1</v>
      </c>
      <c r="N244" s="158" t="s">
        <v>39</v>
      </c>
      <c r="O244" s="53"/>
      <c r="P244" s="159">
        <f t="shared" si="71"/>
        <v>0</v>
      </c>
      <c r="Q244" s="159">
        <v>0</v>
      </c>
      <c r="R244" s="159">
        <f t="shared" si="72"/>
        <v>0</v>
      </c>
      <c r="S244" s="159">
        <v>0</v>
      </c>
      <c r="T244" s="160">
        <f t="shared" si="73"/>
        <v>0</v>
      </c>
      <c r="AR244" s="161" t="s">
        <v>143</v>
      </c>
      <c r="AT244" s="161" t="s">
        <v>139</v>
      </c>
      <c r="AU244" s="161" t="s">
        <v>84</v>
      </c>
      <c r="AY244" s="16" t="s">
        <v>136</v>
      </c>
      <c r="BE244" s="162">
        <f t="shared" si="74"/>
        <v>861</v>
      </c>
      <c r="BF244" s="162">
        <f t="shared" si="75"/>
        <v>0</v>
      </c>
      <c r="BG244" s="162">
        <f t="shared" si="76"/>
        <v>0</v>
      </c>
      <c r="BH244" s="162">
        <f t="shared" si="77"/>
        <v>0</v>
      </c>
      <c r="BI244" s="162">
        <f t="shared" si="78"/>
        <v>0</v>
      </c>
      <c r="BJ244" s="16" t="s">
        <v>82</v>
      </c>
      <c r="BK244" s="162">
        <f t="shared" si="79"/>
        <v>861</v>
      </c>
      <c r="BL244" s="16" t="s">
        <v>143</v>
      </c>
      <c r="BM244" s="161" t="s">
        <v>1110</v>
      </c>
    </row>
    <row r="245" spans="2:63" s="11" customFormat="1" ht="22.9" customHeight="1">
      <c r="B245" s="136"/>
      <c r="D245" s="137" t="s">
        <v>73</v>
      </c>
      <c r="E245" s="147" t="s">
        <v>745</v>
      </c>
      <c r="F245" s="147" t="s">
        <v>746</v>
      </c>
      <c r="I245" s="139"/>
      <c r="J245" s="148">
        <f>BK245</f>
        <v>992</v>
      </c>
      <c r="L245" s="136"/>
      <c r="M245" s="141"/>
      <c r="N245" s="142"/>
      <c r="O245" s="142"/>
      <c r="P245" s="143">
        <f>SUM(P246:P248)</f>
        <v>0</v>
      </c>
      <c r="Q245" s="142"/>
      <c r="R245" s="143">
        <f>SUM(R246:R248)</f>
        <v>0</v>
      </c>
      <c r="S245" s="142"/>
      <c r="T245" s="144">
        <f>SUM(T246:T248)</f>
        <v>0</v>
      </c>
      <c r="AR245" s="137" t="s">
        <v>84</v>
      </c>
      <c r="AT245" s="145" t="s">
        <v>73</v>
      </c>
      <c r="AU245" s="145" t="s">
        <v>82</v>
      </c>
      <c r="AY245" s="137" t="s">
        <v>136</v>
      </c>
      <c r="BK245" s="146">
        <f>SUM(BK246:BK248)</f>
        <v>992</v>
      </c>
    </row>
    <row r="246" spans="2:65" s="1" customFormat="1" ht="16.5" customHeight="1">
      <c r="B246" s="149"/>
      <c r="C246" s="150" t="s">
        <v>705</v>
      </c>
      <c r="D246" s="150" t="s">
        <v>139</v>
      </c>
      <c r="E246" s="151" t="s">
        <v>748</v>
      </c>
      <c r="F246" s="152" t="s">
        <v>749</v>
      </c>
      <c r="G246" s="153" t="s">
        <v>142</v>
      </c>
      <c r="H246" s="154">
        <v>30</v>
      </c>
      <c r="I246" s="155">
        <v>16.4</v>
      </c>
      <c r="J246" s="156">
        <f>ROUND(I246*H246,2)</f>
        <v>492</v>
      </c>
      <c r="K246" s="152" t="s">
        <v>1</v>
      </c>
      <c r="L246" s="30"/>
      <c r="M246" s="157" t="s">
        <v>1</v>
      </c>
      <c r="N246" s="158" t="s">
        <v>39</v>
      </c>
      <c r="O246" s="53"/>
      <c r="P246" s="159">
        <f>O246*H246</f>
        <v>0</v>
      </c>
      <c r="Q246" s="159">
        <v>0</v>
      </c>
      <c r="R246" s="159">
        <f>Q246*H246</f>
        <v>0</v>
      </c>
      <c r="S246" s="159">
        <v>0</v>
      </c>
      <c r="T246" s="160">
        <f>S246*H246</f>
        <v>0</v>
      </c>
      <c r="AR246" s="161" t="s">
        <v>143</v>
      </c>
      <c r="AT246" s="161" t="s">
        <v>139</v>
      </c>
      <c r="AU246" s="161" t="s">
        <v>84</v>
      </c>
      <c r="AY246" s="16" t="s">
        <v>136</v>
      </c>
      <c r="BE246" s="162">
        <f>IF(N246="základní",J246,0)</f>
        <v>492</v>
      </c>
      <c r="BF246" s="162">
        <f>IF(N246="snížená",J246,0)</f>
        <v>0</v>
      </c>
      <c r="BG246" s="162">
        <f>IF(N246="zákl. přenesená",J246,0)</f>
        <v>0</v>
      </c>
      <c r="BH246" s="162">
        <f>IF(N246="sníž. přenesená",J246,0)</f>
        <v>0</v>
      </c>
      <c r="BI246" s="162">
        <f>IF(N246="nulová",J246,0)</f>
        <v>0</v>
      </c>
      <c r="BJ246" s="16" t="s">
        <v>82</v>
      </c>
      <c r="BK246" s="162">
        <f>ROUND(I246*H246,2)</f>
        <v>492</v>
      </c>
      <c r="BL246" s="16" t="s">
        <v>143</v>
      </c>
      <c r="BM246" s="161" t="s">
        <v>1111</v>
      </c>
    </row>
    <row r="247" spans="2:65" s="1" customFormat="1" ht="16.5" customHeight="1">
      <c r="B247" s="149"/>
      <c r="C247" s="150" t="s">
        <v>709</v>
      </c>
      <c r="D247" s="150" t="s">
        <v>139</v>
      </c>
      <c r="E247" s="151" t="s">
        <v>752</v>
      </c>
      <c r="F247" s="152" t="s">
        <v>753</v>
      </c>
      <c r="G247" s="153" t="s">
        <v>754</v>
      </c>
      <c r="H247" s="154">
        <v>250</v>
      </c>
      <c r="I247" s="155">
        <v>1</v>
      </c>
      <c r="J247" s="156">
        <f>ROUND(I247*H247,2)</f>
        <v>250</v>
      </c>
      <c r="K247" s="152" t="s">
        <v>1</v>
      </c>
      <c r="L247" s="30"/>
      <c r="M247" s="157" t="s">
        <v>1</v>
      </c>
      <c r="N247" s="158" t="s">
        <v>39</v>
      </c>
      <c r="O247" s="53"/>
      <c r="P247" s="159">
        <f>O247*H247</f>
        <v>0</v>
      </c>
      <c r="Q247" s="159">
        <v>0</v>
      </c>
      <c r="R247" s="159">
        <f>Q247*H247</f>
        <v>0</v>
      </c>
      <c r="S247" s="159">
        <v>0</v>
      </c>
      <c r="T247" s="160">
        <f>S247*H247</f>
        <v>0</v>
      </c>
      <c r="AR247" s="161" t="s">
        <v>143</v>
      </c>
      <c r="AT247" s="161" t="s">
        <v>139</v>
      </c>
      <c r="AU247" s="161" t="s">
        <v>84</v>
      </c>
      <c r="AY247" s="16" t="s">
        <v>136</v>
      </c>
      <c r="BE247" s="162">
        <f>IF(N247="základní",J247,0)</f>
        <v>250</v>
      </c>
      <c r="BF247" s="162">
        <f>IF(N247="snížená",J247,0)</f>
        <v>0</v>
      </c>
      <c r="BG247" s="162">
        <f>IF(N247="zákl. přenesená",J247,0)</f>
        <v>0</v>
      </c>
      <c r="BH247" s="162">
        <f>IF(N247="sníž. přenesená",J247,0)</f>
        <v>0</v>
      </c>
      <c r="BI247" s="162">
        <f>IF(N247="nulová",J247,0)</f>
        <v>0</v>
      </c>
      <c r="BJ247" s="16" t="s">
        <v>82</v>
      </c>
      <c r="BK247" s="162">
        <f>ROUND(I247*H247,2)</f>
        <v>250</v>
      </c>
      <c r="BL247" s="16" t="s">
        <v>143</v>
      </c>
      <c r="BM247" s="161" t="s">
        <v>1112</v>
      </c>
    </row>
    <row r="248" spans="2:65" s="1" customFormat="1" ht="16.5" customHeight="1">
      <c r="B248" s="149"/>
      <c r="C248" s="150" t="s">
        <v>713</v>
      </c>
      <c r="D248" s="150" t="s">
        <v>139</v>
      </c>
      <c r="E248" s="151" t="s">
        <v>757</v>
      </c>
      <c r="F248" s="152" t="s">
        <v>758</v>
      </c>
      <c r="G248" s="153" t="s">
        <v>754</v>
      </c>
      <c r="H248" s="154">
        <v>250</v>
      </c>
      <c r="I248" s="155">
        <v>1</v>
      </c>
      <c r="J248" s="156">
        <f>ROUND(I248*H248,2)</f>
        <v>250</v>
      </c>
      <c r="K248" s="152" t="s">
        <v>1</v>
      </c>
      <c r="L248" s="30"/>
      <c r="M248" s="157" t="s">
        <v>1</v>
      </c>
      <c r="N248" s="158" t="s">
        <v>39</v>
      </c>
      <c r="O248" s="53"/>
      <c r="P248" s="159">
        <f>O248*H248</f>
        <v>0</v>
      </c>
      <c r="Q248" s="159">
        <v>0</v>
      </c>
      <c r="R248" s="159">
        <f>Q248*H248</f>
        <v>0</v>
      </c>
      <c r="S248" s="159">
        <v>0</v>
      </c>
      <c r="T248" s="160">
        <f>S248*H248</f>
        <v>0</v>
      </c>
      <c r="AR248" s="161" t="s">
        <v>143</v>
      </c>
      <c r="AT248" s="161" t="s">
        <v>139</v>
      </c>
      <c r="AU248" s="161" t="s">
        <v>84</v>
      </c>
      <c r="AY248" s="16" t="s">
        <v>136</v>
      </c>
      <c r="BE248" s="162">
        <f>IF(N248="základní",J248,0)</f>
        <v>250</v>
      </c>
      <c r="BF248" s="162">
        <f>IF(N248="snížená",J248,0)</f>
        <v>0</v>
      </c>
      <c r="BG248" s="162">
        <f>IF(N248="zákl. přenesená",J248,0)</f>
        <v>0</v>
      </c>
      <c r="BH248" s="162">
        <f>IF(N248="sníž. přenesená",J248,0)</f>
        <v>0</v>
      </c>
      <c r="BI248" s="162">
        <f>IF(N248="nulová",J248,0)</f>
        <v>0</v>
      </c>
      <c r="BJ248" s="16" t="s">
        <v>82</v>
      </c>
      <c r="BK248" s="162">
        <f>ROUND(I248*H248,2)</f>
        <v>250</v>
      </c>
      <c r="BL248" s="16" t="s">
        <v>143</v>
      </c>
      <c r="BM248" s="161" t="s">
        <v>1113</v>
      </c>
    </row>
    <row r="249" spans="2:63" s="11" customFormat="1" ht="22.9" customHeight="1">
      <c r="B249" s="136"/>
      <c r="D249" s="137" t="s">
        <v>73</v>
      </c>
      <c r="E249" s="147" t="s">
        <v>245</v>
      </c>
      <c r="F249" s="147" t="s">
        <v>246</v>
      </c>
      <c r="I249" s="139"/>
      <c r="J249" s="148">
        <f>BK249</f>
        <v>3080</v>
      </c>
      <c r="L249" s="136"/>
      <c r="M249" s="141"/>
      <c r="N249" s="142"/>
      <c r="O249" s="142"/>
      <c r="P249" s="143">
        <f>SUM(P250:P251)</f>
        <v>0</v>
      </c>
      <c r="Q249" s="142"/>
      <c r="R249" s="143">
        <f>SUM(R250:R251)</f>
        <v>0.0044</v>
      </c>
      <c r="S249" s="142"/>
      <c r="T249" s="144">
        <f>SUM(T250:T251)</f>
        <v>0</v>
      </c>
      <c r="AR249" s="137" t="s">
        <v>84</v>
      </c>
      <c r="AT249" s="145" t="s">
        <v>73</v>
      </c>
      <c r="AU249" s="145" t="s">
        <v>82</v>
      </c>
      <c r="AY249" s="137" t="s">
        <v>136</v>
      </c>
      <c r="BK249" s="146">
        <f>SUM(BK250:BK251)</f>
        <v>3080</v>
      </c>
    </row>
    <row r="250" spans="2:65" s="1" customFormat="1" ht="24" customHeight="1">
      <c r="B250" s="149"/>
      <c r="C250" s="150" t="s">
        <v>717</v>
      </c>
      <c r="D250" s="150" t="s">
        <v>139</v>
      </c>
      <c r="E250" s="151" t="s">
        <v>248</v>
      </c>
      <c r="F250" s="152" t="s">
        <v>767</v>
      </c>
      <c r="G250" s="153" t="s">
        <v>151</v>
      </c>
      <c r="H250" s="154">
        <v>40</v>
      </c>
      <c r="I250" s="155">
        <v>77</v>
      </c>
      <c r="J250" s="156">
        <f>ROUND(I250*H250,2)</f>
        <v>3080</v>
      </c>
      <c r="K250" s="152" t="s">
        <v>1</v>
      </c>
      <c r="L250" s="30"/>
      <c r="M250" s="157" t="s">
        <v>1</v>
      </c>
      <c r="N250" s="158" t="s">
        <v>39</v>
      </c>
      <c r="O250" s="53"/>
      <c r="P250" s="159">
        <f>O250*H250</f>
        <v>0</v>
      </c>
      <c r="Q250" s="159">
        <v>0.00011</v>
      </c>
      <c r="R250" s="159">
        <f>Q250*H250</f>
        <v>0.0044</v>
      </c>
      <c r="S250" s="159">
        <v>0</v>
      </c>
      <c r="T250" s="160">
        <f>S250*H250</f>
        <v>0</v>
      </c>
      <c r="AR250" s="161" t="s">
        <v>143</v>
      </c>
      <c r="AT250" s="161" t="s">
        <v>139</v>
      </c>
      <c r="AU250" s="161" t="s">
        <v>84</v>
      </c>
      <c r="AY250" s="16" t="s">
        <v>136</v>
      </c>
      <c r="BE250" s="162">
        <f>IF(N250="základní",J250,0)</f>
        <v>3080</v>
      </c>
      <c r="BF250" s="162">
        <f>IF(N250="snížená",J250,0)</f>
        <v>0</v>
      </c>
      <c r="BG250" s="162">
        <f>IF(N250="zákl. přenesená",J250,0)</f>
        <v>0</v>
      </c>
      <c r="BH250" s="162">
        <f>IF(N250="sníž. přenesená",J250,0)</f>
        <v>0</v>
      </c>
      <c r="BI250" s="162">
        <f>IF(N250="nulová",J250,0)</f>
        <v>0</v>
      </c>
      <c r="BJ250" s="16" t="s">
        <v>82</v>
      </c>
      <c r="BK250" s="162">
        <f>ROUND(I250*H250,2)</f>
        <v>3080</v>
      </c>
      <c r="BL250" s="16" t="s">
        <v>143</v>
      </c>
      <c r="BM250" s="161" t="s">
        <v>1114</v>
      </c>
    </row>
    <row r="251" spans="2:51" s="12" customFormat="1" ht="12">
      <c r="B251" s="163"/>
      <c r="D251" s="164"/>
      <c r="E251" s="165"/>
      <c r="F251" s="166"/>
      <c r="H251" s="167"/>
      <c r="I251" s="168"/>
      <c r="L251" s="163"/>
      <c r="M251" s="187"/>
      <c r="N251" s="188"/>
      <c r="O251" s="188"/>
      <c r="P251" s="188"/>
      <c r="Q251" s="188"/>
      <c r="R251" s="188"/>
      <c r="S251" s="188"/>
      <c r="T251" s="189"/>
      <c r="AT251" s="165" t="s">
        <v>251</v>
      </c>
      <c r="AU251" s="165" t="s">
        <v>84</v>
      </c>
      <c r="AV251" s="12" t="s">
        <v>84</v>
      </c>
      <c r="AW251" s="12" t="s">
        <v>31</v>
      </c>
      <c r="AX251" s="12" t="s">
        <v>82</v>
      </c>
      <c r="AY251" s="165" t="s">
        <v>136</v>
      </c>
    </row>
    <row r="252" spans="2:12" s="1" customFormat="1" ht="6.95" customHeight="1">
      <c r="B252" s="42"/>
      <c r="C252" s="43"/>
      <c r="D252" s="43"/>
      <c r="E252" s="43"/>
      <c r="F252" s="43"/>
      <c r="G252" s="43"/>
      <c r="H252" s="43"/>
      <c r="I252" s="110"/>
      <c r="J252" s="43"/>
      <c r="K252" s="43"/>
      <c r="L252" s="30"/>
    </row>
  </sheetData>
  <autoFilter ref="C130:K251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3"/>
  <sheetViews>
    <sheetView showGridLines="0" workbookViewId="0" topLeftCell="A164">
      <selection activeCell="L127" sqref="L127:L12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100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18"/>
      <c r="K3" s="18"/>
      <c r="L3" s="19"/>
      <c r="AT3" s="16" t="s">
        <v>84</v>
      </c>
    </row>
    <row r="4" spans="2:46" ht="24.95" customHeight="1">
      <c r="B4" s="19"/>
      <c r="D4" s="20" t="s">
        <v>109</v>
      </c>
      <c r="L4" s="19"/>
      <c r="M4" s="88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5.15" customHeight="1">
      <c r="B7" s="19"/>
      <c r="E7" s="249" t="str">
        <f>'Rekapitulace stavby'!K6</f>
        <v>DECENTRALIZACE KOTELNY A MODERNIZACE TOPNÉHO SYSTÉMU NA ZKUŠEBNÍ STANICI ÚKZÚZ</v>
      </c>
      <c r="F7" s="250"/>
      <c r="G7" s="250"/>
      <c r="H7" s="250"/>
      <c r="L7" s="19"/>
    </row>
    <row r="8" spans="2:12" s="1" customFormat="1" ht="12" customHeight="1">
      <c r="B8" s="30"/>
      <c r="D8" s="26" t="s">
        <v>110</v>
      </c>
      <c r="I8" s="89"/>
      <c r="L8" s="30"/>
    </row>
    <row r="9" spans="2:12" s="1" customFormat="1" ht="36.95" customHeight="1">
      <c r="B9" s="30"/>
      <c r="E9" s="233" t="s">
        <v>1115</v>
      </c>
      <c r="F9" s="248"/>
      <c r="G9" s="248"/>
      <c r="H9" s="248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6" t="s">
        <v>18</v>
      </c>
      <c r="F11" s="24" t="s">
        <v>1</v>
      </c>
      <c r="I11" s="90" t="s">
        <v>19</v>
      </c>
      <c r="J11" s="24" t="s">
        <v>1</v>
      </c>
      <c r="L11" s="30"/>
    </row>
    <row r="12" spans="2:12" s="1" customFormat="1" ht="12" customHeight="1">
      <c r="B12" s="30"/>
      <c r="D12" s="26" t="s">
        <v>20</v>
      </c>
      <c r="F12" s="24" t="s">
        <v>21</v>
      </c>
      <c r="I12" s="90" t="s">
        <v>22</v>
      </c>
      <c r="J12" s="50" t="str">
        <f>'Rekapitulace stavby'!AN8</f>
        <v>29. 2. 2020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6" t="s">
        <v>24</v>
      </c>
      <c r="I14" s="90" t="s">
        <v>25</v>
      </c>
      <c r="J14" s="24" t="str">
        <f>IF('Rekapitulace stavby'!AN10="","",'Rekapitulace stavby'!AN10)</f>
        <v/>
      </c>
      <c r="L14" s="30"/>
    </row>
    <row r="15" spans="2:12" s="1" customFormat="1" ht="18" customHeight="1">
      <c r="B15" s="30"/>
      <c r="E15" s="24" t="str">
        <f>IF('Rekapitulace stavby'!E11="","",'Rekapitulace stavby'!E11)</f>
        <v/>
      </c>
      <c r="I15" s="90" t="s">
        <v>27</v>
      </c>
      <c r="J15" s="24" t="str">
        <f>IF('Rekapitulace stavby'!AN11="","",'Rekapitulace stavby'!AN11)</f>
        <v/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6" t="s">
        <v>28</v>
      </c>
      <c r="I17" s="90" t="s">
        <v>25</v>
      </c>
      <c r="J17" s="27" t="str">
        <f>'Rekapitulace stavby'!AN13</f>
        <v>25925474</v>
      </c>
      <c r="L17" s="30"/>
    </row>
    <row r="18" spans="2:12" s="1" customFormat="1" ht="18" customHeight="1">
      <c r="B18" s="30"/>
      <c r="E18" s="251" t="str">
        <f>'Rekapitulace stavby'!E14</f>
        <v>INSTALATÉR Svitavy, s.r.o.</v>
      </c>
      <c r="F18" s="236"/>
      <c r="G18" s="236"/>
      <c r="H18" s="236"/>
      <c r="I18" s="90" t="s">
        <v>27</v>
      </c>
      <c r="J18" s="27" t="str">
        <f>'Rekapitulace stavby'!AN14</f>
        <v>CZ25925474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6" t="s">
        <v>29</v>
      </c>
      <c r="I20" s="90" t="s">
        <v>25</v>
      </c>
      <c r="J20" s="24" t="s">
        <v>1</v>
      </c>
      <c r="L20" s="30"/>
    </row>
    <row r="21" spans="2:12" s="1" customFormat="1" ht="18" customHeight="1">
      <c r="B21" s="30"/>
      <c r="E21" s="24" t="s">
        <v>30</v>
      </c>
      <c r="I21" s="90" t="s">
        <v>27</v>
      </c>
      <c r="J21" s="24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6" t="s">
        <v>32</v>
      </c>
      <c r="I23" s="90" t="s">
        <v>25</v>
      </c>
      <c r="J23" s="24" t="str">
        <f>IF('Rekapitulace stavby'!AN19="","",'Rekapitulace stavby'!AN19)</f>
        <v/>
      </c>
      <c r="L23" s="30"/>
    </row>
    <row r="24" spans="2:12" s="1" customFormat="1" ht="18" customHeight="1">
      <c r="B24" s="30"/>
      <c r="E24" s="24" t="str">
        <f>IF('Rekapitulace stavby'!E20="","",'Rekapitulace stavby'!E20)</f>
        <v/>
      </c>
      <c r="I24" s="90" t="s">
        <v>27</v>
      </c>
      <c r="J24" s="24" t="str">
        <f>IF('Rekapitulace stavby'!AN20="","",'Rekapitulace stavby'!AN20)</f>
        <v/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6" t="s">
        <v>33</v>
      </c>
      <c r="I26" s="89"/>
      <c r="L26" s="30"/>
    </row>
    <row r="27" spans="2:12" s="7" customFormat="1" ht="16.5" customHeight="1">
      <c r="B27" s="91"/>
      <c r="E27" s="240" t="s">
        <v>1</v>
      </c>
      <c r="F27" s="240"/>
      <c r="G27" s="240"/>
      <c r="H27" s="240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ROUND(J121,2)</f>
        <v>74943.5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5" customHeight="1">
      <c r="B33" s="30"/>
      <c r="D33" s="96" t="s">
        <v>38</v>
      </c>
      <c r="E33" s="26" t="s">
        <v>39</v>
      </c>
      <c r="F33" s="97">
        <f>ROUND((SUM(BE121:BE162)),2)</f>
        <v>74943.5</v>
      </c>
      <c r="I33" s="98">
        <v>0.21</v>
      </c>
      <c r="J33" s="97">
        <f>ROUND(((SUM(BE121:BE162))*I33),2)</f>
        <v>15738.14</v>
      </c>
      <c r="L33" s="30"/>
    </row>
    <row r="34" spans="2:12" s="1" customFormat="1" ht="14.45" customHeight="1">
      <c r="B34" s="30"/>
      <c r="E34" s="26" t="s">
        <v>40</v>
      </c>
      <c r="F34" s="97">
        <f>ROUND((SUM(BF121:BF162)),2)</f>
        <v>0</v>
      </c>
      <c r="I34" s="98">
        <v>0.15</v>
      </c>
      <c r="J34" s="97">
        <f>ROUND(((SUM(BF121:BF162))*I34),2)</f>
        <v>0</v>
      </c>
      <c r="L34" s="30"/>
    </row>
    <row r="35" spans="2:12" s="1" customFormat="1" ht="14.45" customHeight="1" hidden="1">
      <c r="B35" s="30"/>
      <c r="E35" s="26" t="s">
        <v>41</v>
      </c>
      <c r="F35" s="97">
        <f>ROUND((SUM(BG121:BG162)),2)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6" t="s">
        <v>42</v>
      </c>
      <c r="F36" s="97">
        <f>ROUND((SUM(BH121:BH162)),2)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6" t="s">
        <v>43</v>
      </c>
      <c r="F37" s="97">
        <f>ROUND((SUM(BI121:BI162)),2)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90681.64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6.6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6" customHeight="1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4.15" customHeight="1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0" ht="4.9" customHeight="1"/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20" t="s">
        <v>112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6" t="s">
        <v>16</v>
      </c>
      <c r="I84" s="89"/>
      <c r="L84" s="30"/>
    </row>
    <row r="85" spans="2:12" s="1" customFormat="1" ht="25.15" customHeight="1">
      <c r="B85" s="30"/>
      <c r="E85" s="249" t="str">
        <f>E7</f>
        <v>DECENTRALIZACE KOTELNY A MODERNIZACE TOPNÉHO SYSTÉMU NA ZKUŠEBNÍ STANICI ÚKZÚZ</v>
      </c>
      <c r="F85" s="250"/>
      <c r="G85" s="250"/>
      <c r="H85" s="250"/>
      <c r="I85" s="89"/>
      <c r="L85" s="30"/>
    </row>
    <row r="86" spans="2:12" s="1" customFormat="1" ht="12" customHeight="1">
      <c r="B86" s="30"/>
      <c r="C86" s="26" t="s">
        <v>110</v>
      </c>
      <c r="I86" s="89"/>
      <c r="L86" s="30"/>
    </row>
    <row r="87" spans="2:12" s="1" customFormat="1" ht="16.5" customHeight="1">
      <c r="B87" s="30"/>
      <c r="E87" s="233" t="str">
        <f>E9</f>
        <v>SO 04_PL - D.1.4.PL PLYNOVÁ INSTALACE</v>
      </c>
      <c r="F87" s="248"/>
      <c r="G87" s="248"/>
      <c r="H87" s="248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6" t="s">
        <v>20</v>
      </c>
      <c r="F89" s="24" t="str">
        <f>F12</f>
        <v>HRADEC NAD SVITAVOU 483</v>
      </c>
      <c r="I89" s="90" t="s">
        <v>22</v>
      </c>
      <c r="J89" s="50" t="str">
        <f>IF(J12="","",J12)</f>
        <v>29. 2. 2020</v>
      </c>
      <c r="L89" s="30"/>
    </row>
    <row r="90" spans="2:12" s="1" customFormat="1" ht="6.95" customHeight="1">
      <c r="B90" s="30"/>
      <c r="I90" s="89"/>
      <c r="L90" s="30"/>
    </row>
    <row r="91" spans="2:12" s="1" customFormat="1" ht="15.2" customHeight="1">
      <c r="B91" s="30"/>
      <c r="C91" s="26" t="s">
        <v>24</v>
      </c>
      <c r="F91" s="24" t="str">
        <f>E15</f>
        <v/>
      </c>
      <c r="I91" s="90" t="s">
        <v>29</v>
      </c>
      <c r="J91" s="28" t="str">
        <f>E21</f>
        <v>iprojekt.info s.r.o.</v>
      </c>
      <c r="L91" s="30"/>
    </row>
    <row r="92" spans="2:12" s="1" customFormat="1" ht="15.2" customHeight="1">
      <c r="B92" s="30"/>
      <c r="C92" s="26" t="s">
        <v>28</v>
      </c>
      <c r="F92" s="24" t="str">
        <f>IF(E18="","",E18)</f>
        <v>INSTALATÉR Svitavy, s.r.o.</v>
      </c>
      <c r="I92" s="90" t="s">
        <v>32</v>
      </c>
      <c r="J92" s="28" t="str">
        <f>E24</f>
        <v/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113</v>
      </c>
      <c r="D94" s="99"/>
      <c r="E94" s="99"/>
      <c r="F94" s="99"/>
      <c r="G94" s="99"/>
      <c r="H94" s="99"/>
      <c r="I94" s="113"/>
      <c r="J94" s="114" t="s">
        <v>114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115</v>
      </c>
      <c r="I96" s="89"/>
      <c r="J96" s="64">
        <f>J121</f>
        <v>74943.5</v>
      </c>
      <c r="L96" s="30"/>
      <c r="AU96" s="16" t="s">
        <v>116</v>
      </c>
    </row>
    <row r="97" spans="2:12" s="8" customFormat="1" ht="24.95" customHeight="1">
      <c r="B97" s="116"/>
      <c r="D97" s="117" t="s">
        <v>780</v>
      </c>
      <c r="E97" s="118"/>
      <c r="F97" s="118"/>
      <c r="G97" s="118"/>
      <c r="H97" s="118"/>
      <c r="I97" s="119"/>
      <c r="J97" s="120">
        <f>J122</f>
        <v>65743.5</v>
      </c>
      <c r="L97" s="116"/>
    </row>
    <row r="98" spans="2:12" s="9" customFormat="1" ht="19.9" customHeight="1">
      <c r="B98" s="121"/>
      <c r="D98" s="122" t="s">
        <v>118</v>
      </c>
      <c r="E98" s="123"/>
      <c r="F98" s="123"/>
      <c r="G98" s="123"/>
      <c r="H98" s="123"/>
      <c r="I98" s="124"/>
      <c r="J98" s="125">
        <f>J131</f>
        <v>19981.5</v>
      </c>
      <c r="L98" s="121"/>
    </row>
    <row r="99" spans="2:12" s="9" customFormat="1" ht="19.9" customHeight="1">
      <c r="B99" s="121"/>
      <c r="D99" s="122" t="s">
        <v>119</v>
      </c>
      <c r="E99" s="123"/>
      <c r="F99" s="123"/>
      <c r="G99" s="123"/>
      <c r="H99" s="123"/>
      <c r="I99" s="124"/>
      <c r="J99" s="125">
        <f>J150</f>
        <v>320</v>
      </c>
      <c r="L99" s="121"/>
    </row>
    <row r="100" spans="2:12" s="9" customFormat="1" ht="19.9" customHeight="1">
      <c r="B100" s="121"/>
      <c r="D100" s="122" t="s">
        <v>120</v>
      </c>
      <c r="E100" s="123"/>
      <c r="F100" s="123"/>
      <c r="G100" s="123"/>
      <c r="H100" s="123"/>
      <c r="I100" s="124"/>
      <c r="J100" s="125">
        <f>J152</f>
        <v>1155</v>
      </c>
      <c r="L100" s="121"/>
    </row>
    <row r="101" spans="2:12" s="8" customFormat="1" ht="24.95" customHeight="1">
      <c r="B101" s="116"/>
      <c r="D101" s="117" t="s">
        <v>121</v>
      </c>
      <c r="E101" s="118"/>
      <c r="F101" s="118"/>
      <c r="G101" s="118"/>
      <c r="H101" s="118"/>
      <c r="I101" s="119"/>
      <c r="J101" s="120">
        <f>J155</f>
        <v>9200</v>
      </c>
      <c r="L101" s="116"/>
    </row>
    <row r="102" spans="2:12" s="1" customFormat="1" ht="21.75" customHeight="1">
      <c r="B102" s="30"/>
      <c r="I102" s="89"/>
      <c r="L102" s="30"/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110"/>
      <c r="J103" s="43"/>
      <c r="K103" s="43"/>
      <c r="L103" s="30"/>
    </row>
    <row r="105" ht="4.9" customHeight="1"/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111"/>
      <c r="J107" s="45"/>
      <c r="K107" s="45"/>
      <c r="L107" s="30"/>
    </row>
    <row r="108" spans="2:12" s="1" customFormat="1" ht="24.95" customHeight="1">
      <c r="B108" s="30"/>
      <c r="C108" s="20" t="s">
        <v>122</v>
      </c>
      <c r="I108" s="89"/>
      <c r="L108" s="30"/>
    </row>
    <row r="109" spans="2:12" s="1" customFormat="1" ht="6.95" customHeight="1">
      <c r="B109" s="30"/>
      <c r="I109" s="89"/>
      <c r="L109" s="30"/>
    </row>
    <row r="110" spans="2:12" s="1" customFormat="1" ht="12" customHeight="1">
      <c r="B110" s="30"/>
      <c r="C110" s="26" t="s">
        <v>16</v>
      </c>
      <c r="I110" s="89"/>
      <c r="L110" s="30"/>
    </row>
    <row r="111" spans="2:12" s="1" customFormat="1" ht="27" customHeight="1">
      <c r="B111" s="30"/>
      <c r="E111" s="249" t="str">
        <f>E7</f>
        <v>DECENTRALIZACE KOTELNY A MODERNIZACE TOPNÉHO SYSTÉMU NA ZKUŠEBNÍ STANICI ÚKZÚZ</v>
      </c>
      <c r="F111" s="250"/>
      <c r="G111" s="250"/>
      <c r="H111" s="250"/>
      <c r="I111" s="89"/>
      <c r="L111" s="30"/>
    </row>
    <row r="112" spans="2:12" s="1" customFormat="1" ht="12" customHeight="1">
      <c r="B112" s="30"/>
      <c r="C112" s="26" t="s">
        <v>110</v>
      </c>
      <c r="I112" s="89"/>
      <c r="L112" s="30"/>
    </row>
    <row r="113" spans="2:12" s="1" customFormat="1" ht="16.5" customHeight="1">
      <c r="B113" s="30"/>
      <c r="E113" s="233" t="str">
        <f>E9</f>
        <v>SO 04_PL - D.1.4.PL PLYNOVÁ INSTALACE</v>
      </c>
      <c r="F113" s="248"/>
      <c r="G113" s="248"/>
      <c r="H113" s="248"/>
      <c r="I113" s="89"/>
      <c r="L113" s="30"/>
    </row>
    <row r="114" spans="2:12" s="1" customFormat="1" ht="6.95" customHeight="1">
      <c r="B114" s="30"/>
      <c r="I114" s="89"/>
      <c r="L114" s="30"/>
    </row>
    <row r="115" spans="2:12" s="1" customFormat="1" ht="12" customHeight="1">
      <c r="B115" s="30"/>
      <c r="C115" s="26" t="s">
        <v>20</v>
      </c>
      <c r="F115" s="24" t="str">
        <f>F12</f>
        <v>HRADEC NAD SVITAVOU 483</v>
      </c>
      <c r="I115" s="90" t="s">
        <v>22</v>
      </c>
      <c r="J115" s="50" t="str">
        <f>IF(J12="","",J12)</f>
        <v>29. 2. 2020</v>
      </c>
      <c r="L115" s="30"/>
    </row>
    <row r="116" spans="2:12" s="1" customFormat="1" ht="6.95" customHeight="1">
      <c r="B116" s="30"/>
      <c r="I116" s="89"/>
      <c r="L116" s="30"/>
    </row>
    <row r="117" spans="2:12" s="1" customFormat="1" ht="15.2" customHeight="1">
      <c r="B117" s="30"/>
      <c r="C117" s="26" t="s">
        <v>24</v>
      </c>
      <c r="F117" s="24" t="str">
        <f>E15</f>
        <v/>
      </c>
      <c r="I117" s="90" t="s">
        <v>29</v>
      </c>
      <c r="J117" s="28" t="str">
        <f>E21</f>
        <v>iprojekt.info s.r.o.</v>
      </c>
      <c r="L117" s="30"/>
    </row>
    <row r="118" spans="2:12" s="1" customFormat="1" ht="15.2" customHeight="1">
      <c r="B118" s="30"/>
      <c r="C118" s="26" t="s">
        <v>28</v>
      </c>
      <c r="F118" s="24" t="str">
        <f>IF(E18="","",E18)</f>
        <v>INSTALATÉR Svitavy, s.r.o.</v>
      </c>
      <c r="I118" s="90" t="s">
        <v>32</v>
      </c>
      <c r="J118" s="28" t="str">
        <f>E24</f>
        <v/>
      </c>
      <c r="L118" s="30"/>
    </row>
    <row r="119" spans="2:12" s="1" customFormat="1" ht="10.35" customHeight="1">
      <c r="B119" s="30"/>
      <c r="I119" s="89"/>
      <c r="L119" s="30"/>
    </row>
    <row r="120" spans="2:20" s="10" customFormat="1" ht="29.25" customHeight="1">
      <c r="B120" s="126"/>
      <c r="C120" s="127" t="s">
        <v>123</v>
      </c>
      <c r="D120" s="128" t="s">
        <v>59</v>
      </c>
      <c r="E120" s="128" t="s">
        <v>55</v>
      </c>
      <c r="F120" s="128" t="s">
        <v>56</v>
      </c>
      <c r="G120" s="128" t="s">
        <v>124</v>
      </c>
      <c r="H120" s="128" t="s">
        <v>125</v>
      </c>
      <c r="I120" s="129" t="s">
        <v>126</v>
      </c>
      <c r="J120" s="130" t="s">
        <v>114</v>
      </c>
      <c r="K120" s="131" t="s">
        <v>127</v>
      </c>
      <c r="L120" s="126"/>
      <c r="M120" s="57" t="s">
        <v>1</v>
      </c>
      <c r="N120" s="58" t="s">
        <v>38</v>
      </c>
      <c r="O120" s="58" t="s">
        <v>128</v>
      </c>
      <c r="P120" s="58" t="s">
        <v>129</v>
      </c>
      <c r="Q120" s="58" t="s">
        <v>130</v>
      </c>
      <c r="R120" s="58" t="s">
        <v>131</v>
      </c>
      <c r="S120" s="58" t="s">
        <v>132</v>
      </c>
      <c r="T120" s="59" t="s">
        <v>133</v>
      </c>
    </row>
    <row r="121" spans="2:63" s="1" customFormat="1" ht="22.9" customHeight="1">
      <c r="B121" s="30"/>
      <c r="C121" s="62" t="s">
        <v>134</v>
      </c>
      <c r="I121" s="89"/>
      <c r="J121" s="132">
        <f>BK121</f>
        <v>74943.5</v>
      </c>
      <c r="L121" s="30"/>
      <c r="M121" s="60"/>
      <c r="N121" s="51"/>
      <c r="O121" s="51"/>
      <c r="P121" s="133">
        <f>P122+P155</f>
        <v>0</v>
      </c>
      <c r="Q121" s="51"/>
      <c r="R121" s="133">
        <f>R122+R155</f>
        <v>0.18255000000000002</v>
      </c>
      <c r="S121" s="51"/>
      <c r="T121" s="134">
        <f>T122+T155</f>
        <v>0</v>
      </c>
      <c r="AT121" s="16" t="s">
        <v>73</v>
      </c>
      <c r="AU121" s="16" t="s">
        <v>116</v>
      </c>
      <c r="BK121" s="135">
        <f>BK122+BK155</f>
        <v>74943.5</v>
      </c>
    </row>
    <row r="122" spans="2:63" s="11" customFormat="1" ht="25.9" customHeight="1">
      <c r="B122" s="136"/>
      <c r="D122" s="137" t="s">
        <v>73</v>
      </c>
      <c r="E122" s="138" t="s">
        <v>135</v>
      </c>
      <c r="F122" s="138" t="s">
        <v>781</v>
      </c>
      <c r="I122" s="139"/>
      <c r="J122" s="140">
        <f>BK122</f>
        <v>65743.5</v>
      </c>
      <c r="L122" s="136"/>
      <c r="M122" s="141"/>
      <c r="N122" s="142"/>
      <c r="O122" s="142"/>
      <c r="P122" s="143">
        <f>P123+SUM(P124:P131)+P150+P152</f>
        <v>0</v>
      </c>
      <c r="Q122" s="142"/>
      <c r="R122" s="143">
        <f>R123+SUM(R124:R131)+R150+R152</f>
        <v>0.18255000000000002</v>
      </c>
      <c r="S122" s="142"/>
      <c r="T122" s="144">
        <f>T123+SUM(T124:T131)+T150+T152</f>
        <v>0</v>
      </c>
      <c r="AR122" s="137" t="s">
        <v>84</v>
      </c>
      <c r="AT122" s="145" t="s">
        <v>73</v>
      </c>
      <c r="AU122" s="145" t="s">
        <v>74</v>
      </c>
      <c r="AY122" s="137" t="s">
        <v>136</v>
      </c>
      <c r="BK122" s="146">
        <f>BK123+SUM(BK124:BK131)+BK150+BK152</f>
        <v>65743.5</v>
      </c>
    </row>
    <row r="123" spans="2:65" s="1" customFormat="1" ht="24" customHeight="1">
      <c r="B123" s="149"/>
      <c r="C123" s="150" t="s">
        <v>82</v>
      </c>
      <c r="D123" s="150" t="s">
        <v>139</v>
      </c>
      <c r="E123" s="151" t="s">
        <v>1116</v>
      </c>
      <c r="F123" s="152" t="s">
        <v>1117</v>
      </c>
      <c r="G123" s="153" t="s">
        <v>151</v>
      </c>
      <c r="H123" s="154">
        <v>55</v>
      </c>
      <c r="I123" s="155">
        <v>245</v>
      </c>
      <c r="J123" s="156">
        <f aca="true" t="shared" si="0" ref="J123:J130">ROUND(I123*H123,2)</f>
        <v>13475</v>
      </c>
      <c r="K123" s="152" t="s">
        <v>1</v>
      </c>
      <c r="L123" s="30"/>
      <c r="M123" s="157" t="s">
        <v>1</v>
      </c>
      <c r="N123" s="158" t="s">
        <v>39</v>
      </c>
      <c r="O123" s="53"/>
      <c r="P123" s="159">
        <f aca="true" t="shared" si="1" ref="P123:P130">O123*H123</f>
        <v>0</v>
      </c>
      <c r="Q123" s="159">
        <v>0.001</v>
      </c>
      <c r="R123" s="159">
        <f aca="true" t="shared" si="2" ref="R123:R130">Q123*H123</f>
        <v>0.055</v>
      </c>
      <c r="S123" s="159">
        <v>0</v>
      </c>
      <c r="T123" s="160">
        <f aca="true" t="shared" si="3" ref="T123:T130">S123*H123</f>
        <v>0</v>
      </c>
      <c r="AR123" s="161" t="s">
        <v>143</v>
      </c>
      <c r="AT123" s="161" t="s">
        <v>139</v>
      </c>
      <c r="AU123" s="161" t="s">
        <v>82</v>
      </c>
      <c r="AY123" s="16" t="s">
        <v>136</v>
      </c>
      <c r="BE123" s="162">
        <f aca="true" t="shared" si="4" ref="BE123:BE130">IF(N123="základní",J123,0)</f>
        <v>13475</v>
      </c>
      <c r="BF123" s="162">
        <f aca="true" t="shared" si="5" ref="BF123:BF130">IF(N123="snížená",J123,0)</f>
        <v>0</v>
      </c>
      <c r="BG123" s="162">
        <f aca="true" t="shared" si="6" ref="BG123:BG130">IF(N123="zákl. přenesená",J123,0)</f>
        <v>0</v>
      </c>
      <c r="BH123" s="162">
        <f aca="true" t="shared" si="7" ref="BH123:BH130">IF(N123="sníž. přenesená",J123,0)</f>
        <v>0</v>
      </c>
      <c r="BI123" s="162">
        <f aca="true" t="shared" si="8" ref="BI123:BI130">IF(N123="nulová",J123,0)</f>
        <v>0</v>
      </c>
      <c r="BJ123" s="16" t="s">
        <v>82</v>
      </c>
      <c r="BK123" s="162">
        <f aca="true" t="shared" si="9" ref="BK123:BK130">ROUND(I123*H123,2)</f>
        <v>13475</v>
      </c>
      <c r="BL123" s="16" t="s">
        <v>143</v>
      </c>
      <c r="BM123" s="161" t="s">
        <v>1118</v>
      </c>
    </row>
    <row r="124" spans="2:65" s="1" customFormat="1" ht="36" customHeight="1">
      <c r="B124" s="149"/>
      <c r="C124" s="150" t="s">
        <v>84</v>
      </c>
      <c r="D124" s="150" t="s">
        <v>139</v>
      </c>
      <c r="E124" s="151" t="s">
        <v>1119</v>
      </c>
      <c r="F124" s="152" t="s">
        <v>1120</v>
      </c>
      <c r="G124" s="153" t="s">
        <v>151</v>
      </c>
      <c r="H124" s="154">
        <v>45</v>
      </c>
      <c r="I124" s="155">
        <v>250</v>
      </c>
      <c r="J124" s="156">
        <f t="shared" si="0"/>
        <v>11250</v>
      </c>
      <c r="K124" s="152" t="s">
        <v>1</v>
      </c>
      <c r="L124" s="30"/>
      <c r="M124" s="157" t="s">
        <v>1</v>
      </c>
      <c r="N124" s="158" t="s">
        <v>39</v>
      </c>
      <c r="O124" s="53"/>
      <c r="P124" s="159">
        <f t="shared" si="1"/>
        <v>0</v>
      </c>
      <c r="Q124" s="159">
        <v>0.00039</v>
      </c>
      <c r="R124" s="159">
        <f t="shared" si="2"/>
        <v>0.01755</v>
      </c>
      <c r="S124" s="159">
        <v>0</v>
      </c>
      <c r="T124" s="160">
        <f t="shared" si="3"/>
        <v>0</v>
      </c>
      <c r="AR124" s="161" t="s">
        <v>143</v>
      </c>
      <c r="AT124" s="161" t="s">
        <v>139</v>
      </c>
      <c r="AU124" s="161" t="s">
        <v>82</v>
      </c>
      <c r="AY124" s="16" t="s">
        <v>136</v>
      </c>
      <c r="BE124" s="162">
        <f t="shared" si="4"/>
        <v>11250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6" t="s">
        <v>82</v>
      </c>
      <c r="BK124" s="162">
        <f t="shared" si="9"/>
        <v>11250</v>
      </c>
      <c r="BL124" s="16" t="s">
        <v>143</v>
      </c>
      <c r="BM124" s="161" t="s">
        <v>1121</v>
      </c>
    </row>
    <row r="125" spans="2:65" s="1" customFormat="1" ht="36" customHeight="1">
      <c r="B125" s="149"/>
      <c r="C125" s="150" t="s">
        <v>148</v>
      </c>
      <c r="D125" s="150" t="s">
        <v>139</v>
      </c>
      <c r="E125" s="151" t="s">
        <v>1122</v>
      </c>
      <c r="F125" s="152" t="s">
        <v>1447</v>
      </c>
      <c r="G125" s="153" t="s">
        <v>151</v>
      </c>
      <c r="H125" s="154">
        <v>10</v>
      </c>
      <c r="I125" s="155">
        <v>420</v>
      </c>
      <c r="J125" s="156">
        <f t="shared" si="0"/>
        <v>4200</v>
      </c>
      <c r="K125" s="152" t="s">
        <v>1</v>
      </c>
      <c r="L125" s="30"/>
      <c r="M125" s="157" t="s">
        <v>1</v>
      </c>
      <c r="N125" s="158" t="s">
        <v>39</v>
      </c>
      <c r="O125" s="53"/>
      <c r="P125" s="159">
        <f t="shared" si="1"/>
        <v>0</v>
      </c>
      <c r="Q125" s="159">
        <v>0.00136</v>
      </c>
      <c r="R125" s="159">
        <f t="shared" si="2"/>
        <v>0.013600000000000001</v>
      </c>
      <c r="S125" s="159">
        <v>0</v>
      </c>
      <c r="T125" s="160">
        <f t="shared" si="3"/>
        <v>0</v>
      </c>
      <c r="AR125" s="161" t="s">
        <v>143</v>
      </c>
      <c r="AT125" s="161" t="s">
        <v>139</v>
      </c>
      <c r="AU125" s="161" t="s">
        <v>82</v>
      </c>
      <c r="AY125" s="16" t="s">
        <v>136</v>
      </c>
      <c r="BE125" s="162">
        <f t="shared" si="4"/>
        <v>4200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6" t="s">
        <v>82</v>
      </c>
      <c r="BK125" s="162">
        <f t="shared" si="9"/>
        <v>4200</v>
      </c>
      <c r="BL125" s="16" t="s">
        <v>143</v>
      </c>
      <c r="BM125" s="161" t="s">
        <v>1123</v>
      </c>
    </row>
    <row r="126" spans="2:65" s="1" customFormat="1" ht="24.6" customHeight="1">
      <c r="B126" s="149"/>
      <c r="C126" s="177" t="s">
        <v>153</v>
      </c>
      <c r="D126" s="177" t="s">
        <v>306</v>
      </c>
      <c r="E126" s="178" t="s">
        <v>1124</v>
      </c>
      <c r="F126" s="179" t="s">
        <v>1125</v>
      </c>
      <c r="G126" s="180" t="s">
        <v>142</v>
      </c>
      <c r="H126" s="181">
        <v>2</v>
      </c>
      <c r="I126" s="182">
        <v>1036</v>
      </c>
      <c r="J126" s="183">
        <f t="shared" si="0"/>
        <v>2072</v>
      </c>
      <c r="K126" s="179" t="s">
        <v>1</v>
      </c>
      <c r="L126" s="184"/>
      <c r="M126" s="185" t="s">
        <v>1</v>
      </c>
      <c r="N126" s="186" t="s">
        <v>39</v>
      </c>
      <c r="O126" s="53"/>
      <c r="P126" s="159">
        <f t="shared" si="1"/>
        <v>0</v>
      </c>
      <c r="Q126" s="159">
        <v>0.00144</v>
      </c>
      <c r="R126" s="159">
        <f t="shared" si="2"/>
        <v>0.00288</v>
      </c>
      <c r="S126" s="159">
        <v>0</v>
      </c>
      <c r="T126" s="160">
        <f t="shared" si="3"/>
        <v>0</v>
      </c>
      <c r="AR126" s="161" t="s">
        <v>264</v>
      </c>
      <c r="AT126" s="161" t="s">
        <v>306</v>
      </c>
      <c r="AU126" s="161" t="s">
        <v>82</v>
      </c>
      <c r="AY126" s="16" t="s">
        <v>136</v>
      </c>
      <c r="BE126" s="162">
        <f t="shared" si="4"/>
        <v>2072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6" t="s">
        <v>82</v>
      </c>
      <c r="BK126" s="162">
        <f t="shared" si="9"/>
        <v>2072</v>
      </c>
      <c r="BL126" s="16" t="s">
        <v>143</v>
      </c>
      <c r="BM126" s="161" t="s">
        <v>1126</v>
      </c>
    </row>
    <row r="127" spans="2:65" s="1" customFormat="1" ht="16.5" customHeight="1">
      <c r="B127" s="149"/>
      <c r="C127" s="150" t="s">
        <v>157</v>
      </c>
      <c r="D127" s="150" t="s">
        <v>139</v>
      </c>
      <c r="E127" s="151" t="s">
        <v>1127</v>
      </c>
      <c r="F127" s="152" t="s">
        <v>1128</v>
      </c>
      <c r="G127" s="153" t="s">
        <v>151</v>
      </c>
      <c r="H127" s="154">
        <v>50</v>
      </c>
      <c r="I127" s="155">
        <v>8.8</v>
      </c>
      <c r="J127" s="156">
        <f t="shared" si="0"/>
        <v>440</v>
      </c>
      <c r="K127" s="152" t="s">
        <v>1</v>
      </c>
      <c r="L127" s="206"/>
      <c r="M127" s="157" t="s">
        <v>1</v>
      </c>
      <c r="N127" s="158" t="s">
        <v>39</v>
      </c>
      <c r="O127" s="53"/>
      <c r="P127" s="159">
        <f t="shared" si="1"/>
        <v>0</v>
      </c>
      <c r="Q127" s="159">
        <v>0.00013</v>
      </c>
      <c r="R127" s="159">
        <f t="shared" si="2"/>
        <v>0.0065</v>
      </c>
      <c r="S127" s="159">
        <v>0</v>
      </c>
      <c r="T127" s="160">
        <f t="shared" si="3"/>
        <v>0</v>
      </c>
      <c r="AR127" s="161" t="s">
        <v>143</v>
      </c>
      <c r="AT127" s="161" t="s">
        <v>139</v>
      </c>
      <c r="AU127" s="161" t="s">
        <v>82</v>
      </c>
      <c r="AY127" s="16" t="s">
        <v>136</v>
      </c>
      <c r="BE127" s="162">
        <f t="shared" si="4"/>
        <v>440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6" t="s">
        <v>82</v>
      </c>
      <c r="BK127" s="162">
        <f t="shared" si="9"/>
        <v>440</v>
      </c>
      <c r="BL127" s="16" t="s">
        <v>143</v>
      </c>
      <c r="BM127" s="161" t="s">
        <v>1129</v>
      </c>
    </row>
    <row r="128" spans="2:65" s="1" customFormat="1" ht="16.5" customHeight="1">
      <c r="B128" s="149"/>
      <c r="C128" s="150" t="s">
        <v>161</v>
      </c>
      <c r="D128" s="150" t="s">
        <v>139</v>
      </c>
      <c r="E128" s="151" t="s">
        <v>1130</v>
      </c>
      <c r="F128" s="152" t="s">
        <v>1131</v>
      </c>
      <c r="G128" s="153" t="s">
        <v>151</v>
      </c>
      <c r="H128" s="154">
        <v>50</v>
      </c>
      <c r="I128" s="155">
        <v>7</v>
      </c>
      <c r="J128" s="156">
        <f t="shared" si="0"/>
        <v>350</v>
      </c>
      <c r="K128" s="152" t="s">
        <v>1</v>
      </c>
      <c r="L128" s="30"/>
      <c r="M128" s="157" t="s">
        <v>1</v>
      </c>
      <c r="N128" s="158" t="s">
        <v>39</v>
      </c>
      <c r="O128" s="53"/>
      <c r="P128" s="159">
        <f t="shared" si="1"/>
        <v>0</v>
      </c>
      <c r="Q128" s="159">
        <v>0.00013</v>
      </c>
      <c r="R128" s="159">
        <f t="shared" si="2"/>
        <v>0.0065</v>
      </c>
      <c r="S128" s="159">
        <v>0</v>
      </c>
      <c r="T128" s="160">
        <f t="shared" si="3"/>
        <v>0</v>
      </c>
      <c r="AR128" s="161" t="s">
        <v>143</v>
      </c>
      <c r="AT128" s="161" t="s">
        <v>139</v>
      </c>
      <c r="AU128" s="161" t="s">
        <v>82</v>
      </c>
      <c r="AY128" s="16" t="s">
        <v>136</v>
      </c>
      <c r="BE128" s="162">
        <f t="shared" si="4"/>
        <v>350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6" t="s">
        <v>82</v>
      </c>
      <c r="BK128" s="162">
        <f t="shared" si="9"/>
        <v>350</v>
      </c>
      <c r="BL128" s="16" t="s">
        <v>143</v>
      </c>
      <c r="BM128" s="161" t="s">
        <v>1132</v>
      </c>
    </row>
    <row r="129" spans="2:65" s="1" customFormat="1" ht="60" customHeight="1">
      <c r="B129" s="149"/>
      <c r="C129" s="150" t="s">
        <v>165</v>
      </c>
      <c r="D129" s="150" t="s">
        <v>139</v>
      </c>
      <c r="E129" s="151" t="s">
        <v>782</v>
      </c>
      <c r="F129" s="152" t="s">
        <v>1448</v>
      </c>
      <c r="G129" s="153" t="s">
        <v>142</v>
      </c>
      <c r="H129" s="154">
        <v>2</v>
      </c>
      <c r="I129" s="155">
        <v>4500</v>
      </c>
      <c r="J129" s="156">
        <f t="shared" si="0"/>
        <v>9000</v>
      </c>
      <c r="K129" s="152" t="s">
        <v>1</v>
      </c>
      <c r="L129" s="206"/>
      <c r="M129" s="157" t="s">
        <v>1</v>
      </c>
      <c r="N129" s="158" t="s">
        <v>39</v>
      </c>
      <c r="O129" s="53"/>
      <c r="P129" s="159">
        <f t="shared" si="1"/>
        <v>0</v>
      </c>
      <c r="Q129" s="159">
        <v>0.00013</v>
      </c>
      <c r="R129" s="159">
        <f t="shared" si="2"/>
        <v>0.00026</v>
      </c>
      <c r="S129" s="159">
        <v>0</v>
      </c>
      <c r="T129" s="160">
        <f t="shared" si="3"/>
        <v>0</v>
      </c>
      <c r="AR129" s="161" t="s">
        <v>143</v>
      </c>
      <c r="AT129" s="161" t="s">
        <v>139</v>
      </c>
      <c r="AU129" s="161" t="s">
        <v>82</v>
      </c>
      <c r="AY129" s="16" t="s">
        <v>136</v>
      </c>
      <c r="BE129" s="162">
        <f t="shared" si="4"/>
        <v>9000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6" t="s">
        <v>82</v>
      </c>
      <c r="BK129" s="162">
        <f t="shared" si="9"/>
        <v>9000</v>
      </c>
      <c r="BL129" s="16" t="s">
        <v>143</v>
      </c>
      <c r="BM129" s="161" t="s">
        <v>1133</v>
      </c>
    </row>
    <row r="130" spans="2:65" s="1" customFormat="1" ht="16.5" customHeight="1">
      <c r="B130" s="149"/>
      <c r="C130" s="150" t="s">
        <v>169</v>
      </c>
      <c r="D130" s="150" t="s">
        <v>139</v>
      </c>
      <c r="E130" s="151" t="s">
        <v>1134</v>
      </c>
      <c r="F130" s="152" t="s">
        <v>1135</v>
      </c>
      <c r="G130" s="153" t="s">
        <v>142</v>
      </c>
      <c r="H130" s="154">
        <v>1</v>
      </c>
      <c r="I130" s="155">
        <v>3500</v>
      </c>
      <c r="J130" s="156">
        <f t="shared" si="0"/>
        <v>3500</v>
      </c>
      <c r="K130" s="152" t="s">
        <v>1</v>
      </c>
      <c r="L130" s="30"/>
      <c r="M130" s="157" t="s">
        <v>1</v>
      </c>
      <c r="N130" s="158" t="s">
        <v>39</v>
      </c>
      <c r="O130" s="53"/>
      <c r="P130" s="159">
        <f t="shared" si="1"/>
        <v>0</v>
      </c>
      <c r="Q130" s="159">
        <v>0.00013</v>
      </c>
      <c r="R130" s="159">
        <f t="shared" si="2"/>
        <v>0.00013</v>
      </c>
      <c r="S130" s="159">
        <v>0</v>
      </c>
      <c r="T130" s="160">
        <f t="shared" si="3"/>
        <v>0</v>
      </c>
      <c r="AR130" s="161" t="s">
        <v>143</v>
      </c>
      <c r="AT130" s="161" t="s">
        <v>139</v>
      </c>
      <c r="AU130" s="161" t="s">
        <v>82</v>
      </c>
      <c r="AY130" s="16" t="s">
        <v>136</v>
      </c>
      <c r="BE130" s="162">
        <f t="shared" si="4"/>
        <v>3500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6" t="s">
        <v>82</v>
      </c>
      <c r="BK130" s="162">
        <f t="shared" si="9"/>
        <v>3500</v>
      </c>
      <c r="BL130" s="16" t="s">
        <v>143</v>
      </c>
      <c r="BM130" s="161" t="s">
        <v>1136</v>
      </c>
    </row>
    <row r="131" spans="2:63" s="11" customFormat="1" ht="22.9" customHeight="1">
      <c r="B131" s="136"/>
      <c r="D131" s="137" t="s">
        <v>73</v>
      </c>
      <c r="E131" s="147" t="s">
        <v>137</v>
      </c>
      <c r="F131" s="147" t="s">
        <v>138</v>
      </c>
      <c r="I131" s="139"/>
      <c r="J131" s="148">
        <f>BK131</f>
        <v>19981.5</v>
      </c>
      <c r="L131" s="136"/>
      <c r="M131" s="141"/>
      <c r="N131" s="142"/>
      <c r="O131" s="142"/>
      <c r="P131" s="143">
        <f>SUM(P132:P149)</f>
        <v>0</v>
      </c>
      <c r="Q131" s="142"/>
      <c r="R131" s="143">
        <f>SUM(R132:R149)</f>
        <v>0.07783</v>
      </c>
      <c r="S131" s="142"/>
      <c r="T131" s="144">
        <f>SUM(T132:T149)</f>
        <v>0</v>
      </c>
      <c r="AR131" s="137" t="s">
        <v>84</v>
      </c>
      <c r="AT131" s="145" t="s">
        <v>73</v>
      </c>
      <c r="AU131" s="145" t="s">
        <v>82</v>
      </c>
      <c r="AY131" s="137" t="s">
        <v>136</v>
      </c>
      <c r="BK131" s="146">
        <f>SUM(BK132:BK149)</f>
        <v>19981.5</v>
      </c>
    </row>
    <row r="132" spans="2:65" s="1" customFormat="1" ht="24" customHeight="1">
      <c r="B132" s="149"/>
      <c r="C132" s="150" t="s">
        <v>173</v>
      </c>
      <c r="D132" s="150" t="s">
        <v>139</v>
      </c>
      <c r="E132" s="151" t="s">
        <v>162</v>
      </c>
      <c r="F132" s="152" t="s">
        <v>163</v>
      </c>
      <c r="G132" s="153" t="s">
        <v>151</v>
      </c>
      <c r="H132" s="154">
        <v>3</v>
      </c>
      <c r="I132" s="155">
        <v>219.5</v>
      </c>
      <c r="J132" s="156">
        <f aca="true" t="shared" si="10" ref="J132:J149">ROUND(I132*H132,2)</f>
        <v>658.5</v>
      </c>
      <c r="K132" s="152" t="s">
        <v>1</v>
      </c>
      <c r="L132" s="30"/>
      <c r="M132" s="157" t="s">
        <v>1</v>
      </c>
      <c r="N132" s="158" t="s">
        <v>39</v>
      </c>
      <c r="O132" s="53"/>
      <c r="P132" s="159">
        <f aca="true" t="shared" si="11" ref="P132:P149">O132*H132</f>
        <v>0</v>
      </c>
      <c r="Q132" s="159">
        <v>0.00147</v>
      </c>
      <c r="R132" s="159">
        <f aca="true" t="shared" si="12" ref="R132:R149">Q132*H132</f>
        <v>0.00441</v>
      </c>
      <c r="S132" s="159">
        <v>0</v>
      </c>
      <c r="T132" s="160">
        <f aca="true" t="shared" si="13" ref="T132:T149">S132*H132</f>
        <v>0</v>
      </c>
      <c r="AR132" s="161" t="s">
        <v>143</v>
      </c>
      <c r="AT132" s="161" t="s">
        <v>139</v>
      </c>
      <c r="AU132" s="161" t="s">
        <v>84</v>
      </c>
      <c r="AY132" s="16" t="s">
        <v>136</v>
      </c>
      <c r="BE132" s="162">
        <f aca="true" t="shared" si="14" ref="BE132:BE149">IF(N132="základní",J132,0)</f>
        <v>658.5</v>
      </c>
      <c r="BF132" s="162">
        <f aca="true" t="shared" si="15" ref="BF132:BF149">IF(N132="snížená",J132,0)</f>
        <v>0</v>
      </c>
      <c r="BG132" s="162">
        <f aca="true" t="shared" si="16" ref="BG132:BG149">IF(N132="zákl. přenesená",J132,0)</f>
        <v>0</v>
      </c>
      <c r="BH132" s="162">
        <f aca="true" t="shared" si="17" ref="BH132:BH149">IF(N132="sníž. přenesená",J132,0)</f>
        <v>0</v>
      </c>
      <c r="BI132" s="162">
        <f aca="true" t="shared" si="18" ref="BI132:BI149">IF(N132="nulová",J132,0)</f>
        <v>0</v>
      </c>
      <c r="BJ132" s="16" t="s">
        <v>82</v>
      </c>
      <c r="BK132" s="162">
        <f aca="true" t="shared" si="19" ref="BK132:BK149">ROUND(I132*H132,2)</f>
        <v>658.5</v>
      </c>
      <c r="BL132" s="16" t="s">
        <v>143</v>
      </c>
      <c r="BM132" s="161" t="s">
        <v>1137</v>
      </c>
    </row>
    <row r="133" spans="2:65" s="1" customFormat="1" ht="24" customHeight="1">
      <c r="B133" s="149"/>
      <c r="C133" s="150" t="s">
        <v>177</v>
      </c>
      <c r="D133" s="150" t="s">
        <v>139</v>
      </c>
      <c r="E133" s="151" t="s">
        <v>166</v>
      </c>
      <c r="F133" s="152" t="s">
        <v>167</v>
      </c>
      <c r="G133" s="153" t="s">
        <v>151</v>
      </c>
      <c r="H133" s="154">
        <v>6</v>
      </c>
      <c r="I133" s="155">
        <v>390.5</v>
      </c>
      <c r="J133" s="156">
        <f t="shared" si="10"/>
        <v>2343</v>
      </c>
      <c r="K133" s="152" t="s">
        <v>1</v>
      </c>
      <c r="L133" s="30"/>
      <c r="M133" s="157" t="s">
        <v>1</v>
      </c>
      <c r="N133" s="158" t="s">
        <v>39</v>
      </c>
      <c r="O133" s="53"/>
      <c r="P133" s="159">
        <f t="shared" si="11"/>
        <v>0</v>
      </c>
      <c r="Q133" s="159">
        <v>0.00396</v>
      </c>
      <c r="R133" s="159">
        <f t="shared" si="12"/>
        <v>0.02376</v>
      </c>
      <c r="S133" s="159">
        <v>0</v>
      </c>
      <c r="T133" s="160">
        <f t="shared" si="13"/>
        <v>0</v>
      </c>
      <c r="AR133" s="161" t="s">
        <v>143</v>
      </c>
      <c r="AT133" s="161" t="s">
        <v>139</v>
      </c>
      <c r="AU133" s="161" t="s">
        <v>84</v>
      </c>
      <c r="AY133" s="16" t="s">
        <v>136</v>
      </c>
      <c r="BE133" s="162">
        <f t="shared" si="14"/>
        <v>2343</v>
      </c>
      <c r="BF133" s="162">
        <f t="shared" si="15"/>
        <v>0</v>
      </c>
      <c r="BG133" s="162">
        <f t="shared" si="16"/>
        <v>0</v>
      </c>
      <c r="BH133" s="162">
        <f t="shared" si="17"/>
        <v>0</v>
      </c>
      <c r="BI133" s="162">
        <f t="shared" si="18"/>
        <v>0</v>
      </c>
      <c r="BJ133" s="16" t="s">
        <v>82</v>
      </c>
      <c r="BK133" s="162">
        <f t="shared" si="19"/>
        <v>2343</v>
      </c>
      <c r="BL133" s="16" t="s">
        <v>143</v>
      </c>
      <c r="BM133" s="161" t="s">
        <v>1138</v>
      </c>
    </row>
    <row r="134" spans="2:65" s="1" customFormat="1" ht="24" customHeight="1">
      <c r="B134" s="149"/>
      <c r="C134" s="150" t="s">
        <v>181</v>
      </c>
      <c r="D134" s="150" t="s">
        <v>139</v>
      </c>
      <c r="E134" s="151" t="s">
        <v>170</v>
      </c>
      <c r="F134" s="152" t="s">
        <v>171</v>
      </c>
      <c r="G134" s="153" t="s">
        <v>151</v>
      </c>
      <c r="H134" s="154">
        <v>6</v>
      </c>
      <c r="I134" s="155">
        <v>421</v>
      </c>
      <c r="J134" s="156">
        <f t="shared" si="10"/>
        <v>2526</v>
      </c>
      <c r="K134" s="152" t="s">
        <v>1</v>
      </c>
      <c r="L134" s="30"/>
      <c r="M134" s="157" t="s">
        <v>1</v>
      </c>
      <c r="N134" s="158" t="s">
        <v>39</v>
      </c>
      <c r="O134" s="53"/>
      <c r="P134" s="159">
        <f t="shared" si="11"/>
        <v>0</v>
      </c>
      <c r="Q134" s="159">
        <v>0.00396</v>
      </c>
      <c r="R134" s="159">
        <f t="shared" si="12"/>
        <v>0.02376</v>
      </c>
      <c r="S134" s="159">
        <v>0</v>
      </c>
      <c r="T134" s="160">
        <f t="shared" si="13"/>
        <v>0</v>
      </c>
      <c r="AR134" s="161" t="s">
        <v>143</v>
      </c>
      <c r="AT134" s="161" t="s">
        <v>139</v>
      </c>
      <c r="AU134" s="161" t="s">
        <v>84</v>
      </c>
      <c r="AY134" s="16" t="s">
        <v>136</v>
      </c>
      <c r="BE134" s="162">
        <f t="shared" si="14"/>
        <v>2526</v>
      </c>
      <c r="BF134" s="162">
        <f t="shared" si="15"/>
        <v>0</v>
      </c>
      <c r="BG134" s="162">
        <f t="shared" si="16"/>
        <v>0</v>
      </c>
      <c r="BH134" s="162">
        <f t="shared" si="17"/>
        <v>0</v>
      </c>
      <c r="BI134" s="162">
        <f t="shared" si="18"/>
        <v>0</v>
      </c>
      <c r="BJ134" s="16" t="s">
        <v>82</v>
      </c>
      <c r="BK134" s="162">
        <f t="shared" si="19"/>
        <v>2526</v>
      </c>
      <c r="BL134" s="16" t="s">
        <v>143</v>
      </c>
      <c r="BM134" s="161" t="s">
        <v>1139</v>
      </c>
    </row>
    <row r="135" spans="2:65" s="1" customFormat="1" ht="16.5" customHeight="1">
      <c r="B135" s="149"/>
      <c r="C135" s="150" t="s">
        <v>185</v>
      </c>
      <c r="D135" s="150" t="s">
        <v>139</v>
      </c>
      <c r="E135" s="151" t="s">
        <v>174</v>
      </c>
      <c r="F135" s="152" t="s">
        <v>175</v>
      </c>
      <c r="G135" s="153" t="s">
        <v>151</v>
      </c>
      <c r="H135" s="154">
        <v>1</v>
      </c>
      <c r="I135" s="155">
        <v>491</v>
      </c>
      <c r="J135" s="156">
        <f t="shared" si="10"/>
        <v>491</v>
      </c>
      <c r="K135" s="152" t="s">
        <v>1</v>
      </c>
      <c r="L135" s="30"/>
      <c r="M135" s="157" t="s">
        <v>1</v>
      </c>
      <c r="N135" s="158" t="s">
        <v>39</v>
      </c>
      <c r="O135" s="53"/>
      <c r="P135" s="159">
        <f t="shared" si="11"/>
        <v>0</v>
      </c>
      <c r="Q135" s="159">
        <v>0.00861</v>
      </c>
      <c r="R135" s="159">
        <f t="shared" si="12"/>
        <v>0.00861</v>
      </c>
      <c r="S135" s="159">
        <v>0</v>
      </c>
      <c r="T135" s="160">
        <f t="shared" si="13"/>
        <v>0</v>
      </c>
      <c r="AR135" s="161" t="s">
        <v>143</v>
      </c>
      <c r="AT135" s="161" t="s">
        <v>139</v>
      </c>
      <c r="AU135" s="161" t="s">
        <v>84</v>
      </c>
      <c r="AY135" s="16" t="s">
        <v>136</v>
      </c>
      <c r="BE135" s="162">
        <f t="shared" si="14"/>
        <v>491</v>
      </c>
      <c r="BF135" s="162">
        <f t="shared" si="15"/>
        <v>0</v>
      </c>
      <c r="BG135" s="162">
        <f t="shared" si="16"/>
        <v>0</v>
      </c>
      <c r="BH135" s="162">
        <f t="shared" si="17"/>
        <v>0</v>
      </c>
      <c r="BI135" s="162">
        <f t="shared" si="18"/>
        <v>0</v>
      </c>
      <c r="BJ135" s="16" t="s">
        <v>82</v>
      </c>
      <c r="BK135" s="162">
        <f t="shared" si="19"/>
        <v>491</v>
      </c>
      <c r="BL135" s="16" t="s">
        <v>143</v>
      </c>
      <c r="BM135" s="161" t="s">
        <v>1140</v>
      </c>
    </row>
    <row r="136" spans="2:65" s="1" customFormat="1" ht="16.5" customHeight="1">
      <c r="B136" s="149"/>
      <c r="C136" s="150" t="s">
        <v>189</v>
      </c>
      <c r="D136" s="150" t="s">
        <v>139</v>
      </c>
      <c r="E136" s="151" t="s">
        <v>178</v>
      </c>
      <c r="F136" s="152" t="s">
        <v>179</v>
      </c>
      <c r="G136" s="153" t="s">
        <v>142</v>
      </c>
      <c r="H136" s="154">
        <v>1</v>
      </c>
      <c r="I136" s="155">
        <v>180</v>
      </c>
      <c r="J136" s="156">
        <f t="shared" si="10"/>
        <v>180</v>
      </c>
      <c r="K136" s="152" t="s">
        <v>1</v>
      </c>
      <c r="L136" s="30"/>
      <c r="M136" s="157" t="s">
        <v>1</v>
      </c>
      <c r="N136" s="158" t="s">
        <v>39</v>
      </c>
      <c r="O136" s="53"/>
      <c r="P136" s="159">
        <f t="shared" si="11"/>
        <v>0</v>
      </c>
      <c r="Q136" s="159">
        <v>0.00013</v>
      </c>
      <c r="R136" s="159">
        <f t="shared" si="12"/>
        <v>0.00013</v>
      </c>
      <c r="S136" s="159">
        <v>0</v>
      </c>
      <c r="T136" s="160">
        <f t="shared" si="13"/>
        <v>0</v>
      </c>
      <c r="AR136" s="161" t="s">
        <v>143</v>
      </c>
      <c r="AT136" s="161" t="s">
        <v>139</v>
      </c>
      <c r="AU136" s="161" t="s">
        <v>84</v>
      </c>
      <c r="AY136" s="16" t="s">
        <v>136</v>
      </c>
      <c r="BE136" s="162">
        <f t="shared" si="14"/>
        <v>180</v>
      </c>
      <c r="BF136" s="162">
        <f t="shared" si="15"/>
        <v>0</v>
      </c>
      <c r="BG136" s="162">
        <f t="shared" si="16"/>
        <v>0</v>
      </c>
      <c r="BH136" s="162">
        <f t="shared" si="17"/>
        <v>0</v>
      </c>
      <c r="BI136" s="162">
        <f t="shared" si="18"/>
        <v>0</v>
      </c>
      <c r="BJ136" s="16" t="s">
        <v>82</v>
      </c>
      <c r="BK136" s="162">
        <f t="shared" si="19"/>
        <v>180</v>
      </c>
      <c r="BL136" s="16" t="s">
        <v>143</v>
      </c>
      <c r="BM136" s="161" t="s">
        <v>1141</v>
      </c>
    </row>
    <row r="137" spans="2:65" s="1" customFormat="1" ht="16.5" customHeight="1">
      <c r="B137" s="149"/>
      <c r="C137" s="150" t="s">
        <v>193</v>
      </c>
      <c r="D137" s="150" t="s">
        <v>139</v>
      </c>
      <c r="E137" s="151" t="s">
        <v>182</v>
      </c>
      <c r="F137" s="152" t="s">
        <v>183</v>
      </c>
      <c r="G137" s="153" t="s">
        <v>142</v>
      </c>
      <c r="H137" s="154">
        <v>2</v>
      </c>
      <c r="I137" s="155">
        <v>180</v>
      </c>
      <c r="J137" s="156">
        <f t="shared" si="10"/>
        <v>360</v>
      </c>
      <c r="K137" s="152" t="s">
        <v>1</v>
      </c>
      <c r="L137" s="30"/>
      <c r="M137" s="157" t="s">
        <v>1</v>
      </c>
      <c r="N137" s="158" t="s">
        <v>39</v>
      </c>
      <c r="O137" s="53"/>
      <c r="P137" s="159">
        <f t="shared" si="11"/>
        <v>0</v>
      </c>
      <c r="Q137" s="159">
        <v>0</v>
      </c>
      <c r="R137" s="159">
        <f t="shared" si="12"/>
        <v>0</v>
      </c>
      <c r="S137" s="159">
        <v>0</v>
      </c>
      <c r="T137" s="160">
        <f t="shared" si="13"/>
        <v>0</v>
      </c>
      <c r="AR137" s="161" t="s">
        <v>143</v>
      </c>
      <c r="AT137" s="161" t="s">
        <v>139</v>
      </c>
      <c r="AU137" s="161" t="s">
        <v>84</v>
      </c>
      <c r="AY137" s="16" t="s">
        <v>136</v>
      </c>
      <c r="BE137" s="162">
        <f t="shared" si="14"/>
        <v>360</v>
      </c>
      <c r="BF137" s="162">
        <f t="shared" si="15"/>
        <v>0</v>
      </c>
      <c r="BG137" s="162">
        <f t="shared" si="16"/>
        <v>0</v>
      </c>
      <c r="BH137" s="162">
        <f t="shared" si="17"/>
        <v>0</v>
      </c>
      <c r="BI137" s="162">
        <f t="shared" si="18"/>
        <v>0</v>
      </c>
      <c r="BJ137" s="16" t="s">
        <v>82</v>
      </c>
      <c r="BK137" s="162">
        <f t="shared" si="19"/>
        <v>360</v>
      </c>
      <c r="BL137" s="16" t="s">
        <v>143</v>
      </c>
      <c r="BM137" s="161" t="s">
        <v>1142</v>
      </c>
    </row>
    <row r="138" spans="2:65" s="1" customFormat="1" ht="16.5" customHeight="1">
      <c r="B138" s="149"/>
      <c r="C138" s="150" t="s">
        <v>8</v>
      </c>
      <c r="D138" s="150" t="s">
        <v>139</v>
      </c>
      <c r="E138" s="151" t="s">
        <v>186</v>
      </c>
      <c r="F138" s="152" t="s">
        <v>187</v>
      </c>
      <c r="G138" s="153" t="s">
        <v>142</v>
      </c>
      <c r="H138" s="154">
        <v>2</v>
      </c>
      <c r="I138" s="155">
        <v>20.5</v>
      </c>
      <c r="J138" s="156">
        <f t="shared" si="10"/>
        <v>41</v>
      </c>
      <c r="K138" s="152" t="s">
        <v>1</v>
      </c>
      <c r="L138" s="30"/>
      <c r="M138" s="157" t="s">
        <v>1</v>
      </c>
      <c r="N138" s="158" t="s">
        <v>39</v>
      </c>
      <c r="O138" s="53"/>
      <c r="P138" s="159">
        <f t="shared" si="11"/>
        <v>0</v>
      </c>
      <c r="Q138" s="159">
        <v>0</v>
      </c>
      <c r="R138" s="159">
        <f t="shared" si="12"/>
        <v>0</v>
      </c>
      <c r="S138" s="159">
        <v>0</v>
      </c>
      <c r="T138" s="160">
        <f t="shared" si="13"/>
        <v>0</v>
      </c>
      <c r="AR138" s="161" t="s">
        <v>143</v>
      </c>
      <c r="AT138" s="161" t="s">
        <v>139</v>
      </c>
      <c r="AU138" s="161" t="s">
        <v>84</v>
      </c>
      <c r="AY138" s="16" t="s">
        <v>136</v>
      </c>
      <c r="BE138" s="162">
        <f t="shared" si="14"/>
        <v>41</v>
      </c>
      <c r="BF138" s="162">
        <f t="shared" si="15"/>
        <v>0</v>
      </c>
      <c r="BG138" s="162">
        <f t="shared" si="16"/>
        <v>0</v>
      </c>
      <c r="BH138" s="162">
        <f t="shared" si="17"/>
        <v>0</v>
      </c>
      <c r="BI138" s="162">
        <f t="shared" si="18"/>
        <v>0</v>
      </c>
      <c r="BJ138" s="16" t="s">
        <v>82</v>
      </c>
      <c r="BK138" s="162">
        <f t="shared" si="19"/>
        <v>41</v>
      </c>
      <c r="BL138" s="16" t="s">
        <v>143</v>
      </c>
      <c r="BM138" s="161" t="s">
        <v>1143</v>
      </c>
    </row>
    <row r="139" spans="2:65" s="1" customFormat="1" ht="16.5" customHeight="1">
      <c r="B139" s="149"/>
      <c r="C139" s="150" t="s">
        <v>203</v>
      </c>
      <c r="D139" s="150" t="s">
        <v>139</v>
      </c>
      <c r="E139" s="151" t="s">
        <v>194</v>
      </c>
      <c r="F139" s="152" t="s">
        <v>195</v>
      </c>
      <c r="G139" s="153" t="s">
        <v>142</v>
      </c>
      <c r="H139" s="154">
        <v>1</v>
      </c>
      <c r="I139" s="155">
        <v>111</v>
      </c>
      <c r="J139" s="156">
        <f t="shared" si="10"/>
        <v>111</v>
      </c>
      <c r="K139" s="152" t="s">
        <v>1</v>
      </c>
      <c r="L139" s="30"/>
      <c r="M139" s="157" t="s">
        <v>1</v>
      </c>
      <c r="N139" s="158" t="s">
        <v>39</v>
      </c>
      <c r="O139" s="53"/>
      <c r="P139" s="159">
        <f t="shared" si="11"/>
        <v>0</v>
      </c>
      <c r="Q139" s="159">
        <v>0.00018</v>
      </c>
      <c r="R139" s="159">
        <f t="shared" si="12"/>
        <v>0.00018</v>
      </c>
      <c r="S139" s="159">
        <v>0</v>
      </c>
      <c r="T139" s="160">
        <f t="shared" si="13"/>
        <v>0</v>
      </c>
      <c r="AR139" s="161" t="s">
        <v>143</v>
      </c>
      <c r="AT139" s="161" t="s">
        <v>139</v>
      </c>
      <c r="AU139" s="161" t="s">
        <v>84</v>
      </c>
      <c r="AY139" s="16" t="s">
        <v>136</v>
      </c>
      <c r="BE139" s="162">
        <f t="shared" si="14"/>
        <v>111</v>
      </c>
      <c r="BF139" s="162">
        <f t="shared" si="15"/>
        <v>0</v>
      </c>
      <c r="BG139" s="162">
        <f t="shared" si="16"/>
        <v>0</v>
      </c>
      <c r="BH139" s="162">
        <f t="shared" si="17"/>
        <v>0</v>
      </c>
      <c r="BI139" s="162">
        <f t="shared" si="18"/>
        <v>0</v>
      </c>
      <c r="BJ139" s="16" t="s">
        <v>82</v>
      </c>
      <c r="BK139" s="162">
        <f t="shared" si="19"/>
        <v>111</v>
      </c>
      <c r="BL139" s="16" t="s">
        <v>143</v>
      </c>
      <c r="BM139" s="161" t="s">
        <v>1144</v>
      </c>
    </row>
    <row r="140" spans="2:65" s="1" customFormat="1" ht="16.5" customHeight="1">
      <c r="B140" s="149"/>
      <c r="C140" s="150" t="s">
        <v>206</v>
      </c>
      <c r="D140" s="150" t="s">
        <v>139</v>
      </c>
      <c r="E140" s="151" t="s">
        <v>802</v>
      </c>
      <c r="F140" s="152" t="s">
        <v>803</v>
      </c>
      <c r="G140" s="153" t="s">
        <v>142</v>
      </c>
      <c r="H140" s="154">
        <v>2</v>
      </c>
      <c r="I140" s="155">
        <v>183</v>
      </c>
      <c r="J140" s="156">
        <f t="shared" si="10"/>
        <v>366</v>
      </c>
      <c r="K140" s="152" t="s">
        <v>1</v>
      </c>
      <c r="L140" s="30"/>
      <c r="M140" s="157" t="s">
        <v>1</v>
      </c>
      <c r="N140" s="158" t="s">
        <v>39</v>
      </c>
      <c r="O140" s="53"/>
      <c r="P140" s="159">
        <f t="shared" si="11"/>
        <v>0</v>
      </c>
      <c r="Q140" s="159">
        <v>0.00025</v>
      </c>
      <c r="R140" s="159">
        <f t="shared" si="12"/>
        <v>0.0005</v>
      </c>
      <c r="S140" s="159">
        <v>0</v>
      </c>
      <c r="T140" s="160">
        <f t="shared" si="13"/>
        <v>0</v>
      </c>
      <c r="AR140" s="161" t="s">
        <v>143</v>
      </c>
      <c r="AT140" s="161" t="s">
        <v>139</v>
      </c>
      <c r="AU140" s="161" t="s">
        <v>84</v>
      </c>
      <c r="AY140" s="16" t="s">
        <v>136</v>
      </c>
      <c r="BE140" s="162">
        <f t="shared" si="14"/>
        <v>366</v>
      </c>
      <c r="BF140" s="162">
        <f t="shared" si="15"/>
        <v>0</v>
      </c>
      <c r="BG140" s="162">
        <f t="shared" si="16"/>
        <v>0</v>
      </c>
      <c r="BH140" s="162">
        <f t="shared" si="17"/>
        <v>0</v>
      </c>
      <c r="BI140" s="162">
        <f t="shared" si="18"/>
        <v>0</v>
      </c>
      <c r="BJ140" s="16" t="s">
        <v>82</v>
      </c>
      <c r="BK140" s="162">
        <f t="shared" si="19"/>
        <v>366</v>
      </c>
      <c r="BL140" s="16" t="s">
        <v>143</v>
      </c>
      <c r="BM140" s="161" t="s">
        <v>1145</v>
      </c>
    </row>
    <row r="141" spans="2:65" s="1" customFormat="1" ht="24" customHeight="1">
      <c r="B141" s="149"/>
      <c r="C141" s="150" t="s">
        <v>209</v>
      </c>
      <c r="D141" s="150" t="s">
        <v>139</v>
      </c>
      <c r="E141" s="151" t="s">
        <v>200</v>
      </c>
      <c r="F141" s="152" t="s">
        <v>201</v>
      </c>
      <c r="G141" s="153" t="s">
        <v>142</v>
      </c>
      <c r="H141" s="154">
        <v>1</v>
      </c>
      <c r="I141" s="155">
        <v>183</v>
      </c>
      <c r="J141" s="156">
        <f t="shared" si="10"/>
        <v>183</v>
      </c>
      <c r="K141" s="152" t="s">
        <v>1</v>
      </c>
      <c r="L141" s="206"/>
      <c r="M141" s="157" t="s">
        <v>1</v>
      </c>
      <c r="N141" s="158" t="s">
        <v>39</v>
      </c>
      <c r="O141" s="53"/>
      <c r="P141" s="159">
        <f t="shared" si="11"/>
        <v>0</v>
      </c>
      <c r="Q141" s="159">
        <v>0.0002</v>
      </c>
      <c r="R141" s="159">
        <f t="shared" si="12"/>
        <v>0.0002</v>
      </c>
      <c r="S141" s="159">
        <v>0</v>
      </c>
      <c r="T141" s="160">
        <f t="shared" si="13"/>
        <v>0</v>
      </c>
      <c r="AR141" s="161" t="s">
        <v>143</v>
      </c>
      <c r="AT141" s="161" t="s">
        <v>139</v>
      </c>
      <c r="AU141" s="161" t="s">
        <v>84</v>
      </c>
      <c r="AY141" s="16" t="s">
        <v>136</v>
      </c>
      <c r="BE141" s="162">
        <f t="shared" si="14"/>
        <v>183</v>
      </c>
      <c r="BF141" s="162">
        <f t="shared" si="15"/>
        <v>0</v>
      </c>
      <c r="BG141" s="162">
        <f t="shared" si="16"/>
        <v>0</v>
      </c>
      <c r="BH141" s="162">
        <f t="shared" si="17"/>
        <v>0</v>
      </c>
      <c r="BI141" s="162">
        <f t="shared" si="18"/>
        <v>0</v>
      </c>
      <c r="BJ141" s="16" t="s">
        <v>82</v>
      </c>
      <c r="BK141" s="162">
        <f t="shared" si="19"/>
        <v>183</v>
      </c>
      <c r="BL141" s="16" t="s">
        <v>143</v>
      </c>
      <c r="BM141" s="161" t="s">
        <v>1146</v>
      </c>
    </row>
    <row r="142" spans="2:65" s="1" customFormat="1" ht="24" customHeight="1">
      <c r="B142" s="149"/>
      <c r="C142" s="150" t="s">
        <v>212</v>
      </c>
      <c r="D142" s="150" t="s">
        <v>139</v>
      </c>
      <c r="E142" s="151" t="s">
        <v>204</v>
      </c>
      <c r="F142" s="152" t="s">
        <v>1449</v>
      </c>
      <c r="G142" s="153" t="s">
        <v>142</v>
      </c>
      <c r="H142" s="154">
        <v>1</v>
      </c>
      <c r="I142" s="155">
        <v>201</v>
      </c>
      <c r="J142" s="156">
        <f t="shared" si="10"/>
        <v>201</v>
      </c>
      <c r="K142" s="152" t="s">
        <v>1</v>
      </c>
      <c r="L142" s="206"/>
      <c r="M142" s="157" t="s">
        <v>1</v>
      </c>
      <c r="N142" s="158" t="s">
        <v>39</v>
      </c>
      <c r="O142" s="53"/>
      <c r="P142" s="159">
        <f t="shared" si="11"/>
        <v>0</v>
      </c>
      <c r="Q142" s="159">
        <v>0.00024</v>
      </c>
      <c r="R142" s="159">
        <f t="shared" si="12"/>
        <v>0.00024</v>
      </c>
      <c r="S142" s="159">
        <v>0</v>
      </c>
      <c r="T142" s="160">
        <f t="shared" si="13"/>
        <v>0</v>
      </c>
      <c r="AR142" s="161" t="s">
        <v>143</v>
      </c>
      <c r="AT142" s="161" t="s">
        <v>139</v>
      </c>
      <c r="AU142" s="161" t="s">
        <v>84</v>
      </c>
      <c r="AY142" s="16" t="s">
        <v>136</v>
      </c>
      <c r="BE142" s="162">
        <f t="shared" si="14"/>
        <v>201</v>
      </c>
      <c r="BF142" s="162">
        <f t="shared" si="15"/>
        <v>0</v>
      </c>
      <c r="BG142" s="162">
        <f t="shared" si="16"/>
        <v>0</v>
      </c>
      <c r="BH142" s="162">
        <f t="shared" si="17"/>
        <v>0</v>
      </c>
      <c r="BI142" s="162">
        <f t="shared" si="18"/>
        <v>0</v>
      </c>
      <c r="BJ142" s="16" t="s">
        <v>82</v>
      </c>
      <c r="BK142" s="162">
        <f t="shared" si="19"/>
        <v>201</v>
      </c>
      <c r="BL142" s="16" t="s">
        <v>143</v>
      </c>
      <c r="BM142" s="161" t="s">
        <v>1147</v>
      </c>
    </row>
    <row r="143" spans="2:65" s="1" customFormat="1" ht="24" customHeight="1">
      <c r="B143" s="149"/>
      <c r="C143" s="150" t="s">
        <v>7</v>
      </c>
      <c r="D143" s="150" t="s">
        <v>139</v>
      </c>
      <c r="E143" s="151" t="s">
        <v>961</v>
      </c>
      <c r="F143" s="152" t="s">
        <v>1450</v>
      </c>
      <c r="G143" s="153" t="s">
        <v>142</v>
      </c>
      <c r="H143" s="154">
        <v>2</v>
      </c>
      <c r="I143" s="155">
        <v>395</v>
      </c>
      <c r="J143" s="156">
        <f t="shared" si="10"/>
        <v>790</v>
      </c>
      <c r="K143" s="152" t="s">
        <v>1</v>
      </c>
      <c r="L143" s="206"/>
      <c r="M143" s="157" t="s">
        <v>1</v>
      </c>
      <c r="N143" s="158" t="s">
        <v>39</v>
      </c>
      <c r="O143" s="53"/>
      <c r="P143" s="159">
        <f t="shared" si="11"/>
        <v>0</v>
      </c>
      <c r="Q143" s="159">
        <v>0.00061</v>
      </c>
      <c r="R143" s="159">
        <f t="shared" si="12"/>
        <v>0.00122</v>
      </c>
      <c r="S143" s="159">
        <v>0</v>
      </c>
      <c r="T143" s="160">
        <f t="shared" si="13"/>
        <v>0</v>
      </c>
      <c r="AR143" s="161" t="s">
        <v>143</v>
      </c>
      <c r="AT143" s="161" t="s">
        <v>139</v>
      </c>
      <c r="AU143" s="161" t="s">
        <v>84</v>
      </c>
      <c r="AY143" s="16" t="s">
        <v>136</v>
      </c>
      <c r="BE143" s="162">
        <f t="shared" si="14"/>
        <v>790</v>
      </c>
      <c r="BF143" s="162">
        <f t="shared" si="15"/>
        <v>0</v>
      </c>
      <c r="BG143" s="162">
        <f t="shared" si="16"/>
        <v>0</v>
      </c>
      <c r="BH143" s="162">
        <f t="shared" si="17"/>
        <v>0</v>
      </c>
      <c r="BI143" s="162">
        <f t="shared" si="18"/>
        <v>0</v>
      </c>
      <c r="BJ143" s="16" t="s">
        <v>82</v>
      </c>
      <c r="BK143" s="162">
        <f t="shared" si="19"/>
        <v>790</v>
      </c>
      <c r="BL143" s="16" t="s">
        <v>143</v>
      </c>
      <c r="BM143" s="161" t="s">
        <v>1148</v>
      </c>
    </row>
    <row r="144" spans="2:65" s="1" customFormat="1" ht="24" customHeight="1">
      <c r="B144" s="149"/>
      <c r="C144" s="150" t="s">
        <v>219</v>
      </c>
      <c r="D144" s="150" t="s">
        <v>139</v>
      </c>
      <c r="E144" s="151" t="s">
        <v>207</v>
      </c>
      <c r="F144" s="152" t="s">
        <v>1451</v>
      </c>
      <c r="G144" s="153" t="s">
        <v>142</v>
      </c>
      <c r="H144" s="154">
        <v>2</v>
      </c>
      <c r="I144" s="155">
        <v>837</v>
      </c>
      <c r="J144" s="156">
        <f t="shared" si="10"/>
        <v>1674</v>
      </c>
      <c r="K144" s="152" t="s">
        <v>1</v>
      </c>
      <c r="L144" s="206"/>
      <c r="M144" s="157" t="s">
        <v>1</v>
      </c>
      <c r="N144" s="158" t="s">
        <v>39</v>
      </c>
      <c r="O144" s="53"/>
      <c r="P144" s="159">
        <f t="shared" si="11"/>
        <v>0</v>
      </c>
      <c r="Q144" s="159">
        <v>0.0013</v>
      </c>
      <c r="R144" s="159">
        <f t="shared" si="12"/>
        <v>0.0026</v>
      </c>
      <c r="S144" s="159">
        <v>0</v>
      </c>
      <c r="T144" s="160">
        <f t="shared" si="13"/>
        <v>0</v>
      </c>
      <c r="AR144" s="161" t="s">
        <v>143</v>
      </c>
      <c r="AT144" s="161" t="s">
        <v>139</v>
      </c>
      <c r="AU144" s="161" t="s">
        <v>84</v>
      </c>
      <c r="AY144" s="16" t="s">
        <v>136</v>
      </c>
      <c r="BE144" s="162">
        <f t="shared" si="14"/>
        <v>1674</v>
      </c>
      <c r="BF144" s="162">
        <f t="shared" si="15"/>
        <v>0</v>
      </c>
      <c r="BG144" s="162">
        <f t="shared" si="16"/>
        <v>0</v>
      </c>
      <c r="BH144" s="162">
        <f t="shared" si="17"/>
        <v>0</v>
      </c>
      <c r="BI144" s="162">
        <f t="shared" si="18"/>
        <v>0</v>
      </c>
      <c r="BJ144" s="16" t="s">
        <v>82</v>
      </c>
      <c r="BK144" s="162">
        <f t="shared" si="19"/>
        <v>1674</v>
      </c>
      <c r="BL144" s="16" t="s">
        <v>143</v>
      </c>
      <c r="BM144" s="161" t="s">
        <v>1149</v>
      </c>
    </row>
    <row r="145" spans="2:65" s="1" customFormat="1" ht="24" customHeight="1">
      <c r="B145" s="149"/>
      <c r="C145" s="150" t="s">
        <v>223</v>
      </c>
      <c r="D145" s="150" t="s">
        <v>139</v>
      </c>
      <c r="E145" s="151" t="s">
        <v>210</v>
      </c>
      <c r="F145" s="152" t="s">
        <v>1452</v>
      </c>
      <c r="G145" s="153" t="s">
        <v>142</v>
      </c>
      <c r="H145" s="154">
        <v>1</v>
      </c>
      <c r="I145" s="155">
        <v>1241</v>
      </c>
      <c r="J145" s="156">
        <f t="shared" si="10"/>
        <v>1241</v>
      </c>
      <c r="K145" s="152" t="s">
        <v>1</v>
      </c>
      <c r="L145" s="206"/>
      <c r="M145" s="157" t="s">
        <v>1</v>
      </c>
      <c r="N145" s="158" t="s">
        <v>39</v>
      </c>
      <c r="O145" s="53"/>
      <c r="P145" s="159">
        <f t="shared" si="11"/>
        <v>0</v>
      </c>
      <c r="Q145" s="159">
        <v>0.00208</v>
      </c>
      <c r="R145" s="159">
        <f t="shared" si="12"/>
        <v>0.00208</v>
      </c>
      <c r="S145" s="159">
        <v>0</v>
      </c>
      <c r="T145" s="160">
        <f t="shared" si="13"/>
        <v>0</v>
      </c>
      <c r="AR145" s="161" t="s">
        <v>143</v>
      </c>
      <c r="AT145" s="161" t="s">
        <v>139</v>
      </c>
      <c r="AU145" s="161" t="s">
        <v>84</v>
      </c>
      <c r="AY145" s="16" t="s">
        <v>136</v>
      </c>
      <c r="BE145" s="162">
        <f t="shared" si="14"/>
        <v>1241</v>
      </c>
      <c r="BF145" s="162">
        <f t="shared" si="15"/>
        <v>0</v>
      </c>
      <c r="BG145" s="162">
        <f t="shared" si="16"/>
        <v>0</v>
      </c>
      <c r="BH145" s="162">
        <f t="shared" si="17"/>
        <v>0</v>
      </c>
      <c r="BI145" s="162">
        <f t="shared" si="18"/>
        <v>0</v>
      </c>
      <c r="BJ145" s="16" t="s">
        <v>82</v>
      </c>
      <c r="BK145" s="162">
        <f t="shared" si="19"/>
        <v>1241</v>
      </c>
      <c r="BL145" s="16" t="s">
        <v>143</v>
      </c>
      <c r="BM145" s="161" t="s">
        <v>1150</v>
      </c>
    </row>
    <row r="146" spans="2:65" s="1" customFormat="1" ht="36" customHeight="1">
      <c r="B146" s="149"/>
      <c r="C146" s="150" t="s">
        <v>227</v>
      </c>
      <c r="D146" s="150" t="s">
        <v>139</v>
      </c>
      <c r="E146" s="151" t="s">
        <v>213</v>
      </c>
      <c r="F146" s="152" t="s">
        <v>1151</v>
      </c>
      <c r="G146" s="153" t="s">
        <v>142</v>
      </c>
      <c r="H146" s="154">
        <v>1</v>
      </c>
      <c r="I146" s="155">
        <v>3466</v>
      </c>
      <c r="J146" s="156">
        <f t="shared" si="10"/>
        <v>3466</v>
      </c>
      <c r="K146" s="152" t="s">
        <v>1</v>
      </c>
      <c r="L146" s="206"/>
      <c r="M146" s="157" t="s">
        <v>1</v>
      </c>
      <c r="N146" s="158" t="s">
        <v>39</v>
      </c>
      <c r="O146" s="53"/>
      <c r="P146" s="159">
        <f t="shared" si="11"/>
        <v>0</v>
      </c>
      <c r="Q146" s="159">
        <v>0.00328</v>
      </c>
      <c r="R146" s="159">
        <f t="shared" si="12"/>
        <v>0.00328</v>
      </c>
      <c r="S146" s="159">
        <v>0</v>
      </c>
      <c r="T146" s="160">
        <f t="shared" si="13"/>
        <v>0</v>
      </c>
      <c r="AR146" s="161" t="s">
        <v>143</v>
      </c>
      <c r="AT146" s="161" t="s">
        <v>139</v>
      </c>
      <c r="AU146" s="161" t="s">
        <v>84</v>
      </c>
      <c r="AY146" s="16" t="s">
        <v>136</v>
      </c>
      <c r="BE146" s="162">
        <f t="shared" si="14"/>
        <v>3466</v>
      </c>
      <c r="BF146" s="162">
        <f t="shared" si="15"/>
        <v>0</v>
      </c>
      <c r="BG146" s="162">
        <f t="shared" si="16"/>
        <v>0</v>
      </c>
      <c r="BH146" s="162">
        <f t="shared" si="17"/>
        <v>0</v>
      </c>
      <c r="BI146" s="162">
        <f t="shared" si="18"/>
        <v>0</v>
      </c>
      <c r="BJ146" s="16" t="s">
        <v>82</v>
      </c>
      <c r="BK146" s="162">
        <f t="shared" si="19"/>
        <v>3466</v>
      </c>
      <c r="BL146" s="16" t="s">
        <v>143</v>
      </c>
      <c r="BM146" s="161" t="s">
        <v>1152</v>
      </c>
    </row>
    <row r="147" spans="2:65" s="1" customFormat="1" ht="24" customHeight="1">
      <c r="B147" s="149"/>
      <c r="C147" s="150" t="s">
        <v>231</v>
      </c>
      <c r="D147" s="150" t="s">
        <v>139</v>
      </c>
      <c r="E147" s="151" t="s">
        <v>228</v>
      </c>
      <c r="F147" s="152" t="s">
        <v>229</v>
      </c>
      <c r="G147" s="153" t="s">
        <v>142</v>
      </c>
      <c r="H147" s="154">
        <v>2</v>
      </c>
      <c r="I147" s="155">
        <v>141</v>
      </c>
      <c r="J147" s="156">
        <f t="shared" si="10"/>
        <v>282</v>
      </c>
      <c r="K147" s="152" t="s">
        <v>1</v>
      </c>
      <c r="L147" s="30"/>
      <c r="M147" s="157" t="s">
        <v>1</v>
      </c>
      <c r="N147" s="158" t="s">
        <v>39</v>
      </c>
      <c r="O147" s="53"/>
      <c r="P147" s="159">
        <f t="shared" si="11"/>
        <v>0</v>
      </c>
      <c r="Q147" s="159">
        <v>0.00049</v>
      </c>
      <c r="R147" s="159">
        <f t="shared" si="12"/>
        <v>0.00098</v>
      </c>
      <c r="S147" s="159">
        <v>0</v>
      </c>
      <c r="T147" s="160">
        <f t="shared" si="13"/>
        <v>0</v>
      </c>
      <c r="AR147" s="161" t="s">
        <v>143</v>
      </c>
      <c r="AT147" s="161" t="s">
        <v>139</v>
      </c>
      <c r="AU147" s="161" t="s">
        <v>84</v>
      </c>
      <c r="AY147" s="16" t="s">
        <v>136</v>
      </c>
      <c r="BE147" s="162">
        <f t="shared" si="14"/>
        <v>282</v>
      </c>
      <c r="BF147" s="162">
        <f t="shared" si="15"/>
        <v>0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6" t="s">
        <v>82</v>
      </c>
      <c r="BK147" s="162">
        <f t="shared" si="19"/>
        <v>282</v>
      </c>
      <c r="BL147" s="16" t="s">
        <v>143</v>
      </c>
      <c r="BM147" s="161" t="s">
        <v>1153</v>
      </c>
    </row>
    <row r="148" spans="2:65" s="1" customFormat="1" ht="24" customHeight="1">
      <c r="B148" s="149"/>
      <c r="C148" s="150" t="s">
        <v>235</v>
      </c>
      <c r="D148" s="150" t="s">
        <v>139</v>
      </c>
      <c r="E148" s="151" t="s">
        <v>232</v>
      </c>
      <c r="F148" s="152" t="s">
        <v>233</v>
      </c>
      <c r="G148" s="153" t="s">
        <v>142</v>
      </c>
      <c r="H148" s="154">
        <v>2</v>
      </c>
      <c r="I148" s="155">
        <v>1666</v>
      </c>
      <c r="J148" s="156">
        <f t="shared" si="10"/>
        <v>3332</v>
      </c>
      <c r="K148" s="152" t="s">
        <v>1</v>
      </c>
      <c r="L148" s="206"/>
      <c r="M148" s="157" t="s">
        <v>1</v>
      </c>
      <c r="N148" s="158" t="s">
        <v>39</v>
      </c>
      <c r="O148" s="53"/>
      <c r="P148" s="159">
        <f t="shared" si="11"/>
        <v>0</v>
      </c>
      <c r="Q148" s="159">
        <v>0.00147</v>
      </c>
      <c r="R148" s="159">
        <f t="shared" si="12"/>
        <v>0.00294</v>
      </c>
      <c r="S148" s="159">
        <v>0</v>
      </c>
      <c r="T148" s="160">
        <f t="shared" si="13"/>
        <v>0</v>
      </c>
      <c r="AR148" s="161" t="s">
        <v>143</v>
      </c>
      <c r="AT148" s="161" t="s">
        <v>139</v>
      </c>
      <c r="AU148" s="161" t="s">
        <v>84</v>
      </c>
      <c r="AY148" s="16" t="s">
        <v>136</v>
      </c>
      <c r="BE148" s="162">
        <f t="shared" si="14"/>
        <v>3332</v>
      </c>
      <c r="BF148" s="162">
        <f t="shared" si="15"/>
        <v>0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6" t="s">
        <v>82</v>
      </c>
      <c r="BK148" s="162">
        <f t="shared" si="19"/>
        <v>3332</v>
      </c>
      <c r="BL148" s="16" t="s">
        <v>143</v>
      </c>
      <c r="BM148" s="161" t="s">
        <v>1154</v>
      </c>
    </row>
    <row r="149" spans="2:65" s="1" customFormat="1" ht="24" customHeight="1">
      <c r="B149" s="149"/>
      <c r="C149" s="150" t="s">
        <v>241</v>
      </c>
      <c r="D149" s="150" t="s">
        <v>139</v>
      </c>
      <c r="E149" s="151" t="s">
        <v>236</v>
      </c>
      <c r="F149" s="152" t="s">
        <v>975</v>
      </c>
      <c r="G149" s="153" t="s">
        <v>142</v>
      </c>
      <c r="H149" s="154">
        <v>2</v>
      </c>
      <c r="I149" s="155">
        <v>868</v>
      </c>
      <c r="J149" s="156">
        <f t="shared" si="10"/>
        <v>1736</v>
      </c>
      <c r="K149" s="152" t="s">
        <v>1</v>
      </c>
      <c r="L149" s="206"/>
      <c r="M149" s="157" t="s">
        <v>1</v>
      </c>
      <c r="N149" s="158" t="s">
        <v>39</v>
      </c>
      <c r="O149" s="53"/>
      <c r="P149" s="159">
        <f t="shared" si="11"/>
        <v>0</v>
      </c>
      <c r="Q149" s="159">
        <v>0.00147</v>
      </c>
      <c r="R149" s="159">
        <f t="shared" si="12"/>
        <v>0.00294</v>
      </c>
      <c r="S149" s="159">
        <v>0</v>
      </c>
      <c r="T149" s="160">
        <f t="shared" si="13"/>
        <v>0</v>
      </c>
      <c r="AR149" s="161" t="s">
        <v>143</v>
      </c>
      <c r="AT149" s="161" t="s">
        <v>139</v>
      </c>
      <c r="AU149" s="161" t="s">
        <v>84</v>
      </c>
      <c r="AY149" s="16" t="s">
        <v>136</v>
      </c>
      <c r="BE149" s="162">
        <f t="shared" si="14"/>
        <v>1736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6" t="s">
        <v>82</v>
      </c>
      <c r="BK149" s="162">
        <f t="shared" si="19"/>
        <v>1736</v>
      </c>
      <c r="BL149" s="16" t="s">
        <v>143</v>
      </c>
      <c r="BM149" s="161" t="s">
        <v>1155</v>
      </c>
    </row>
    <row r="150" spans="2:63" s="11" customFormat="1" ht="22.9" customHeight="1">
      <c r="B150" s="136"/>
      <c r="D150" s="137" t="s">
        <v>73</v>
      </c>
      <c r="E150" s="147" t="s">
        <v>239</v>
      </c>
      <c r="F150" s="147" t="s">
        <v>240</v>
      </c>
      <c r="I150" s="139"/>
      <c r="J150" s="148">
        <f>BK150</f>
        <v>320</v>
      </c>
      <c r="L150" s="136"/>
      <c r="M150" s="141"/>
      <c r="N150" s="142"/>
      <c r="O150" s="142"/>
      <c r="P150" s="143">
        <f>P151</f>
        <v>0</v>
      </c>
      <c r="Q150" s="142"/>
      <c r="R150" s="143">
        <f>R151</f>
        <v>0.00065</v>
      </c>
      <c r="S150" s="142"/>
      <c r="T150" s="144">
        <f>T151</f>
        <v>0</v>
      </c>
      <c r="AR150" s="137" t="s">
        <v>84</v>
      </c>
      <c r="AT150" s="145" t="s">
        <v>73</v>
      </c>
      <c r="AU150" s="145" t="s">
        <v>82</v>
      </c>
      <c r="AY150" s="137" t="s">
        <v>136</v>
      </c>
      <c r="BK150" s="146">
        <f>BK151</f>
        <v>320</v>
      </c>
    </row>
    <row r="151" spans="2:65" s="1" customFormat="1" ht="24" customHeight="1">
      <c r="B151" s="149"/>
      <c r="C151" s="150" t="s">
        <v>247</v>
      </c>
      <c r="D151" s="150" t="s">
        <v>139</v>
      </c>
      <c r="E151" s="151" t="s">
        <v>242</v>
      </c>
      <c r="F151" s="152" t="s">
        <v>243</v>
      </c>
      <c r="G151" s="153" t="s">
        <v>142</v>
      </c>
      <c r="H151" s="154">
        <v>1</v>
      </c>
      <c r="I151" s="155">
        <v>320</v>
      </c>
      <c r="J151" s="156">
        <f>ROUND(I151*H151,2)</f>
        <v>320</v>
      </c>
      <c r="K151" s="152" t="s">
        <v>1</v>
      </c>
      <c r="L151" s="30"/>
      <c r="M151" s="157" t="s">
        <v>1</v>
      </c>
      <c r="N151" s="158" t="s">
        <v>39</v>
      </c>
      <c r="O151" s="53"/>
      <c r="P151" s="159">
        <f>O151*H151</f>
        <v>0</v>
      </c>
      <c r="Q151" s="159">
        <v>0.00065</v>
      </c>
      <c r="R151" s="159">
        <f>Q151*H151</f>
        <v>0.00065</v>
      </c>
      <c r="S151" s="159">
        <v>0</v>
      </c>
      <c r="T151" s="160">
        <f>S151*H151</f>
        <v>0</v>
      </c>
      <c r="AR151" s="161" t="s">
        <v>143</v>
      </c>
      <c r="AT151" s="161" t="s">
        <v>139</v>
      </c>
      <c r="AU151" s="161" t="s">
        <v>84</v>
      </c>
      <c r="AY151" s="16" t="s">
        <v>136</v>
      </c>
      <c r="BE151" s="162">
        <f>IF(N151="základní",J151,0)</f>
        <v>320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6" t="s">
        <v>82</v>
      </c>
      <c r="BK151" s="162">
        <f>ROUND(I151*H151,2)</f>
        <v>320</v>
      </c>
      <c r="BL151" s="16" t="s">
        <v>143</v>
      </c>
      <c r="BM151" s="161" t="s">
        <v>1156</v>
      </c>
    </row>
    <row r="152" spans="2:63" s="11" customFormat="1" ht="22.9" customHeight="1">
      <c r="B152" s="136"/>
      <c r="D152" s="137" t="s">
        <v>73</v>
      </c>
      <c r="E152" s="147" t="s">
        <v>245</v>
      </c>
      <c r="F152" s="147" t="s">
        <v>246</v>
      </c>
      <c r="I152" s="139"/>
      <c r="J152" s="148">
        <f>BK152</f>
        <v>1155</v>
      </c>
      <c r="L152" s="136"/>
      <c r="M152" s="141"/>
      <c r="N152" s="142"/>
      <c r="O152" s="142"/>
      <c r="P152" s="143">
        <f>SUM(P153:P154)</f>
        <v>0</v>
      </c>
      <c r="Q152" s="142"/>
      <c r="R152" s="143">
        <f>SUM(R153:R154)</f>
        <v>0.00165</v>
      </c>
      <c r="S152" s="142"/>
      <c r="T152" s="144">
        <f>SUM(T153:T154)</f>
        <v>0</v>
      </c>
      <c r="AR152" s="137" t="s">
        <v>84</v>
      </c>
      <c r="AT152" s="145" t="s">
        <v>73</v>
      </c>
      <c r="AU152" s="145" t="s">
        <v>82</v>
      </c>
      <c r="AY152" s="137" t="s">
        <v>136</v>
      </c>
      <c r="BK152" s="146">
        <f>SUM(BK153:BK154)</f>
        <v>1155</v>
      </c>
    </row>
    <row r="153" spans="2:65" s="1" customFormat="1" ht="24" customHeight="1">
      <c r="B153" s="149"/>
      <c r="C153" s="150" t="s">
        <v>255</v>
      </c>
      <c r="D153" s="150" t="s">
        <v>139</v>
      </c>
      <c r="E153" s="151" t="s">
        <v>248</v>
      </c>
      <c r="F153" s="152" t="s">
        <v>249</v>
      </c>
      <c r="G153" s="153" t="s">
        <v>151</v>
      </c>
      <c r="H153" s="154">
        <v>15</v>
      </c>
      <c r="I153" s="155">
        <v>77</v>
      </c>
      <c r="J153" s="156">
        <f>ROUND(I153*H153,2)</f>
        <v>1155</v>
      </c>
      <c r="K153" s="152" t="s">
        <v>1</v>
      </c>
      <c r="L153" s="30"/>
      <c r="M153" s="157" t="s">
        <v>1</v>
      </c>
      <c r="N153" s="158" t="s">
        <v>39</v>
      </c>
      <c r="O153" s="53"/>
      <c r="P153" s="159">
        <f>O153*H153</f>
        <v>0</v>
      </c>
      <c r="Q153" s="159">
        <v>0.00011</v>
      </c>
      <c r="R153" s="159">
        <f>Q153*H153</f>
        <v>0.00165</v>
      </c>
      <c r="S153" s="159">
        <v>0</v>
      </c>
      <c r="T153" s="160">
        <f>S153*H153</f>
        <v>0</v>
      </c>
      <c r="AR153" s="161" t="s">
        <v>143</v>
      </c>
      <c r="AT153" s="161" t="s">
        <v>139</v>
      </c>
      <c r="AU153" s="161" t="s">
        <v>84</v>
      </c>
      <c r="AY153" s="16" t="s">
        <v>136</v>
      </c>
      <c r="BE153" s="162">
        <f>IF(N153="základní",J153,0)</f>
        <v>1155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6" t="s">
        <v>82</v>
      </c>
      <c r="BK153" s="162">
        <f>ROUND(I153*H153,2)</f>
        <v>1155</v>
      </c>
      <c r="BL153" s="16" t="s">
        <v>143</v>
      </c>
      <c r="BM153" s="161" t="s">
        <v>1157</v>
      </c>
    </row>
    <row r="154" spans="2:51" s="12" customFormat="1" ht="12">
      <c r="B154" s="163"/>
      <c r="D154" s="164" t="s">
        <v>251</v>
      </c>
      <c r="E154" s="165" t="s">
        <v>1</v>
      </c>
      <c r="F154" s="166" t="s">
        <v>1158</v>
      </c>
      <c r="H154" s="167">
        <v>15</v>
      </c>
      <c r="I154" s="168"/>
      <c r="L154" s="163"/>
      <c r="M154" s="169"/>
      <c r="N154" s="170"/>
      <c r="O154" s="170"/>
      <c r="P154" s="170"/>
      <c r="Q154" s="170"/>
      <c r="R154" s="170"/>
      <c r="S154" s="170"/>
      <c r="T154" s="171"/>
      <c r="AT154" s="165" t="s">
        <v>251</v>
      </c>
      <c r="AU154" s="165" t="s">
        <v>84</v>
      </c>
      <c r="AV154" s="12" t="s">
        <v>84</v>
      </c>
      <c r="AW154" s="12" t="s">
        <v>31</v>
      </c>
      <c r="AX154" s="12" t="s">
        <v>82</v>
      </c>
      <c r="AY154" s="165" t="s">
        <v>136</v>
      </c>
    </row>
    <row r="155" spans="2:63" s="11" customFormat="1" ht="25.9" customHeight="1">
      <c r="B155" s="136"/>
      <c r="D155" s="137" t="s">
        <v>73</v>
      </c>
      <c r="E155" s="138" t="s">
        <v>253</v>
      </c>
      <c r="F155" s="138" t="s">
        <v>254</v>
      </c>
      <c r="I155" s="139"/>
      <c r="J155" s="140">
        <f>BK155</f>
        <v>9200</v>
      </c>
      <c r="L155" s="136"/>
      <c r="M155" s="141"/>
      <c r="N155" s="142"/>
      <c r="O155" s="142"/>
      <c r="P155" s="143">
        <f>SUM(P156:P162)</f>
        <v>0</v>
      </c>
      <c r="Q155" s="142"/>
      <c r="R155" s="143">
        <f>SUM(R156:R162)</f>
        <v>0</v>
      </c>
      <c r="S155" s="142"/>
      <c r="T155" s="144">
        <f>SUM(T156:T162)</f>
        <v>0</v>
      </c>
      <c r="AR155" s="137" t="s">
        <v>153</v>
      </c>
      <c r="AT155" s="145" t="s">
        <v>73</v>
      </c>
      <c r="AU155" s="145" t="s">
        <v>74</v>
      </c>
      <c r="AY155" s="137" t="s">
        <v>136</v>
      </c>
      <c r="BK155" s="146">
        <f>SUM(BK156:BK162)</f>
        <v>9200</v>
      </c>
    </row>
    <row r="156" spans="2:65" s="1" customFormat="1" ht="16.5" customHeight="1">
      <c r="B156" s="149"/>
      <c r="C156" s="150" t="s">
        <v>260</v>
      </c>
      <c r="D156" s="150" t="s">
        <v>139</v>
      </c>
      <c r="E156" s="151" t="s">
        <v>256</v>
      </c>
      <c r="F156" s="152" t="s">
        <v>257</v>
      </c>
      <c r="G156" s="153" t="s">
        <v>142</v>
      </c>
      <c r="H156" s="154">
        <v>1</v>
      </c>
      <c r="I156" s="155">
        <v>2500</v>
      </c>
      <c r="J156" s="156">
        <f aca="true" t="shared" si="20" ref="J156:J162">ROUND(I156*H156,2)</f>
        <v>2500</v>
      </c>
      <c r="K156" s="152" t="s">
        <v>1</v>
      </c>
      <c r="L156" s="30"/>
      <c r="M156" s="157" t="s">
        <v>1</v>
      </c>
      <c r="N156" s="158" t="s">
        <v>39</v>
      </c>
      <c r="O156" s="53"/>
      <c r="P156" s="159">
        <f aca="true" t="shared" si="21" ref="P156:P162">O156*H156</f>
        <v>0</v>
      </c>
      <c r="Q156" s="159">
        <v>0</v>
      </c>
      <c r="R156" s="159">
        <f aca="true" t="shared" si="22" ref="R156:R162">Q156*H156</f>
        <v>0</v>
      </c>
      <c r="S156" s="159">
        <v>0</v>
      </c>
      <c r="T156" s="160">
        <f aca="true" t="shared" si="23" ref="T156:T162">S156*H156</f>
        <v>0</v>
      </c>
      <c r="AR156" s="161" t="s">
        <v>258</v>
      </c>
      <c r="AT156" s="161" t="s">
        <v>139</v>
      </c>
      <c r="AU156" s="161" t="s">
        <v>82</v>
      </c>
      <c r="AY156" s="16" t="s">
        <v>136</v>
      </c>
      <c r="BE156" s="162">
        <f aca="true" t="shared" si="24" ref="BE156:BE162">IF(N156="základní",J156,0)</f>
        <v>2500</v>
      </c>
      <c r="BF156" s="162">
        <f aca="true" t="shared" si="25" ref="BF156:BF162">IF(N156="snížená",J156,0)</f>
        <v>0</v>
      </c>
      <c r="BG156" s="162">
        <f aca="true" t="shared" si="26" ref="BG156:BG162">IF(N156="zákl. přenesená",J156,0)</f>
        <v>0</v>
      </c>
      <c r="BH156" s="162">
        <f aca="true" t="shared" si="27" ref="BH156:BH162">IF(N156="sníž. přenesená",J156,0)</f>
        <v>0</v>
      </c>
      <c r="BI156" s="162">
        <f aca="true" t="shared" si="28" ref="BI156:BI162">IF(N156="nulová",J156,0)</f>
        <v>0</v>
      </c>
      <c r="BJ156" s="16" t="s">
        <v>82</v>
      </c>
      <c r="BK156" s="162">
        <f aca="true" t="shared" si="29" ref="BK156:BK162">ROUND(I156*H156,2)</f>
        <v>2500</v>
      </c>
      <c r="BL156" s="16" t="s">
        <v>258</v>
      </c>
      <c r="BM156" s="161" t="s">
        <v>1159</v>
      </c>
    </row>
    <row r="157" spans="2:65" s="1" customFormat="1" ht="16.5" customHeight="1">
      <c r="B157" s="149"/>
      <c r="C157" s="150" t="s">
        <v>268</v>
      </c>
      <c r="D157" s="150" t="s">
        <v>139</v>
      </c>
      <c r="E157" s="151" t="s">
        <v>265</v>
      </c>
      <c r="F157" s="152" t="s">
        <v>266</v>
      </c>
      <c r="G157" s="153" t="s">
        <v>142</v>
      </c>
      <c r="H157" s="154">
        <v>1</v>
      </c>
      <c r="I157" s="155">
        <v>1000</v>
      </c>
      <c r="J157" s="156">
        <f t="shared" si="20"/>
        <v>1000</v>
      </c>
      <c r="K157" s="152" t="s">
        <v>1</v>
      </c>
      <c r="L157" s="30"/>
      <c r="M157" s="157" t="s">
        <v>1</v>
      </c>
      <c r="N157" s="158" t="s">
        <v>39</v>
      </c>
      <c r="O157" s="53"/>
      <c r="P157" s="159">
        <f t="shared" si="21"/>
        <v>0</v>
      </c>
      <c r="Q157" s="159">
        <v>0</v>
      </c>
      <c r="R157" s="159">
        <f t="shared" si="22"/>
        <v>0</v>
      </c>
      <c r="S157" s="159">
        <v>0</v>
      </c>
      <c r="T157" s="160">
        <f t="shared" si="23"/>
        <v>0</v>
      </c>
      <c r="AR157" s="161" t="s">
        <v>258</v>
      </c>
      <c r="AT157" s="161" t="s">
        <v>139</v>
      </c>
      <c r="AU157" s="161" t="s">
        <v>82</v>
      </c>
      <c r="AY157" s="16" t="s">
        <v>136</v>
      </c>
      <c r="BE157" s="162">
        <f t="shared" si="24"/>
        <v>1000</v>
      </c>
      <c r="BF157" s="162">
        <f t="shared" si="25"/>
        <v>0</v>
      </c>
      <c r="BG157" s="162">
        <f t="shared" si="26"/>
        <v>0</v>
      </c>
      <c r="BH157" s="162">
        <f t="shared" si="27"/>
        <v>0</v>
      </c>
      <c r="BI157" s="162">
        <f t="shared" si="28"/>
        <v>0</v>
      </c>
      <c r="BJ157" s="16" t="s">
        <v>82</v>
      </c>
      <c r="BK157" s="162">
        <f t="shared" si="29"/>
        <v>1000</v>
      </c>
      <c r="BL157" s="16" t="s">
        <v>258</v>
      </c>
      <c r="BM157" s="161" t="s">
        <v>1160</v>
      </c>
    </row>
    <row r="158" spans="2:65" s="1" customFormat="1" ht="16.5" customHeight="1">
      <c r="B158" s="149"/>
      <c r="C158" s="150" t="s">
        <v>272</v>
      </c>
      <c r="D158" s="150" t="s">
        <v>139</v>
      </c>
      <c r="E158" s="151" t="s">
        <v>269</v>
      </c>
      <c r="F158" s="152" t="s">
        <v>270</v>
      </c>
      <c r="G158" s="153" t="s">
        <v>142</v>
      </c>
      <c r="H158" s="154">
        <v>1</v>
      </c>
      <c r="I158" s="155">
        <v>500</v>
      </c>
      <c r="J158" s="156">
        <f t="shared" si="20"/>
        <v>500</v>
      </c>
      <c r="K158" s="152" t="s">
        <v>1</v>
      </c>
      <c r="L158" s="30"/>
      <c r="M158" s="157" t="s">
        <v>1</v>
      </c>
      <c r="N158" s="158" t="s">
        <v>39</v>
      </c>
      <c r="O158" s="53"/>
      <c r="P158" s="159">
        <f t="shared" si="21"/>
        <v>0</v>
      </c>
      <c r="Q158" s="159">
        <v>0</v>
      </c>
      <c r="R158" s="159">
        <f t="shared" si="22"/>
        <v>0</v>
      </c>
      <c r="S158" s="159">
        <v>0</v>
      </c>
      <c r="T158" s="160">
        <f t="shared" si="23"/>
        <v>0</v>
      </c>
      <c r="AR158" s="161" t="s">
        <v>258</v>
      </c>
      <c r="AT158" s="161" t="s">
        <v>139</v>
      </c>
      <c r="AU158" s="161" t="s">
        <v>82</v>
      </c>
      <c r="AY158" s="16" t="s">
        <v>136</v>
      </c>
      <c r="BE158" s="162">
        <f t="shared" si="24"/>
        <v>500</v>
      </c>
      <c r="BF158" s="162">
        <f t="shared" si="25"/>
        <v>0</v>
      </c>
      <c r="BG158" s="162">
        <f t="shared" si="26"/>
        <v>0</v>
      </c>
      <c r="BH158" s="162">
        <f t="shared" si="27"/>
        <v>0</v>
      </c>
      <c r="BI158" s="162">
        <f t="shared" si="28"/>
        <v>0</v>
      </c>
      <c r="BJ158" s="16" t="s">
        <v>82</v>
      </c>
      <c r="BK158" s="162">
        <f t="shared" si="29"/>
        <v>500</v>
      </c>
      <c r="BL158" s="16" t="s">
        <v>258</v>
      </c>
      <c r="BM158" s="161" t="s">
        <v>1161</v>
      </c>
    </row>
    <row r="159" spans="2:65" s="1" customFormat="1" ht="16.5" customHeight="1">
      <c r="B159" s="149"/>
      <c r="C159" s="150" t="s">
        <v>276</v>
      </c>
      <c r="D159" s="150" t="s">
        <v>139</v>
      </c>
      <c r="E159" s="151" t="s">
        <v>273</v>
      </c>
      <c r="F159" s="152" t="s">
        <v>274</v>
      </c>
      <c r="G159" s="153" t="s">
        <v>142</v>
      </c>
      <c r="H159" s="154">
        <v>1</v>
      </c>
      <c r="I159" s="155">
        <v>700</v>
      </c>
      <c r="J159" s="156">
        <f t="shared" si="20"/>
        <v>700</v>
      </c>
      <c r="K159" s="152" t="s">
        <v>1</v>
      </c>
      <c r="L159" s="30"/>
      <c r="M159" s="157" t="s">
        <v>1</v>
      </c>
      <c r="N159" s="158" t="s">
        <v>39</v>
      </c>
      <c r="O159" s="53"/>
      <c r="P159" s="159">
        <f t="shared" si="21"/>
        <v>0</v>
      </c>
      <c r="Q159" s="159">
        <v>0</v>
      </c>
      <c r="R159" s="159">
        <f t="shared" si="22"/>
        <v>0</v>
      </c>
      <c r="S159" s="159">
        <v>0</v>
      </c>
      <c r="T159" s="160">
        <f t="shared" si="23"/>
        <v>0</v>
      </c>
      <c r="AR159" s="161" t="s">
        <v>258</v>
      </c>
      <c r="AT159" s="161" t="s">
        <v>139</v>
      </c>
      <c r="AU159" s="161" t="s">
        <v>82</v>
      </c>
      <c r="AY159" s="16" t="s">
        <v>136</v>
      </c>
      <c r="BE159" s="162">
        <f t="shared" si="24"/>
        <v>700</v>
      </c>
      <c r="BF159" s="162">
        <f t="shared" si="25"/>
        <v>0</v>
      </c>
      <c r="BG159" s="162">
        <f t="shared" si="26"/>
        <v>0</v>
      </c>
      <c r="BH159" s="162">
        <f t="shared" si="27"/>
        <v>0</v>
      </c>
      <c r="BI159" s="162">
        <f t="shared" si="28"/>
        <v>0</v>
      </c>
      <c r="BJ159" s="16" t="s">
        <v>82</v>
      </c>
      <c r="BK159" s="162">
        <f t="shared" si="29"/>
        <v>700</v>
      </c>
      <c r="BL159" s="16" t="s">
        <v>258</v>
      </c>
      <c r="BM159" s="161" t="s">
        <v>1162</v>
      </c>
    </row>
    <row r="160" spans="2:65" s="1" customFormat="1" ht="16.5" customHeight="1">
      <c r="B160" s="149"/>
      <c r="C160" s="150" t="s">
        <v>281</v>
      </c>
      <c r="D160" s="150" t="s">
        <v>139</v>
      </c>
      <c r="E160" s="151" t="s">
        <v>277</v>
      </c>
      <c r="F160" s="152" t="s">
        <v>278</v>
      </c>
      <c r="G160" s="153" t="s">
        <v>279</v>
      </c>
      <c r="H160" s="154">
        <v>2</v>
      </c>
      <c r="I160" s="155">
        <v>500</v>
      </c>
      <c r="J160" s="156">
        <f t="shared" si="20"/>
        <v>1000</v>
      </c>
      <c r="K160" s="152" t="s">
        <v>1</v>
      </c>
      <c r="L160" s="30"/>
      <c r="M160" s="157" t="s">
        <v>1</v>
      </c>
      <c r="N160" s="158" t="s">
        <v>39</v>
      </c>
      <c r="O160" s="53"/>
      <c r="P160" s="159">
        <f t="shared" si="21"/>
        <v>0</v>
      </c>
      <c r="Q160" s="159">
        <v>0</v>
      </c>
      <c r="R160" s="159">
        <f t="shared" si="22"/>
        <v>0</v>
      </c>
      <c r="S160" s="159">
        <v>0</v>
      </c>
      <c r="T160" s="160">
        <f t="shared" si="23"/>
        <v>0</v>
      </c>
      <c r="AR160" s="161" t="s">
        <v>258</v>
      </c>
      <c r="AT160" s="161" t="s">
        <v>139</v>
      </c>
      <c r="AU160" s="161" t="s">
        <v>82</v>
      </c>
      <c r="AY160" s="16" t="s">
        <v>136</v>
      </c>
      <c r="BE160" s="162">
        <f t="shared" si="24"/>
        <v>1000</v>
      </c>
      <c r="BF160" s="162">
        <f t="shared" si="25"/>
        <v>0</v>
      </c>
      <c r="BG160" s="162">
        <f t="shared" si="26"/>
        <v>0</v>
      </c>
      <c r="BH160" s="162">
        <f t="shared" si="27"/>
        <v>0</v>
      </c>
      <c r="BI160" s="162">
        <f t="shared" si="28"/>
        <v>0</v>
      </c>
      <c r="BJ160" s="16" t="s">
        <v>82</v>
      </c>
      <c r="BK160" s="162">
        <f t="shared" si="29"/>
        <v>1000</v>
      </c>
      <c r="BL160" s="16" t="s">
        <v>258</v>
      </c>
      <c r="BM160" s="161" t="s">
        <v>1163</v>
      </c>
    </row>
    <row r="161" spans="2:65" s="1" customFormat="1" ht="24" customHeight="1">
      <c r="B161" s="149"/>
      <c r="C161" s="150" t="s">
        <v>285</v>
      </c>
      <c r="D161" s="150" t="s">
        <v>139</v>
      </c>
      <c r="E161" s="151" t="s">
        <v>282</v>
      </c>
      <c r="F161" s="152" t="s">
        <v>283</v>
      </c>
      <c r="G161" s="153" t="s">
        <v>142</v>
      </c>
      <c r="H161" s="154">
        <v>1</v>
      </c>
      <c r="I161" s="155">
        <v>1000</v>
      </c>
      <c r="J161" s="156">
        <f t="shared" si="20"/>
        <v>1000</v>
      </c>
      <c r="K161" s="152" t="s">
        <v>1</v>
      </c>
      <c r="L161" s="30"/>
      <c r="M161" s="157" t="s">
        <v>1</v>
      </c>
      <c r="N161" s="158" t="s">
        <v>39</v>
      </c>
      <c r="O161" s="53"/>
      <c r="P161" s="159">
        <f t="shared" si="21"/>
        <v>0</v>
      </c>
      <c r="Q161" s="159">
        <v>0</v>
      </c>
      <c r="R161" s="159">
        <f t="shared" si="22"/>
        <v>0</v>
      </c>
      <c r="S161" s="159">
        <v>0</v>
      </c>
      <c r="T161" s="160">
        <f t="shared" si="23"/>
        <v>0</v>
      </c>
      <c r="AR161" s="161" t="s">
        <v>258</v>
      </c>
      <c r="AT161" s="161" t="s">
        <v>139</v>
      </c>
      <c r="AU161" s="161" t="s">
        <v>82</v>
      </c>
      <c r="AY161" s="16" t="s">
        <v>136</v>
      </c>
      <c r="BE161" s="162">
        <f t="shared" si="24"/>
        <v>1000</v>
      </c>
      <c r="BF161" s="162">
        <f t="shared" si="25"/>
        <v>0</v>
      </c>
      <c r="BG161" s="162">
        <f t="shared" si="26"/>
        <v>0</v>
      </c>
      <c r="BH161" s="162">
        <f t="shared" si="27"/>
        <v>0</v>
      </c>
      <c r="BI161" s="162">
        <f t="shared" si="28"/>
        <v>0</v>
      </c>
      <c r="BJ161" s="16" t="s">
        <v>82</v>
      </c>
      <c r="BK161" s="162">
        <f t="shared" si="29"/>
        <v>1000</v>
      </c>
      <c r="BL161" s="16" t="s">
        <v>258</v>
      </c>
      <c r="BM161" s="161" t="s">
        <v>1164</v>
      </c>
    </row>
    <row r="162" spans="2:65" s="1" customFormat="1" ht="16.5" customHeight="1">
      <c r="B162" s="149"/>
      <c r="C162" s="150" t="s">
        <v>408</v>
      </c>
      <c r="D162" s="150" t="s">
        <v>139</v>
      </c>
      <c r="E162" s="151" t="s">
        <v>286</v>
      </c>
      <c r="F162" s="152" t="s">
        <v>287</v>
      </c>
      <c r="G162" s="153" t="s">
        <v>142</v>
      </c>
      <c r="H162" s="154">
        <v>1</v>
      </c>
      <c r="I162" s="155">
        <v>2500</v>
      </c>
      <c r="J162" s="156">
        <f t="shared" si="20"/>
        <v>2500</v>
      </c>
      <c r="K162" s="152" t="s">
        <v>1</v>
      </c>
      <c r="L162" s="30"/>
      <c r="M162" s="172" t="s">
        <v>1</v>
      </c>
      <c r="N162" s="173" t="s">
        <v>39</v>
      </c>
      <c r="O162" s="174"/>
      <c r="P162" s="175">
        <f t="shared" si="21"/>
        <v>0</v>
      </c>
      <c r="Q162" s="175">
        <v>0</v>
      </c>
      <c r="R162" s="175">
        <f t="shared" si="22"/>
        <v>0</v>
      </c>
      <c r="S162" s="175">
        <v>0</v>
      </c>
      <c r="T162" s="176">
        <f t="shared" si="23"/>
        <v>0</v>
      </c>
      <c r="AR162" s="161" t="s">
        <v>258</v>
      </c>
      <c r="AT162" s="161" t="s">
        <v>139</v>
      </c>
      <c r="AU162" s="161" t="s">
        <v>82</v>
      </c>
      <c r="AY162" s="16" t="s">
        <v>136</v>
      </c>
      <c r="BE162" s="162">
        <f t="shared" si="24"/>
        <v>2500</v>
      </c>
      <c r="BF162" s="162">
        <f t="shared" si="25"/>
        <v>0</v>
      </c>
      <c r="BG162" s="162">
        <f t="shared" si="26"/>
        <v>0</v>
      </c>
      <c r="BH162" s="162">
        <f t="shared" si="27"/>
        <v>0</v>
      </c>
      <c r="BI162" s="162">
        <f t="shared" si="28"/>
        <v>0</v>
      </c>
      <c r="BJ162" s="16" t="s">
        <v>82</v>
      </c>
      <c r="BK162" s="162">
        <f t="shared" si="29"/>
        <v>2500</v>
      </c>
      <c r="BL162" s="16" t="s">
        <v>258</v>
      </c>
      <c r="BM162" s="161" t="s">
        <v>1165</v>
      </c>
    </row>
    <row r="163" spans="2:12" s="1" customFormat="1" ht="6.95" customHeight="1">
      <c r="B163" s="42"/>
      <c r="C163" s="43"/>
      <c r="D163" s="43"/>
      <c r="E163" s="43"/>
      <c r="F163" s="43"/>
      <c r="G163" s="43"/>
      <c r="H163" s="43"/>
      <c r="I163" s="110"/>
      <c r="J163" s="43"/>
      <c r="K163" s="43"/>
      <c r="L163" s="30"/>
    </row>
  </sheetData>
  <autoFilter ref="C120:K16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DELL\Ondra</dc:creator>
  <cp:keywords/>
  <dc:description/>
  <cp:lastModifiedBy>Andrea</cp:lastModifiedBy>
  <cp:lastPrinted>2020-08-26T11:32:31Z</cp:lastPrinted>
  <dcterms:created xsi:type="dcterms:W3CDTF">2020-03-21T08:58:45Z</dcterms:created>
  <dcterms:modified xsi:type="dcterms:W3CDTF">2020-08-27T08:12:42Z</dcterms:modified>
  <cp:category/>
  <cp:version/>
  <cp:contentType/>
  <cp:contentStatus/>
</cp:coreProperties>
</file>