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990" activeTab="2"/>
  </bookViews>
  <sheets>
    <sheet name="Rekapitulace stavby" sheetId="1" r:id="rId1"/>
    <sheet name="OST" sheetId="2" r:id="rId2"/>
    <sheet name="SO 11" sheetId="3" r:id="rId3"/>
    <sheet name="SO 12" sheetId="4" r:id="rId4"/>
    <sheet name="SO 13" sheetId="5" r:id="rId5"/>
    <sheet name="SO 14" sheetId="6" r:id="rId6"/>
    <sheet name="SO 15" sheetId="7" r:id="rId7"/>
    <sheet name="SO 21" sheetId="8" r:id="rId8"/>
    <sheet name="SO 22" sheetId="9" r:id="rId9"/>
    <sheet name="SO 23" sheetId="10" r:id="rId10"/>
    <sheet name="SO 24" sheetId="11" r:id="rId11"/>
    <sheet name="SO 31" sheetId="12" r:id="rId12"/>
    <sheet name="SO 32" sheetId="13" r:id="rId13"/>
    <sheet name="MGZS 1" sheetId="14" r:id="rId14"/>
    <sheet name="Seznam figur" sheetId="15" r:id="rId15"/>
    <sheet name="List1" sheetId="16" r:id="rId16"/>
  </sheets>
  <definedNames>
    <definedName name="_xlnm._FilterDatabase" localSheetId="13" hidden="1">'MGZS 1'!$C$117:$K$129</definedName>
    <definedName name="_xlnm._FilterDatabase" localSheetId="1" hidden="1">OST!$C$117:$K$142</definedName>
    <definedName name="_xlnm._FilterDatabase" localSheetId="2" hidden="1">'SO 11'!$C$124:$K$271</definedName>
    <definedName name="_xlnm._FilterDatabase" localSheetId="3" hidden="1">'SO 12'!$C$125:$K$257</definedName>
    <definedName name="_xlnm._FilterDatabase" localSheetId="4" hidden="1">'SO 13'!$C$124:$K$231</definedName>
    <definedName name="_xlnm._FilterDatabase" localSheetId="5" hidden="1">'SO 14'!$C$117:$K$149</definedName>
    <definedName name="_xlnm._FilterDatabase" localSheetId="6" hidden="1">'SO 15'!$C$118:$K$163</definedName>
    <definedName name="_xlnm._FilterDatabase" localSheetId="7" hidden="1">'SO 21'!$C$120:$K$148</definedName>
    <definedName name="_xlnm._FilterDatabase" localSheetId="8" hidden="1">'SO 22'!$C$121:$K$222</definedName>
    <definedName name="_xlnm._FilterDatabase" localSheetId="9" hidden="1">'SO 23'!$C$121:$K$218</definedName>
    <definedName name="_xlnm._FilterDatabase" localSheetId="10" hidden="1">'SO 24'!$C$122:$K$233</definedName>
    <definedName name="_xlnm._FilterDatabase" localSheetId="11" hidden="1">'SO 31'!$C$117:$K$147</definedName>
    <definedName name="_xlnm._FilterDatabase" localSheetId="12" hidden="1">'SO 32'!$C$119:$K$158</definedName>
    <definedName name="_xlnm.Print_Titles" localSheetId="13">'MGZS 1'!$117:$117</definedName>
    <definedName name="_xlnm.Print_Titles" localSheetId="1">OST!$117:$117</definedName>
    <definedName name="_xlnm.Print_Titles" localSheetId="0">'Rekapitulace stavby'!$92:$92</definedName>
    <definedName name="_xlnm.Print_Titles" localSheetId="14">'Seznam figur'!$9:$9</definedName>
    <definedName name="_xlnm.Print_Titles" localSheetId="2">'SO 11'!$124:$124</definedName>
    <definedName name="_xlnm.Print_Titles" localSheetId="3">'SO 12'!$125:$125</definedName>
    <definedName name="_xlnm.Print_Titles" localSheetId="4">'SO 13'!$124:$124</definedName>
    <definedName name="_xlnm.Print_Titles" localSheetId="5">'SO 14'!$117:$117</definedName>
    <definedName name="_xlnm.Print_Titles" localSheetId="6">'SO 15'!$118:$118</definedName>
    <definedName name="_xlnm.Print_Titles" localSheetId="7">'SO 21'!$120:$120</definedName>
    <definedName name="_xlnm.Print_Titles" localSheetId="8">'SO 22'!$121:$121</definedName>
    <definedName name="_xlnm.Print_Titles" localSheetId="9">'SO 23'!$121:$121</definedName>
    <definedName name="_xlnm.Print_Titles" localSheetId="10">'SO 24'!$122:$122</definedName>
    <definedName name="_xlnm.Print_Titles" localSheetId="11">'SO 31'!$117:$117</definedName>
    <definedName name="_xlnm.Print_Titles" localSheetId="12">'SO 32'!$119:$119</definedName>
    <definedName name="_xlnm.Print_Area" localSheetId="13">'MGZS 1'!$C$4:$J$39,'MGZS 1'!$C$50:$J$76,'MGZS 1'!$C$82:$J$99,'MGZS 1'!$C$105:$K$129</definedName>
    <definedName name="_xlnm.Print_Area" localSheetId="1">OST!$C$4:$J$39,OST!$C$50:$J$76,OST!$C$82:$J$99,OST!$C$105:$K$142</definedName>
    <definedName name="_xlnm.Print_Area" localSheetId="0">'Rekapitulace stavby'!$D$4:$AO$76,'Rekapitulace stavby'!$C$82:$AQ$108</definedName>
    <definedName name="_xlnm.Print_Area" localSheetId="14">'Seznam figur'!$C$4:$G$123</definedName>
    <definedName name="_xlnm.Print_Area" localSheetId="2">'SO 11'!$C$4:$J$39,'SO 11'!$C$50:$J$76,'SO 11'!$C$82:$J$106,'SO 11'!$C$112:$K$271</definedName>
    <definedName name="_xlnm.Print_Area" localSheetId="3">'SO 12'!$C$4:$J$39,'SO 12'!$C$50:$J$76,'SO 12'!$C$82:$J$107,'SO 12'!$C$113:$K$257</definedName>
    <definedName name="_xlnm.Print_Area" localSheetId="4">'SO 13'!$C$4:$J$39,'SO 13'!$C$50:$J$76,'SO 13'!$C$82:$J$106,'SO 13'!$C$112:$K$231</definedName>
    <definedName name="_xlnm.Print_Area" localSheetId="5">'SO 14'!$C$4:$J$39,'SO 14'!$C$50:$J$76,'SO 14'!$C$82:$J$99,'SO 14'!$C$105:$K$149</definedName>
    <definedName name="_xlnm.Print_Area" localSheetId="6">'SO 15'!$C$4:$J$39,'SO 15'!$C$50:$J$76,'SO 15'!$C$82:$J$100,'SO 15'!$C$106:$K$163</definedName>
    <definedName name="_xlnm.Print_Area" localSheetId="7">'SO 21'!$C$4:$J$39,'SO 21'!$C$50:$J$76,'SO 21'!$C$82:$J$102,'SO 21'!$C$108:$K$148</definedName>
    <definedName name="_xlnm.Print_Area" localSheetId="8">'SO 22'!$C$4:$J$39,'SO 22'!$C$50:$J$76,'SO 22'!$C$82:$J$103,'SO 22'!$C$109:$K$222</definedName>
    <definedName name="_xlnm.Print_Area" localSheetId="9">'SO 23'!$C$4:$J$39,'SO 23'!$C$50:$J$76,'SO 23'!$C$82:$J$103,'SO 23'!$C$109:$K$218</definedName>
    <definedName name="_xlnm.Print_Area" localSheetId="10">'SO 24'!$C$4:$J$39,'SO 24'!$C$50:$J$76,'SO 24'!$C$82:$J$104,'SO 24'!$C$110:$K$233</definedName>
    <definedName name="_xlnm.Print_Area" localSheetId="11">'SO 31'!$C$4:$J$39,'SO 31'!$C$50:$J$76,'SO 31'!$C$82:$J$99,'SO 31'!$C$105:$K$147</definedName>
    <definedName name="_xlnm.Print_Area" localSheetId="12">'SO 32'!$C$4:$J$39,'SO 32'!$C$50:$J$76,'SO 32'!$C$82:$J$101,'SO 32'!$C$107:$K$158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5"/>
  <c r="J37" i="14"/>
  <c r="J36"/>
  <c r="AY107" i="1"/>
  <c r="J35" i="14"/>
  <c r="AX107" i="1" s="1"/>
  <c r="BI129" i="14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89" s="1"/>
  <c r="E7"/>
  <c r="E85" s="1"/>
  <c r="J37" i="13"/>
  <c r="J36"/>
  <c r="AY106" i="1" s="1"/>
  <c r="J35" i="13"/>
  <c r="AX106" i="1"/>
  <c r="BI158" i="13"/>
  <c r="BH158"/>
  <c r="BG158"/>
  <c r="BF158"/>
  <c r="T158"/>
  <c r="T157" s="1"/>
  <c r="T156" s="1"/>
  <c r="R158"/>
  <c r="R157" s="1"/>
  <c r="R156" s="1"/>
  <c r="P158"/>
  <c r="P157"/>
  <c r="P156" s="1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 s="1"/>
  <c r="J17"/>
  <c r="J12"/>
  <c r="J114" s="1"/>
  <c r="E7"/>
  <c r="E110" s="1"/>
  <c r="J37" i="12"/>
  <c r="J36"/>
  <c r="AY105" i="1" s="1"/>
  <c r="J35" i="12"/>
  <c r="AX105" i="1"/>
  <c r="BI146" i="12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 s="1"/>
  <c r="J17"/>
  <c r="J12"/>
  <c r="J112"/>
  <c r="E7"/>
  <c r="E108" s="1"/>
  <c r="J37" i="11"/>
  <c r="J36"/>
  <c r="AY104" i="1" s="1"/>
  <c r="J35" i="11"/>
  <c r="AX104" i="1" s="1"/>
  <c r="BI233" i="11"/>
  <c r="BH233"/>
  <c r="BG233"/>
  <c r="BF233"/>
  <c r="T233"/>
  <c r="T232" s="1"/>
  <c r="R233"/>
  <c r="R232" s="1"/>
  <c r="R226" s="1"/>
  <c r="P233"/>
  <c r="P232" s="1"/>
  <c r="P226" s="1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 s="1"/>
  <c r="J17"/>
  <c r="J12"/>
  <c r="J89" s="1"/>
  <c r="E7"/>
  <c r="E113" s="1"/>
  <c r="J37" i="10"/>
  <c r="J36"/>
  <c r="AY103" i="1" s="1"/>
  <c r="J35" i="10"/>
  <c r="AX103" i="1"/>
  <c r="BI218" i="10"/>
  <c r="BH218"/>
  <c r="BG218"/>
  <c r="BF218"/>
  <c r="T218"/>
  <c r="T217" s="1"/>
  <c r="T216" s="1"/>
  <c r="R218"/>
  <c r="R217" s="1"/>
  <c r="R216" s="1"/>
  <c r="P218"/>
  <c r="P217"/>
  <c r="P216" s="1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 s="1"/>
  <c r="J17"/>
  <c r="J12"/>
  <c r="J116" s="1"/>
  <c r="E7"/>
  <c r="E112"/>
  <c r="J37" i="9"/>
  <c r="J36"/>
  <c r="AY102" i="1" s="1"/>
  <c r="J35" i="9"/>
  <c r="AX102" i="1" s="1"/>
  <c r="BI222" i="9"/>
  <c r="BH222"/>
  <c r="BG222"/>
  <c r="BF222"/>
  <c r="T222"/>
  <c r="T221" s="1"/>
  <c r="T220" s="1"/>
  <c r="R222"/>
  <c r="R221" s="1"/>
  <c r="R220" s="1"/>
  <c r="P222"/>
  <c r="P221" s="1"/>
  <c r="P220" s="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 s="1"/>
  <c r="J17"/>
  <c r="J12"/>
  <c r="J116"/>
  <c r="E7"/>
  <c r="E112"/>
  <c r="J37" i="8"/>
  <c r="J36"/>
  <c r="AY101" i="1"/>
  <c r="J35" i="8"/>
  <c r="AX101" i="1" s="1"/>
  <c r="BI148" i="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T123" s="1"/>
  <c r="R124"/>
  <c r="R123"/>
  <c r="P124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r="J37" i="7"/>
  <c r="J36"/>
  <c r="AY100" i="1"/>
  <c r="J35" i="7"/>
  <c r="AX100" i="1" s="1"/>
  <c r="BI162" i="7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92" s="1"/>
  <c r="J17"/>
  <c r="J12"/>
  <c r="J113" s="1"/>
  <c r="E7"/>
  <c r="E109"/>
  <c r="J37" i="6"/>
  <c r="J36"/>
  <c r="AY99" i="1" s="1"/>
  <c r="J35" i="6"/>
  <c r="AX99" i="1"/>
  <c r="BI148" i="6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3"/>
  <c r="BH123"/>
  <c r="BG123"/>
  <c r="BF123"/>
  <c r="T123"/>
  <c r="R123"/>
  <c r="P123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 s="1"/>
  <c r="J17"/>
  <c r="J12"/>
  <c r="J112" s="1"/>
  <c r="E7"/>
  <c r="E108" s="1"/>
  <c r="J37" i="5"/>
  <c r="J36"/>
  <c r="AY98" i="1" s="1"/>
  <c r="J35" i="5"/>
  <c r="AX98" i="1"/>
  <c r="BI231" i="5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T222" s="1"/>
  <c r="R223"/>
  <c r="R222"/>
  <c r="P223"/>
  <c r="P222" s="1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T210" s="1"/>
  <c r="R211"/>
  <c r="R210" s="1"/>
  <c r="P211"/>
  <c r="P210" s="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 s="1"/>
  <c r="J17"/>
  <c r="J12"/>
  <c r="J89" s="1"/>
  <c r="E7"/>
  <c r="E115"/>
  <c r="J37" i="4"/>
  <c r="J36"/>
  <c r="AY97" i="1" s="1"/>
  <c r="J35" i="4"/>
  <c r="AX97" i="1"/>
  <c r="BI257" i="4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T251" s="1"/>
  <c r="R252"/>
  <c r="R251" s="1"/>
  <c r="P252"/>
  <c r="P251"/>
  <c r="BI250"/>
  <c r="BH250"/>
  <c r="BG250"/>
  <c r="BF250"/>
  <c r="T250"/>
  <c r="T239" s="1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R239" s="1"/>
  <c r="P240"/>
  <c r="P239" s="1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 s="1"/>
  <c r="J17"/>
  <c r="J12"/>
  <c r="J120" s="1"/>
  <c r="E7"/>
  <c r="E116" s="1"/>
  <c r="J37" i="3"/>
  <c r="J36"/>
  <c r="AY96" i="1" s="1"/>
  <c r="J35" i="3"/>
  <c r="AX96" i="1" s="1"/>
  <c r="BI271" i="3"/>
  <c r="BH271"/>
  <c r="BG271"/>
  <c r="BF271"/>
  <c r="T271"/>
  <c r="R271"/>
  <c r="P271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 s="1"/>
  <c r="R245" s="1"/>
  <c r="P257"/>
  <c r="P256" s="1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T245" s="1"/>
  <c r="R246"/>
  <c r="P246"/>
  <c r="P245" s="1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 s="1"/>
  <c r="J17"/>
  <c r="J12"/>
  <c r="J89" s="1"/>
  <c r="E7"/>
  <c r="E115" s="1"/>
  <c r="J37" i="2"/>
  <c r="J36"/>
  <c r="AY95" i="1" s="1"/>
  <c r="J35" i="2"/>
  <c r="AX95" i="1"/>
  <c r="BI141" i="2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 s="1"/>
  <c r="J23"/>
  <c r="J21"/>
  <c r="E21"/>
  <c r="J91" s="1"/>
  <c r="J20"/>
  <c r="J18"/>
  <c r="E18"/>
  <c r="F115" s="1"/>
  <c r="J17"/>
  <c r="J15"/>
  <c r="E15"/>
  <c r="F91"/>
  <c r="J14"/>
  <c r="J12"/>
  <c r="J89"/>
  <c r="E7"/>
  <c r="E108"/>
  <c r="L90" i="1"/>
  <c r="AM90"/>
  <c r="AM89"/>
  <c r="L89"/>
  <c r="AM87"/>
  <c r="L87"/>
  <c r="L85"/>
  <c r="L84"/>
  <c r="J129" i="14"/>
  <c r="J127"/>
  <c r="J158" i="13"/>
  <c r="BK154"/>
  <c r="J148"/>
  <c r="BK142"/>
  <c r="J139"/>
  <c r="J137"/>
  <c r="BK135"/>
  <c r="J134"/>
  <c r="J132"/>
  <c r="J131"/>
  <c r="J125"/>
  <c r="J142" i="12"/>
  <c r="J134"/>
  <c r="J133"/>
  <c r="BK123"/>
  <c r="J224" i="11"/>
  <c r="J218"/>
  <c r="BK212"/>
  <c r="J210"/>
  <c r="J209"/>
  <c r="J208"/>
  <c r="BK205"/>
  <c r="BK204"/>
  <c r="J202"/>
  <c r="J201"/>
  <c r="BK198"/>
  <c r="BK196"/>
  <c r="J189"/>
  <c r="J184"/>
  <c r="J183"/>
  <c r="J180"/>
  <c r="BK178"/>
  <c r="BK173"/>
  <c r="J172"/>
  <c r="J167"/>
  <c r="BK164"/>
  <c r="BK162"/>
  <c r="BK158"/>
  <c r="J147"/>
  <c r="BK145"/>
  <c r="BK135"/>
  <c r="J134"/>
  <c r="J132"/>
  <c r="J130"/>
  <c r="J128"/>
  <c r="BK126"/>
  <c r="J214" i="10"/>
  <c r="BK201"/>
  <c r="J200"/>
  <c r="BK197"/>
  <c r="J196"/>
  <c r="J194"/>
  <c r="J186"/>
  <c r="J185"/>
  <c r="BK172"/>
  <c r="J166"/>
  <c r="J155"/>
  <c r="J151"/>
  <c r="BK146"/>
  <c r="J144"/>
  <c r="J134"/>
  <c r="BK128"/>
  <c r="J125"/>
  <c r="BK206" i="9"/>
  <c r="J205"/>
  <c r="J202"/>
  <c r="BK201"/>
  <c r="BK200"/>
  <c r="J199"/>
  <c r="J192"/>
  <c r="BK191"/>
  <c r="BK190"/>
  <c r="J189"/>
  <c r="BK185"/>
  <c r="J180"/>
  <c r="J175"/>
  <c r="BK172"/>
  <c r="J167"/>
  <c r="BK159"/>
  <c r="J155"/>
  <c r="J139"/>
  <c r="J130"/>
  <c r="J125"/>
  <c r="BK147" i="8"/>
  <c r="J146"/>
  <c r="J162" i="7"/>
  <c r="J160"/>
  <c r="J155"/>
  <c r="J145"/>
  <c r="J143"/>
  <c r="BK138"/>
  <c r="J128"/>
  <c r="J146" i="6"/>
  <c r="J138"/>
  <c r="BK134"/>
  <c r="BK130"/>
  <c r="BK121"/>
  <c r="J230" i="5"/>
  <c r="J226"/>
  <c r="BK221"/>
  <c r="J215"/>
  <c r="BK213"/>
  <c r="BK211"/>
  <c r="J208"/>
  <c r="J206"/>
  <c r="BK202"/>
  <c r="BK199"/>
  <c r="J195"/>
  <c r="J191"/>
  <c r="BK189"/>
  <c r="J183"/>
  <c r="BK180"/>
  <c r="J171"/>
  <c r="J167"/>
  <c r="J161"/>
  <c r="BK159"/>
  <c r="J155"/>
  <c r="J153"/>
  <c r="BK142"/>
  <c r="J130"/>
  <c r="BK252" i="4"/>
  <c r="BK247"/>
  <c r="J231"/>
  <c r="BK225"/>
  <c r="BK220"/>
  <c r="BK214"/>
  <c r="J212"/>
  <c r="BK208"/>
  <c r="BK203"/>
  <c r="J198"/>
  <c r="BK196"/>
  <c r="J191"/>
  <c r="BK185"/>
  <c r="J180"/>
  <c r="BK178"/>
  <c r="BK176"/>
  <c r="J168"/>
  <c r="J166"/>
  <c r="J164"/>
  <c r="J151"/>
  <c r="BK150"/>
  <c r="J148"/>
  <c r="BK146"/>
  <c r="J144"/>
  <c r="BK135"/>
  <c r="BK271" i="3"/>
  <c r="J271"/>
  <c r="J270"/>
  <c r="J263"/>
  <c r="BK246"/>
  <c r="J227"/>
  <c r="BK225"/>
  <c r="J215"/>
  <c r="J211"/>
  <c r="BK208"/>
  <c r="BK206"/>
  <c r="J197"/>
  <c r="BK187"/>
  <c r="J181"/>
  <c r="J165"/>
  <c r="J151"/>
  <c r="BK147"/>
  <c r="J145"/>
  <c r="J138"/>
  <c r="BK139" i="2"/>
  <c r="BK131"/>
  <c r="J129"/>
  <c r="BK126"/>
  <c r="BK125"/>
  <c r="AS94" i="1"/>
  <c r="BK129" i="14"/>
  <c r="BK128"/>
  <c r="BK127"/>
  <c r="BK123"/>
  <c r="J123"/>
  <c r="BK121"/>
  <c r="J121"/>
  <c r="BK158" i="13"/>
  <c r="J154"/>
  <c r="BK151"/>
  <c r="BK149"/>
  <c r="J149"/>
  <c r="BK148"/>
  <c r="BK146"/>
  <c r="BK144"/>
  <c r="J142"/>
  <c r="BK140"/>
  <c r="BK139"/>
  <c r="BK138"/>
  <c r="J138"/>
  <c r="BK137"/>
  <c r="J135"/>
  <c r="BK134"/>
  <c r="J133"/>
  <c r="BK131"/>
  <c r="J129"/>
  <c r="BK127"/>
  <c r="BK125"/>
  <c r="BK123"/>
  <c r="J123"/>
  <c r="BK146" i="12"/>
  <c r="BK144"/>
  <c r="BK142"/>
  <c r="BK140"/>
  <c r="J140"/>
  <c r="J138"/>
  <c r="J136"/>
  <c r="BK134"/>
  <c r="BK133"/>
  <c r="BK131"/>
  <c r="J131"/>
  <c r="BK127"/>
  <c r="J127"/>
  <c r="J123"/>
  <c r="BK121"/>
  <c r="BK233" i="11"/>
  <c r="J233"/>
  <c r="BK231"/>
  <c r="J231"/>
  <c r="BK230"/>
  <c r="BK228"/>
  <c r="J228"/>
  <c r="BK227"/>
  <c r="BK224"/>
  <c r="BK223"/>
  <c r="BK222"/>
  <c r="J222"/>
  <c r="BK218"/>
  <c r="BK215"/>
  <c r="J215"/>
  <c r="J213"/>
  <c r="BK211"/>
  <c r="J211"/>
  <c r="BK209"/>
  <c r="BK208"/>
  <c r="J207"/>
  <c r="BK206"/>
  <c r="J206"/>
  <c r="J205"/>
  <c r="BK203"/>
  <c r="J203"/>
  <c r="BK202"/>
  <c r="BK201"/>
  <c r="BK200"/>
  <c r="BK199"/>
  <c r="J199"/>
  <c r="J198"/>
  <c r="BK197"/>
  <c r="J197"/>
  <c r="J196"/>
  <c r="BK195"/>
  <c r="J195"/>
  <c r="J194"/>
  <c r="BK192"/>
  <c r="BK189"/>
  <c r="BK187"/>
  <c r="J187"/>
  <c r="BK186"/>
  <c r="J186"/>
  <c r="BK181"/>
  <c r="J181"/>
  <c r="BK180"/>
  <c r="J178"/>
  <c r="BK175"/>
  <c r="BK174"/>
  <c r="J174"/>
  <c r="J173"/>
  <c r="BK172"/>
  <c r="BK169"/>
  <c r="J164"/>
  <c r="BK160"/>
  <c r="J158"/>
  <c r="J156"/>
  <c r="BK154"/>
  <c r="BK147"/>
  <c r="BK146"/>
  <c r="BK143"/>
  <c r="J141"/>
  <c r="J139"/>
  <c r="BK137"/>
  <c r="J137"/>
  <c r="J135"/>
  <c r="BK134"/>
  <c r="BK132"/>
  <c r="BK130"/>
  <c r="BK128"/>
  <c r="BK218" i="10"/>
  <c r="J218"/>
  <c r="BK214"/>
  <c r="BK213"/>
  <c r="J213"/>
  <c r="BK212"/>
  <c r="J212"/>
  <c r="J208"/>
  <c r="BK205"/>
  <c r="BK203"/>
  <c r="J203"/>
  <c r="BK202"/>
  <c r="J202"/>
  <c r="J201"/>
  <c r="BK200"/>
  <c r="BK199"/>
  <c r="BK198"/>
  <c r="J198"/>
  <c r="J197"/>
  <c r="BK196"/>
  <c r="J195"/>
  <c r="BK194"/>
  <c r="BK193"/>
  <c r="BK192"/>
  <c r="BK191"/>
  <c r="J191"/>
  <c r="BK190"/>
  <c r="J190"/>
  <c r="BK189"/>
  <c r="J189"/>
  <c r="J187"/>
  <c r="BK186"/>
  <c r="BK185"/>
  <c r="J184"/>
  <c r="BK183"/>
  <c r="BK182"/>
  <c r="BK181"/>
  <c r="J181"/>
  <c r="BK179"/>
  <c r="BK178"/>
  <c r="BK177"/>
  <c r="BK174"/>
  <c r="BK173"/>
  <c r="J173"/>
  <c r="J172"/>
  <c r="J170"/>
  <c r="BK169"/>
  <c r="BK167"/>
  <c r="J167"/>
  <c r="BK166"/>
  <c r="BK165"/>
  <c r="BK162"/>
  <c r="J162"/>
  <c r="BK160"/>
  <c r="BK157"/>
  <c r="J157"/>
  <c r="BK155"/>
  <c r="BK153"/>
  <c r="BK151"/>
  <c r="BK148"/>
  <c r="BK144"/>
  <c r="BK137"/>
  <c r="J137"/>
  <c r="BK136"/>
  <c r="J136"/>
  <c r="BK134"/>
  <c r="BK132"/>
  <c r="BK130"/>
  <c r="J128"/>
  <c r="BK127"/>
  <c r="J127"/>
  <c r="BK125"/>
  <c r="BK222" i="9"/>
  <c r="J222"/>
  <c r="BK218"/>
  <c r="BK214"/>
  <c r="J214"/>
  <c r="BK211"/>
  <c r="J211"/>
  <c r="BK209"/>
  <c r="J209"/>
  <c r="BK208"/>
  <c r="BK207"/>
  <c r="J207"/>
  <c r="J204"/>
  <c r="BK203"/>
  <c r="J203"/>
  <c r="BK202"/>
  <c r="J201"/>
  <c r="J200"/>
  <c r="BK199"/>
  <c r="BK198"/>
  <c r="BK197"/>
  <c r="BK195"/>
  <c r="J195"/>
  <c r="BK194"/>
  <c r="J194"/>
  <c r="BK193"/>
  <c r="BK192"/>
  <c r="J191"/>
  <c r="J190"/>
  <c r="BK189"/>
  <c r="BK188"/>
  <c r="J188"/>
  <c r="BK187"/>
  <c r="BK186"/>
  <c r="J186"/>
  <c r="J185"/>
  <c r="BK184"/>
  <c r="J184"/>
  <c r="BK183"/>
  <c r="J183"/>
  <c r="BK180"/>
  <c r="BK178"/>
  <c r="J178"/>
  <c r="BK177"/>
  <c r="J177"/>
  <c r="J174"/>
  <c r="J172"/>
  <c r="BK170"/>
  <c r="BK167"/>
  <c r="BK164"/>
  <c r="J164"/>
  <c r="BK162"/>
  <c r="J159"/>
  <c r="J157"/>
  <c r="BK155"/>
  <c r="BK153"/>
  <c r="J153"/>
  <c r="BK151"/>
  <c r="BK149"/>
  <c r="J149"/>
  <c r="J147"/>
  <c r="BK140"/>
  <c r="BK139"/>
  <c r="J138"/>
  <c r="BK136"/>
  <c r="J136"/>
  <c r="BK134"/>
  <c r="BK132"/>
  <c r="J132"/>
  <c r="BK130"/>
  <c r="BK128"/>
  <c r="J128"/>
  <c r="BK127"/>
  <c r="J127"/>
  <c r="BK125"/>
  <c r="BK148" i="8"/>
  <c r="J148"/>
  <c r="J147"/>
  <c r="BK146"/>
  <c r="BK145"/>
  <c r="J145"/>
  <c r="BK144"/>
  <c r="BK143"/>
  <c r="J143"/>
  <c r="BK142"/>
  <c r="BK140"/>
  <c r="BK139"/>
  <c r="J139"/>
  <c r="BK138"/>
  <c r="J138"/>
  <c r="BK137"/>
  <c r="BK136"/>
  <c r="BK134"/>
  <c r="J134"/>
  <c r="BK132"/>
  <c r="J132"/>
  <c r="BK131"/>
  <c r="J131"/>
  <c r="BK127"/>
  <c r="BK126"/>
  <c r="J126"/>
  <c r="BK124"/>
  <c r="J124"/>
  <c r="BK162" i="7"/>
  <c r="BK160"/>
  <c r="BK157"/>
  <c r="J157"/>
  <c r="BK155"/>
  <c r="BK153"/>
  <c r="J153"/>
  <c r="BK151"/>
  <c r="J151"/>
  <c r="BK149"/>
  <c r="BK147"/>
  <c r="J147"/>
  <c r="BK145"/>
  <c r="BK143"/>
  <c r="BK141"/>
  <c r="J141"/>
  <c r="J138"/>
  <c r="BK136"/>
  <c r="BK128"/>
  <c r="J126"/>
  <c r="J124"/>
  <c r="J122"/>
  <c r="BK148" i="6"/>
  <c r="J148"/>
  <c r="BK146"/>
  <c r="BK142"/>
  <c r="J140"/>
  <c r="J136"/>
  <c r="J134"/>
  <c r="BK132"/>
  <c r="J130"/>
  <c r="BK231" i="5"/>
  <c r="BK220"/>
  <c r="J218"/>
  <c r="J217"/>
  <c r="BK215"/>
  <c r="J211"/>
  <c r="BK206"/>
  <c r="J204"/>
  <c r="J202"/>
  <c r="BK185"/>
  <c r="J181"/>
  <c r="J178"/>
  <c r="J176"/>
  <c r="BK171"/>
  <c r="BK169"/>
  <c r="BK167"/>
  <c r="BK163"/>
  <c r="BK161"/>
  <c r="BK157"/>
  <c r="BK144"/>
  <c r="BK140"/>
  <c r="J138"/>
  <c r="BK135"/>
  <c r="BK132"/>
  <c r="BK128"/>
  <c r="J128"/>
  <c r="BK257" i="4"/>
  <c r="BK250"/>
  <c r="J249"/>
  <c r="J246"/>
  <c r="J244"/>
  <c r="J242"/>
  <c r="J240"/>
  <c r="BK234"/>
  <c r="BK231"/>
  <c r="J229"/>
  <c r="BK222"/>
  <c r="J220"/>
  <c r="J214"/>
  <c r="BK210"/>
  <c r="J208"/>
  <c r="BK206"/>
  <c r="J204"/>
  <c r="J203"/>
  <c r="J202"/>
  <c r="BK198"/>
  <c r="J196"/>
  <c r="BK194"/>
  <c r="BK192"/>
  <c r="J189"/>
  <c r="J187"/>
  <c r="J182"/>
  <c r="BK180"/>
  <c r="J174"/>
  <c r="J172"/>
  <c r="BK170"/>
  <c r="J162"/>
  <c r="BK160"/>
  <c r="BK151"/>
  <c r="BK148"/>
  <c r="J146"/>
  <c r="BK138"/>
  <c r="BK137"/>
  <c r="BK133"/>
  <c r="BK131"/>
  <c r="J129"/>
  <c r="BK270" i="3"/>
  <c r="BK266"/>
  <c r="BK263"/>
  <c r="BK261"/>
  <c r="BK260"/>
  <c r="BK259"/>
  <c r="BK257"/>
  <c r="BK254"/>
  <c r="J252"/>
  <c r="BK250"/>
  <c r="J248"/>
  <c r="BK242"/>
  <c r="J240"/>
  <c r="BK238"/>
  <c r="BK233"/>
  <c r="J229"/>
  <c r="BK223"/>
  <c r="J221"/>
  <c r="J217"/>
  <c r="BK215"/>
  <c r="BK213"/>
  <c r="J210"/>
  <c r="J208"/>
  <c r="J206"/>
  <c r="J203"/>
  <c r="J199"/>
  <c r="J195"/>
  <c r="BK191"/>
  <c r="J187"/>
  <c r="BK185"/>
  <c r="BK179"/>
  <c r="BK177"/>
  <c r="J175"/>
  <c r="BK173"/>
  <c r="J171"/>
  <c r="J169"/>
  <c r="J167"/>
  <c r="BK165"/>
  <c r="BK149"/>
  <c r="J140"/>
  <c r="BK138"/>
  <c r="BK136"/>
  <c r="BK132"/>
  <c r="BK130"/>
  <c r="BK128"/>
  <c r="J141" i="2"/>
  <c r="J137"/>
  <c r="BK136"/>
  <c r="J136"/>
  <c r="J134"/>
  <c r="J132"/>
  <c r="J130"/>
  <c r="BK123"/>
  <c r="J128" i="14"/>
  <c r="J151" i="13"/>
  <c r="J146"/>
  <c r="J144"/>
  <c r="J140"/>
  <c r="BK133"/>
  <c r="BK132"/>
  <c r="BK129"/>
  <c r="J127"/>
  <c r="J146" i="12"/>
  <c r="J144"/>
  <c r="BK138"/>
  <c r="BK136"/>
  <c r="J121"/>
  <c r="J230" i="11"/>
  <c r="J227"/>
  <c r="J223"/>
  <c r="BK213"/>
  <c r="J212"/>
  <c r="BK210"/>
  <c r="BK207"/>
  <c r="J204"/>
  <c r="J200"/>
  <c r="BK194"/>
  <c r="J192"/>
  <c r="BK184"/>
  <c r="BK183"/>
  <c r="J175"/>
  <c r="J169"/>
  <c r="BK167"/>
  <c r="J162"/>
  <c r="J160"/>
  <c r="BK156"/>
  <c r="J154"/>
  <c r="J146"/>
  <c r="J145"/>
  <c r="J143"/>
  <c r="BK141"/>
  <c r="BK139"/>
  <c r="J126"/>
  <c r="BK208" i="10"/>
  <c r="J205"/>
  <c r="J199"/>
  <c r="BK195"/>
  <c r="J193"/>
  <c r="J192"/>
  <c r="BK187"/>
  <c r="BK184"/>
  <c r="J183"/>
  <c r="J182"/>
  <c r="J179"/>
  <c r="J178"/>
  <c r="J177"/>
  <c r="J174"/>
  <c r="BK170"/>
  <c r="J169"/>
  <c r="J165"/>
  <c r="J160"/>
  <c r="J153"/>
  <c r="J148"/>
  <c r="J146"/>
  <c r="J132"/>
  <c r="J130"/>
  <c r="J218" i="9"/>
  <c r="J208"/>
  <c r="J206"/>
  <c r="BK205"/>
  <c r="BK204"/>
  <c r="J198"/>
  <c r="J197"/>
  <c r="J193"/>
  <c r="J187"/>
  <c r="BK175"/>
  <c r="BK174"/>
  <c r="J170"/>
  <c r="J162"/>
  <c r="BK157"/>
  <c r="J151"/>
  <c r="BK147"/>
  <c r="J140"/>
  <c r="BK138"/>
  <c r="J134"/>
  <c r="J144" i="8"/>
  <c r="J142"/>
  <c r="J140"/>
  <c r="J137"/>
  <c r="J136"/>
  <c r="J127"/>
  <c r="J149" i="7"/>
  <c r="J136"/>
  <c r="BK126"/>
  <c r="BK124"/>
  <c r="BK122"/>
  <c r="BK144" i="6"/>
  <c r="BK140"/>
  <c r="BK123"/>
  <c r="J231" i="5"/>
  <c r="J223"/>
  <c r="J221"/>
  <c r="BK218"/>
  <c r="J213"/>
  <c r="BK208"/>
  <c r="J199"/>
  <c r="J193"/>
  <c r="BK187"/>
  <c r="J185"/>
  <c r="BK183"/>
  <c r="BK181"/>
  <c r="BK173"/>
  <c r="J169"/>
  <c r="BK165"/>
  <c r="J159"/>
  <c r="J157"/>
  <c r="BK155"/>
  <c r="BK153"/>
  <c r="J144"/>
  <c r="BK137"/>
  <c r="J134"/>
  <c r="J257" i="4"/>
  <c r="BK255"/>
  <c r="J250"/>
  <c r="BK249"/>
  <c r="BK244"/>
  <c r="BK240"/>
  <c r="BK236"/>
  <c r="BK227"/>
  <c r="BK216"/>
  <c r="BK212"/>
  <c r="J206"/>
  <c r="BK202"/>
  <c r="J185"/>
  <c r="J176"/>
  <c r="BK174"/>
  <c r="BK172"/>
  <c r="J170"/>
  <c r="BK166"/>
  <c r="BK164"/>
  <c r="J160"/>
  <c r="BK144"/>
  <c r="BK142"/>
  <c r="BK140"/>
  <c r="J138"/>
  <c r="J137"/>
  <c r="J135"/>
  <c r="J261" i="3"/>
  <c r="J260"/>
  <c r="J257"/>
  <c r="J254"/>
  <c r="BK252"/>
  <c r="J250"/>
  <c r="BK248"/>
  <c r="BK240"/>
  <c r="BK229"/>
  <c r="BK227"/>
  <c r="J225"/>
  <c r="BK219"/>
  <c r="BK199"/>
  <c r="BK197"/>
  <c r="BK175"/>
  <c r="J163"/>
  <c r="BK141"/>
  <c r="J136"/>
  <c r="J134"/>
  <c r="J130"/>
  <c r="BK141" i="2"/>
  <c r="J139"/>
  <c r="BK130"/>
  <c r="BK128"/>
  <c r="J123"/>
  <c r="J121"/>
  <c r="J144" i="6"/>
  <c r="J142"/>
  <c r="BK138"/>
  <c r="BK136"/>
  <c r="J132"/>
  <c r="J123"/>
  <c r="J121"/>
  <c r="BK230" i="5"/>
  <c r="BK226"/>
  <c r="BK223"/>
  <c r="J220"/>
  <c r="BK217"/>
  <c r="BK204"/>
  <c r="BK195"/>
  <c r="BK193"/>
  <c r="BK191"/>
  <c r="J189"/>
  <c r="J187"/>
  <c r="J180"/>
  <c r="BK178"/>
  <c r="BK176"/>
  <c r="J173"/>
  <c r="J165"/>
  <c r="J163"/>
  <c r="J142"/>
  <c r="J140"/>
  <c r="BK138"/>
  <c r="J137"/>
  <c r="J135"/>
  <c r="BK134"/>
  <c r="J132"/>
  <c r="BK130"/>
  <c r="J255" i="4"/>
  <c r="J252"/>
  <c r="J247"/>
  <c r="BK246"/>
  <c r="BK242"/>
  <c r="J236"/>
  <c r="J234"/>
  <c r="BK229"/>
  <c r="J227"/>
  <c r="J225"/>
  <c r="J222"/>
  <c r="J216"/>
  <c r="J210"/>
  <c r="BK204"/>
  <c r="J194"/>
  <c r="J192"/>
  <c r="BK191"/>
  <c r="BK189"/>
  <c r="BK187"/>
  <c r="BK182"/>
  <c r="J178"/>
  <c r="BK168"/>
  <c r="BK162"/>
  <c r="J150"/>
  <c r="J142"/>
  <c r="J140"/>
  <c r="J133"/>
  <c r="J131"/>
  <c r="BK129"/>
  <c r="J266" i="3"/>
  <c r="J259"/>
  <c r="J246"/>
  <c r="J242"/>
  <c r="J238"/>
  <c r="J233"/>
  <c r="J223"/>
  <c r="BK221"/>
  <c r="J219"/>
  <c r="BK217"/>
  <c r="J213"/>
  <c r="BK211"/>
  <c r="BK210"/>
  <c r="BK203"/>
  <c r="BK195"/>
  <c r="J191"/>
  <c r="J185"/>
  <c r="BK181"/>
  <c r="J179"/>
  <c r="J177"/>
  <c r="J173"/>
  <c r="BK171"/>
  <c r="BK169"/>
  <c r="BK167"/>
  <c r="BK163"/>
  <c r="BK151"/>
  <c r="J149"/>
  <c r="J147"/>
  <c r="BK145"/>
  <c r="J141"/>
  <c r="BK140"/>
  <c r="BK134"/>
  <c r="J132"/>
  <c r="J128"/>
  <c r="BK137" i="2"/>
  <c r="BK134"/>
  <c r="BK132"/>
  <c r="J131"/>
  <c r="BK129"/>
  <c r="J128"/>
  <c r="J126"/>
  <c r="J125"/>
  <c r="BK121"/>
  <c r="T226" i="11" l="1"/>
  <c r="P120" i="2"/>
  <c r="P119" s="1"/>
  <c r="P118" s="1"/>
  <c r="AU95" i="1" s="1"/>
  <c r="R127" i="3"/>
  <c r="R205"/>
  <c r="T220"/>
  <c r="P258"/>
  <c r="BK265"/>
  <c r="BK264" s="1"/>
  <c r="J264" s="1"/>
  <c r="J104" s="1"/>
  <c r="T128" i="4"/>
  <c r="T184"/>
  <c r="R207"/>
  <c r="R224"/>
  <c r="R233"/>
  <c r="T254"/>
  <c r="T253"/>
  <c r="R127" i="5"/>
  <c r="R175"/>
  <c r="R188"/>
  <c r="P201"/>
  <c r="R225"/>
  <c r="R224"/>
  <c r="R120" i="6"/>
  <c r="R119" s="1"/>
  <c r="R118" s="1"/>
  <c r="BK120" i="2"/>
  <c r="BK119" s="1"/>
  <c r="J119" s="1"/>
  <c r="J97" s="1"/>
  <c r="T127" i="3"/>
  <c r="BK220"/>
  <c r="J220" s="1"/>
  <c r="J100" s="1"/>
  <c r="T258"/>
  <c r="P265"/>
  <c r="P264"/>
  <c r="BK128" i="4"/>
  <c r="J128"/>
  <c r="J98" s="1"/>
  <c r="R184"/>
  <c r="BK224"/>
  <c r="J224"/>
  <c r="J101" s="1"/>
  <c r="BK233"/>
  <c r="J233" s="1"/>
  <c r="J102" s="1"/>
  <c r="P254"/>
  <c r="P253" s="1"/>
  <c r="P127" i="5"/>
  <c r="P175"/>
  <c r="P188"/>
  <c r="T201"/>
  <c r="P225"/>
  <c r="P224"/>
  <c r="BK120" i="6"/>
  <c r="BK119" s="1"/>
  <c r="J119" s="1"/>
  <c r="J97" s="1"/>
  <c r="R121" i="7"/>
  <c r="T159"/>
  <c r="T120" s="1"/>
  <c r="T119" s="1"/>
  <c r="P125" i="8"/>
  <c r="P122"/>
  <c r="P130"/>
  <c r="P129" s="1"/>
  <c r="P121" s="1"/>
  <c r="AU101" i="1" s="1"/>
  <c r="P124" i="9"/>
  <c r="T166"/>
  <c r="R124" i="10"/>
  <c r="T164"/>
  <c r="P125" i="11"/>
  <c r="R166"/>
  <c r="R177"/>
  <c r="P120" i="12"/>
  <c r="P119"/>
  <c r="P118"/>
  <c r="AU105" i="1" s="1"/>
  <c r="T122" i="13"/>
  <c r="T121" s="1"/>
  <c r="T120" s="1"/>
  <c r="R120" i="14"/>
  <c r="R119" s="1"/>
  <c r="R118" s="1"/>
  <c r="R120" i="2"/>
  <c r="R119" s="1"/>
  <c r="R118" s="1"/>
  <c r="BK127" i="3"/>
  <c r="J127" s="1"/>
  <c r="J98" s="1"/>
  <c r="BK205"/>
  <c r="J205"/>
  <c r="J99"/>
  <c r="T205"/>
  <c r="R220"/>
  <c r="BK258"/>
  <c r="J258" s="1"/>
  <c r="J103" s="1"/>
  <c r="R265"/>
  <c r="R264"/>
  <c r="R128" i="4"/>
  <c r="R127" s="1"/>
  <c r="R126" s="1"/>
  <c r="BK184"/>
  <c r="J184" s="1"/>
  <c r="J99" s="1"/>
  <c r="BK207"/>
  <c r="J207" s="1"/>
  <c r="J100" s="1"/>
  <c r="T207"/>
  <c r="T224"/>
  <c r="P233"/>
  <c r="R254"/>
  <c r="R253"/>
  <c r="T127" i="5"/>
  <c r="T126" s="1"/>
  <c r="T125" s="1"/>
  <c r="T175"/>
  <c r="T188"/>
  <c r="R201"/>
  <c r="T225"/>
  <c r="T224"/>
  <c r="T120" i="6"/>
  <c r="T119" s="1"/>
  <c r="T118" s="1"/>
  <c r="P121" i="7"/>
  <c r="T121"/>
  <c r="BK159"/>
  <c r="J159" s="1"/>
  <c r="J99" s="1"/>
  <c r="R159"/>
  <c r="BK125" i="8"/>
  <c r="J125"/>
  <c r="J99"/>
  <c r="T125"/>
  <c r="T122"/>
  <c r="T121" s="1"/>
  <c r="BK130"/>
  <c r="J130"/>
  <c r="J101" s="1"/>
  <c r="T130"/>
  <c r="T129"/>
  <c r="BK124" i="9"/>
  <c r="J124"/>
  <c r="J98" s="1"/>
  <c r="T124"/>
  <c r="BK161"/>
  <c r="J161" s="1"/>
  <c r="J99" s="1"/>
  <c r="P161"/>
  <c r="R161"/>
  <c r="T161"/>
  <c r="BK166"/>
  <c r="J166" s="1"/>
  <c r="J100" s="1"/>
  <c r="R166"/>
  <c r="BK124" i="10"/>
  <c r="J124"/>
  <c r="J98" s="1"/>
  <c r="T124"/>
  <c r="T123" s="1"/>
  <c r="T122" s="1"/>
  <c r="BK159"/>
  <c r="J159" s="1"/>
  <c r="J99" s="1"/>
  <c r="P159"/>
  <c r="T159"/>
  <c r="BK164"/>
  <c r="J164" s="1"/>
  <c r="J100" s="1"/>
  <c r="P164"/>
  <c r="BK125" i="11"/>
  <c r="J125"/>
  <c r="J98"/>
  <c r="R125"/>
  <c r="BK166"/>
  <c r="J166" s="1"/>
  <c r="J99" s="1"/>
  <c r="P166"/>
  <c r="T166"/>
  <c r="P171"/>
  <c r="R171"/>
  <c r="T171"/>
  <c r="BK177"/>
  <c r="J177" s="1"/>
  <c r="J101" s="1"/>
  <c r="T177"/>
  <c r="BK120" i="12"/>
  <c r="J120" s="1"/>
  <c r="J98" s="1"/>
  <c r="T120"/>
  <c r="T119"/>
  <c r="T118" s="1"/>
  <c r="BK122" i="13"/>
  <c r="J122"/>
  <c r="J98" s="1"/>
  <c r="R122"/>
  <c r="R121" s="1"/>
  <c r="R120" s="1"/>
  <c r="BK120" i="14"/>
  <c r="J120" s="1"/>
  <c r="J98" s="1"/>
  <c r="T120"/>
  <c r="T119" s="1"/>
  <c r="T118" s="1"/>
  <c r="T120" i="2"/>
  <c r="T119" s="1"/>
  <c r="T118" s="1"/>
  <c r="P127" i="3"/>
  <c r="P205"/>
  <c r="P126" s="1"/>
  <c r="P125" s="1"/>
  <c r="AU96" i="1" s="1"/>
  <c r="P220" i="3"/>
  <c r="R258"/>
  <c r="T265"/>
  <c r="T264" s="1"/>
  <c r="P128" i="4"/>
  <c r="P184"/>
  <c r="P207"/>
  <c r="P224"/>
  <c r="T233"/>
  <c r="BK254"/>
  <c r="J254"/>
  <c r="J106" s="1"/>
  <c r="BK127" i="5"/>
  <c r="J127"/>
  <c r="J98" s="1"/>
  <c r="BK175"/>
  <c r="J175" s="1"/>
  <c r="J99" s="1"/>
  <c r="BK188"/>
  <c r="J188" s="1"/>
  <c r="J100" s="1"/>
  <c r="BK201"/>
  <c r="J201" s="1"/>
  <c r="J101" s="1"/>
  <c r="BK225"/>
  <c r="J225" s="1"/>
  <c r="J105" s="1"/>
  <c r="P120" i="6"/>
  <c r="P119"/>
  <c r="P118"/>
  <c r="AU99" i="1" s="1"/>
  <c r="BK121" i="7"/>
  <c r="J121" s="1"/>
  <c r="J98" s="1"/>
  <c r="P159"/>
  <c r="R125" i="8"/>
  <c r="R122"/>
  <c r="R121"/>
  <c r="R130"/>
  <c r="R129"/>
  <c r="R124" i="9"/>
  <c r="R123" s="1"/>
  <c r="R122" s="1"/>
  <c r="P166"/>
  <c r="P124" i="10"/>
  <c r="P123"/>
  <c r="P122" s="1"/>
  <c r="AU103" i="1" s="1"/>
  <c r="R159" i="10"/>
  <c r="R164"/>
  <c r="T125" i="11"/>
  <c r="T124" s="1"/>
  <c r="T123" s="1"/>
  <c r="BK171"/>
  <c r="J171" s="1"/>
  <c r="J100" s="1"/>
  <c r="P177"/>
  <c r="R120" i="12"/>
  <c r="R119"/>
  <c r="R118" s="1"/>
  <c r="P122" i="13"/>
  <c r="P121"/>
  <c r="P120" s="1"/>
  <c r="AU106" i="1" s="1"/>
  <c r="P120" i="14"/>
  <c r="P119" s="1"/>
  <c r="P118" s="1"/>
  <c r="AU107" i="1" s="1"/>
  <c r="F92" i="2"/>
  <c r="J112"/>
  <c r="BE123"/>
  <c r="BE126"/>
  <c r="BE136"/>
  <c r="BE139"/>
  <c r="BE141"/>
  <c r="F92" i="3"/>
  <c r="J119"/>
  <c r="BE128"/>
  <c r="BE136"/>
  <c r="BE138"/>
  <c r="BE149"/>
  <c r="BE173"/>
  <c r="BE185"/>
  <c r="BE197"/>
  <c r="BE206"/>
  <c r="BE219"/>
  <c r="BE221"/>
  <c r="BE225"/>
  <c r="BE246"/>
  <c r="BE248"/>
  <c r="BE250"/>
  <c r="BE263"/>
  <c r="BE266"/>
  <c r="F123" i="4"/>
  <c r="BE133"/>
  <c r="BE135"/>
  <c r="BE140"/>
  <c r="BE164"/>
  <c r="BE172"/>
  <c r="BE176"/>
  <c r="BE178"/>
  <c r="BE194"/>
  <c r="BE196"/>
  <c r="BE198"/>
  <c r="BE202"/>
  <c r="BE212"/>
  <c r="BE216"/>
  <c r="BE234"/>
  <c r="BE250"/>
  <c r="BK251"/>
  <c r="J251" s="1"/>
  <c r="J104" s="1"/>
  <c r="F92" i="5"/>
  <c r="J119"/>
  <c r="BE153"/>
  <c r="BE165"/>
  <c r="BE169"/>
  <c r="BE171"/>
  <c r="BE173"/>
  <c r="BE180"/>
  <c r="BE183"/>
  <c r="BE187"/>
  <c r="BE189"/>
  <c r="BE195"/>
  <c r="BE208"/>
  <c r="BE217"/>
  <c r="BE221"/>
  <c r="BE226"/>
  <c r="E85" i="6"/>
  <c r="BE123"/>
  <c r="BE132"/>
  <c r="BE138"/>
  <c r="E85" i="7"/>
  <c r="BE124"/>
  <c r="J92" i="2"/>
  <c r="F114"/>
  <c r="BE125"/>
  <c r="BE129"/>
  <c r="BE132" i="3"/>
  <c r="BE145"/>
  <c r="BE151"/>
  <c r="BE165"/>
  <c r="BE177"/>
  <c r="BE181"/>
  <c r="BE191"/>
  <c r="BE195"/>
  <c r="BE203"/>
  <c r="BE208"/>
  <c r="BE211"/>
  <c r="BE215"/>
  <c r="BE223"/>
  <c r="E85" i="4"/>
  <c r="J89"/>
  <c r="BE146"/>
  <c r="BE148"/>
  <c r="BE151"/>
  <c r="BE168"/>
  <c r="BE182"/>
  <c r="BE191"/>
  <c r="BE203"/>
  <c r="BE210"/>
  <c r="BE214"/>
  <c r="BE220"/>
  <c r="BE229"/>
  <c r="BE247"/>
  <c r="BE252"/>
  <c r="BE257"/>
  <c r="BE132" i="5"/>
  <c r="BE135"/>
  <c r="BE157"/>
  <c r="BE163"/>
  <c r="BE178"/>
  <c r="BE202"/>
  <c r="BE215"/>
  <c r="BE231"/>
  <c r="BK222"/>
  <c r="J222"/>
  <c r="J103" s="1"/>
  <c r="BE121" i="6"/>
  <c r="BE130"/>
  <c r="BE136"/>
  <c r="BE142"/>
  <c r="BE146"/>
  <c r="BE153" i="7"/>
  <c r="F92" i="8"/>
  <c r="BE126"/>
  <c r="BE131"/>
  <c r="BE134"/>
  <c r="BE138"/>
  <c r="J89" i="9"/>
  <c r="BE125"/>
  <c r="BE136"/>
  <c r="BE149"/>
  <c r="BE159"/>
  <c r="BE164"/>
  <c r="BE177"/>
  <c r="BE183"/>
  <c r="BE186"/>
  <c r="BE189"/>
  <c r="BE200"/>
  <c r="BE203"/>
  <c r="BE204"/>
  <c r="BE206"/>
  <c r="BE207"/>
  <c r="BE211"/>
  <c r="BE214"/>
  <c r="BE222"/>
  <c r="BE128" i="10"/>
  <c r="BE167"/>
  <c r="BE189"/>
  <c r="BE191"/>
  <c r="BE196"/>
  <c r="BE198"/>
  <c r="BE203"/>
  <c r="J117" i="11"/>
  <c r="BE147"/>
  <c r="BE174"/>
  <c r="BE186"/>
  <c r="BE195"/>
  <c r="BE199"/>
  <c r="BE208"/>
  <c r="BE209"/>
  <c r="BE231"/>
  <c r="BE133" i="12"/>
  <c r="BE140"/>
  <c r="E85" i="13"/>
  <c r="F92"/>
  <c r="BE123"/>
  <c r="BE125"/>
  <c r="BE137"/>
  <c r="BE138"/>
  <c r="BE139"/>
  <c r="J112" i="14"/>
  <c r="BE127"/>
  <c r="E85" i="2"/>
  <c r="J114"/>
  <c r="BE131"/>
  <c r="BE132"/>
  <c r="BE134"/>
  <c r="E85" i="3"/>
  <c r="BE130"/>
  <c r="BE147"/>
  <c r="BE163"/>
  <c r="BE167"/>
  <c r="BE169"/>
  <c r="BE187"/>
  <c r="BE217"/>
  <c r="BE227"/>
  <c r="BE233"/>
  <c r="BE238"/>
  <c r="BE242"/>
  <c r="BE254"/>
  <c r="BE259"/>
  <c r="BE261"/>
  <c r="BK245"/>
  <c r="J245" s="1"/>
  <c r="J101" s="1"/>
  <c r="BK256"/>
  <c r="J256"/>
  <c r="J102" s="1"/>
  <c r="BE131" i="4"/>
  <c r="BE137"/>
  <c r="BE144"/>
  <c r="BE150"/>
  <c r="BE166"/>
  <c r="BE170"/>
  <c r="BE174"/>
  <c r="BE180"/>
  <c r="BE185"/>
  <c r="BE187"/>
  <c r="BE192"/>
  <c r="BE206"/>
  <c r="BE208"/>
  <c r="BE222"/>
  <c r="BE225"/>
  <c r="BE231"/>
  <c r="BE240"/>
  <c r="BE242"/>
  <c r="BE246"/>
  <c r="BE249"/>
  <c r="BE255"/>
  <c r="E85" i="5"/>
  <c r="BE138"/>
  <c r="BE140"/>
  <c r="BE142"/>
  <c r="BE144"/>
  <c r="BE159"/>
  <c r="BE167"/>
  <c r="BE185"/>
  <c r="BE191"/>
  <c r="BE193"/>
  <c r="BE199"/>
  <c r="BE204"/>
  <c r="BE206"/>
  <c r="BE211"/>
  <c r="BE213"/>
  <c r="BE220"/>
  <c r="BE223"/>
  <c r="BE230"/>
  <c r="BK210"/>
  <c r="J210" s="1"/>
  <c r="J102" s="1"/>
  <c r="J89" i="6"/>
  <c r="F115"/>
  <c r="BE134"/>
  <c r="BE140"/>
  <c r="BE144"/>
  <c r="BE148"/>
  <c r="J89" i="7"/>
  <c r="F116"/>
  <c r="BE122"/>
  <c r="BE126"/>
  <c r="BE128"/>
  <c r="BE138"/>
  <c r="BE143"/>
  <c r="BE145"/>
  <c r="BE147"/>
  <c r="BE155"/>
  <c r="BE160"/>
  <c r="BE162"/>
  <c r="E85" i="8"/>
  <c r="J115"/>
  <c r="BE124"/>
  <c r="BE127"/>
  <c r="BE132"/>
  <c r="BE136"/>
  <c r="BE137"/>
  <c r="BE139"/>
  <c r="BE140"/>
  <c r="BE143"/>
  <c r="BE144"/>
  <c r="BE146"/>
  <c r="BE147"/>
  <c r="BE148"/>
  <c r="BK123"/>
  <c r="BK122"/>
  <c r="J122" s="1"/>
  <c r="J97" s="1"/>
  <c r="E85" i="9"/>
  <c r="F92"/>
  <c r="BE128"/>
  <c r="BE130"/>
  <c r="BE132"/>
  <c r="BE134"/>
  <c r="BE138"/>
  <c r="BE139"/>
  <c r="BE140"/>
  <c r="BE147"/>
  <c r="BE151"/>
  <c r="BE155"/>
  <c r="BE162"/>
  <c r="BE167"/>
  <c r="BE170"/>
  <c r="BE172"/>
  <c r="BE174"/>
  <c r="BE175"/>
  <c r="BE178"/>
  <c r="BE180"/>
  <c r="BE184"/>
  <c r="BE185"/>
  <c r="BE188"/>
  <c r="BE190"/>
  <c r="BE191"/>
  <c r="BE192"/>
  <c r="BE193"/>
  <c r="BE194"/>
  <c r="BE197"/>
  <c r="BE198"/>
  <c r="BE199"/>
  <c r="BE201"/>
  <c r="BE202"/>
  <c r="BE208"/>
  <c r="BE209"/>
  <c r="BE218"/>
  <c r="BK221"/>
  <c r="J221"/>
  <c r="J102" s="1"/>
  <c r="J89" i="10"/>
  <c r="F92"/>
  <c r="BE125"/>
  <c r="BE130"/>
  <c r="BE134"/>
  <c r="BE136"/>
  <c r="BE144"/>
  <c r="BE146"/>
  <c r="BE148"/>
  <c r="BE151"/>
  <c r="BE155"/>
  <c r="BE157"/>
  <c r="BE160"/>
  <c r="BE162"/>
  <c r="BE166"/>
  <c r="BE169"/>
  <c r="BE170"/>
  <c r="BE172"/>
  <c r="BE173"/>
  <c r="BE174"/>
  <c r="BE179"/>
  <c r="BE183"/>
  <c r="BE184"/>
  <c r="BE185"/>
  <c r="BE186"/>
  <c r="BE187"/>
  <c r="BE190"/>
  <c r="BE192"/>
  <c r="BE194"/>
  <c r="BE195"/>
  <c r="BE197"/>
  <c r="BE200"/>
  <c r="BE201"/>
  <c r="BE205"/>
  <c r="BE208"/>
  <c r="BE212"/>
  <c r="BE213"/>
  <c r="BE214"/>
  <c r="BK217"/>
  <c r="J217" s="1"/>
  <c r="J102" s="1"/>
  <c r="E85" i="11"/>
  <c r="F120"/>
  <c r="BE126"/>
  <c r="BE128"/>
  <c r="BE130"/>
  <c r="BE132"/>
  <c r="BE134"/>
  <c r="BE135"/>
  <c r="BE137"/>
  <c r="BE139"/>
  <c r="BE141"/>
  <c r="BE145"/>
  <c r="BE154"/>
  <c r="BE156"/>
  <c r="BE158"/>
  <c r="BE162"/>
  <c r="BE164"/>
  <c r="BE167"/>
  <c r="BE169"/>
  <c r="BE172"/>
  <c r="BE173"/>
  <c r="BE175"/>
  <c r="BE178"/>
  <c r="BE180"/>
  <c r="BE183"/>
  <c r="BE184"/>
  <c r="BE189"/>
  <c r="BE192"/>
  <c r="BE194"/>
  <c r="BE196"/>
  <c r="BE198"/>
  <c r="BE200"/>
  <c r="BE201"/>
  <c r="BE202"/>
  <c r="BE203"/>
  <c r="BE204"/>
  <c r="BE205"/>
  <c r="BE206"/>
  <c r="BE210"/>
  <c r="BE212"/>
  <c r="BE213"/>
  <c r="BE215"/>
  <c r="BE218"/>
  <c r="BE222"/>
  <c r="BE224"/>
  <c r="BE227"/>
  <c r="BE228"/>
  <c r="BE230"/>
  <c r="BE233"/>
  <c r="BK226"/>
  <c r="J226" s="1"/>
  <c r="J102" s="1"/>
  <c r="BK232"/>
  <c r="J232"/>
  <c r="J103" s="1"/>
  <c r="E85" i="12"/>
  <c r="J89"/>
  <c r="BE123"/>
  <c r="BE127"/>
  <c r="BE134"/>
  <c r="BE138"/>
  <c r="BE142"/>
  <c r="BE146"/>
  <c r="BE127" i="13"/>
  <c r="BE129"/>
  <c r="BE131"/>
  <c r="BE132"/>
  <c r="BE133"/>
  <c r="BE134"/>
  <c r="BE135"/>
  <c r="BE140"/>
  <c r="BE142"/>
  <c r="BE144"/>
  <c r="BE148"/>
  <c r="BE149"/>
  <c r="BE151"/>
  <c r="BE154"/>
  <c r="BE158"/>
  <c r="BK157"/>
  <c r="J157"/>
  <c r="J100"/>
  <c r="F92" i="14"/>
  <c r="E108"/>
  <c r="BE121"/>
  <c r="BE128"/>
  <c r="BE129"/>
  <c r="BE121" i="2"/>
  <c r="BE128"/>
  <c r="BE130"/>
  <c r="BE137"/>
  <c r="BE134" i="3"/>
  <c r="BE140"/>
  <c r="BE141"/>
  <c r="BE171"/>
  <c r="BE175"/>
  <c r="BE179"/>
  <c r="BE199"/>
  <c r="BE210"/>
  <c r="BE213"/>
  <c r="BE229"/>
  <c r="BE240"/>
  <c r="BE252"/>
  <c r="BE257"/>
  <c r="BE260"/>
  <c r="BE270"/>
  <c r="BE271"/>
  <c r="BE129" i="4"/>
  <c r="BE138"/>
  <c r="BE142"/>
  <c r="BE160"/>
  <c r="BE162"/>
  <c r="BE189"/>
  <c r="BE204"/>
  <c r="BE227"/>
  <c r="BE236"/>
  <c r="BE244"/>
  <c r="BE128" i="5"/>
  <c r="BE130"/>
  <c r="BE134"/>
  <c r="BE137"/>
  <c r="BE155"/>
  <c r="BE161"/>
  <c r="BE176"/>
  <c r="BE181"/>
  <c r="BE218"/>
  <c r="BE136" i="7"/>
  <c r="BE141"/>
  <c r="BE149"/>
  <c r="BE151"/>
  <c r="BE157"/>
  <c r="BE142" i="8"/>
  <c r="BE145"/>
  <c r="BE127" i="9"/>
  <c r="BE153"/>
  <c r="BE157"/>
  <c r="BE187"/>
  <c r="BE195"/>
  <c r="BE205"/>
  <c r="E85" i="10"/>
  <c r="BE127"/>
  <c r="BE132"/>
  <c r="BE137"/>
  <c r="BE153"/>
  <c r="BE165"/>
  <c r="BE177"/>
  <c r="BE178"/>
  <c r="BE181"/>
  <c r="BE182"/>
  <c r="BE193"/>
  <c r="BE199"/>
  <c r="BE202"/>
  <c r="BE218"/>
  <c r="BE143" i="11"/>
  <c r="BE146"/>
  <c r="BE160"/>
  <c r="BE181"/>
  <c r="BE187"/>
  <c r="BE197"/>
  <c r="BE207"/>
  <c r="BE211"/>
  <c r="BE223"/>
  <c r="F92" i="12"/>
  <c r="BE121"/>
  <c r="BE131"/>
  <c r="BE136"/>
  <c r="BE144"/>
  <c r="J89" i="13"/>
  <c r="BE146"/>
  <c r="BE123" i="14"/>
  <c r="F37" i="2"/>
  <c r="BD95" i="1" s="1"/>
  <c r="F35" i="2"/>
  <c r="BB95" i="1" s="1"/>
  <c r="J34" i="4"/>
  <c r="AW97" i="1" s="1"/>
  <c r="F36" i="7"/>
  <c r="BC100" i="1"/>
  <c r="F35" i="12"/>
  <c r="BB105" i="1" s="1"/>
  <c r="F36" i="14"/>
  <c r="BC107" i="1" s="1"/>
  <c r="F37" i="11"/>
  <c r="BD104" i="1" s="1"/>
  <c r="F34" i="12"/>
  <c r="BA105" i="1"/>
  <c r="F34" i="13"/>
  <c r="BA106" i="1" s="1"/>
  <c r="F34" i="14"/>
  <c r="BA107" i="1" s="1"/>
  <c r="F35" i="7"/>
  <c r="BB100" i="1" s="1"/>
  <c r="F36" i="6"/>
  <c r="BC99" i="1"/>
  <c r="F35" i="3"/>
  <c r="BB96" i="1" s="1"/>
  <c r="F35" i="9"/>
  <c r="BB102" i="1" s="1"/>
  <c r="F34" i="3"/>
  <c r="BA96" i="1" s="1"/>
  <c r="F34" i="4"/>
  <c r="BA97" i="1"/>
  <c r="F34" i="7"/>
  <c r="BA100" i="1" s="1"/>
  <c r="J34" i="8"/>
  <c r="AW101" i="1" s="1"/>
  <c r="F34" i="9"/>
  <c r="BA102" i="1" s="1"/>
  <c r="F37" i="13"/>
  <c r="BD106" i="1"/>
  <c r="F37" i="14"/>
  <c r="BD107" i="1" s="1"/>
  <c r="F37" i="6"/>
  <c r="BD99" i="1" s="1"/>
  <c r="F35" i="8"/>
  <c r="BB101" i="1" s="1"/>
  <c r="F37" i="12"/>
  <c r="BD105" i="1"/>
  <c r="F37" i="3"/>
  <c r="BD96" i="1" s="1"/>
  <c r="F36" i="13"/>
  <c r="BC106" i="1" s="1"/>
  <c r="J34" i="5"/>
  <c r="AW98" i="1" s="1"/>
  <c r="F37" i="9"/>
  <c r="BD102" i="1"/>
  <c r="F34" i="11"/>
  <c r="BA104" i="1" s="1"/>
  <c r="F36" i="12"/>
  <c r="BC105" i="1" s="1"/>
  <c r="F35" i="10"/>
  <c r="BB103" i="1" s="1"/>
  <c r="F37" i="4"/>
  <c r="BD97" i="1"/>
  <c r="F37" i="5"/>
  <c r="BD98" i="1" s="1"/>
  <c r="F36" i="5"/>
  <c r="BC98" i="1" s="1"/>
  <c r="J34" i="6"/>
  <c r="AW99" i="1" s="1"/>
  <c r="F36" i="8"/>
  <c r="BC101" i="1"/>
  <c r="F36" i="10"/>
  <c r="BC103" i="1" s="1"/>
  <c r="F35" i="11"/>
  <c r="BB104" i="1" s="1"/>
  <c r="F34" i="2"/>
  <c r="BA95" i="1" s="1"/>
  <c r="F36" i="2"/>
  <c r="BC95" i="1"/>
  <c r="F36" i="3"/>
  <c r="BC96" i="1" s="1"/>
  <c r="F36" i="4"/>
  <c r="BC97" i="1" s="1"/>
  <c r="F34" i="5"/>
  <c r="BA98" i="1" s="1"/>
  <c r="F34" i="6"/>
  <c r="BA99" i="1"/>
  <c r="F35" i="6"/>
  <c r="BB99" i="1" s="1"/>
  <c r="J34" i="7"/>
  <c r="AW100" i="1" s="1"/>
  <c r="F37" i="7"/>
  <c r="BD100" i="1" s="1"/>
  <c r="F34" i="8"/>
  <c r="BA101" i="1"/>
  <c r="F37" i="8"/>
  <c r="BD101" i="1" s="1"/>
  <c r="J34" i="9"/>
  <c r="AW102" i="1" s="1"/>
  <c r="F34" i="10"/>
  <c r="BA103" i="1" s="1"/>
  <c r="J34" i="10"/>
  <c r="AW103" i="1"/>
  <c r="F37" i="10"/>
  <c r="BD103" i="1" s="1"/>
  <c r="J34" i="11"/>
  <c r="AW104" i="1" s="1"/>
  <c r="J34" i="12"/>
  <c r="AW105" i="1" s="1"/>
  <c r="J34" i="13"/>
  <c r="AW106" i="1"/>
  <c r="J34" i="14"/>
  <c r="AW107" i="1" s="1"/>
  <c r="J34" i="2"/>
  <c r="AW95" i="1" s="1"/>
  <c r="J34" i="3"/>
  <c r="AW96" i="1" s="1"/>
  <c r="F35" i="4"/>
  <c r="BB97" i="1"/>
  <c r="F35" i="5"/>
  <c r="BB98" i="1" s="1"/>
  <c r="F36" i="9"/>
  <c r="BC102" i="1" s="1"/>
  <c r="F36" i="11"/>
  <c r="BC104" i="1" s="1"/>
  <c r="F35" i="13"/>
  <c r="BB106" i="1"/>
  <c r="F35" i="14"/>
  <c r="BB107" i="1" s="1"/>
  <c r="BK239" i="4" l="1"/>
  <c r="J239" s="1"/>
  <c r="J103" s="1"/>
  <c r="R124" i="11"/>
  <c r="R123"/>
  <c r="T123" i="9"/>
  <c r="T122"/>
  <c r="P123"/>
  <c r="P122"/>
  <c r="AU102" i="1"/>
  <c r="T126" i="3"/>
  <c r="T125" s="1"/>
  <c r="R126"/>
  <c r="R125"/>
  <c r="R123" i="10"/>
  <c r="R122" s="1"/>
  <c r="R120" i="7"/>
  <c r="R119"/>
  <c r="P127" i="4"/>
  <c r="P126" s="1"/>
  <c r="AU97" i="1" s="1"/>
  <c r="P124" i="11"/>
  <c r="P123"/>
  <c r="AU104" i="1" s="1"/>
  <c r="P126" i="5"/>
  <c r="P125"/>
  <c r="AU98" i="1" s="1"/>
  <c r="R126" i="5"/>
  <c r="R125"/>
  <c r="P120" i="7"/>
  <c r="P119"/>
  <c r="AU100" i="1" s="1"/>
  <c r="T127" i="4"/>
  <c r="T126"/>
  <c r="BK126" i="3"/>
  <c r="J126" s="1"/>
  <c r="J97" s="1"/>
  <c r="J265"/>
  <c r="J105"/>
  <c r="BK127" i="4"/>
  <c r="J127"/>
  <c r="J97"/>
  <c r="BK126" i="5"/>
  <c r="J126" s="1"/>
  <c r="J97" s="1"/>
  <c r="J120" i="2"/>
  <c r="J98"/>
  <c r="BK224" i="5"/>
  <c r="J224"/>
  <c r="J104"/>
  <c r="J120" i="6"/>
  <c r="J98" s="1"/>
  <c r="J123" i="8"/>
  <c r="J98"/>
  <c r="BK129"/>
  <c r="J129" s="1"/>
  <c r="J100" s="1"/>
  <c r="BK124" i="11"/>
  <c r="J124" s="1"/>
  <c r="J97" s="1"/>
  <c r="BK118" i="2"/>
  <c r="J118"/>
  <c r="J96"/>
  <c r="BK253" i="4"/>
  <c r="J253"/>
  <c r="J105"/>
  <c r="BK118" i="6"/>
  <c r="J118" s="1"/>
  <c r="J96" s="1"/>
  <c r="BK120" i="7"/>
  <c r="J120"/>
  <c r="J97" s="1"/>
  <c r="BK121" i="8"/>
  <c r="J121"/>
  <c r="J96" s="1"/>
  <c r="BK220" i="9"/>
  <c r="J220"/>
  <c r="J101"/>
  <c r="BK216" i="10"/>
  <c r="J216" s="1"/>
  <c r="J101" s="1"/>
  <c r="BK119" i="12"/>
  <c r="J119" s="1"/>
  <c r="J97" s="1"/>
  <c r="BK156" i="13"/>
  <c r="J156"/>
  <c r="J99"/>
  <c r="BK119" i="14"/>
  <c r="J119"/>
  <c r="J97"/>
  <c r="J33" i="3"/>
  <c r="AV96" i="1" s="1"/>
  <c r="AT96" s="1"/>
  <c r="BB94"/>
  <c r="W31"/>
  <c r="F33" i="11"/>
  <c r="AZ104" i="1"/>
  <c r="J33" i="2"/>
  <c r="AV95" i="1" s="1"/>
  <c r="AT95" s="1"/>
  <c r="F33" i="6"/>
  <c r="AZ99" i="1" s="1"/>
  <c r="F33" i="10"/>
  <c r="AZ103" i="1" s="1"/>
  <c r="BA94"/>
  <c r="W30"/>
  <c r="J33" i="4"/>
  <c r="AV97" i="1" s="1"/>
  <c r="AT97" s="1"/>
  <c r="J33" i="8"/>
  <c r="AV101" i="1"/>
  <c r="AT101" s="1"/>
  <c r="F33" i="7"/>
  <c r="AZ100" i="1"/>
  <c r="J33" i="10"/>
  <c r="AV103" i="1" s="1"/>
  <c r="AT103" s="1"/>
  <c r="F33" i="14"/>
  <c r="AZ107" i="1"/>
  <c r="F33" i="4"/>
  <c r="AZ97" i="1"/>
  <c r="J33" i="6"/>
  <c r="AV99" i="1" s="1"/>
  <c r="AT99" s="1"/>
  <c r="J33" i="11"/>
  <c r="AV104" i="1" s="1"/>
  <c r="AT104" s="1"/>
  <c r="BC94"/>
  <c r="W32"/>
  <c r="J33" i="5"/>
  <c r="AV98" i="1" s="1"/>
  <c r="AT98" s="1"/>
  <c r="BD94"/>
  <c r="W33" s="1"/>
  <c r="F33" i="3"/>
  <c r="AZ96" i="1" s="1"/>
  <c r="J33" i="7"/>
  <c r="AV100" i="1"/>
  <c r="AT100" s="1"/>
  <c r="F33" i="13"/>
  <c r="AZ106" i="1"/>
  <c r="F33" i="9"/>
  <c r="AZ102" i="1"/>
  <c r="F33" i="12"/>
  <c r="AZ105" i="1"/>
  <c r="J33" i="13"/>
  <c r="AV106" i="1" s="1"/>
  <c r="AT106" s="1"/>
  <c r="J33" i="14"/>
  <c r="AV107" i="1" s="1"/>
  <c r="AT107" s="1"/>
  <c r="F33" i="2"/>
  <c r="AZ95" i="1"/>
  <c r="F33" i="5"/>
  <c r="AZ98" i="1" s="1"/>
  <c r="F33" i="8"/>
  <c r="AZ101" i="1"/>
  <c r="J33" i="9"/>
  <c r="AV102" i="1"/>
  <c r="AT102" s="1"/>
  <c r="J33" i="12"/>
  <c r="AV105" i="1"/>
  <c r="AT105" s="1"/>
  <c r="BK123" i="9" l="1"/>
  <c r="BK122" s="1"/>
  <c r="J122" s="1"/>
  <c r="J96" s="1"/>
  <c r="BK123" i="10"/>
  <c r="J123"/>
  <c r="J97"/>
  <c r="BK121" i="13"/>
  <c r="J121" s="1"/>
  <c r="J97" s="1"/>
  <c r="BK126" i="4"/>
  <c r="J126"/>
  <c r="J96" s="1"/>
  <c r="BK125" i="5"/>
  <c r="J125"/>
  <c r="J30" s="1"/>
  <c r="AG98" i="1" s="1"/>
  <c r="AN98" s="1"/>
  <c r="BK125" i="3"/>
  <c r="J125" s="1"/>
  <c r="J96" s="1"/>
  <c r="BK119" i="7"/>
  <c r="J119"/>
  <c r="J96" s="1"/>
  <c r="BK123" i="11"/>
  <c r="J123"/>
  <c r="J30" s="1"/>
  <c r="AG104" i="1" s="1"/>
  <c r="AN104" s="1"/>
  <c r="BK118" i="12"/>
  <c r="J118" s="1"/>
  <c r="J96" s="1"/>
  <c r="BK118" i="14"/>
  <c r="J118"/>
  <c r="J96" s="1"/>
  <c r="AU94" i="1"/>
  <c r="J30" i="6"/>
  <c r="AG99" i="1"/>
  <c r="AN99" s="1"/>
  <c r="J30" i="8"/>
  <c r="AG101" i="1"/>
  <c r="AN101"/>
  <c r="AZ94"/>
  <c r="AV94" s="1"/>
  <c r="AK29" s="1"/>
  <c r="AW94"/>
  <c r="AK30" s="1"/>
  <c r="AY94"/>
  <c r="J30" i="2"/>
  <c r="AG95" i="1"/>
  <c r="AN95"/>
  <c r="AX94"/>
  <c r="J39" i="2" l="1"/>
  <c r="J96" i="11"/>
  <c r="J96" i="5"/>
  <c r="J39" i="6"/>
  <c r="J39" i="8"/>
  <c r="J123" i="9"/>
  <c r="J97"/>
  <c r="BK122" i="10"/>
  <c r="J122" s="1"/>
  <c r="J30" s="1"/>
  <c r="AG103" i="1" s="1"/>
  <c r="AN103" s="1"/>
  <c r="J39" i="11"/>
  <c r="BK120" i="13"/>
  <c r="J120"/>
  <c r="J96"/>
  <c r="J39" i="5"/>
  <c r="J30" i="3"/>
  <c r="AG96" i="1"/>
  <c r="AN96" s="1"/>
  <c r="W29"/>
  <c r="AT94"/>
  <c r="J30" i="4"/>
  <c r="AG97" i="1"/>
  <c r="AN97" s="1"/>
  <c r="J30" i="9"/>
  <c r="AG102" i="1" s="1"/>
  <c r="AN102" s="1"/>
  <c r="J30" i="12"/>
  <c r="AG105" i="1" s="1"/>
  <c r="AN105" s="1"/>
  <c r="J30" i="14"/>
  <c r="AG107" i="1" s="1"/>
  <c r="AN107" s="1"/>
  <c r="J30" i="7"/>
  <c r="AG100" i="1"/>
  <c r="AN100"/>
  <c r="J39" i="4" l="1"/>
  <c r="J39" i="3"/>
  <c r="J39" i="9"/>
  <c r="J96" i="10"/>
  <c r="J39" i="7"/>
  <c r="J39" i="10"/>
  <c r="J39" i="14"/>
  <c r="J39" i="12"/>
  <c r="J30" i="13"/>
  <c r="AG106" i="1" s="1"/>
  <c r="AN106" s="1"/>
  <c r="J39" i="13" l="1"/>
  <c r="AG94" i="1"/>
  <c r="AK26" s="1"/>
  <c r="AK35" s="1"/>
  <c r="AN94" l="1"/>
</calcChain>
</file>

<file path=xl/sharedStrings.xml><?xml version="1.0" encoding="utf-8"?>
<sst xmlns="http://schemas.openxmlformats.org/spreadsheetml/2006/main" count="12446" uniqueCount="1498">
  <si>
    <t>Export Komplet</t>
  </si>
  <si>
    <t/>
  </si>
  <si>
    <t>2.0</t>
  </si>
  <si>
    <t>ZAMOK</t>
  </si>
  <si>
    <t>False</t>
  </si>
  <si>
    <t>{ce50ad4c-75b3-42a2-b08d-6158d01d765d}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</si>
  <si>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</si>
  <si>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</si>
  <si>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</si>
  <si>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</si>
  <si>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</si>
  <si>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</si>
  <si>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</si>
  <si>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</si>
  <si>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020092A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</si>
  <si>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</si>
  <si>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</si>
  <si>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Přírodě blízká protipovodňová ochrana - obec Karlovice, Zadní Ves</t>
  </si>
  <si>
    <t>0,1</t>
  </si>
  <si>
    <t>KSO:</t>
  </si>
  <si>
    <t>CC-CZ:</t>
  </si>
  <si>
    <t>1</t>
  </si>
  <si>
    <t>Místo:</t>
  </si>
  <si>
    <t>obec Karlovice, Zadní Ves</t>
  </si>
  <si>
    <t>Datum:</t>
  </si>
  <si>
    <t>15. 7. 2020</t>
  </si>
  <si>
    <t>10</t>
  </si>
  <si>
    <t>100</t>
  </si>
  <si>
    <t>Zadavatel:</t>
  </si>
  <si>
    <t>IČ:</t>
  </si>
  <si>
    <t>Povodí Odry, s.p.</t>
  </si>
  <si>
    <t>DIČ:</t>
  </si>
  <si>
    <t>Uchazeč:</t>
  </si>
  <si>
    <t>Vyplň údaj</t>
  </si>
  <si>
    <t>Projektant:</t>
  </si>
  <si>
    <t>46347526</t>
  </si>
  <si>
    <t>AQUATIS, a.s.</t>
  </si>
  <si>
    <t>True</t>
  </si>
  <si>
    <t>Zpracovatel:</t>
  </si>
  <si>
    <t>Ing. Michal Jendruščák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</si>
  <si>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</si>
  <si>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</si>
  <si>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</si>
  <si>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</si>
  <si>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</si>
  <si>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</si>
  <si>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</si>
  <si>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</si>
  <si>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</si>
  <si>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</si>
  <si>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</si>
  <si>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</si>
  <si>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</si>
  <si>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</si>
  <si>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</si>
  <si>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</si>
  <si>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</si>
  <si>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</si>
  <si>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</si>
  <si>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</si>
  <si>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</si>
  <si>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</si>
  <si>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</si>
  <si>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</si>
  <si>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</si>
  <si>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</si>
  <si>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</si>
  <si>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</si>
  <si>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</si>
  <si>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</si>
  <si>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</si>
  <si>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</si>
  <si>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</si>
  <si>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</si>
  <si>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</si>
  <si>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</si>
  <si>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</si>
  <si>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</si>
  <si>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</si>
  <si>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</si>
  <si>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</si>
  <si>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</si>
  <si>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</si>
  <si>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</si>
  <si>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</si>
  <si>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</si>
  <si>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OST</t>
  </si>
  <si>
    <t>Ostatní náklady</t>
  </si>
  <si>
    <t>{7c84ff44-8faa-4723-aa9f-683bda71a4e0}</t>
  </si>
  <si>
    <t>2</t>
  </si>
  <si>
    <t>SO 11</t>
  </si>
  <si>
    <t>SO 11 - Hlavní příkop A</t>
  </si>
  <si>
    <t>STA</t>
  </si>
  <si>
    <t>{49f300a3-b8aa-4895-bc8c-034ea29709c6}</t>
  </si>
  <si>
    <t>SO 12</t>
  </si>
  <si>
    <t>SO 12 - Odvodňovací příkop A1</t>
  </si>
  <si>
    <t>{ab2161f2-e078-46c8-9f4c-d9b5077f689f}</t>
  </si>
  <si>
    <t>SO 13</t>
  </si>
  <si>
    <t>SO 13 - Odvodňovací příkop A2</t>
  </si>
  <si>
    <t>{baac098c-91a1-4372-b671-266320f8de10}</t>
  </si>
  <si>
    <t>SO 14</t>
  </si>
  <si>
    <t>SO 14 - Terénní úpravy</t>
  </si>
  <si>
    <t>{51f5f375-280a-48bb-81ca-92f16f16c17b}</t>
  </si>
  <si>
    <t>SO 15</t>
  </si>
  <si>
    <t>SO 15 - Ochranná hráz</t>
  </si>
  <si>
    <t>{127aa720-7b27-4024-8102-95fbe873471d}</t>
  </si>
  <si>
    <t>SO 21</t>
  </si>
  <si>
    <t>SO 21 - Přeložka nadzemního vedení veřejného osvětlení</t>
  </si>
  <si>
    <t>{c2e1c8a2-4dfb-49af-b39f-abf23f5ebe11}</t>
  </si>
  <si>
    <t>SO 22</t>
  </si>
  <si>
    <t>SO 22 - Přeložka vodovodního řadu přes příkop A</t>
  </si>
  <si>
    <t>{564a522a-7e3f-4b8e-ad67-86853cec69ed}</t>
  </si>
  <si>
    <t>SO 23</t>
  </si>
  <si>
    <t>SO 23 - Přeložka vodovodního řadu přes příkop A1</t>
  </si>
  <si>
    <t>{0c247fdd-bc7a-4be1-9859-be14e84f4dc1}</t>
  </si>
  <si>
    <t>SO 24</t>
  </si>
  <si>
    <t>SO 24 - Přeložka vodovodního řadu přes příkop A2</t>
  </si>
  <si>
    <t>{8fd7899b-2e26-4dfc-86c3-b25897594946}</t>
  </si>
  <si>
    <t>SO 31</t>
  </si>
  <si>
    <t>SO 31 - Odstranění porostu</t>
  </si>
  <si>
    <t>{2a04724e-e4b1-4a60-ad13-298703290431}</t>
  </si>
  <si>
    <t>SO 32</t>
  </si>
  <si>
    <t>SO 32 - Výsadba zeleně</t>
  </si>
  <si>
    <t>{d5bd25cf-36b1-4973-a93d-75e95c4a16d1}</t>
  </si>
  <si>
    <t>MGZS 1</t>
  </si>
  <si>
    <t>MGZS 1 - Skrývka ornice - dočasné odnětí ZPF</t>
  </si>
  <si>
    <t>{f64f0595-3ab6-4a7c-a106-8468db77a676}</t>
  </si>
  <si>
    <t>KRYCÍ LIST SOUPISU PRACÍ</t>
  </si>
  <si>
    <t>Objekt:</t>
  </si>
  <si>
    <t>OST - Ostatní náklady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</si>
  <si>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</si>
  <si>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</si>
  <si>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</si>
  <si>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</si>
  <si>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</si>
  <si>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</si>
  <si>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</si>
  <si>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</si>
  <si>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</si>
  <si>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</si>
  <si>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</si>
  <si>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</si>
  <si>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</si>
  <si>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</si>
  <si>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</si>
  <si>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</si>
  <si>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</si>
  <si>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</si>
  <si>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</si>
  <si>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</si>
  <si>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</si>
  <si>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</si>
  <si>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4</t>
  </si>
  <si>
    <t>ROZPOCET</t>
  </si>
  <si>
    <t>O01</t>
  </si>
  <si>
    <t>K</t>
  </si>
  <si>
    <t>R 1</t>
  </si>
  <si>
    <t>Zajištění zařízení staveniště</t>
  </si>
  <si>
    <t>soubor</t>
  </si>
  <si>
    <t>512</t>
  </si>
  <si>
    <t>-596684834</t>
  </si>
  <si>
    <t>P</t>
  </si>
  <si>
    <t>Poznámka k položce:_x000D_
Poznámka k položce:_x000D_
Staveništní buňky v rozsahu dle potřeb zhotovitele - na ploše ZS. Nezbytné sociální vybavení, skladovací plochy nakoupeného materiálu, kanceláře, sociální zařízení a sklady v mobilních buňkách atd. Osvětlení staveniště vč. zajištění napájení, napájení, vč. nouzového  Vyřízení stavebního povolení nebo ohlášení na stavby ZS   Pronájem dalších ploch nad rámec PD</t>
  </si>
  <si>
    <t>R 2</t>
  </si>
  <si>
    <t>Geodetické práce včetně průběžných kontrolních zaměření, zaměření  skutečného provedení stavby</t>
  </si>
  <si>
    <t>955133203</t>
  </si>
  <si>
    <t>Poznámka k položce:_x000D_
Poznámka k položce:_x000D_
Geodetické zaměření vybudovaného díla zpracované číselně a graficky (v digitální formě) odpovědným geodetem zhotovitele (ve čtyřech vyhotoveních v tištěné i digitální verzi - 4xCD se zdrojovými daty)</t>
  </si>
  <si>
    <t>3</t>
  </si>
  <si>
    <t>R 3</t>
  </si>
  <si>
    <t>Dočasné zábory, dočasné dopravní značení včetně vyřízení potřebných povolení</t>
  </si>
  <si>
    <t>-1694306684</t>
  </si>
  <si>
    <t>R 4</t>
  </si>
  <si>
    <t>Zpracování havarijního a povodňového plánu</t>
  </si>
  <si>
    <t>-237754546</t>
  </si>
  <si>
    <t>Poznámka k položce:_x000D_
Vypracování a schválení havarijního plánu (podle § 39 odst. 2. písm. a) zák. č. 254/2001 Sb. o vodách a ozměně některých zákonů (vodní zákon) ve znění pozdějších úprav_x000D_
Vypracování a schválení povodňového plánu (podle § 71) zák. č. 254/2001 Sb. o vodách a ozměně některých zákonů (vodní zákon) ve znění pozdějších úprav</t>
  </si>
  <si>
    <t>5</t>
  </si>
  <si>
    <t>R 5</t>
  </si>
  <si>
    <t>Odlov ryb</t>
  </si>
  <si>
    <t>-1941613517</t>
  </si>
  <si>
    <t>6</t>
  </si>
  <si>
    <t>R 6</t>
  </si>
  <si>
    <t>Uvedení dočasně užívaných ploch do původního stavu včetně protokolárního předání jejich vlastníkům</t>
  </si>
  <si>
    <t>-889680831</t>
  </si>
  <si>
    <t>7</t>
  </si>
  <si>
    <t>R 7</t>
  </si>
  <si>
    <t>Ochranné jímky, zimní opatření a ochrana před srážkovými vodami</t>
  </si>
  <si>
    <t>-1205421016</t>
  </si>
  <si>
    <t>8</t>
  </si>
  <si>
    <t>R 8</t>
  </si>
  <si>
    <t>Provedení opatření vyplývyjících z havarijního plánu</t>
  </si>
  <si>
    <t>-2119363987</t>
  </si>
  <si>
    <t>9</t>
  </si>
  <si>
    <t>R 9</t>
  </si>
  <si>
    <t>Průzkumné práce, provádění průkazních a dalších potřebných zkoušek použitých materiálů</t>
  </si>
  <si>
    <t>640906453</t>
  </si>
  <si>
    <t xml:space="preserve">Poznámka k položce:_x000D_
vč. hutního pokusu, zkoušek hutnění... </t>
  </si>
  <si>
    <t>R 10</t>
  </si>
  <si>
    <t>Dokumentace skutečného provedení stavby</t>
  </si>
  <si>
    <t>820866504</t>
  </si>
  <si>
    <t>Poznámka k položce:_x000D_
Rozumí se zákresy veškerých změn oproti schválené projektové dokumentaci a to ve všech přílohách této projektové dokumentace (označit červeným razítkem "Skutečné provedení" s datem  a podpisy zhotovitele a technického dozoru objednatele) (v 5-ti vyhotoveních v tištěné i digitální verzi - 5xCD nebo DVD ve formátu *.pdf a 5xCD nebo DVD se zdrojovými daty)</t>
  </si>
  <si>
    <t>11</t>
  </si>
  <si>
    <t>R 11</t>
  </si>
  <si>
    <t>Aktualizace vyjádření k existenci sítí, vytýčení, označení a ochrana stávajících inženýrských sítí</t>
  </si>
  <si>
    <t>-858607901</t>
  </si>
  <si>
    <t>12</t>
  </si>
  <si>
    <t>R 12</t>
  </si>
  <si>
    <t>Dodávka a montáž informační tabule</t>
  </si>
  <si>
    <t>-1476067984</t>
  </si>
  <si>
    <t xml:space="preserve">Poznámka k položce:_x000D_
rozměry dle požadavků poskytovatele dotace viz TP   _x000D_
</t>
  </si>
  <si>
    <t>13</t>
  </si>
  <si>
    <t>R 13</t>
  </si>
  <si>
    <t>Čištění a udržování veřejných komunikací a jejich uvedení do původního stavu</t>
  </si>
  <si>
    <t>-1562375352</t>
  </si>
  <si>
    <t>Poznámka k položce:_x000D_
Čištění povrchu příjezdových komunikací ke stavbě včetně zřízení čistících míst, vč.zajištění bezpečné sjízdnosti komunikací v obvodu staveniště</t>
  </si>
  <si>
    <t>14</t>
  </si>
  <si>
    <t>R14</t>
  </si>
  <si>
    <t>Geometrický plán ověřený katastrálním úřadem zpracovaný číselně a graficky (v digitální formě)</t>
  </si>
  <si>
    <t>2042535077</t>
  </si>
  <si>
    <t>Poznámka k položce:_x000D_
Zpracování odpovědným geodetem zhotovitele (ve čtyřech vyhotoveních v tištěné i digitální verzi - 4xCD se zdrojovými daty)</t>
  </si>
  <si>
    <t>nakladani_MD</t>
  </si>
  <si>
    <t>1093</t>
  </si>
  <si>
    <t>SO 11 - SO 11 - Hlavní příkop A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</si>
  <si>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</si>
  <si>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</si>
  <si>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</si>
  <si>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</si>
  <si>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</si>
  <si>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</si>
  <si>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</si>
  <si>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</si>
  <si>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</si>
  <si>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</si>
  <si>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</si>
  <si>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</si>
  <si>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113107152</t>
  </si>
  <si>
    <t>Odstranění podkladu z kameniva těženého tl 200 mm strojně pl přes 50 do 200 m2</t>
  </si>
  <si>
    <t>m2</t>
  </si>
  <si>
    <t>CS ÚRS 2020 01</t>
  </si>
  <si>
    <t>103835268</t>
  </si>
  <si>
    <t>VV</t>
  </si>
  <si>
    <t>190 "VV pol. 1.1"</t>
  </si>
  <si>
    <t>113107162</t>
  </si>
  <si>
    <t>Odstranění podkladu z kameniva drceného tl 200 mm strojně pl přes 50 do 200 m2</t>
  </si>
  <si>
    <t>-674218012</t>
  </si>
  <si>
    <t>113107183</t>
  </si>
  <si>
    <t>Odstranění podkladu živičného tl 150 mm strojně pl přes 50 do 200 m2</t>
  </si>
  <si>
    <t>1877645014</t>
  </si>
  <si>
    <t>114203104</t>
  </si>
  <si>
    <t>Rozebrání záhozů a rovnanin na sucho</t>
  </si>
  <si>
    <t>m3</t>
  </si>
  <si>
    <t>-1468391479</t>
  </si>
  <si>
    <t>42 "VV pol. 1.4"</t>
  </si>
  <si>
    <t>115001104</t>
  </si>
  <si>
    <t>Převedení vody potrubím DN do 300</t>
  </si>
  <si>
    <t>m</t>
  </si>
  <si>
    <t>-1611660085</t>
  </si>
  <si>
    <t>65 "VV pol. 7"</t>
  </si>
  <si>
    <t>115101201</t>
  </si>
  <si>
    <t>Čerpání vody na dopravní výšku do 10 m průměrný přítok do 500 l/min</t>
  </si>
  <si>
    <t>hod</t>
  </si>
  <si>
    <t>295240132</t>
  </si>
  <si>
    <t>2*30*24/2 "VV pol. 7"</t>
  </si>
  <si>
    <t>115101301</t>
  </si>
  <si>
    <t>Pohotovost čerpací soupravy pro dopravní výšku do 10 m přítok do 500 l/min</t>
  </si>
  <si>
    <t>den</t>
  </si>
  <si>
    <t>1531063507</t>
  </si>
  <si>
    <t>121151123</t>
  </si>
  <si>
    <t>Sejmutí ornice plochy přes 500 m2 tl vrstvy do 200 mm strojně</t>
  </si>
  <si>
    <t>-1597324798</t>
  </si>
  <si>
    <t>821 "VV pol. 2.1.1."</t>
  </si>
  <si>
    <t>3526 "VV pol. 2.1.2"</t>
  </si>
  <si>
    <t>Součet</t>
  </si>
  <si>
    <t>122151105</t>
  </si>
  <si>
    <t>Odkopávky a prokopávky nezapažené v hornině třídy těžitelnosti I, skupiny 1 a 2 objem do 1000 m3 strojně</t>
  </si>
  <si>
    <t>-782851799</t>
  </si>
  <si>
    <t>345+324"VV pol. 2.1.3"</t>
  </si>
  <si>
    <t>131151106</t>
  </si>
  <si>
    <t>Hloubení jam nezapažených v hornině třídy těžitelnosti I, skupiny 1 a 2 objem do 5000 m3 strojně</t>
  </si>
  <si>
    <t>-1039766263</t>
  </si>
  <si>
    <t>vykop2</t>
  </si>
  <si>
    <t>2919 "VV pol. 2.2.1"</t>
  </si>
  <si>
    <t>131251106</t>
  </si>
  <si>
    <t>Hloubení jam nezapažených v hornině třídy těžitelnosti I, skupiny 3 objem do 5000 m3 strojně</t>
  </si>
  <si>
    <t>-487306244</t>
  </si>
  <si>
    <t>vykop3</t>
  </si>
  <si>
    <t>4379 "VV pol. 2.2.2"</t>
  </si>
  <si>
    <t>162351103</t>
  </si>
  <si>
    <t>Vodorovné přemístění do 500 m výkopku/sypaniny z horniny třídy těžitelnosti I, skupiny 1 až 3</t>
  </si>
  <si>
    <t>327947731</t>
  </si>
  <si>
    <t>821*0,1 "VV pol. 2.1.1"</t>
  </si>
  <si>
    <t>3526*0,15 "VV pol. 2.1.2"</t>
  </si>
  <si>
    <t>324 "VV pol. 2.1.3.2"</t>
  </si>
  <si>
    <t>2919+4379 "VV pol. 2.2.1 a 2.2.2"</t>
  </si>
  <si>
    <t>Mezisoučet</t>
  </si>
  <si>
    <t>273 "VV pol. 2.3"</t>
  </si>
  <si>
    <t>226 "VV pol. 2.4"</t>
  </si>
  <si>
    <t>(3564+1749)*0,1 "VV pol. 2.9 a 2.11"</t>
  </si>
  <si>
    <t>(286+132)*0,15 "VV pol. 2.10 a 2.12)</t>
  </si>
  <si>
    <t>R0001</t>
  </si>
  <si>
    <t>Třídění materiálu nevhodného do násypu</t>
  </si>
  <si>
    <t>-209836253</t>
  </si>
  <si>
    <t>Poznámka k položce:_x000D_
VV pol. 2.1.3.1 a 2.1.3.2</t>
  </si>
  <si>
    <t>162751117</t>
  </si>
  <si>
    <t>Vodorovné přemístění do 10000 m výkopku/sypaniny z horniny třídy těžitelnosti I, skupiny 1 až 3</t>
  </si>
  <si>
    <t>-195739617</t>
  </si>
  <si>
    <t>345 "VV pol. 2.1.3.1"</t>
  </si>
  <si>
    <t>162751119</t>
  </si>
  <si>
    <t>Příplatek k vodorovnému přemístění výkopku/sypaniny z horniny třídy těžitelnosti I, skupiny 1 až 3 ZKD 1000 m přes 10000 m</t>
  </si>
  <si>
    <t>-1874768618</t>
  </si>
  <si>
    <t>(35-10)*345 "skládka 35 km"</t>
  </si>
  <si>
    <t>16</t>
  </si>
  <si>
    <t>171152101</t>
  </si>
  <si>
    <t>Uložení sypaniny z hornin soudržných do násypů zhutněných silnic a dálnic</t>
  </si>
  <si>
    <t>632575860</t>
  </si>
  <si>
    <t>17</t>
  </si>
  <si>
    <t>171201221</t>
  </si>
  <si>
    <t>Poplatek za uložení na skládce (skládkovné) zeminy a kamení kód odpadu 17 05 04</t>
  </si>
  <si>
    <t>t</t>
  </si>
  <si>
    <t>852818488</t>
  </si>
  <si>
    <t>2*345 "VV pol. 2.1.3.1"</t>
  </si>
  <si>
    <t>18</t>
  </si>
  <si>
    <t>171251201</t>
  </si>
  <si>
    <t>Uložení sypaniny na skládky nebo meziskládky</t>
  </si>
  <si>
    <t>-1918152181</t>
  </si>
  <si>
    <t>Poznámka k položce:_x000D_
VV pol. 2.1.3</t>
  </si>
  <si>
    <t>19</t>
  </si>
  <si>
    <t>174101101</t>
  </si>
  <si>
    <t>Zásyp jam, šachet rýh nebo kolem objektů sypaninou se zhutněním</t>
  </si>
  <si>
    <t>-592603873</t>
  </si>
  <si>
    <t>20</t>
  </si>
  <si>
    <t>181451121</t>
  </si>
  <si>
    <t>Založení lučního trávníku výsevem plochy přes 1000 m2 v rovině a ve svahu do 1:5</t>
  </si>
  <si>
    <t>1957266859</t>
  </si>
  <si>
    <t>3564+286 "VV pol. 2.9 a 2.10"</t>
  </si>
  <si>
    <t>M</t>
  </si>
  <si>
    <t>00572472</t>
  </si>
  <si>
    <t>osivo směs travní krajinná-rovinná</t>
  </si>
  <si>
    <t>kg</t>
  </si>
  <si>
    <t>221542032</t>
  </si>
  <si>
    <t>(3564+286)*300/10000 "300 kg/ha"</t>
  </si>
  <si>
    <t>22</t>
  </si>
  <si>
    <t>181451122</t>
  </si>
  <si>
    <t>Založení lučního trávníku výsevem plochy přes 1000 m2 ve svahu do 1:2</t>
  </si>
  <si>
    <t>-1734710938</t>
  </si>
  <si>
    <t>1749 "VV pol. 2.11"</t>
  </si>
  <si>
    <t>132 "VV pol. 2.12"</t>
  </si>
  <si>
    <t>23</t>
  </si>
  <si>
    <t>00572474</t>
  </si>
  <si>
    <t>osivo směs travní krajinná-svahová</t>
  </si>
  <si>
    <t>2081071092</t>
  </si>
  <si>
    <t>(1749+132)*300/10000 "300 kg/ha"</t>
  </si>
  <si>
    <t>24</t>
  </si>
  <si>
    <t>181951112</t>
  </si>
  <si>
    <t>Úprava pláně v hornině třídy těžitelnosti I, skupiny 1 až 3 se zhutněním</t>
  </si>
  <si>
    <t>2075498973</t>
  </si>
  <si>
    <t>4498 "VV pol. 2.7"</t>
  </si>
  <si>
    <t>312 "VV pol. 2.8"</t>
  </si>
  <si>
    <t>25</t>
  </si>
  <si>
    <t>181301113</t>
  </si>
  <si>
    <t>Rozprostření ornice tl vrstvy do 200 mm pl přes 500 m2 v rovině nebo ve svahu do 1:5 strojně</t>
  </si>
  <si>
    <t>-652219505</t>
  </si>
  <si>
    <t>3564 "VV pol. 2.9"</t>
  </si>
  <si>
    <t>286 "VV pol. 2.10"</t>
  </si>
  <si>
    <t>26</t>
  </si>
  <si>
    <t>182151111</t>
  </si>
  <si>
    <t>Svahování v zářezech v hornině třídy těžitelnosti I, skupiny 1 až 3</t>
  </si>
  <si>
    <t>-297360242</t>
  </si>
  <si>
    <t>1739 "VV pol. 2.5"</t>
  </si>
  <si>
    <t>27</t>
  </si>
  <si>
    <t>182201101</t>
  </si>
  <si>
    <t>Svahování násypů</t>
  </si>
  <si>
    <t>817904882</t>
  </si>
  <si>
    <t>31 "VV pol. 2.6"</t>
  </si>
  <si>
    <t>28</t>
  </si>
  <si>
    <t>182351133</t>
  </si>
  <si>
    <t>Rozprostření ornice pl přes 500 m2 ve svahu nad 1:5 tl vrstvy do 200 mm strojně</t>
  </si>
  <si>
    <t>1309282902</t>
  </si>
  <si>
    <t>29</t>
  </si>
  <si>
    <t>167151111</t>
  </si>
  <si>
    <t>Nakládání výkopku z hornin třídy těžitelnosti I, skupiny 1 až 3 přes 100 m3</t>
  </si>
  <si>
    <t>-905551639</t>
  </si>
  <si>
    <t>Svislé a kompletní konstrukce</t>
  </si>
  <si>
    <t>30</t>
  </si>
  <si>
    <t>321321116</t>
  </si>
  <si>
    <t>Konstrukce vodních staveb ze ŽB mrazuvzdorného tř. C 30/37</t>
  </si>
  <si>
    <t>1790982396</t>
  </si>
  <si>
    <t>133 "VV pol. 3.2"</t>
  </si>
  <si>
    <t>31</t>
  </si>
  <si>
    <t>321351010</t>
  </si>
  <si>
    <t>Bednění konstrukcí vodních staveb rovinné - zřízení</t>
  </si>
  <si>
    <t>1858129862</t>
  </si>
  <si>
    <t>181 "VV pol. 4.1"</t>
  </si>
  <si>
    <t>32</t>
  </si>
  <si>
    <t>321352010</t>
  </si>
  <si>
    <t>Bednění konstrukcí vodních staveb rovinné - odstranění</t>
  </si>
  <si>
    <t>-273922309</t>
  </si>
  <si>
    <t>33</t>
  </si>
  <si>
    <t>321366111</t>
  </si>
  <si>
    <t>Výztuž železobetonových konstrukcí vodních staveb z oceli 10 505 D do 12 mm</t>
  </si>
  <si>
    <t>-1859537418</t>
  </si>
  <si>
    <t>0,6 "VV pol. 5.1"</t>
  </si>
  <si>
    <t>34</t>
  </si>
  <si>
    <t>321366112</t>
  </si>
  <si>
    <t>Výztuž železobetonových konstrukcí vodních staveb z oceli 10 505 D do 32 mm</t>
  </si>
  <si>
    <t>-670667090</t>
  </si>
  <si>
    <t>2,0 "VV pol. 5.1"</t>
  </si>
  <si>
    <t>35</t>
  </si>
  <si>
    <t>321368211</t>
  </si>
  <si>
    <t>Výztuž železobetonových konstrukcí vodních staveb ze svařovaných sítí</t>
  </si>
  <si>
    <t>-1452632971</t>
  </si>
  <si>
    <t>1,3 "VV pol. 5.2"</t>
  </si>
  <si>
    <t>36</t>
  </si>
  <si>
    <t>R321351010</t>
  </si>
  <si>
    <t>Bednění konstrukcí vodních staveb - negativní, zřízení</t>
  </si>
  <si>
    <t>509635047</t>
  </si>
  <si>
    <t>75 "VV pol. 4.2"</t>
  </si>
  <si>
    <t>37</t>
  </si>
  <si>
    <t>R321351011</t>
  </si>
  <si>
    <t>Bednění konstrukcí vodních staveb - negativní, odstranění</t>
  </si>
  <si>
    <t>-234364248</t>
  </si>
  <si>
    <t>Vodorovné konstrukce</t>
  </si>
  <si>
    <t>38</t>
  </si>
  <si>
    <t>452111121</t>
  </si>
  <si>
    <t>Osazení betonových pražců otevřený výkop pl do 50000 mm2</t>
  </si>
  <si>
    <t>kus</t>
  </si>
  <si>
    <t>-1035128071</t>
  </si>
  <si>
    <t>24 "2/B"</t>
  </si>
  <si>
    <t>39</t>
  </si>
  <si>
    <t>R B001</t>
  </si>
  <si>
    <t xml:space="preserve">Podkladek pod železobetové trouby </t>
  </si>
  <si>
    <t>2002357419</t>
  </si>
  <si>
    <t>Poznámka k položce:_x000D_
2/B</t>
  </si>
  <si>
    <t>40</t>
  </si>
  <si>
    <t>452311131</t>
  </si>
  <si>
    <t>Podkladní desky z betonu prostého tř. C 12/15 otevřený výkop</t>
  </si>
  <si>
    <t>-1077242867</t>
  </si>
  <si>
    <t>34 "VV pol. 3.1"</t>
  </si>
  <si>
    <t>41</t>
  </si>
  <si>
    <t>457542112</t>
  </si>
  <si>
    <t>Filtrační vrstvy ze štěrkodrti se zhutněním frakce od 0 až 120 do 0 až 125 mm</t>
  </si>
  <si>
    <t>1558452411</t>
  </si>
  <si>
    <t>185 "VV pol. 2.15"</t>
  </si>
  <si>
    <t>42</t>
  </si>
  <si>
    <t>462511270</t>
  </si>
  <si>
    <t>Zához z lomového kamene bez proštěrkování z terénu hmotnost do 200 kg</t>
  </si>
  <si>
    <t>-1779966656</t>
  </si>
  <si>
    <t>702 "VV pol. 2.18"</t>
  </si>
  <si>
    <t>68 "VV pol. 2.17"</t>
  </si>
  <si>
    <t>43</t>
  </si>
  <si>
    <t>462512270</t>
  </si>
  <si>
    <t>Zához z lomového kamene s proštěrkováním z terénu hmotnost do 200 kg</t>
  </si>
  <si>
    <t>1297860858</t>
  </si>
  <si>
    <t>Poznámka k položce:_x000D_
Možnost použít na proštěrkování částečně materál z bourání spodních vrstev konstrukcí vozovky</t>
  </si>
  <si>
    <t>504 "VV pol. 2.13"</t>
  </si>
  <si>
    <t>240 "VV pol. 2.14"</t>
  </si>
  <si>
    <t>44</t>
  </si>
  <si>
    <t>462519002</t>
  </si>
  <si>
    <t>Příplatek za urovnání ploch záhozu z lomového kamene hmotnost do 200 kg</t>
  </si>
  <si>
    <t>-243144409</t>
  </si>
  <si>
    <t>240/0,6 "VV pol. 2.14"</t>
  </si>
  <si>
    <t>45</t>
  </si>
  <si>
    <t>463212111</t>
  </si>
  <si>
    <t>Rovnanina z lomového kamene upraveného s vyklínováním spár úlomky kamene</t>
  </si>
  <si>
    <t>1851236050</t>
  </si>
  <si>
    <t>5 "VV pol. 2.19, úkryt pro hady"</t>
  </si>
  <si>
    <t>46</t>
  </si>
  <si>
    <t>467510111</t>
  </si>
  <si>
    <t>Balvanitý skluz z lomového kamene tl 600 až 1200 mm</t>
  </si>
  <si>
    <t>-543216612</t>
  </si>
  <si>
    <t>Poznámka k položce:_x000D_
balvany štětovitě uložené</t>
  </si>
  <si>
    <t>390 "VV pol. 2.16"</t>
  </si>
  <si>
    <t>Ostatní konstrukce a práce-bourání</t>
  </si>
  <si>
    <t>47</t>
  </si>
  <si>
    <t>919521180</t>
  </si>
  <si>
    <t>Zřízení silničního propustku z trub betonových nebo ŽB DN 1000</t>
  </si>
  <si>
    <t>893934358</t>
  </si>
  <si>
    <t>30 "VV pol. 6.2"</t>
  </si>
  <si>
    <t>48</t>
  </si>
  <si>
    <t>59222003</t>
  </si>
  <si>
    <t>trouba ŽB hrdlová DN 1000</t>
  </si>
  <si>
    <t>-1343847936</t>
  </si>
  <si>
    <t>Poznámka k položce:_x000D_
1/B</t>
  </si>
  <si>
    <t>49</t>
  </si>
  <si>
    <t>919735113</t>
  </si>
  <si>
    <t>Řezání stávajícího živičného krytu hl do 150 mm</t>
  </si>
  <si>
    <t>-1574725849</t>
  </si>
  <si>
    <t>7 "VV pol. 1.5"</t>
  </si>
  <si>
    <t>50</t>
  </si>
  <si>
    <t>962021112</t>
  </si>
  <si>
    <t>Bourání mostních zdí a pilířů z kamene</t>
  </si>
  <si>
    <t>-446625017</t>
  </si>
  <si>
    <t>11 "VV pol. 1.2"</t>
  </si>
  <si>
    <t>51</t>
  </si>
  <si>
    <t>966008113</t>
  </si>
  <si>
    <t>Bourání trubního propustku do DN 800</t>
  </si>
  <si>
    <t>-749666736</t>
  </si>
  <si>
    <t>14 "VV pol. 1.3"</t>
  </si>
  <si>
    <t>99</t>
  </si>
  <si>
    <t>Přesun hmot</t>
  </si>
  <si>
    <t>52</t>
  </si>
  <si>
    <t>998321011</t>
  </si>
  <si>
    <t>Přesun hmot pro hráze přehradní zemní a kamenité</t>
  </si>
  <si>
    <t>1453573802</t>
  </si>
  <si>
    <t>997</t>
  </si>
  <si>
    <t>Přesun sutě</t>
  </si>
  <si>
    <t>53</t>
  </si>
  <si>
    <t>997221625</t>
  </si>
  <si>
    <t>Poplatek za uložení na skládce (skládkovné) stavebního odpadu železobetonového kód odpadu 17 01 01</t>
  </si>
  <si>
    <t>-1688244993</t>
  </si>
  <si>
    <t>54</t>
  </si>
  <si>
    <t>997221551</t>
  </si>
  <si>
    <t>Vodorovná doprava suti ze sypkých materiálů do 1 km</t>
  </si>
  <si>
    <t>-2082746984</t>
  </si>
  <si>
    <t>55</t>
  </si>
  <si>
    <t>997221559</t>
  </si>
  <si>
    <t>Příplatek ZKD 1 km u vodorovné dopravy suti ze sypkých materiálů</t>
  </si>
  <si>
    <t>1598041574</t>
  </si>
  <si>
    <t>(20-1)*(304,74-112,1) "20 km, mimo spodní vrstvy bourané komunikace"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</si>
  <si>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</si>
  <si>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</si>
  <si>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</si>
  <si>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-378230074</t>
  </si>
  <si>
    <t>PSV</t>
  </si>
  <si>
    <t>Práce a dodávky PSV</t>
  </si>
  <si>
    <t>767</t>
  </si>
  <si>
    <t>Konstrukce zámečnické</t>
  </si>
  <si>
    <t>57</t>
  </si>
  <si>
    <t>767161111</t>
  </si>
  <si>
    <t>Montáž zábradlí rovného z trubek do zdi hmotnosti do 20 kg</t>
  </si>
  <si>
    <t>1172754002</t>
  </si>
  <si>
    <t>9,65 "1/Z"</t>
  </si>
  <si>
    <t>5,25 "2/Z"</t>
  </si>
  <si>
    <t>58</t>
  </si>
  <si>
    <t>1/Z</t>
  </si>
  <si>
    <t>Ocelové zábradlí 1/Z</t>
  </si>
  <si>
    <t>-45662644</t>
  </si>
  <si>
    <t>59</t>
  </si>
  <si>
    <t>2/Z</t>
  </si>
  <si>
    <t>Ocelové zábradlí 2/Z</t>
  </si>
  <si>
    <t>-1198356185</t>
  </si>
  <si>
    <t>dovoz_MD</t>
  </si>
  <si>
    <t>156,75</t>
  </si>
  <si>
    <t>SO 12 - SO 12 - Odvodňovací příkop A1</t>
  </si>
  <si>
    <t xml:space="preserve">    5 - Komunikace</t>
  </si>
  <si>
    <t xml:space="preserve">    8 - Trubní vedení</t>
  </si>
  <si>
    <t>-34779838</t>
  </si>
  <si>
    <t>55 "VV pol. 1.1"</t>
  </si>
  <si>
    <t>504005347</t>
  </si>
  <si>
    <t>113107343</t>
  </si>
  <si>
    <t>Odstranění podkladu živičného tl 150 mm strojně pl do 50 m2</t>
  </si>
  <si>
    <t>-417264694</t>
  </si>
  <si>
    <t>-1540489478</t>
  </si>
  <si>
    <t>3*8 "VV pol. 7"</t>
  </si>
  <si>
    <t>-145960180</t>
  </si>
  <si>
    <t>121151113</t>
  </si>
  <si>
    <t>Sejmutí ornice plochy do 500 m2 tl vrstvy do 200 mm strojně</t>
  </si>
  <si>
    <t>-255449949</t>
  </si>
  <si>
    <t>441 "VV pol. 2.1.1"</t>
  </si>
  <si>
    <t>131151104</t>
  </si>
  <si>
    <t>Hloubení jam nezapažených v hornině třídy těžitelnosti I, skupiny 1 a 2 objem do 500 m3 strojně</t>
  </si>
  <si>
    <t>-194195016</t>
  </si>
  <si>
    <t>133 "VV pol. 2.2.1"</t>
  </si>
  <si>
    <t>132154201</t>
  </si>
  <si>
    <t>Hloubení zapažených rýh š do 2000 mm v hornině třídy těžitelnosti I, skupiny 1 a 2 objem do 20 m3</t>
  </si>
  <si>
    <t>30877854</t>
  </si>
  <si>
    <t>9 "VV pol. 2.2"</t>
  </si>
  <si>
    <t>131251104</t>
  </si>
  <si>
    <t>Hloubení jam nezapažených v hornině třídy těžitelnosti I, skupiny 3 objem do 500 m3 strojně</t>
  </si>
  <si>
    <t>-720362632</t>
  </si>
  <si>
    <t>199 "VV pol. 2.2.1"</t>
  </si>
  <si>
    <t>132254201</t>
  </si>
  <si>
    <t>Hloubení zapažených rýh š do 2000 mm v hornině třídy těžitelnosti I, skupiny 3 objem do 20 m3</t>
  </si>
  <si>
    <t>-800988380</t>
  </si>
  <si>
    <t>13 "VV pol. 2.2"</t>
  </si>
  <si>
    <t>151101101</t>
  </si>
  <si>
    <t>Zřízení příložného pažení a rozepření stěn rýh hl do 2 m</t>
  </si>
  <si>
    <t>-1107411421</t>
  </si>
  <si>
    <t>36 "VV pol. 2.3"</t>
  </si>
  <si>
    <t>151101111</t>
  </si>
  <si>
    <t>Odstranění příložného pažení a rozepření stěn rýh hl do 2 m</t>
  </si>
  <si>
    <t>-1342503555</t>
  </si>
  <si>
    <t>-1910313123</t>
  </si>
  <si>
    <t>441*0,2 "VV pol. 2.1.1"</t>
  </si>
  <si>
    <t>332 "VV pol. 2.2.1"</t>
  </si>
  <si>
    <t>22 "VV pol. 2.2"</t>
  </si>
  <si>
    <t>96 "VV pol. 2.5"</t>
  </si>
  <si>
    <t>(360+45)*0,15 "VV pol. 2.7 a 2.8"</t>
  </si>
  <si>
    <t>5993367</t>
  </si>
  <si>
    <t>753917129</t>
  </si>
  <si>
    <t>174152101</t>
  </si>
  <si>
    <t>Zásyp jam, šachet a rýh do 30 m3 sypaninou se zhutněním při překopech inženýrských sítí</t>
  </si>
  <si>
    <t>-754622997</t>
  </si>
  <si>
    <t>10 "VV pol. 2.6"</t>
  </si>
  <si>
    <t>58343930</t>
  </si>
  <si>
    <t>kamenivo drcené hrubé frakce 16/32</t>
  </si>
  <si>
    <t>200985099</t>
  </si>
  <si>
    <t>10*2,0 "VV pol. 2.6"</t>
  </si>
  <si>
    <t>181351003</t>
  </si>
  <si>
    <t>Rozprostření ornice tl vrstvy do 200 mm pl do 100 m2 v rovině nebo ve svahu do 1:5 strojně</t>
  </si>
  <si>
    <t>-1115137720</t>
  </si>
  <si>
    <t>45 "VV pol. 2.8"</t>
  </si>
  <si>
    <t>181411131</t>
  </si>
  <si>
    <t>Založení parkového trávníku výsevem plochy do 1000 m2 v rovině a ve svahu do 1:5</t>
  </si>
  <si>
    <t>344324121</t>
  </si>
  <si>
    <t>808910538</t>
  </si>
  <si>
    <t>45*300/10000 "300 kg/ha"</t>
  </si>
  <si>
    <t>460024750</t>
  </si>
  <si>
    <t>360 "VV pol. 2.7"</t>
  </si>
  <si>
    <t>-1216541246</t>
  </si>
  <si>
    <t>360*300/10000 "300 kg/ha"</t>
  </si>
  <si>
    <t>2036341093</t>
  </si>
  <si>
    <t>55 "VV pol. 2.15"</t>
  </si>
  <si>
    <t>-920333277</t>
  </si>
  <si>
    <t>377 "VV pol. 2.4"</t>
  </si>
  <si>
    <t>182351123</t>
  </si>
  <si>
    <t>Rozprostření ornice pl do 500 m2 ve svahu přes 1:5 tl vrstvy do 200 mm strojně</t>
  </si>
  <si>
    <t>-884571180</t>
  </si>
  <si>
    <t>321311116</t>
  </si>
  <si>
    <t>Konstrukce vodních staveb z betonu prostého mrazuvzdorného tř. C 30/37</t>
  </si>
  <si>
    <t>1494149424</t>
  </si>
  <si>
    <t>2 "VV pol. 2.13"</t>
  </si>
  <si>
    <t>-528824183</t>
  </si>
  <si>
    <t>22 "VV pol. 3.2"</t>
  </si>
  <si>
    <t>-574800368</t>
  </si>
  <si>
    <t>63 "VV pol. 4.1"</t>
  </si>
  <si>
    <t>-1281134144</t>
  </si>
  <si>
    <t>1613387608</t>
  </si>
  <si>
    <t>0,4 "VV pol. 5.1"</t>
  </si>
  <si>
    <t>612130204</t>
  </si>
  <si>
    <t>-385721050</t>
  </si>
  <si>
    <t>0,2 "VV pol. 5.2"</t>
  </si>
  <si>
    <t>-1799461299</t>
  </si>
  <si>
    <t>1,15 "1/Z"</t>
  </si>
  <si>
    <t>6,75 "2/Z"</t>
  </si>
  <si>
    <t>1/Z.1</t>
  </si>
  <si>
    <t>-2132874699</t>
  </si>
  <si>
    <t>2/Z.1</t>
  </si>
  <si>
    <t>-385159641</t>
  </si>
  <si>
    <t>-975520127</t>
  </si>
  <si>
    <t>16 "VV pol. 4.2"</t>
  </si>
  <si>
    <t>-1779789958</t>
  </si>
  <si>
    <t>2083128544</t>
  </si>
  <si>
    <t>10 "2/B"</t>
  </si>
  <si>
    <t>-859930717</t>
  </si>
  <si>
    <t>1606402536</t>
  </si>
  <si>
    <t>3 "VV pol. 3.1"</t>
  </si>
  <si>
    <t>457315812</t>
  </si>
  <si>
    <t>Těsnící vrstva z betonu mrazuvzdorného tř. C 30/37 tl nad 100 do 150 mm</t>
  </si>
  <si>
    <t>-301543183</t>
  </si>
  <si>
    <t>8 "VV pol. 2.12"</t>
  </si>
  <si>
    <t>928984460</t>
  </si>
  <si>
    <t>28 "VV pol. 2.9"</t>
  </si>
  <si>
    <t>8 "VV pol. 2.10"</t>
  </si>
  <si>
    <t>464511111</t>
  </si>
  <si>
    <t>Pohoz z lomového kamene neupraveného tříděného z terénu</t>
  </si>
  <si>
    <t>1803470479</t>
  </si>
  <si>
    <t>22 "VV pol. 2.11"</t>
  </si>
  <si>
    <t>465513327</t>
  </si>
  <si>
    <t>Dlažba z lomového kamene na cementovou maltu s vyspárováním tl 300 mm pro hydromeliorace</t>
  </si>
  <si>
    <t>-375171860</t>
  </si>
  <si>
    <t>Komunikace</t>
  </si>
  <si>
    <t>564251113</t>
  </si>
  <si>
    <t>Podklad nebo podsyp ze štěrkopísku ŠP tl 170 mm</t>
  </si>
  <si>
    <t>1998195538</t>
  </si>
  <si>
    <t>55 "VV pol. 2.14"</t>
  </si>
  <si>
    <t>564761111</t>
  </si>
  <si>
    <t>Podklad z kameniva hrubého drceného vel. 32-63 mm tl 200 mm</t>
  </si>
  <si>
    <t>295821270</t>
  </si>
  <si>
    <t>565165111</t>
  </si>
  <si>
    <t>Asfaltový beton vrstva podkladní ACP 16 (obalované kamenivo OKS) tl 80 mm š do 3 m</t>
  </si>
  <si>
    <t>-1520979575</t>
  </si>
  <si>
    <t>577144111</t>
  </si>
  <si>
    <t>Asfaltový beton vrstva obrusná ACO 11 (ABS) tř. I tl 50 mm š do 3 m z nemodifikovaného asfaltu</t>
  </si>
  <si>
    <t>-641030306</t>
  </si>
  <si>
    <t>55 "VV pol. 2,75"</t>
  </si>
  <si>
    <t>Trubní vedení</t>
  </si>
  <si>
    <t>871228111</t>
  </si>
  <si>
    <t>Kladení drenážního potrubí z tvrdého PVC průměru do 150 mm</t>
  </si>
  <si>
    <t>-1724813697</t>
  </si>
  <si>
    <t>11,6504854368932*1,03 'Přepočtené koeficientem množství</t>
  </si>
  <si>
    <t>286112230</t>
  </si>
  <si>
    <t>trubka PVC drenážní flexibilní D 100mm</t>
  </si>
  <si>
    <t>CS ÚRS 2019 01</t>
  </si>
  <si>
    <t>-510913278</t>
  </si>
  <si>
    <t>12 "1/P"</t>
  </si>
  <si>
    <t>12*1,03 'Přepočtené koeficientem množství</t>
  </si>
  <si>
    <t>919521110</t>
  </si>
  <si>
    <t>Zřízení silničního propustku z trub betonových nebo ŽB DN 300</t>
  </si>
  <si>
    <t>-1118822011</t>
  </si>
  <si>
    <t>11"VV pol. 6.2"</t>
  </si>
  <si>
    <t>59222020</t>
  </si>
  <si>
    <t>trouba ŽB hrdlová DN 300</t>
  </si>
  <si>
    <t>-83845643</t>
  </si>
  <si>
    <t>-2051159504</t>
  </si>
  <si>
    <t>16 "VV pol. 1.2"</t>
  </si>
  <si>
    <t>70545909</t>
  </si>
  <si>
    <t>-258697589</t>
  </si>
  <si>
    <t>19*49,83 "20 km skládka"</t>
  </si>
  <si>
    <t>997221645</t>
  </si>
  <si>
    <t>Poplatek za uložení na skládce (skládkovné) odpadu asfaltového bez dehtu kód odpadu 17 03 02</t>
  </si>
  <si>
    <t>-1512509599</t>
  </si>
  <si>
    <t>997221655</t>
  </si>
  <si>
    <t>-1992152253</t>
  </si>
  <si>
    <t>1780714786</t>
  </si>
  <si>
    <t>767662110</t>
  </si>
  <si>
    <t>Montáž mříží pevných šroubovaných</t>
  </si>
  <si>
    <t>-1367702707</t>
  </si>
  <si>
    <t>1*0,9 "3/Z"</t>
  </si>
  <si>
    <t>60</t>
  </si>
  <si>
    <t>Z 001</t>
  </si>
  <si>
    <t>Mříž horské vpusti, česle 3/Z</t>
  </si>
  <si>
    <t>kplt</t>
  </si>
  <si>
    <t>-807950402</t>
  </si>
  <si>
    <t>214,45</t>
  </si>
  <si>
    <t>SO 13 - SO 13 - Odvodňovací příkop A2</t>
  </si>
  <si>
    <t>-724628047</t>
  </si>
  <si>
    <t>56 "VV pol. 1.1"</t>
  </si>
  <si>
    <t>-210773656</t>
  </si>
  <si>
    <t>-1645047041</t>
  </si>
  <si>
    <t>115001103</t>
  </si>
  <si>
    <t>Převedení vody potrubím DN do 250</t>
  </si>
  <si>
    <t>1350819680</t>
  </si>
  <si>
    <t>61891622</t>
  </si>
  <si>
    <t>-81366600</t>
  </si>
  <si>
    <t>-325962903</t>
  </si>
  <si>
    <t>513 "VV pol. 2.1.1"</t>
  </si>
  <si>
    <t>-125667997</t>
  </si>
  <si>
    <t>159 "VV pol. 2.2"</t>
  </si>
  <si>
    <t>-1156549770</t>
  </si>
  <si>
    <t>238 "VV pol. 2.2"</t>
  </si>
  <si>
    <t>-2119628273</t>
  </si>
  <si>
    <t>513*0,2 "VV pol. 2.1.1"</t>
  </si>
  <si>
    <t>397 "VV pol. 2.2"</t>
  </si>
  <si>
    <t>3 "VV pol. 2.5"</t>
  </si>
  <si>
    <t>148 "VV pol. 2.4"</t>
  </si>
  <si>
    <t>(45+378)*0,15 "VV pol. 2.6 a 2.7"</t>
  </si>
  <si>
    <t>167151101</t>
  </si>
  <si>
    <t>Nakládání výkopku z hornin třídy těžitelnosti I, skupiny 1 až 3 do 100 m3</t>
  </si>
  <si>
    <t>1534160147</t>
  </si>
  <si>
    <t>171151131</t>
  </si>
  <si>
    <t>Uložení sypaniny z hornin nesoudržných a soudržných střídavě do násypů zhutněných</t>
  </si>
  <si>
    <t>1872095150</t>
  </si>
  <si>
    <t>1256987892</t>
  </si>
  <si>
    <t>181152302</t>
  </si>
  <si>
    <t>Úprava pláně pro silnice a dálnice v zářezech se zhutněním</t>
  </si>
  <si>
    <t>-1852476151</t>
  </si>
  <si>
    <t>56 "VV pol. 2.12"</t>
  </si>
  <si>
    <t>181411121</t>
  </si>
  <si>
    <t>Založení lučního trávníku výsevem plochy do 1000 m2 v rovině a ve svahu do 1:5</t>
  </si>
  <si>
    <t>-2012886321</t>
  </si>
  <si>
    <t>45 "VV pol. 2.7"</t>
  </si>
  <si>
    <t>-452182356</t>
  </si>
  <si>
    <t>181411122</t>
  </si>
  <si>
    <t>Založení lučního trávníku výsevem plochy do 1000 m2 ve svahu do 1:2</t>
  </si>
  <si>
    <t>-1993693128</t>
  </si>
  <si>
    <t>378 "VV pol. 2.6"</t>
  </si>
  <si>
    <t>-1074345984</t>
  </si>
  <si>
    <t>378*300/10000 "300 kg/ha"</t>
  </si>
  <si>
    <t>-410444843</t>
  </si>
  <si>
    <t>376 "VV pol. 2.3"</t>
  </si>
  <si>
    <t>181351103</t>
  </si>
  <si>
    <t>Rozprostření ornice tl vrstvy do 200 mm pl do 500 m2 v rovině nebo ve svahu do 1:5 strojně</t>
  </si>
  <si>
    <t>-1656056506</t>
  </si>
  <si>
    <t>-657178158</t>
  </si>
  <si>
    <t>434346703</t>
  </si>
  <si>
    <t>30 "VV pol. 3.2"</t>
  </si>
  <si>
    <t>621427155</t>
  </si>
  <si>
    <t>57 "VV pol. 4.1"</t>
  </si>
  <si>
    <t>2128273060</t>
  </si>
  <si>
    <t>-1891196175</t>
  </si>
  <si>
    <t>0,5 "VV pol. 5.1"</t>
  </si>
  <si>
    <t>-661782202</t>
  </si>
  <si>
    <t>1,0 "VV pol. 5.1"</t>
  </si>
  <si>
    <t>-1344216929</t>
  </si>
  <si>
    <t>47 "VV pol. 4.2"</t>
  </si>
  <si>
    <t>-1974008539</t>
  </si>
  <si>
    <t>-1311803102</t>
  </si>
  <si>
    <t>6 "2/B"</t>
  </si>
  <si>
    <t>-2105841574</t>
  </si>
  <si>
    <t>1199400826</t>
  </si>
  <si>
    <t>6 "VV pol. 3.1"</t>
  </si>
  <si>
    <t>2046966858</t>
  </si>
  <si>
    <t>29 "VV pol. 2.8"</t>
  </si>
  <si>
    <t>14 "VV pol. 2.9"</t>
  </si>
  <si>
    <t>464511122</t>
  </si>
  <si>
    <t>Pohoz z kamene záhozového hmotnosti do 200 kg z terénu</t>
  </si>
  <si>
    <t>1529029884</t>
  </si>
  <si>
    <t>66 "VV pol. 2.10"</t>
  </si>
  <si>
    <t>1090265546</t>
  </si>
  <si>
    <t>56 "VV pol. 2.11"</t>
  </si>
  <si>
    <t>1228465052</t>
  </si>
  <si>
    <t>-748300177</t>
  </si>
  <si>
    <t>-587217866</t>
  </si>
  <si>
    <t>919521160</t>
  </si>
  <si>
    <t>Zřízení silničního propustku z trub betonových nebo ŽB DN 800</t>
  </si>
  <si>
    <t>1799140084</t>
  </si>
  <si>
    <t>7,5 "VV pol. 6.2"</t>
  </si>
  <si>
    <t>59222002</t>
  </si>
  <si>
    <t>trouba ŽB hrdlová DN 800</t>
  </si>
  <si>
    <t>1028014306</t>
  </si>
  <si>
    <t>-290043666</t>
  </si>
  <si>
    <t>7 "VV pol. 1.2"</t>
  </si>
  <si>
    <t>-1931819728</t>
  </si>
  <si>
    <t>74578380</t>
  </si>
  <si>
    <t>(20-1)*50,736 "20 km skládka"</t>
  </si>
  <si>
    <t>-1528295546</t>
  </si>
  <si>
    <t>-2073744590</t>
  </si>
  <si>
    <t>-2006854559</t>
  </si>
  <si>
    <t>-1693612339</t>
  </si>
  <si>
    <t>6,65 "1/Z"</t>
  </si>
  <si>
    <t>5,65 "2/Z"</t>
  </si>
  <si>
    <t>93295735</t>
  </si>
  <si>
    <t>-1558043831</t>
  </si>
  <si>
    <t>naložení</t>
  </si>
  <si>
    <t>7489,9</t>
  </si>
  <si>
    <t>SO 14 - SO 14 - Terénní úpravy</t>
  </si>
  <si>
    <t>-1384063789</t>
  </si>
  <si>
    <t>7082 "VV pol. 1.1"</t>
  </si>
  <si>
    <t>1184368765</t>
  </si>
  <si>
    <t>7082*0,2 "VV pol. 1.1"</t>
  </si>
  <si>
    <t>6790 "VV pol. 1.2"</t>
  </si>
  <si>
    <t>(4699+2300)*0,1 "VV pol. 1.6 a 1.7"</t>
  </si>
  <si>
    <t>1384324206</t>
  </si>
  <si>
    <t>-1276877807</t>
  </si>
  <si>
    <t>-1078141707</t>
  </si>
  <si>
    <t>4699 "VV pol. 1.60"</t>
  </si>
  <si>
    <t>-1305562356</t>
  </si>
  <si>
    <t>4699*300/10000 "300 kg/ha"</t>
  </si>
  <si>
    <t>1797518041</t>
  </si>
  <si>
    <t>2300 "VV pol. 1.7"</t>
  </si>
  <si>
    <t>-1643899590</t>
  </si>
  <si>
    <t>2300*300/10000 "300 kg/ha"</t>
  </si>
  <si>
    <t>712983136</t>
  </si>
  <si>
    <t>4699 "VV pol. 1.4"</t>
  </si>
  <si>
    <t>181301111</t>
  </si>
  <si>
    <t>1329615498</t>
  </si>
  <si>
    <t>4699 "VV pol. 1.6"</t>
  </si>
  <si>
    <t>-1468477971</t>
  </si>
  <si>
    <t>-1665558911</t>
  </si>
  <si>
    <t>1103,2</t>
  </si>
  <si>
    <t>SO 15 - SO 15 - Ochranná hráz</t>
  </si>
  <si>
    <t>121151125</t>
  </si>
  <si>
    <t>Sejmutí ornice plochy přes 500 m2 tl vrstvy do 300 mm strojně</t>
  </si>
  <si>
    <t>1446657125</t>
  </si>
  <si>
    <t>1620 "VV pol. 1.1"</t>
  </si>
  <si>
    <t>131151100</t>
  </si>
  <si>
    <t>Hloubení jam nezapažených v hornině třídy těžitelnosti I, skupiny 1 a 2 objem do 20 m3 strojně</t>
  </si>
  <si>
    <t>1199667469</t>
  </si>
  <si>
    <t>9 "VV pol. 1.2"</t>
  </si>
  <si>
    <t>131251100</t>
  </si>
  <si>
    <t>Hloubení jam nezapažených v hornině třídy těžitelnosti I, skupiny 3 objem do 20 m3 strojně</t>
  </si>
  <si>
    <t>913421839</t>
  </si>
  <si>
    <t>14 "VV pol. 1.2"</t>
  </si>
  <si>
    <t>-1236228049</t>
  </si>
  <si>
    <t>405 "VV pol. 1.1"</t>
  </si>
  <si>
    <t>9+14 "VV pol. 1.2"</t>
  </si>
  <si>
    <t>942 "VV pol. 1.3"</t>
  </si>
  <si>
    <t>(769+843)*0,1 "VV pol. 1.8 a 1.9"</t>
  </si>
  <si>
    <t>-889534600</t>
  </si>
  <si>
    <t>171103201</t>
  </si>
  <si>
    <t>Uložení sypanin z horniny třídy těžitelnosti I a II, skupiny 1 až 4 do hrází nádrží se zhutněním 100 % PS C s příměsí jílu do 20 %</t>
  </si>
  <si>
    <t>-1533496942</t>
  </si>
  <si>
    <t>Poznámka k položce:_x000D_
Hutnění po vrstvách 25 až 30 cm.</t>
  </si>
  <si>
    <t>-1211058270</t>
  </si>
  <si>
    <t>769 "VV pol. 1.8"</t>
  </si>
  <si>
    <t>-1207775875</t>
  </si>
  <si>
    <t>769*300/10000 "300 kg/ha"</t>
  </si>
  <si>
    <t>-344165189</t>
  </si>
  <si>
    <t>843 "VV pol. 1.9"</t>
  </si>
  <si>
    <t>1973241056</t>
  </si>
  <si>
    <t>843*300/10000 "300 kg/ha"</t>
  </si>
  <si>
    <t>746560635</t>
  </si>
  <si>
    <t>1544+806 "VV pol. 1.4 a 1.5"</t>
  </si>
  <si>
    <t>-1334530891</t>
  </si>
  <si>
    <t>-938861769</t>
  </si>
  <si>
    <t>152 "VV pol. 1.6"</t>
  </si>
  <si>
    <t>-1938954235</t>
  </si>
  <si>
    <t>663 "VV pol. 1.7"</t>
  </si>
  <si>
    <t>1015918538</t>
  </si>
  <si>
    <t>564261111</t>
  </si>
  <si>
    <t>Podklad nebo podsyp ze štěrkopísku ŠP tl 200 mm</t>
  </si>
  <si>
    <t>693396884</t>
  </si>
  <si>
    <t>68 "VV pol. 1.10"</t>
  </si>
  <si>
    <t>564831111</t>
  </si>
  <si>
    <t>Podklad ze štěrkodrtě ŠD tl 100 mm</t>
  </si>
  <si>
    <t>-87055795</t>
  </si>
  <si>
    <t>Poznámka k položce:_x000D_
VV pol. 1.10</t>
  </si>
  <si>
    <t>SO 21 - SO 21 - Přeložka nadzemního vedení veřejného osvětlení</t>
  </si>
  <si>
    <t>M - Práce a dodávky M</t>
  </si>
  <si>
    <t xml:space="preserve">    21-M - Elektromontáže</t>
  </si>
  <si>
    <t>131213101</t>
  </si>
  <si>
    <t>Hloubení jam v soudržných horninách třídy těžitelnosti I, skupiny 3 ručně</t>
  </si>
  <si>
    <t>1742621406</t>
  </si>
  <si>
    <t>997221571</t>
  </si>
  <si>
    <t>Vodorovná doprava vybouraných hmot do 1 km</t>
  </si>
  <si>
    <t>1674847892</t>
  </si>
  <si>
    <t>997221579</t>
  </si>
  <si>
    <t>Příplatek ZKD 1 km u vodorovné dopravy vybouraných hmot</t>
  </si>
  <si>
    <t>174197657</t>
  </si>
  <si>
    <t>19*0,34</t>
  </si>
  <si>
    <t>Práce a dodávky M</t>
  </si>
  <si>
    <t>21-M</t>
  </si>
  <si>
    <t>Elektromontáže</t>
  </si>
  <si>
    <t>R001</t>
  </si>
  <si>
    <t>Demontáž dževěného sloupu včetně patky vč. urovnání povrchu</t>
  </si>
  <si>
    <t>64</t>
  </si>
  <si>
    <t>1366510729</t>
  </si>
  <si>
    <t>210040021</t>
  </si>
  <si>
    <t>Montáž sloupů nn dřevěných jednoduchých Ip</t>
  </si>
  <si>
    <t>607040818</t>
  </si>
  <si>
    <t>1 "montáž"</t>
  </si>
  <si>
    <t>608381320</t>
  </si>
  <si>
    <t>sloup SM/JD pro elektrické vedení impregnovaný olejem dl 6m</t>
  </si>
  <si>
    <t>128</t>
  </si>
  <si>
    <t>922660000</t>
  </si>
  <si>
    <t>0,56</t>
  </si>
  <si>
    <t>R - 001</t>
  </si>
  <si>
    <t>D + M patky stožárové EZP 20</t>
  </si>
  <si>
    <t>1626417576</t>
  </si>
  <si>
    <t>210260191</t>
  </si>
  <si>
    <t>Uchycení Al kabelů zavěšených do 1 kV na podpěrných bodech a kotevních závěsech</t>
  </si>
  <si>
    <t>-1274403075</t>
  </si>
  <si>
    <t>R 002</t>
  </si>
  <si>
    <t>Demontáž světla a kabelů</t>
  </si>
  <si>
    <t>-1886310372</t>
  </si>
  <si>
    <t>210202024</t>
  </si>
  <si>
    <t>Montáž svítidlo výbojkové světlomet průmyslový nebo venkovní stropní přes 10 kg</t>
  </si>
  <si>
    <t>1556211977</t>
  </si>
  <si>
    <t>210260012</t>
  </si>
  <si>
    <t>Montáž Al kabelů závěsných (AES) do 1 kV žíly 4x25až35 mm2 nahození s napnutím samonosného kabelu</t>
  </si>
  <si>
    <t>252575923</t>
  </si>
  <si>
    <t>341132710</t>
  </si>
  <si>
    <t>kabel silový s Al jádrem 1 kV závěsný 4x35mm2</t>
  </si>
  <si>
    <t>-1762745992</t>
  </si>
  <si>
    <t>210040035</t>
  </si>
  <si>
    <t>Montáž krytu plastového na dřevěný sloup nn</t>
  </si>
  <si>
    <t>1901892869</t>
  </si>
  <si>
    <t>156192100</t>
  </si>
  <si>
    <t>krytka plastová D 38/48mm</t>
  </si>
  <si>
    <t>-1331757988</t>
  </si>
  <si>
    <t>210040051</t>
  </si>
  <si>
    <t>Zajištění konce dřevěných sloupů proti rozštípnutí</t>
  </si>
  <si>
    <t>1473336340</t>
  </si>
  <si>
    <t>210040093</t>
  </si>
  <si>
    <t>Montáž konzol nn sloupových jednoduchých</t>
  </si>
  <si>
    <t>-263447600</t>
  </si>
  <si>
    <t>311815810</t>
  </si>
  <si>
    <t>uchycení konzoly na dřevěný stožár L 250 mm</t>
  </si>
  <si>
    <t>-1363754200</t>
  </si>
  <si>
    <t>210280001</t>
  </si>
  <si>
    <t>Zkoušky a prohlídky el rozvodů a zařízení celková prohlídka pro objem mtž prací do 100 000 Kč</t>
  </si>
  <si>
    <t>-1818327738</t>
  </si>
  <si>
    <t>SO 22 - SO 22 - Přeložka vodovodního řadu přes příkop A</t>
  </si>
  <si>
    <t>115101202</t>
  </si>
  <si>
    <t>Čerpání vody na dopravní výšku do 10 m průměrný přítok do 1000 l/min</t>
  </si>
  <si>
    <t>-58827556</t>
  </si>
  <si>
    <t>12*7 "VV pol. 4"</t>
  </si>
  <si>
    <t>115101302</t>
  </si>
  <si>
    <t>Pohotovost čerpací soupravy pro dopravní výšku do 10 m přítok do 1000 l/min</t>
  </si>
  <si>
    <t>5501267</t>
  </si>
  <si>
    <t>121151103</t>
  </si>
  <si>
    <t>Sejmutí ornice plochy do 100 m2 tl vrstvy do 200 mm strojně</t>
  </si>
  <si>
    <t>691937408</t>
  </si>
  <si>
    <t>60 "VV pol. 1.2"</t>
  </si>
  <si>
    <t>132154203</t>
  </si>
  <si>
    <t>Hloubení zapažených rýh š do 2000 mm v hornině třídy těžitelnosti I, skupiny 1 a 2 objem do 100 m3</t>
  </si>
  <si>
    <t>2069096676</t>
  </si>
  <si>
    <t>90 "VV pol. 1.2"</t>
  </si>
  <si>
    <t>132254204</t>
  </si>
  <si>
    <t>Hloubení zapažených rýh š do 2000 mm v hornině třídy těžitelnosti I, skupiny 3 objem do 500 m3</t>
  </si>
  <si>
    <t>1818987908</t>
  </si>
  <si>
    <t>135 "VV pol. 1.2"</t>
  </si>
  <si>
    <t>-2142399260</t>
  </si>
  <si>
    <t>128 "VV pol. 1.3.1"</t>
  </si>
  <si>
    <t>151101102</t>
  </si>
  <si>
    <t>Zřízení příložného pažení a rozepření stěn rýh hl do 4 m</t>
  </si>
  <si>
    <t>32751983</t>
  </si>
  <si>
    <t>323 "VV pol. 1.3.2"</t>
  </si>
  <si>
    <t>-1041888765</t>
  </si>
  <si>
    <t>151101112</t>
  </si>
  <si>
    <t>Odstranění příložného pažení a rozepření stěn rýh hl do 4 m</t>
  </si>
  <si>
    <t>-1475407440</t>
  </si>
  <si>
    <t>-1577888985</t>
  </si>
  <si>
    <t>60*0,15 "VV pol. 1.2"</t>
  </si>
  <si>
    <t>225-200 "VV pol. 1.2 a 1.6"</t>
  </si>
  <si>
    <t>60*0,15 "VV pol. 1.7"</t>
  </si>
  <si>
    <t>-427114451</t>
  </si>
  <si>
    <t>-5376149</t>
  </si>
  <si>
    <t>200 "VV pol. 1.6"</t>
  </si>
  <si>
    <t>175101101</t>
  </si>
  <si>
    <t>Obsypání potrubí bez prohození sypaniny z hornin tř. 1 až 4 uloženým do 3 m od kraje výkopu</t>
  </si>
  <si>
    <t>1453874494</t>
  </si>
  <si>
    <t>40 "VV pol. 1.5"</t>
  </si>
  <si>
    <t>583373440</t>
  </si>
  <si>
    <t>štěrkopísek frakce 0/32</t>
  </si>
  <si>
    <t>1118405806</t>
  </si>
  <si>
    <t>40*2 "VV pol. 1.4 a 1.5"</t>
  </si>
  <si>
    <t>-1796221828</t>
  </si>
  <si>
    <t>oseti2</t>
  </si>
  <si>
    <t>60 "VV pol. 1.7"</t>
  </si>
  <si>
    <t>2083371908</t>
  </si>
  <si>
    <t>-1305952903</t>
  </si>
  <si>
    <t>60*300/10000 "300 kg/ha"</t>
  </si>
  <si>
    <t>451573111</t>
  </si>
  <si>
    <t>Lože pod potrubí otevřený výkop ze štěrkopísku</t>
  </si>
  <si>
    <t>746487111</t>
  </si>
  <si>
    <t>16 "VV pol. 1.4"</t>
  </si>
  <si>
    <t>452313141</t>
  </si>
  <si>
    <t>Podkladní bloky z betonu prostého tř. C 16/20 otevřený výkop</t>
  </si>
  <si>
    <t>1227600534</t>
  </si>
  <si>
    <t>0,5 "VV pol. 2"</t>
  </si>
  <si>
    <t>871218111</t>
  </si>
  <si>
    <t>Kladení drenážního potrubí z tvrdého PVC průměru do 90 mm</t>
  </si>
  <si>
    <t>503577042</t>
  </si>
  <si>
    <t>Poznámka k položce:_x000D_
VV pol. 3.1</t>
  </si>
  <si>
    <t>78*1,03 'Přepočtené koeficientem množství</t>
  </si>
  <si>
    <t>28611223</t>
  </si>
  <si>
    <t>trubka drenážní flexibilní celoperforovaná PVC-U SN 4 DN 100 pro meliorace, dočasné nebo odlehčovací drenáže</t>
  </si>
  <si>
    <t>-3889540</t>
  </si>
  <si>
    <t>85*1,03 'Přepočtené koeficientem množství</t>
  </si>
  <si>
    <t>871241121</t>
  </si>
  <si>
    <t>Montáž potrubí z trubek z tlakového polyetylénu otevřený výkop svařovaných vnější průměr 90 mm</t>
  </si>
  <si>
    <t>-132626679</t>
  </si>
  <si>
    <t>82 "VV pol. 3.3"</t>
  </si>
  <si>
    <t>286136620</t>
  </si>
  <si>
    <t>potrubí vodovodní třívrstvé PE100 SDR 17, s dodatečným opláštěním a integrovaným detekčním vodičem, 90 x 5,4 mm</t>
  </si>
  <si>
    <t>1603284166</t>
  </si>
  <si>
    <t>871351152</t>
  </si>
  <si>
    <t>Montáž potrubí z PE100 SDR 17 otevřený výkop svařovaných na tupo D 225 x 13,4 mm</t>
  </si>
  <si>
    <t>1754591163</t>
  </si>
  <si>
    <t>41 "VV pol. 3.2"</t>
  </si>
  <si>
    <t>286136690</t>
  </si>
  <si>
    <t>potrubí vodovodní třívrstvé PE100 SDR 17, s dodatečným opláštěním a integrovaným detekčním vodičem, 225 x 13,4 mm</t>
  </si>
  <si>
    <t>605792371</t>
  </si>
  <si>
    <t>01_1_002</t>
  </si>
  <si>
    <t>Zasunutí potrubí do chráničky</t>
  </si>
  <si>
    <t>-1144755669</t>
  </si>
  <si>
    <t>Poznámka k položce:_x000D_
VV pol. 3.2"</t>
  </si>
  <si>
    <t>01_1_003</t>
  </si>
  <si>
    <t>Kluzná objímka v. 36 mm D+M</t>
  </si>
  <si>
    <t>-2080574824</t>
  </si>
  <si>
    <t xml:space="preserve">Poznámka k položce:_x000D_
Kluzná objímka segmentová, pro vystředění potrubí v chráničce. </t>
  </si>
  <si>
    <t>87 "VV pol. 3.6"</t>
  </si>
  <si>
    <t>891247111</t>
  </si>
  <si>
    <t>Montáž hydrantů podzemních DN 80</t>
  </si>
  <si>
    <t>-675543484</t>
  </si>
  <si>
    <t>R 271 017</t>
  </si>
  <si>
    <t>Podzemní hydrant DN80, PN10 pro krytí 1500 mm s dvojitým uzávěrem a samočinným vyprázdňováním</t>
  </si>
  <si>
    <t>-343461198</t>
  </si>
  <si>
    <t>899401113</t>
  </si>
  <si>
    <t>Osazení poklopů litinových hydrantových</t>
  </si>
  <si>
    <t>1692050730</t>
  </si>
  <si>
    <t>422914520</t>
  </si>
  <si>
    <t>poklop litinový hydrantový DN 80</t>
  </si>
  <si>
    <t>-499252322</t>
  </si>
  <si>
    <t>857262121</t>
  </si>
  <si>
    <t>Montáž litinových tvarovek jednoosých přírubových otevřený výkop DN 100</t>
  </si>
  <si>
    <t>-388209226</t>
  </si>
  <si>
    <t>R 271 010</t>
  </si>
  <si>
    <t>N - kus DN 80, PN10, TLT</t>
  </si>
  <si>
    <t>1427274818</t>
  </si>
  <si>
    <t>R 271 011</t>
  </si>
  <si>
    <t>TP - kus PN10, DL. 1100 mm, TLT</t>
  </si>
  <si>
    <t>-1500987007</t>
  </si>
  <si>
    <t>R 271 012</t>
  </si>
  <si>
    <t>Přírubový spoj DN 80, PN10 - gumové těsnění s kordem</t>
  </si>
  <si>
    <t>446283713</t>
  </si>
  <si>
    <t>R 271 013</t>
  </si>
  <si>
    <t>Spojka jištěná proti tahu DE 90/DN 80, PN10 pro potrubí HDPE</t>
  </si>
  <si>
    <t>629264536</t>
  </si>
  <si>
    <t>R 271 014</t>
  </si>
  <si>
    <t>X - kus DN 80, PN 10</t>
  </si>
  <si>
    <t>430371758</t>
  </si>
  <si>
    <t>R 271 015</t>
  </si>
  <si>
    <t>XI - kus DN 80, PN 16</t>
  </si>
  <si>
    <t>-806785875</t>
  </si>
  <si>
    <t>R 271 016</t>
  </si>
  <si>
    <t>Fitinky pro napojení</t>
  </si>
  <si>
    <t>1539033964</t>
  </si>
  <si>
    <t>877371121</t>
  </si>
  <si>
    <t>Montáž elektrotvarovek na potrubí z trubek z tlakového PE otevřený výkop vnější průměr 315 mm</t>
  </si>
  <si>
    <t>-594606120</t>
  </si>
  <si>
    <t>R 271 001</t>
  </si>
  <si>
    <t>MB - spojka DE90, PN 10, SDR 17</t>
  </si>
  <si>
    <t>1502558992</t>
  </si>
  <si>
    <t>R 271 002</t>
  </si>
  <si>
    <t>Koleno W90° DE90, PN 10, SDR 17</t>
  </si>
  <si>
    <t>276860720</t>
  </si>
  <si>
    <t>R 271 003</t>
  </si>
  <si>
    <t>Koleno W45° DE90, PN 10, SDR 17</t>
  </si>
  <si>
    <t>-714299407</t>
  </si>
  <si>
    <t>R 271 004</t>
  </si>
  <si>
    <t>Koleno W30° DE90, PN 10, SDR 17</t>
  </si>
  <si>
    <t>-956008502</t>
  </si>
  <si>
    <t>R 271 005</t>
  </si>
  <si>
    <t>Koleno W22° DE90, PN 10, SDR 17</t>
  </si>
  <si>
    <t>859664934</t>
  </si>
  <si>
    <t>R 271 006</t>
  </si>
  <si>
    <t>Koleno W11° DE90, PN 10, SDR 17</t>
  </si>
  <si>
    <t>-1236424628</t>
  </si>
  <si>
    <t>R 271 007</t>
  </si>
  <si>
    <t>T-kus DE90/90, PN 10, SDR 17</t>
  </si>
  <si>
    <t>820082651</t>
  </si>
  <si>
    <t>R 271 008</t>
  </si>
  <si>
    <t>Lemový nákružek DE90, PN 10, SDR 17</t>
  </si>
  <si>
    <t>188944873</t>
  </si>
  <si>
    <t>R 271 009</t>
  </si>
  <si>
    <t>PP - příruba s ocelovou výztuhou DN80, PN10, SDR 17</t>
  </si>
  <si>
    <t>-1581495893</t>
  </si>
  <si>
    <t>892271111</t>
  </si>
  <si>
    <t>Tlaková zkouška vodou potrubí DN 100 nebo 125</t>
  </si>
  <si>
    <t>1750203982</t>
  </si>
  <si>
    <t>892273111</t>
  </si>
  <si>
    <t>Proplach a desinfekce vodovodního potrubí DN od 80 do 125</t>
  </si>
  <si>
    <t>1016611244</t>
  </si>
  <si>
    <t>892372111</t>
  </si>
  <si>
    <t>Zabezpečení konců potrubí DN do 300 při tlakových zkouškách vodou</t>
  </si>
  <si>
    <t>-1344308278</t>
  </si>
  <si>
    <t>899 9001</t>
  </si>
  <si>
    <t>Identifikační vodič připevněný k potrubí</t>
  </si>
  <si>
    <t>-1680053068</t>
  </si>
  <si>
    <t>"měděný vodič izolovaný  CY 4 mm2, VV pol. 3.4"     82</t>
  </si>
  <si>
    <t>899 9002</t>
  </si>
  <si>
    <t>Výstražná folie modré barvy s nápisem "VODOVOD"</t>
  </si>
  <si>
    <t>151772443</t>
  </si>
  <si>
    <t>Poznámka k položce:_x000D_
VV pol. 3.5</t>
  </si>
  <si>
    <t>84,1584158415842*1,01 'Přepočtené koeficientem množství</t>
  </si>
  <si>
    <t>899 9004</t>
  </si>
  <si>
    <t>Označník pro vodovod</t>
  </si>
  <si>
    <t>-628121062</t>
  </si>
  <si>
    <t>"označník pro vodovod"                             1</t>
  </si>
  <si>
    <t>Položka zahrnuje dodávku a montáž :</t>
  </si>
  <si>
    <t>ocelového sloupku, betonové patky</t>
  </si>
  <si>
    <t>899713111</t>
  </si>
  <si>
    <t>Orientační tabulky na sloupku betonovém nebo ocelovém</t>
  </si>
  <si>
    <t>968606270</t>
  </si>
  <si>
    <t>998276101</t>
  </si>
  <si>
    <t>Přesun hmot pro trubní vedení z trub z plastických hmot otevřený výkop</t>
  </si>
  <si>
    <t>-531910837</t>
  </si>
  <si>
    <t>4,8</t>
  </si>
  <si>
    <t>SO 23 - SO 23 - Přeložka vodovodního řadu přes příkop A1</t>
  </si>
  <si>
    <t>2058099856</t>
  </si>
  <si>
    <t>3*8 "VV pol. 4"</t>
  </si>
  <si>
    <t>-1244623484</t>
  </si>
  <si>
    <t>-505667416</t>
  </si>
  <si>
    <t>34 "VV pol. 1.1"</t>
  </si>
  <si>
    <t>132154202</t>
  </si>
  <si>
    <t>Hloubení zapažených rýh š do 2000 mm v hornině třídy těžitelnosti I, skupiny 1 a 2 objem do 50 m3</t>
  </si>
  <si>
    <t>-676447685</t>
  </si>
  <si>
    <t>28 "VV pol. 1.2"</t>
  </si>
  <si>
    <t>132254202</t>
  </si>
  <si>
    <t>Hloubení zapažených rýh š do 2000 mm v hornině třídy těžitelnosti I, skupiny 3 objem do 50 m3</t>
  </si>
  <si>
    <t>1134734166</t>
  </si>
  <si>
    <t>42 "VV pol. 1.3"</t>
  </si>
  <si>
    <t>-1845031143</t>
  </si>
  <si>
    <t>Poznámka k položce:_x000D_
VV pol. 1.3</t>
  </si>
  <si>
    <t>578884783</t>
  </si>
  <si>
    <t>1652126274</t>
  </si>
  <si>
    <t>34*0,15 "VV pol. 1.1"</t>
  </si>
  <si>
    <t>69-49 "VV pol. 1.2-1.6"</t>
  </si>
  <si>
    <t>32*0,15 "VV pol. 1.7"</t>
  </si>
  <si>
    <t>-1122457173</t>
  </si>
  <si>
    <t>1340352769</t>
  </si>
  <si>
    <t>49 "VV pol. 1.6"</t>
  </si>
  <si>
    <t>1525128512</t>
  </si>
  <si>
    <t>16 "VV pol. 1.5"</t>
  </si>
  <si>
    <t>902822798</t>
  </si>
  <si>
    <t>16*2</t>
  </si>
  <si>
    <t>1225397588</t>
  </si>
  <si>
    <t>32 "VV pol. 1.7"</t>
  </si>
  <si>
    <t>-164906178</t>
  </si>
  <si>
    <t>1069500244</t>
  </si>
  <si>
    <t>32*300/10000 "300 kg/ha"</t>
  </si>
  <si>
    <t>2052485974</t>
  </si>
  <si>
    <t>6 "VV pol. 1.4"</t>
  </si>
  <si>
    <t>-377206597</t>
  </si>
  <si>
    <t>1644327417</t>
  </si>
  <si>
    <t>2121597630</t>
  </si>
  <si>
    <t>-1650436414</t>
  </si>
  <si>
    <t>36 "VV pol. 3.3"</t>
  </si>
  <si>
    <t>-87057417</t>
  </si>
  <si>
    <t>-518991872</t>
  </si>
  <si>
    <t>8 "VV pol. 3.2"</t>
  </si>
  <si>
    <t>1527291655</t>
  </si>
  <si>
    <t>2065033281</t>
  </si>
  <si>
    <t>Kluzná objímka v. 36 mm</t>
  </si>
  <si>
    <t>34041439</t>
  </si>
  <si>
    <t>21 "VV pol. 3.6"</t>
  </si>
  <si>
    <t>899401112</t>
  </si>
  <si>
    <t>Osazení poklopů litinových šoupátkových</t>
  </si>
  <si>
    <t>-1792569863</t>
  </si>
  <si>
    <t>422913520</t>
  </si>
  <si>
    <t>poklop litinový šoupátkový pro zemní soupravy osazení do terénu a do vozovky</t>
  </si>
  <si>
    <t>-328404280</t>
  </si>
  <si>
    <t>1849152132</t>
  </si>
  <si>
    <t>-1068662817</t>
  </si>
  <si>
    <t>-1308806453</t>
  </si>
  <si>
    <t>-1224624944</t>
  </si>
  <si>
    <t>-1641356849</t>
  </si>
  <si>
    <t>-1558426836</t>
  </si>
  <si>
    <t>891241111</t>
  </si>
  <si>
    <t>Montáž vodovodních šoupátek otevřený výkop DN 80</t>
  </si>
  <si>
    <t>-1823514195</t>
  </si>
  <si>
    <t>R 271 021</t>
  </si>
  <si>
    <t>Přírubové šoupátko pro pitnou vodu DN 80, PN10 dlouhá verze</t>
  </si>
  <si>
    <t>1620184636</t>
  </si>
  <si>
    <t>Poznámka k položce:_x000D_
vč, podkladní desky, teleskopické zemní soupravy 1,3 - 1,8 m</t>
  </si>
  <si>
    <t>857092684</t>
  </si>
  <si>
    <t>-550684346</t>
  </si>
  <si>
    <t>TP - kus PN10, DL. 100 mm, TLT</t>
  </si>
  <si>
    <t>-1136668876</t>
  </si>
  <si>
    <t>R 271 020</t>
  </si>
  <si>
    <t>T - kus DN 80/80, PN 10, TLT</t>
  </si>
  <si>
    <t>77799194</t>
  </si>
  <si>
    <t>-1763167411</t>
  </si>
  <si>
    <t>1297200146</t>
  </si>
  <si>
    <t>1114776781</t>
  </si>
  <si>
    <t>-771415174</t>
  </si>
  <si>
    <t>500136363</t>
  </si>
  <si>
    <t>1110483860</t>
  </si>
  <si>
    <t>-1512287321</t>
  </si>
  <si>
    <t>-101229444</t>
  </si>
  <si>
    <t>892273121</t>
  </si>
  <si>
    <t>CS ÚRS 2013 02</t>
  </si>
  <si>
    <t>-1924695216</t>
  </si>
  <si>
    <t>3312914</t>
  </si>
  <si>
    <t>694185816</t>
  </si>
  <si>
    <t>"měděný vodič izolovaný  CY 4 mm2, VV pol. 3.4"     46</t>
  </si>
  <si>
    <t>-1935367658</t>
  </si>
  <si>
    <t>Poznámka k položce:_x000D_
VV pol. 46</t>
  </si>
  <si>
    <t>45,5445544554455*1,01 'Přepočtené koeficientem množství</t>
  </si>
  <si>
    <t>-412960076</t>
  </si>
  <si>
    <t>-751557616</t>
  </si>
  <si>
    <t>1649444064</t>
  </si>
  <si>
    <t>-1221721978</t>
  </si>
  <si>
    <t>1767227516</t>
  </si>
  <si>
    <t>SO 24 - SO 24 - Přeložka vodovodního řadu přes příkop A2</t>
  </si>
  <si>
    <t>113107412</t>
  </si>
  <si>
    <t>Odstranění podkladu z kameniva těženého tl 200 mm při překopech strojně pl do 15 m2</t>
  </si>
  <si>
    <t>-1437847950</t>
  </si>
  <si>
    <t>Poznámka k položce:_x000D_
VV pol. 1.1</t>
  </si>
  <si>
    <t>113107422</t>
  </si>
  <si>
    <t>Odstranění podkladu z kameniva drceného tl 200 mm při překopech strojně pl do 15 m2</t>
  </si>
  <si>
    <t>-1172874862</t>
  </si>
  <si>
    <t>113107443</t>
  </si>
  <si>
    <t>Odstranění podkladu živičných tl 150 mm při překopech strojně pl do 15 m2</t>
  </si>
  <si>
    <t>-722417170</t>
  </si>
  <si>
    <t>10 "VV pol. 1.1"</t>
  </si>
  <si>
    <t>1825361322</t>
  </si>
  <si>
    <t>773862094</t>
  </si>
  <si>
    <t>1492422300</t>
  </si>
  <si>
    <t>29 "VV pol. 2.1"</t>
  </si>
  <si>
    <t>-690116153</t>
  </si>
  <si>
    <t>18 "VV pol. 2.2"</t>
  </si>
  <si>
    <t>370798229</t>
  </si>
  <si>
    <t>27 "VV pol. 2.2"</t>
  </si>
  <si>
    <t>549697461</t>
  </si>
  <si>
    <t>40 "VV pol. 2.3.1"</t>
  </si>
  <si>
    <t>1898429272</t>
  </si>
  <si>
    <t>57 "VV pol. 2.3.2"</t>
  </si>
  <si>
    <t>321206248</t>
  </si>
  <si>
    <t>-1523473217</t>
  </si>
  <si>
    <t>2004341765</t>
  </si>
  <si>
    <t>22 "VV pol. 2.2."</t>
  </si>
  <si>
    <t>29*0,15 "VV pol. 2.1"</t>
  </si>
  <si>
    <t>29*0,15 "VV pol. 2.7"</t>
  </si>
  <si>
    <t>-1305671871</t>
  </si>
  <si>
    <t>24 "VV pol. 2.6"</t>
  </si>
  <si>
    <t>-1960716295</t>
  </si>
  <si>
    <t>9 "VV pol. 2.5"</t>
  </si>
  <si>
    <t>-181489008</t>
  </si>
  <si>
    <t>2*9</t>
  </si>
  <si>
    <t>1524021159</t>
  </si>
  <si>
    <t>29 "VV pol. 2.7"</t>
  </si>
  <si>
    <t>1849633875</t>
  </si>
  <si>
    <t>1587122025</t>
  </si>
  <si>
    <t>29*300/10000 "300 kg/ha"</t>
  </si>
  <si>
    <t>1752289319</t>
  </si>
  <si>
    <t>4 "VV pol. 2.4"</t>
  </si>
  <si>
    <t>447726110</t>
  </si>
  <si>
    <t>0,5 "VV pol. 3"</t>
  </si>
  <si>
    <t>-2077292390</t>
  </si>
  <si>
    <t>-686204281</t>
  </si>
  <si>
    <t>-767984391</t>
  </si>
  <si>
    <t>-1193495220</t>
  </si>
  <si>
    <t>9,6 "VV pol. 2.8"</t>
  </si>
  <si>
    <t>-562169712</t>
  </si>
  <si>
    <t>17 "VV pol. 3.1"</t>
  </si>
  <si>
    <t>-1254620847</t>
  </si>
  <si>
    <t>-1868056080</t>
  </si>
  <si>
    <t>18 "VV pol. 3.3"</t>
  </si>
  <si>
    <t>-2113204086</t>
  </si>
  <si>
    <t>-1309673194</t>
  </si>
  <si>
    <t>1764926824</t>
  </si>
  <si>
    <t>-1887493101</t>
  </si>
  <si>
    <t>-371413208</t>
  </si>
  <si>
    <t>15 "po 1,5 m"</t>
  </si>
  <si>
    <t>1451509159</t>
  </si>
  <si>
    <t>993004665</t>
  </si>
  <si>
    <t>-836199495</t>
  </si>
  <si>
    <t>2094460261</t>
  </si>
  <si>
    <t>1915110744</t>
  </si>
  <si>
    <t>-1308555496</t>
  </si>
  <si>
    <t>-1767833244</t>
  </si>
  <si>
    <t>-1489105569</t>
  </si>
  <si>
    <t>793511292</t>
  </si>
  <si>
    <t>-1245642393</t>
  </si>
  <si>
    <t>385665488</t>
  </si>
  <si>
    <t>-1515554335</t>
  </si>
  <si>
    <t>-1278007782</t>
  </si>
  <si>
    <t>1514652424</t>
  </si>
  <si>
    <t>TP - kus PN10, DL. 1800 mm, TLT</t>
  </si>
  <si>
    <t>-1478972357</t>
  </si>
  <si>
    <t>-575245313</t>
  </si>
  <si>
    <t>-203402157</t>
  </si>
  <si>
    <t>973231405</t>
  </si>
  <si>
    <t>-76673152</t>
  </si>
  <si>
    <t>-176703885</t>
  </si>
  <si>
    <t>116486922</t>
  </si>
  <si>
    <t>"měděný vodič izolovaný  CY 4 mm2, VV pol. 3.4"     23</t>
  </si>
  <si>
    <t>107952474</t>
  </si>
  <si>
    <t>22,7722772277228*1,01 'Přepočtené koeficientem množství</t>
  </si>
  <si>
    <t>1424323375</t>
  </si>
  <si>
    <t>-620184414</t>
  </si>
  <si>
    <t>636844262</t>
  </si>
  <si>
    <t>105866419</t>
  </si>
  <si>
    <t>767222334</t>
  </si>
  <si>
    <t>61</t>
  </si>
  <si>
    <t>-643623873</t>
  </si>
  <si>
    <t>(20-1)*9,06 "20 km skládka"</t>
  </si>
  <si>
    <t>62</t>
  </si>
  <si>
    <t>-1331119367</t>
  </si>
  <si>
    <t>63</t>
  </si>
  <si>
    <t>2084198096</t>
  </si>
  <si>
    <t>198641724</t>
  </si>
  <si>
    <t>strom1</t>
  </si>
  <si>
    <t>1287</t>
  </si>
  <si>
    <t>strom2</t>
  </si>
  <si>
    <t>SO 31 - SO 31 - Odstranění porostu</t>
  </si>
  <si>
    <t>111251203</t>
  </si>
  <si>
    <t>Odstranění křovin a stromů průměru kmene do 100 mm i s kořeny sklonu terénu přes 1:5 z celkové plochy přes 500 m2 strojně</t>
  </si>
  <si>
    <t>-344319882</t>
  </si>
  <si>
    <t>7405 "VV pol. 7"</t>
  </si>
  <si>
    <t>112101101</t>
  </si>
  <si>
    <t>Odstranění stromů listnatých průměru kmene do 300 mm</t>
  </si>
  <si>
    <t>-1590642958</t>
  </si>
  <si>
    <t>1287 "VV pol. 1.1"</t>
  </si>
  <si>
    <t>21 "VV pol. 1.2"</t>
  </si>
  <si>
    <t>L_300</t>
  </si>
  <si>
    <t>112101102</t>
  </si>
  <si>
    <t>Odstranění stromů listnatých průměru kmene do 500 mm</t>
  </si>
  <si>
    <t>1468817307</t>
  </si>
  <si>
    <t>12 "VV pol. 2.1"</t>
  </si>
  <si>
    <t>L_500</t>
  </si>
  <si>
    <t>112201101</t>
  </si>
  <si>
    <t>Odstranění pařezů D do 300 mm</t>
  </si>
  <si>
    <t>757716369</t>
  </si>
  <si>
    <t>112201102</t>
  </si>
  <si>
    <t>Odstranění pařezů D do 500 mm</t>
  </si>
  <si>
    <t>-1268422087</t>
  </si>
  <si>
    <t>162201411</t>
  </si>
  <si>
    <t>Vodorovné přemístění kmenů stromů listnatých do 1 km D kmene do 300 mm</t>
  </si>
  <si>
    <t>-747785081</t>
  </si>
  <si>
    <t>strom1+21</t>
  </si>
  <si>
    <t>162201412</t>
  </si>
  <si>
    <t>Vodorovné přemístění kmenů stromů listnatých do 1 km D kmene do 500 mm</t>
  </si>
  <si>
    <t>-937801206</t>
  </si>
  <si>
    <t>strom2+18</t>
  </si>
  <si>
    <t>162201421</t>
  </si>
  <si>
    <t>Vodorovné přemístění pařezů do 1 km D do 300 mm</t>
  </si>
  <si>
    <t>790110969</t>
  </si>
  <si>
    <t>162201422</t>
  </si>
  <si>
    <t>Vodorovné přemístění pařezů do 1 km D do 500 mm</t>
  </si>
  <si>
    <t>-1120644219</t>
  </si>
  <si>
    <t>162301971</t>
  </si>
  <si>
    <t>Příplatek k vodorovnému přemístění pařezů D 300 mm ZKD 1 km</t>
  </si>
  <si>
    <t>981871218</t>
  </si>
  <si>
    <t>3*strom1</t>
  </si>
  <si>
    <t>162301972</t>
  </si>
  <si>
    <t>Příplatek k vodorovnému přemístění pařezů D 500 mm ZKD 1 km</t>
  </si>
  <si>
    <t>192355355</t>
  </si>
  <si>
    <t>3*strom2</t>
  </si>
  <si>
    <t>Poplatek za uložení pařezů na skládky</t>
  </si>
  <si>
    <t>795528796</t>
  </si>
  <si>
    <t>1287+12</t>
  </si>
  <si>
    <t>SO 32 - SO 32 - Výsadba zeleně</t>
  </si>
  <si>
    <t>183101213</t>
  </si>
  <si>
    <t>Jamky pro výsadbu s výměnou 50 % půdy zeminy tř 1 až 4 objem do 0,05 m3 v rovině a svahu do 1:5</t>
  </si>
  <si>
    <t>-552100767</t>
  </si>
  <si>
    <t>25 "VV pol. 1"</t>
  </si>
  <si>
    <t>183101215</t>
  </si>
  <si>
    <t>Jamky pro výsadbu s výměnou 50 % půdy zeminy tř 1 až 4 objem do 0,4 m3 v rovině a svahu do 1:5</t>
  </si>
  <si>
    <t>-1997798732</t>
  </si>
  <si>
    <t>15 "VV pol. 2"</t>
  </si>
  <si>
    <t>10321100</t>
  </si>
  <si>
    <t>zahradní substrát pro výsadbu VL</t>
  </si>
  <si>
    <t>-1348963519</t>
  </si>
  <si>
    <t>2 "VV pol. 12"</t>
  </si>
  <si>
    <t>184102111</t>
  </si>
  <si>
    <t>Výsadba dřeviny s balem D do 0,2 m do jamky se zalitím v rovině a svahu do 1:5</t>
  </si>
  <si>
    <t>-240403179</t>
  </si>
  <si>
    <t>25 "VV pol. 3"</t>
  </si>
  <si>
    <t>R004</t>
  </si>
  <si>
    <t>Viburnum opulus (kalina obecná)</t>
  </si>
  <si>
    <t>1311324757</t>
  </si>
  <si>
    <t>R005</t>
  </si>
  <si>
    <t>Salix cinerea (vrba popelavá)</t>
  </si>
  <si>
    <t>-379458278</t>
  </si>
  <si>
    <t>R006</t>
  </si>
  <si>
    <t>Salix aurita (vrba ušatá)</t>
  </si>
  <si>
    <t>-1590796629</t>
  </si>
  <si>
    <t>R007</t>
  </si>
  <si>
    <t>Crataegus laevigata (hloh obecný)</t>
  </si>
  <si>
    <t>-1794714288</t>
  </si>
  <si>
    <t>184102115</t>
  </si>
  <si>
    <t>Výsadba dřeviny s balem D do 0,6 m do jamky se zalitím v rovině a svahu do 1:5</t>
  </si>
  <si>
    <t>1608942970</t>
  </si>
  <si>
    <t>15 "VV pol. 4"</t>
  </si>
  <si>
    <t>R001.1</t>
  </si>
  <si>
    <t>Alnus glutinosa (olše lepkavá)</t>
  </si>
  <si>
    <t>-1308067506</t>
  </si>
  <si>
    <t>R002</t>
  </si>
  <si>
    <t>Quercus robur (dub letní)</t>
  </si>
  <si>
    <t>1112429388</t>
  </si>
  <si>
    <t>R003</t>
  </si>
  <si>
    <t>Prunus avium (trešen ptačí)</t>
  </si>
  <si>
    <t>-261603263</t>
  </si>
  <si>
    <t>184215132</t>
  </si>
  <si>
    <t>Ukotvení kmene dřevin třemi kůly D do 0,1 m délky do 2 m</t>
  </si>
  <si>
    <t>-725196399</t>
  </si>
  <si>
    <t>15 "VV pol. 5"</t>
  </si>
  <si>
    <t>60591253</t>
  </si>
  <si>
    <t>kůl vyvazovací dřevěný impregnovaný D 8cm dl 2m</t>
  </si>
  <si>
    <t>2126427341</t>
  </si>
  <si>
    <t>15*3 "VV pol. 5 a 14"</t>
  </si>
  <si>
    <t>184813121</t>
  </si>
  <si>
    <t>Ochrana dřevin před okusem mechanicky pletivem v rovině a svahu do 1:5</t>
  </si>
  <si>
    <t>-379054361</t>
  </si>
  <si>
    <t>15 "VV pol. 9"</t>
  </si>
  <si>
    <t>184851111</t>
  </si>
  <si>
    <t>Hnojení roztokem hnojiva v rovině a svahu do 1:2</t>
  </si>
  <si>
    <t>-1277531715</t>
  </si>
  <si>
    <t>3,9 "VV pol. 8 a 7"</t>
  </si>
  <si>
    <t>R0010</t>
  </si>
  <si>
    <t>Hnojivo Terracottem</t>
  </si>
  <si>
    <t>-982591990</t>
  </si>
  <si>
    <t>184911421</t>
  </si>
  <si>
    <t>Mulčování rostlin kůrou tl. do 0,1 m v rovině a svahu do 1:5</t>
  </si>
  <si>
    <t>1828603005</t>
  </si>
  <si>
    <t>40 "VV pol. 6"</t>
  </si>
  <si>
    <t>10391100</t>
  </si>
  <si>
    <t>kůra mulčovací VL</t>
  </si>
  <si>
    <t>1991883108</t>
  </si>
  <si>
    <t>40*0,1 "VV pol. 6 a 13"</t>
  </si>
  <si>
    <t>4*0,103 'Přepočtené koeficientem množství</t>
  </si>
  <si>
    <t>185804312</t>
  </si>
  <si>
    <t>Zalití rostlin vodou plocha přes 20 m2</t>
  </si>
  <si>
    <t>685726524</t>
  </si>
  <si>
    <t>3,9 "VV pol. 8"</t>
  </si>
  <si>
    <t>R -PH</t>
  </si>
  <si>
    <t>Přesun hmot spojený se sadovnickými pracemi</t>
  </si>
  <si>
    <t>-1212163812</t>
  </si>
  <si>
    <t>MGZS 1 - MGZS 1 - Skrývka ornice - dočasné odnětí ZPF</t>
  </si>
  <si>
    <t>-1174245037</t>
  </si>
  <si>
    <t xml:space="preserve">7450 </t>
  </si>
  <si>
    <t>27759125</t>
  </si>
  <si>
    <t>7450*0,15  "odvoz na MD"</t>
  </si>
  <si>
    <t>7450*0,15 "dovoz z MD"</t>
  </si>
  <si>
    <t>-16779922</t>
  </si>
  <si>
    <t>171201201</t>
  </si>
  <si>
    <t>-205759220</t>
  </si>
  <si>
    <t>-1282839282</t>
  </si>
  <si>
    <t>SEZNAM FIGUR</t>
  </si>
  <si>
    <t>Výměra</t>
  </si>
  <si>
    <t xml:space="preserve"> SO 11</t>
  </si>
  <si>
    <t>MD</t>
  </si>
  <si>
    <t>Použití figury:</t>
  </si>
  <si>
    <t>nakup</t>
  </si>
  <si>
    <t>73 "nákup ornice - dovoz z 20 km"</t>
  </si>
  <si>
    <t xml:space="preserve"> SO 12</t>
  </si>
  <si>
    <t>ornice</t>
  </si>
  <si>
    <t xml:space="preserve"> SO 13</t>
  </si>
  <si>
    <t xml:space="preserve"> SO 14</t>
  </si>
  <si>
    <t xml:space="preserve"> SO 15</t>
  </si>
  <si>
    <t xml:space="preserve"> SO 22</t>
  </si>
  <si>
    <t>oseti</t>
  </si>
  <si>
    <t xml:space="preserve"> SO 23</t>
  </si>
  <si>
    <t>0,3*68</t>
  </si>
  <si>
    <t xml:space="preserve"> SO 24</t>
  </si>
  <si>
    <t xml:space="preserve"> SO 31</t>
  </si>
  <si>
    <t>strom3</t>
  </si>
  <si>
    <t>1 "obvod 201"</t>
  </si>
  <si>
    <t>strom4</t>
  </si>
  <si>
    <t xml:space="preserve"> SO 32</t>
  </si>
  <si>
    <t>ker</t>
  </si>
  <si>
    <t>strom</t>
  </si>
  <si>
    <t xml:space="preserve"> MGZS 1</t>
  </si>
  <si>
    <t>odvoz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</si>
</sst>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  <fill>
      <patternFill patternType="solid">
        <fgColor rgb="FFE6E7D5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3" fillId="6" borderId="22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6" borderId="22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7" borderId="22" xfId="0" applyFont="1" applyFill="1" applyBorder="1" applyAlignment="1" applyProtection="1">
      <alignment horizontal="center" vertical="center"/>
    </xf>
    <xf numFmtId="0" fontId="23" fillId="7" borderId="22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8" borderId="2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9"/>
  <sheetViews>
    <sheetView showGridLines="0" topLeftCell="A76" workbookViewId="0">
      <selection activeCell="BE44" sqref="BE4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8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23"/>
      <c r="AQ5" s="23"/>
      <c r="AR5" s="21"/>
      <c r="BE5" s="31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0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23"/>
      <c r="AQ6" s="23"/>
      <c r="AR6" s="21"/>
      <c r="BE6" s="316"/>
      <c r="BS6" s="18" t="s">
        <v>18</v>
      </c>
    </row>
    <row r="7" spans="1:74" s="1" customFormat="1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E7" s="316"/>
      <c r="BS7" s="18" t="s">
        <v>21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16"/>
      <c r="BS8" s="18" t="s">
        <v>26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6"/>
      <c r="BS9" s="18" t="s">
        <v>27</v>
      </c>
    </row>
    <row r="10" spans="1:74" s="1" customFormat="1" ht="12" customHeight="1">
      <c r="B10" s="22"/>
      <c r="C10" s="23"/>
      <c r="D10" s="30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16"/>
      <c r="BS10" s="18" t="s">
        <v>18</v>
      </c>
    </row>
    <row r="11" spans="1:74" s="1" customFormat="1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16"/>
      <c r="BS11" s="18" t="s">
        <v>18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6"/>
      <c r="BS12" s="18" t="s">
        <v>18</v>
      </c>
    </row>
    <row r="13" spans="1:74" s="1" customFormat="1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29</v>
      </c>
      <c r="AL13" s="23"/>
      <c r="AM13" s="23"/>
      <c r="AN13" s="32" t="s">
        <v>33</v>
      </c>
      <c r="AO13" s="23"/>
      <c r="AP13" s="23"/>
      <c r="AQ13" s="23"/>
      <c r="AR13" s="21"/>
      <c r="BE13" s="316"/>
      <c r="BS13" s="18" t="s">
        <v>18</v>
      </c>
    </row>
    <row r="14" spans="1:74" ht="12.75">
      <c r="B14" s="22"/>
      <c r="C14" s="23"/>
      <c r="D14" s="23"/>
      <c r="E14" s="321" t="s">
        <v>33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E14" s="316"/>
      <c r="BS14" s="18" t="s">
        <v>18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6"/>
      <c r="BS15" s="18" t="s">
        <v>4</v>
      </c>
    </row>
    <row r="16" spans="1:74" s="1" customFormat="1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29</v>
      </c>
      <c r="AL16" s="23"/>
      <c r="AM16" s="23"/>
      <c r="AN16" s="28" t="s">
        <v>35</v>
      </c>
      <c r="AO16" s="23"/>
      <c r="AP16" s="23"/>
      <c r="AQ16" s="23"/>
      <c r="AR16" s="21"/>
      <c r="BE16" s="31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16"/>
      <c r="BS17" s="18" t="s">
        <v>37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6"/>
      <c r="BS18" s="18" t="s">
        <v>6</v>
      </c>
    </row>
    <row r="19" spans="1:71" s="1" customFormat="1" ht="12" customHeight="1">
      <c r="B19" s="22"/>
      <c r="C19" s="23"/>
      <c r="D19" s="30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1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16"/>
      <c r="BS20" s="18" t="s">
        <v>37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6"/>
    </row>
    <row r="22" spans="1:71" s="1" customFormat="1" ht="12" customHeight="1">
      <c r="B22" s="22"/>
      <c r="C22" s="23"/>
      <c r="D22" s="30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6"/>
    </row>
    <row r="23" spans="1:71" s="1" customFormat="1" ht="16.5" customHeight="1">
      <c r="B23" s="22"/>
      <c r="C23" s="23"/>
      <c r="D23" s="23"/>
      <c r="E23" s="323" t="s">
        <v>1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23"/>
      <c r="AP23" s="23"/>
      <c r="AQ23" s="23"/>
      <c r="AR23" s="21"/>
      <c r="BE23" s="31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6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4">
        <f>ROUND(AG94,2)</f>
        <v>0</v>
      </c>
      <c r="AL26" s="325"/>
      <c r="AM26" s="325"/>
      <c r="AN26" s="325"/>
      <c r="AO26" s="325"/>
      <c r="AP26" s="37"/>
      <c r="AQ26" s="37"/>
      <c r="AR26" s="40"/>
      <c r="BE26" s="31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6" t="s">
        <v>42</v>
      </c>
      <c r="M28" s="326"/>
      <c r="N28" s="326"/>
      <c r="O28" s="326"/>
      <c r="P28" s="326"/>
      <c r="Q28" s="37"/>
      <c r="R28" s="37"/>
      <c r="S28" s="37"/>
      <c r="T28" s="37"/>
      <c r="U28" s="37"/>
      <c r="V28" s="37"/>
      <c r="W28" s="326" t="s">
        <v>43</v>
      </c>
      <c r="X28" s="326"/>
      <c r="Y28" s="326"/>
      <c r="Z28" s="326"/>
      <c r="AA28" s="326"/>
      <c r="AB28" s="326"/>
      <c r="AC28" s="326"/>
      <c r="AD28" s="326"/>
      <c r="AE28" s="326"/>
      <c r="AF28" s="37"/>
      <c r="AG28" s="37"/>
      <c r="AH28" s="37"/>
      <c r="AI28" s="37"/>
      <c r="AJ28" s="37"/>
      <c r="AK28" s="326" t="s">
        <v>44</v>
      </c>
      <c r="AL28" s="326"/>
      <c r="AM28" s="326"/>
      <c r="AN28" s="326"/>
      <c r="AO28" s="326"/>
      <c r="AP28" s="37"/>
      <c r="AQ28" s="37"/>
      <c r="AR28" s="40"/>
      <c r="BE28" s="316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12">
        <v>0.21</v>
      </c>
      <c r="M29" s="311"/>
      <c r="N29" s="311"/>
      <c r="O29" s="311"/>
      <c r="P29" s="311"/>
      <c r="Q29" s="42"/>
      <c r="R29" s="42"/>
      <c r="S29" s="42"/>
      <c r="T29" s="42"/>
      <c r="U29" s="42"/>
      <c r="V29" s="42"/>
      <c r="W29" s="310">
        <f>ROUND(AZ94, 2)</f>
        <v>0</v>
      </c>
      <c r="X29" s="311"/>
      <c r="Y29" s="311"/>
      <c r="Z29" s="311"/>
      <c r="AA29" s="311"/>
      <c r="AB29" s="311"/>
      <c r="AC29" s="311"/>
      <c r="AD29" s="311"/>
      <c r="AE29" s="311"/>
      <c r="AF29" s="42"/>
      <c r="AG29" s="42"/>
      <c r="AH29" s="42"/>
      <c r="AI29" s="42"/>
      <c r="AJ29" s="42"/>
      <c r="AK29" s="310">
        <f>ROUND(AV94, 2)</f>
        <v>0</v>
      </c>
      <c r="AL29" s="311"/>
      <c r="AM29" s="311"/>
      <c r="AN29" s="311"/>
      <c r="AO29" s="311"/>
      <c r="AP29" s="42"/>
      <c r="AQ29" s="42"/>
      <c r="AR29" s="43"/>
      <c r="BE29" s="317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12">
        <v>0.15</v>
      </c>
      <c r="M30" s="311"/>
      <c r="N30" s="311"/>
      <c r="O30" s="311"/>
      <c r="P30" s="311"/>
      <c r="Q30" s="42"/>
      <c r="R30" s="42"/>
      <c r="S30" s="42"/>
      <c r="T30" s="42"/>
      <c r="U30" s="42"/>
      <c r="V30" s="42"/>
      <c r="W30" s="310">
        <f>ROUND(BA94, 2)</f>
        <v>0</v>
      </c>
      <c r="X30" s="311"/>
      <c r="Y30" s="311"/>
      <c r="Z30" s="311"/>
      <c r="AA30" s="311"/>
      <c r="AB30" s="311"/>
      <c r="AC30" s="311"/>
      <c r="AD30" s="311"/>
      <c r="AE30" s="311"/>
      <c r="AF30" s="42"/>
      <c r="AG30" s="42"/>
      <c r="AH30" s="42"/>
      <c r="AI30" s="42"/>
      <c r="AJ30" s="42"/>
      <c r="AK30" s="310">
        <f>ROUND(AW94, 2)</f>
        <v>0</v>
      </c>
      <c r="AL30" s="311"/>
      <c r="AM30" s="311"/>
      <c r="AN30" s="311"/>
      <c r="AO30" s="311"/>
      <c r="AP30" s="42"/>
      <c r="AQ30" s="42"/>
      <c r="AR30" s="43"/>
      <c r="BE30" s="317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12">
        <v>0.21</v>
      </c>
      <c r="M31" s="311"/>
      <c r="N31" s="311"/>
      <c r="O31" s="311"/>
      <c r="P31" s="311"/>
      <c r="Q31" s="42"/>
      <c r="R31" s="42"/>
      <c r="S31" s="42"/>
      <c r="T31" s="42"/>
      <c r="U31" s="42"/>
      <c r="V31" s="42"/>
      <c r="W31" s="310">
        <f>ROUND(BB94, 2)</f>
        <v>0</v>
      </c>
      <c r="X31" s="311"/>
      <c r="Y31" s="311"/>
      <c r="Z31" s="311"/>
      <c r="AA31" s="311"/>
      <c r="AB31" s="311"/>
      <c r="AC31" s="311"/>
      <c r="AD31" s="311"/>
      <c r="AE31" s="311"/>
      <c r="AF31" s="42"/>
      <c r="AG31" s="42"/>
      <c r="AH31" s="42"/>
      <c r="AI31" s="42"/>
      <c r="AJ31" s="42"/>
      <c r="AK31" s="310">
        <v>0</v>
      </c>
      <c r="AL31" s="311"/>
      <c r="AM31" s="311"/>
      <c r="AN31" s="311"/>
      <c r="AO31" s="311"/>
      <c r="AP31" s="42"/>
      <c r="AQ31" s="42"/>
      <c r="AR31" s="43"/>
      <c r="BE31" s="317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12">
        <v>0.15</v>
      </c>
      <c r="M32" s="311"/>
      <c r="N32" s="311"/>
      <c r="O32" s="311"/>
      <c r="P32" s="311"/>
      <c r="Q32" s="42"/>
      <c r="R32" s="42"/>
      <c r="S32" s="42"/>
      <c r="T32" s="42"/>
      <c r="U32" s="42"/>
      <c r="V32" s="42"/>
      <c r="W32" s="310">
        <f>ROUND(BC94, 2)</f>
        <v>0</v>
      </c>
      <c r="X32" s="311"/>
      <c r="Y32" s="311"/>
      <c r="Z32" s="311"/>
      <c r="AA32" s="311"/>
      <c r="AB32" s="311"/>
      <c r="AC32" s="311"/>
      <c r="AD32" s="311"/>
      <c r="AE32" s="311"/>
      <c r="AF32" s="42"/>
      <c r="AG32" s="42"/>
      <c r="AH32" s="42"/>
      <c r="AI32" s="42"/>
      <c r="AJ32" s="42"/>
      <c r="AK32" s="310">
        <v>0</v>
      </c>
      <c r="AL32" s="311"/>
      <c r="AM32" s="311"/>
      <c r="AN32" s="311"/>
      <c r="AO32" s="311"/>
      <c r="AP32" s="42"/>
      <c r="AQ32" s="42"/>
      <c r="AR32" s="43"/>
      <c r="BE32" s="317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12">
        <v>0</v>
      </c>
      <c r="M33" s="311"/>
      <c r="N33" s="311"/>
      <c r="O33" s="311"/>
      <c r="P33" s="311"/>
      <c r="Q33" s="42"/>
      <c r="R33" s="42"/>
      <c r="S33" s="42"/>
      <c r="T33" s="42"/>
      <c r="U33" s="42"/>
      <c r="V33" s="42"/>
      <c r="W33" s="310">
        <f>ROUND(BD94, 2)</f>
        <v>0</v>
      </c>
      <c r="X33" s="311"/>
      <c r="Y33" s="311"/>
      <c r="Z33" s="311"/>
      <c r="AA33" s="311"/>
      <c r="AB33" s="311"/>
      <c r="AC33" s="311"/>
      <c r="AD33" s="311"/>
      <c r="AE33" s="311"/>
      <c r="AF33" s="42"/>
      <c r="AG33" s="42"/>
      <c r="AH33" s="42"/>
      <c r="AI33" s="42"/>
      <c r="AJ33" s="42"/>
      <c r="AK33" s="310">
        <v>0</v>
      </c>
      <c r="AL33" s="311"/>
      <c r="AM33" s="311"/>
      <c r="AN33" s="311"/>
      <c r="AO33" s="311"/>
      <c r="AP33" s="42"/>
      <c r="AQ33" s="42"/>
      <c r="AR33" s="43"/>
      <c r="BE33" s="31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6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03" t="s">
        <v>53</v>
      </c>
      <c r="Y35" s="301"/>
      <c r="Z35" s="301"/>
      <c r="AA35" s="301"/>
      <c r="AB35" s="301"/>
      <c r="AC35" s="46"/>
      <c r="AD35" s="46"/>
      <c r="AE35" s="46"/>
      <c r="AF35" s="46"/>
      <c r="AG35" s="46"/>
      <c r="AH35" s="46"/>
      <c r="AI35" s="46"/>
      <c r="AJ35" s="46"/>
      <c r="AK35" s="300">
        <f>SUM(AK26:AK33)</f>
        <v>0</v>
      </c>
      <c r="AL35" s="301"/>
      <c r="AM35" s="301"/>
      <c r="AN35" s="301"/>
      <c r="AO35" s="30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55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56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57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56</v>
      </c>
      <c r="AI60" s="39"/>
      <c r="AJ60" s="39"/>
      <c r="AK60" s="39"/>
      <c r="AL60" s="39"/>
      <c r="AM60" s="53" t="s">
        <v>57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58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59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56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57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56</v>
      </c>
      <c r="AI75" s="39"/>
      <c r="AJ75" s="39"/>
      <c r="AK75" s="39"/>
      <c r="AL75" s="39"/>
      <c r="AM75" s="53" t="s">
        <v>57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60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020092A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27" t="str">
        <f>K6</f>
        <v>Přírodě blízká protipovodňová ochrana - obec Karlovice, Zadní Ves</v>
      </c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328"/>
      <c r="AM85" s="328"/>
      <c r="AN85" s="328"/>
      <c r="AO85" s="32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obec Karlovice, Zadní Ves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307" t="str">
        <f>IF(AN8= "","",AN8)</f>
        <v>15. 7. 2020</v>
      </c>
      <c r="AN87" s="30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28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Povodí Odry, s.p.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34</v>
      </c>
      <c r="AJ89" s="37"/>
      <c r="AK89" s="37"/>
      <c r="AL89" s="37"/>
      <c r="AM89" s="308" t="str">
        <f>IF(E17="","",E17)</f>
        <v>AQUATIS, a.s.</v>
      </c>
      <c r="AN89" s="309"/>
      <c r="AO89" s="309"/>
      <c r="AP89" s="309"/>
      <c r="AQ89" s="37"/>
      <c r="AR89" s="40"/>
      <c r="AS89" s="294" t="s">
        <v>61</v>
      </c>
      <c r="AT89" s="29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32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38</v>
      </c>
      <c r="AJ90" s="37"/>
      <c r="AK90" s="37"/>
      <c r="AL90" s="37"/>
      <c r="AM90" s="308" t="str">
        <f>IF(E20="","",E20)</f>
        <v>Ing. Michal Jendruščák</v>
      </c>
      <c r="AN90" s="309"/>
      <c r="AO90" s="309"/>
      <c r="AP90" s="309"/>
      <c r="AQ90" s="37"/>
      <c r="AR90" s="40"/>
      <c r="AS90" s="296"/>
      <c r="AT90" s="29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8"/>
      <c r="AT91" s="29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31" t="s">
        <v>62</v>
      </c>
      <c r="D92" s="306"/>
      <c r="E92" s="306"/>
      <c r="F92" s="306"/>
      <c r="G92" s="306"/>
      <c r="H92" s="74"/>
      <c r="I92" s="329" t="s">
        <v>63</v>
      </c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5" t="s">
        <v>64</v>
      </c>
      <c r="AH92" s="306"/>
      <c r="AI92" s="306"/>
      <c r="AJ92" s="306"/>
      <c r="AK92" s="306"/>
      <c r="AL92" s="306"/>
      <c r="AM92" s="306"/>
      <c r="AN92" s="329" t="s">
        <v>65</v>
      </c>
      <c r="AO92" s="306"/>
      <c r="AP92" s="330"/>
      <c r="AQ92" s="75" t="s">
        <v>66</v>
      </c>
      <c r="AR92" s="40"/>
      <c r="AS92" s="76" t="s">
        <v>67</v>
      </c>
      <c r="AT92" s="77" t="s">
        <v>68</v>
      </c>
      <c r="AU92" s="77" t="s">
        <v>69</v>
      </c>
      <c r="AV92" s="77" t="s">
        <v>70</v>
      </c>
      <c r="AW92" s="77" t="s">
        <v>71</v>
      </c>
      <c r="AX92" s="77" t="s">
        <v>72</v>
      </c>
      <c r="AY92" s="77" t="s">
        <v>73</v>
      </c>
      <c r="AZ92" s="77" t="s">
        <v>74</v>
      </c>
      <c r="BA92" s="77" t="s">
        <v>75</v>
      </c>
      <c r="BB92" s="77" t="s">
        <v>76</v>
      </c>
      <c r="BC92" s="77" t="s">
        <v>77</v>
      </c>
      <c r="BD92" s="78" t="s">
        <v>78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79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4">
        <f>ROUND(SUM(AG95:AG107),2)</f>
        <v>0</v>
      </c>
      <c r="AH94" s="314"/>
      <c r="AI94" s="314"/>
      <c r="AJ94" s="314"/>
      <c r="AK94" s="314"/>
      <c r="AL94" s="314"/>
      <c r="AM94" s="314"/>
      <c r="AN94" s="293">
        <f t="shared" ref="AN94:AN107" si="0">SUM(AG94,AT94)</f>
        <v>0</v>
      </c>
      <c r="AO94" s="293"/>
      <c r="AP94" s="293"/>
      <c r="AQ94" s="86" t="s">
        <v>1</v>
      </c>
      <c r="AR94" s="87"/>
      <c r="AS94" s="88">
        <f>ROUND(SUM(AS95:AS107),2)</f>
        <v>0</v>
      </c>
      <c r="AT94" s="89">
        <f t="shared" ref="AT94:AT107" si="1">ROUND(SUM(AV94:AW94),2)</f>
        <v>0</v>
      </c>
      <c r="AU94" s="90">
        <f>ROUND(SUM(AU95:AU107),5)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ROUND(SUM(AZ95:AZ107),2)</f>
        <v>0</v>
      </c>
      <c r="BA94" s="89">
        <f>ROUND(SUM(BA95:BA107),2)</f>
        <v>0</v>
      </c>
      <c r="BB94" s="89">
        <f>ROUND(SUM(BB95:BB107),2)</f>
        <v>0</v>
      </c>
      <c r="BC94" s="89">
        <f>ROUND(SUM(BC95:BC107),2)</f>
        <v>0</v>
      </c>
      <c r="BD94" s="91">
        <f>ROUND(SUM(BD95:BD107),2)</f>
        <v>0</v>
      </c>
      <c r="BS94" s="92" t="s">
        <v>80</v>
      </c>
      <c r="BT94" s="92" t="s">
        <v>81</v>
      </c>
      <c r="BU94" s="93" t="s">
        <v>82</v>
      </c>
      <c r="BV94" s="92" t="s">
        <v>83</v>
      </c>
      <c r="BW94" s="92" t="s">
        <v>5</v>
      </c>
      <c r="BX94" s="92" t="s">
        <v>84</v>
      </c>
      <c r="CL94" s="92" t="s">
        <v>1</v>
      </c>
    </row>
    <row r="95" spans="1:91" s="7" customFormat="1" ht="16.5" customHeight="1">
      <c r="A95" s="94" t="s">
        <v>85</v>
      </c>
      <c r="B95" s="95"/>
      <c r="C95" s="96"/>
      <c r="D95" s="313" t="s">
        <v>86</v>
      </c>
      <c r="E95" s="313"/>
      <c r="F95" s="313"/>
      <c r="G95" s="313"/>
      <c r="H95" s="313"/>
      <c r="I95" s="97"/>
      <c r="J95" s="313" t="s">
        <v>87</v>
      </c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291">
        <f>OST!J30</f>
        <v>0</v>
      </c>
      <c r="AH95" s="292"/>
      <c r="AI95" s="292"/>
      <c r="AJ95" s="292"/>
      <c r="AK95" s="292"/>
      <c r="AL95" s="292"/>
      <c r="AM95" s="292"/>
      <c r="AN95" s="291">
        <f t="shared" si="0"/>
        <v>0</v>
      </c>
      <c r="AO95" s="292"/>
      <c r="AP95" s="292"/>
      <c r="AQ95" s="98" t="s">
        <v>86</v>
      </c>
      <c r="AR95" s="99"/>
      <c r="AS95" s="100">
        <v>0</v>
      </c>
      <c r="AT95" s="101">
        <f t="shared" si="1"/>
        <v>0</v>
      </c>
      <c r="AU95" s="102">
        <f>OST!P118</f>
        <v>0</v>
      </c>
      <c r="AV95" s="101">
        <f>OST!J33</f>
        <v>0</v>
      </c>
      <c r="AW95" s="101">
        <f>OST!J34</f>
        <v>0</v>
      </c>
      <c r="AX95" s="101">
        <f>OST!J35</f>
        <v>0</v>
      </c>
      <c r="AY95" s="101">
        <f>OST!J36</f>
        <v>0</v>
      </c>
      <c r="AZ95" s="101">
        <f>OST!F33</f>
        <v>0</v>
      </c>
      <c r="BA95" s="101">
        <f>OST!F34</f>
        <v>0</v>
      </c>
      <c r="BB95" s="101">
        <f>OST!F35</f>
        <v>0</v>
      </c>
      <c r="BC95" s="101">
        <f>OST!F36</f>
        <v>0</v>
      </c>
      <c r="BD95" s="103">
        <f>OST!F37</f>
        <v>0</v>
      </c>
      <c r="BT95" s="104" t="s">
        <v>21</v>
      </c>
      <c r="BV95" s="104" t="s">
        <v>83</v>
      </c>
      <c r="BW95" s="104" t="s">
        <v>88</v>
      </c>
      <c r="BX95" s="104" t="s">
        <v>5</v>
      </c>
      <c r="CL95" s="104" t="s">
        <v>1</v>
      </c>
      <c r="CM95" s="104" t="s">
        <v>89</v>
      </c>
    </row>
    <row r="96" spans="1:91" s="7" customFormat="1" ht="16.5" customHeight="1">
      <c r="A96" s="94" t="s">
        <v>85</v>
      </c>
      <c r="B96" s="95"/>
      <c r="C96" s="96"/>
      <c r="D96" s="313" t="s">
        <v>90</v>
      </c>
      <c r="E96" s="313"/>
      <c r="F96" s="313"/>
      <c r="G96" s="313"/>
      <c r="H96" s="313"/>
      <c r="I96" s="97"/>
      <c r="J96" s="313" t="s">
        <v>91</v>
      </c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291">
        <f>'SO 11'!J30</f>
        <v>0</v>
      </c>
      <c r="AH96" s="292"/>
      <c r="AI96" s="292"/>
      <c r="AJ96" s="292"/>
      <c r="AK96" s="292"/>
      <c r="AL96" s="292"/>
      <c r="AM96" s="292"/>
      <c r="AN96" s="291">
        <f t="shared" si="0"/>
        <v>0</v>
      </c>
      <c r="AO96" s="292"/>
      <c r="AP96" s="292"/>
      <c r="AQ96" s="98" t="s">
        <v>92</v>
      </c>
      <c r="AR96" s="99"/>
      <c r="AS96" s="100">
        <v>0</v>
      </c>
      <c r="AT96" s="101">
        <f t="shared" si="1"/>
        <v>0</v>
      </c>
      <c r="AU96" s="102">
        <f>'SO 11'!P125</f>
        <v>0</v>
      </c>
      <c r="AV96" s="101">
        <f>'SO 11'!J33</f>
        <v>0</v>
      </c>
      <c r="AW96" s="101">
        <f>'SO 11'!J34</f>
        <v>0</v>
      </c>
      <c r="AX96" s="101">
        <f>'SO 11'!J35</f>
        <v>0</v>
      </c>
      <c r="AY96" s="101">
        <f>'SO 11'!J36</f>
        <v>0</v>
      </c>
      <c r="AZ96" s="101">
        <f>'SO 11'!F33</f>
        <v>0</v>
      </c>
      <c r="BA96" s="101">
        <f>'SO 11'!F34</f>
        <v>0</v>
      </c>
      <c r="BB96" s="101">
        <f>'SO 11'!F35</f>
        <v>0</v>
      </c>
      <c r="BC96" s="101">
        <f>'SO 11'!F36</f>
        <v>0</v>
      </c>
      <c r="BD96" s="103">
        <f>'SO 11'!F37</f>
        <v>0</v>
      </c>
      <c r="BT96" s="104" t="s">
        <v>21</v>
      </c>
      <c r="BV96" s="104" t="s">
        <v>83</v>
      </c>
      <c r="BW96" s="104" t="s">
        <v>93</v>
      </c>
      <c r="BX96" s="104" t="s">
        <v>5</v>
      </c>
      <c r="CL96" s="104" t="s">
        <v>1</v>
      </c>
      <c r="CM96" s="104" t="s">
        <v>89</v>
      </c>
    </row>
    <row r="97" spans="1:91" s="7" customFormat="1" ht="16.5" customHeight="1">
      <c r="A97" s="94" t="s">
        <v>85</v>
      </c>
      <c r="B97" s="95"/>
      <c r="C97" s="96"/>
      <c r="D97" s="313" t="s">
        <v>94</v>
      </c>
      <c r="E97" s="313"/>
      <c r="F97" s="313"/>
      <c r="G97" s="313"/>
      <c r="H97" s="313"/>
      <c r="I97" s="97"/>
      <c r="J97" s="313" t="s">
        <v>95</v>
      </c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291">
        <f>'SO 12'!J30</f>
        <v>0</v>
      </c>
      <c r="AH97" s="292"/>
      <c r="AI97" s="292"/>
      <c r="AJ97" s="292"/>
      <c r="AK97" s="292"/>
      <c r="AL97" s="292"/>
      <c r="AM97" s="292"/>
      <c r="AN97" s="291">
        <f t="shared" si="0"/>
        <v>0</v>
      </c>
      <c r="AO97" s="292"/>
      <c r="AP97" s="292"/>
      <c r="AQ97" s="98" t="s">
        <v>92</v>
      </c>
      <c r="AR97" s="99"/>
      <c r="AS97" s="100">
        <v>0</v>
      </c>
      <c r="AT97" s="101">
        <f t="shared" si="1"/>
        <v>0</v>
      </c>
      <c r="AU97" s="102">
        <f>'SO 12'!P126</f>
        <v>0</v>
      </c>
      <c r="AV97" s="101">
        <f>'SO 12'!J33</f>
        <v>0</v>
      </c>
      <c r="AW97" s="101">
        <f>'SO 12'!J34</f>
        <v>0</v>
      </c>
      <c r="AX97" s="101">
        <f>'SO 12'!J35</f>
        <v>0</v>
      </c>
      <c r="AY97" s="101">
        <f>'SO 12'!J36</f>
        <v>0</v>
      </c>
      <c r="AZ97" s="101">
        <f>'SO 12'!F33</f>
        <v>0</v>
      </c>
      <c r="BA97" s="101">
        <f>'SO 12'!F34</f>
        <v>0</v>
      </c>
      <c r="BB97" s="101">
        <f>'SO 12'!F35</f>
        <v>0</v>
      </c>
      <c r="BC97" s="101">
        <f>'SO 12'!F36</f>
        <v>0</v>
      </c>
      <c r="BD97" s="103">
        <f>'SO 12'!F37</f>
        <v>0</v>
      </c>
      <c r="BT97" s="104" t="s">
        <v>21</v>
      </c>
      <c r="BV97" s="104" t="s">
        <v>83</v>
      </c>
      <c r="BW97" s="104" t="s">
        <v>96</v>
      </c>
      <c r="BX97" s="104" t="s">
        <v>5</v>
      </c>
      <c r="CL97" s="104" t="s">
        <v>1</v>
      </c>
      <c r="CM97" s="104" t="s">
        <v>89</v>
      </c>
    </row>
    <row r="98" spans="1:91" s="7" customFormat="1" ht="16.5" customHeight="1">
      <c r="A98" s="94" t="s">
        <v>85</v>
      </c>
      <c r="B98" s="95"/>
      <c r="C98" s="96"/>
      <c r="D98" s="313" t="s">
        <v>97</v>
      </c>
      <c r="E98" s="313"/>
      <c r="F98" s="313"/>
      <c r="G98" s="313"/>
      <c r="H98" s="313"/>
      <c r="I98" s="97"/>
      <c r="J98" s="313" t="s">
        <v>98</v>
      </c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291">
        <f>'SO 13'!J30</f>
        <v>0</v>
      </c>
      <c r="AH98" s="292"/>
      <c r="AI98" s="292"/>
      <c r="AJ98" s="292"/>
      <c r="AK98" s="292"/>
      <c r="AL98" s="292"/>
      <c r="AM98" s="292"/>
      <c r="AN98" s="291">
        <f t="shared" si="0"/>
        <v>0</v>
      </c>
      <c r="AO98" s="292"/>
      <c r="AP98" s="292"/>
      <c r="AQ98" s="98" t="s">
        <v>92</v>
      </c>
      <c r="AR98" s="99"/>
      <c r="AS98" s="100">
        <v>0</v>
      </c>
      <c r="AT98" s="101">
        <f t="shared" si="1"/>
        <v>0</v>
      </c>
      <c r="AU98" s="102">
        <f>'SO 13'!P125</f>
        <v>0</v>
      </c>
      <c r="AV98" s="101">
        <f>'SO 13'!J33</f>
        <v>0</v>
      </c>
      <c r="AW98" s="101">
        <f>'SO 13'!J34</f>
        <v>0</v>
      </c>
      <c r="AX98" s="101">
        <f>'SO 13'!J35</f>
        <v>0</v>
      </c>
      <c r="AY98" s="101">
        <f>'SO 13'!J36</f>
        <v>0</v>
      </c>
      <c r="AZ98" s="101">
        <f>'SO 13'!F33</f>
        <v>0</v>
      </c>
      <c r="BA98" s="101">
        <f>'SO 13'!F34</f>
        <v>0</v>
      </c>
      <c r="BB98" s="101">
        <f>'SO 13'!F35</f>
        <v>0</v>
      </c>
      <c r="BC98" s="101">
        <f>'SO 13'!F36</f>
        <v>0</v>
      </c>
      <c r="BD98" s="103">
        <f>'SO 13'!F37</f>
        <v>0</v>
      </c>
      <c r="BT98" s="104" t="s">
        <v>21</v>
      </c>
      <c r="BV98" s="104" t="s">
        <v>83</v>
      </c>
      <c r="BW98" s="104" t="s">
        <v>99</v>
      </c>
      <c r="BX98" s="104" t="s">
        <v>5</v>
      </c>
      <c r="CL98" s="104" t="s">
        <v>1</v>
      </c>
      <c r="CM98" s="104" t="s">
        <v>89</v>
      </c>
    </row>
    <row r="99" spans="1:91" s="7" customFormat="1" ht="16.5" customHeight="1">
      <c r="A99" s="94" t="s">
        <v>85</v>
      </c>
      <c r="B99" s="95"/>
      <c r="C99" s="96"/>
      <c r="D99" s="313" t="s">
        <v>100</v>
      </c>
      <c r="E99" s="313"/>
      <c r="F99" s="313"/>
      <c r="G99" s="313"/>
      <c r="H99" s="313"/>
      <c r="I99" s="97"/>
      <c r="J99" s="313" t="s">
        <v>101</v>
      </c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291">
        <f>'SO 14'!J30</f>
        <v>0</v>
      </c>
      <c r="AH99" s="292"/>
      <c r="AI99" s="292"/>
      <c r="AJ99" s="292"/>
      <c r="AK99" s="292"/>
      <c r="AL99" s="292"/>
      <c r="AM99" s="292"/>
      <c r="AN99" s="291">
        <f t="shared" si="0"/>
        <v>0</v>
      </c>
      <c r="AO99" s="292"/>
      <c r="AP99" s="292"/>
      <c r="AQ99" s="98" t="s">
        <v>92</v>
      </c>
      <c r="AR99" s="99"/>
      <c r="AS99" s="100">
        <v>0</v>
      </c>
      <c r="AT99" s="101">
        <f t="shared" si="1"/>
        <v>0</v>
      </c>
      <c r="AU99" s="102">
        <f>'SO 14'!P118</f>
        <v>0</v>
      </c>
      <c r="AV99" s="101">
        <f>'SO 14'!J33</f>
        <v>0</v>
      </c>
      <c r="AW99" s="101">
        <f>'SO 14'!J34</f>
        <v>0</v>
      </c>
      <c r="AX99" s="101">
        <f>'SO 14'!J35</f>
        <v>0</v>
      </c>
      <c r="AY99" s="101">
        <f>'SO 14'!J36</f>
        <v>0</v>
      </c>
      <c r="AZ99" s="101">
        <f>'SO 14'!F33</f>
        <v>0</v>
      </c>
      <c r="BA99" s="101">
        <f>'SO 14'!F34</f>
        <v>0</v>
      </c>
      <c r="BB99" s="101">
        <f>'SO 14'!F35</f>
        <v>0</v>
      </c>
      <c r="BC99" s="101">
        <f>'SO 14'!F36</f>
        <v>0</v>
      </c>
      <c r="BD99" s="103">
        <f>'SO 14'!F37</f>
        <v>0</v>
      </c>
      <c r="BT99" s="104" t="s">
        <v>21</v>
      </c>
      <c r="BV99" s="104" t="s">
        <v>83</v>
      </c>
      <c r="BW99" s="104" t="s">
        <v>102</v>
      </c>
      <c r="BX99" s="104" t="s">
        <v>5</v>
      </c>
      <c r="CL99" s="104" t="s">
        <v>1</v>
      </c>
      <c r="CM99" s="104" t="s">
        <v>89</v>
      </c>
    </row>
    <row r="100" spans="1:91" s="7" customFormat="1" ht="16.5" customHeight="1">
      <c r="A100" s="94" t="s">
        <v>85</v>
      </c>
      <c r="B100" s="95"/>
      <c r="C100" s="96"/>
      <c r="D100" s="313" t="s">
        <v>103</v>
      </c>
      <c r="E100" s="313"/>
      <c r="F100" s="313"/>
      <c r="G100" s="313"/>
      <c r="H100" s="313"/>
      <c r="I100" s="97"/>
      <c r="J100" s="313" t="s">
        <v>104</v>
      </c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291">
        <f>'SO 15'!J30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98" t="s">
        <v>92</v>
      </c>
      <c r="AR100" s="99"/>
      <c r="AS100" s="100">
        <v>0</v>
      </c>
      <c r="AT100" s="101">
        <f t="shared" si="1"/>
        <v>0</v>
      </c>
      <c r="AU100" s="102">
        <f>'SO 15'!P119</f>
        <v>0</v>
      </c>
      <c r="AV100" s="101">
        <f>'SO 15'!J33</f>
        <v>0</v>
      </c>
      <c r="AW100" s="101">
        <f>'SO 15'!J34</f>
        <v>0</v>
      </c>
      <c r="AX100" s="101">
        <f>'SO 15'!J35</f>
        <v>0</v>
      </c>
      <c r="AY100" s="101">
        <f>'SO 15'!J36</f>
        <v>0</v>
      </c>
      <c r="AZ100" s="101">
        <f>'SO 15'!F33</f>
        <v>0</v>
      </c>
      <c r="BA100" s="101">
        <f>'SO 15'!F34</f>
        <v>0</v>
      </c>
      <c r="BB100" s="101">
        <f>'SO 15'!F35</f>
        <v>0</v>
      </c>
      <c r="BC100" s="101">
        <f>'SO 15'!F36</f>
        <v>0</v>
      </c>
      <c r="BD100" s="103">
        <f>'SO 15'!F37</f>
        <v>0</v>
      </c>
      <c r="BT100" s="104" t="s">
        <v>21</v>
      </c>
      <c r="BV100" s="104" t="s">
        <v>83</v>
      </c>
      <c r="BW100" s="104" t="s">
        <v>105</v>
      </c>
      <c r="BX100" s="104" t="s">
        <v>5</v>
      </c>
      <c r="CL100" s="104" t="s">
        <v>1</v>
      </c>
      <c r="CM100" s="104" t="s">
        <v>89</v>
      </c>
    </row>
    <row r="101" spans="1:91" s="7" customFormat="1" ht="30" customHeight="1">
      <c r="A101" s="94" t="s">
        <v>85</v>
      </c>
      <c r="B101" s="95"/>
      <c r="C101" s="96"/>
      <c r="D101" s="313" t="s">
        <v>106</v>
      </c>
      <c r="E101" s="313"/>
      <c r="F101" s="313"/>
      <c r="G101" s="313"/>
      <c r="H101" s="313"/>
      <c r="I101" s="97"/>
      <c r="J101" s="313" t="s">
        <v>107</v>
      </c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291">
        <f>'SO 21'!J30</f>
        <v>0</v>
      </c>
      <c r="AH101" s="292"/>
      <c r="AI101" s="292"/>
      <c r="AJ101" s="292"/>
      <c r="AK101" s="292"/>
      <c r="AL101" s="292"/>
      <c r="AM101" s="292"/>
      <c r="AN101" s="291">
        <f t="shared" si="0"/>
        <v>0</v>
      </c>
      <c r="AO101" s="292"/>
      <c r="AP101" s="292"/>
      <c r="AQ101" s="98" t="s">
        <v>92</v>
      </c>
      <c r="AR101" s="99"/>
      <c r="AS101" s="100">
        <v>0</v>
      </c>
      <c r="AT101" s="101">
        <f t="shared" si="1"/>
        <v>0</v>
      </c>
      <c r="AU101" s="102">
        <f>'SO 21'!P121</f>
        <v>0</v>
      </c>
      <c r="AV101" s="101">
        <f>'SO 21'!J33</f>
        <v>0</v>
      </c>
      <c r="AW101" s="101">
        <f>'SO 21'!J34</f>
        <v>0</v>
      </c>
      <c r="AX101" s="101">
        <f>'SO 21'!J35</f>
        <v>0</v>
      </c>
      <c r="AY101" s="101">
        <f>'SO 21'!J36</f>
        <v>0</v>
      </c>
      <c r="AZ101" s="101">
        <f>'SO 21'!F33</f>
        <v>0</v>
      </c>
      <c r="BA101" s="101">
        <f>'SO 21'!F34</f>
        <v>0</v>
      </c>
      <c r="BB101" s="101">
        <f>'SO 21'!F35</f>
        <v>0</v>
      </c>
      <c r="BC101" s="101">
        <f>'SO 21'!F36</f>
        <v>0</v>
      </c>
      <c r="BD101" s="103">
        <f>'SO 21'!F37</f>
        <v>0</v>
      </c>
      <c r="BT101" s="104" t="s">
        <v>21</v>
      </c>
      <c r="BV101" s="104" t="s">
        <v>83</v>
      </c>
      <c r="BW101" s="104" t="s">
        <v>108</v>
      </c>
      <c r="BX101" s="104" t="s">
        <v>5</v>
      </c>
      <c r="CL101" s="104" t="s">
        <v>1</v>
      </c>
      <c r="CM101" s="104" t="s">
        <v>89</v>
      </c>
    </row>
    <row r="102" spans="1:91" s="7" customFormat="1" ht="24.75" customHeight="1">
      <c r="A102" s="94" t="s">
        <v>85</v>
      </c>
      <c r="B102" s="95"/>
      <c r="C102" s="96"/>
      <c r="D102" s="313" t="s">
        <v>109</v>
      </c>
      <c r="E102" s="313"/>
      <c r="F102" s="313"/>
      <c r="G102" s="313"/>
      <c r="H102" s="313"/>
      <c r="I102" s="97"/>
      <c r="J102" s="313" t="s">
        <v>110</v>
      </c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291">
        <f>'SO 22'!J30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98" t="s">
        <v>92</v>
      </c>
      <c r="AR102" s="99"/>
      <c r="AS102" s="100">
        <v>0</v>
      </c>
      <c r="AT102" s="101">
        <f t="shared" si="1"/>
        <v>0</v>
      </c>
      <c r="AU102" s="102">
        <f>'SO 22'!P122</f>
        <v>0</v>
      </c>
      <c r="AV102" s="101">
        <f>'SO 22'!J33</f>
        <v>0</v>
      </c>
      <c r="AW102" s="101">
        <f>'SO 22'!J34</f>
        <v>0</v>
      </c>
      <c r="AX102" s="101">
        <f>'SO 22'!J35</f>
        <v>0</v>
      </c>
      <c r="AY102" s="101">
        <f>'SO 22'!J36</f>
        <v>0</v>
      </c>
      <c r="AZ102" s="101">
        <f>'SO 22'!F33</f>
        <v>0</v>
      </c>
      <c r="BA102" s="101">
        <f>'SO 22'!F34</f>
        <v>0</v>
      </c>
      <c r="BB102" s="101">
        <f>'SO 22'!F35</f>
        <v>0</v>
      </c>
      <c r="BC102" s="101">
        <f>'SO 22'!F36</f>
        <v>0</v>
      </c>
      <c r="BD102" s="103">
        <f>'SO 22'!F37</f>
        <v>0</v>
      </c>
      <c r="BT102" s="104" t="s">
        <v>21</v>
      </c>
      <c r="BV102" s="104" t="s">
        <v>83</v>
      </c>
      <c r="BW102" s="104" t="s">
        <v>111</v>
      </c>
      <c r="BX102" s="104" t="s">
        <v>5</v>
      </c>
      <c r="CL102" s="104" t="s">
        <v>1</v>
      </c>
      <c r="CM102" s="104" t="s">
        <v>89</v>
      </c>
    </row>
    <row r="103" spans="1:91" s="7" customFormat="1" ht="24.75" customHeight="1">
      <c r="A103" s="94" t="s">
        <v>85</v>
      </c>
      <c r="B103" s="95"/>
      <c r="C103" s="96"/>
      <c r="D103" s="313" t="s">
        <v>112</v>
      </c>
      <c r="E103" s="313"/>
      <c r="F103" s="313"/>
      <c r="G103" s="313"/>
      <c r="H103" s="313"/>
      <c r="I103" s="97"/>
      <c r="J103" s="313" t="s">
        <v>113</v>
      </c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291">
        <f>'SO 23'!J30</f>
        <v>0</v>
      </c>
      <c r="AH103" s="292"/>
      <c r="AI103" s="292"/>
      <c r="AJ103" s="292"/>
      <c r="AK103" s="292"/>
      <c r="AL103" s="292"/>
      <c r="AM103" s="292"/>
      <c r="AN103" s="291">
        <f t="shared" si="0"/>
        <v>0</v>
      </c>
      <c r="AO103" s="292"/>
      <c r="AP103" s="292"/>
      <c r="AQ103" s="98" t="s">
        <v>92</v>
      </c>
      <c r="AR103" s="99"/>
      <c r="AS103" s="100">
        <v>0</v>
      </c>
      <c r="AT103" s="101">
        <f t="shared" si="1"/>
        <v>0</v>
      </c>
      <c r="AU103" s="102">
        <f>'SO 23'!P122</f>
        <v>0</v>
      </c>
      <c r="AV103" s="101">
        <f>'SO 23'!J33</f>
        <v>0</v>
      </c>
      <c r="AW103" s="101">
        <f>'SO 23'!J34</f>
        <v>0</v>
      </c>
      <c r="AX103" s="101">
        <f>'SO 23'!J35</f>
        <v>0</v>
      </c>
      <c r="AY103" s="101">
        <f>'SO 23'!J36</f>
        <v>0</v>
      </c>
      <c r="AZ103" s="101">
        <f>'SO 23'!F33</f>
        <v>0</v>
      </c>
      <c r="BA103" s="101">
        <f>'SO 23'!F34</f>
        <v>0</v>
      </c>
      <c r="BB103" s="101">
        <f>'SO 23'!F35</f>
        <v>0</v>
      </c>
      <c r="BC103" s="101">
        <f>'SO 23'!F36</f>
        <v>0</v>
      </c>
      <c r="BD103" s="103">
        <f>'SO 23'!F37</f>
        <v>0</v>
      </c>
      <c r="BT103" s="104" t="s">
        <v>21</v>
      </c>
      <c r="BV103" s="104" t="s">
        <v>83</v>
      </c>
      <c r="BW103" s="104" t="s">
        <v>114</v>
      </c>
      <c r="BX103" s="104" t="s">
        <v>5</v>
      </c>
      <c r="CL103" s="104" t="s">
        <v>1</v>
      </c>
      <c r="CM103" s="104" t="s">
        <v>89</v>
      </c>
    </row>
    <row r="104" spans="1:91" s="7" customFormat="1" ht="24.75" customHeight="1">
      <c r="A104" s="94" t="s">
        <v>85</v>
      </c>
      <c r="B104" s="95"/>
      <c r="C104" s="96"/>
      <c r="D104" s="313" t="s">
        <v>115</v>
      </c>
      <c r="E104" s="313"/>
      <c r="F104" s="313"/>
      <c r="G104" s="313"/>
      <c r="H104" s="313"/>
      <c r="I104" s="97"/>
      <c r="J104" s="313" t="s">
        <v>116</v>
      </c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A104" s="313"/>
      <c r="AB104" s="313"/>
      <c r="AC104" s="313"/>
      <c r="AD104" s="313"/>
      <c r="AE104" s="313"/>
      <c r="AF104" s="313"/>
      <c r="AG104" s="291">
        <f>'SO 24'!J30</f>
        <v>0</v>
      </c>
      <c r="AH104" s="292"/>
      <c r="AI104" s="292"/>
      <c r="AJ104" s="292"/>
      <c r="AK104" s="292"/>
      <c r="AL104" s="292"/>
      <c r="AM104" s="292"/>
      <c r="AN104" s="291">
        <f t="shared" si="0"/>
        <v>0</v>
      </c>
      <c r="AO104" s="292"/>
      <c r="AP104" s="292"/>
      <c r="AQ104" s="98" t="s">
        <v>92</v>
      </c>
      <c r="AR104" s="99"/>
      <c r="AS104" s="100">
        <v>0</v>
      </c>
      <c r="AT104" s="101">
        <f t="shared" si="1"/>
        <v>0</v>
      </c>
      <c r="AU104" s="102">
        <f>'SO 24'!P123</f>
        <v>0</v>
      </c>
      <c r="AV104" s="101">
        <f>'SO 24'!J33</f>
        <v>0</v>
      </c>
      <c r="AW104" s="101">
        <f>'SO 24'!J34</f>
        <v>0</v>
      </c>
      <c r="AX104" s="101">
        <f>'SO 24'!J35</f>
        <v>0</v>
      </c>
      <c r="AY104" s="101">
        <f>'SO 24'!J36</f>
        <v>0</v>
      </c>
      <c r="AZ104" s="101">
        <f>'SO 24'!F33</f>
        <v>0</v>
      </c>
      <c r="BA104" s="101">
        <f>'SO 24'!F34</f>
        <v>0</v>
      </c>
      <c r="BB104" s="101">
        <f>'SO 24'!F35</f>
        <v>0</v>
      </c>
      <c r="BC104" s="101">
        <f>'SO 24'!F36</f>
        <v>0</v>
      </c>
      <c r="BD104" s="103">
        <f>'SO 24'!F37</f>
        <v>0</v>
      </c>
      <c r="BT104" s="104" t="s">
        <v>21</v>
      </c>
      <c r="BV104" s="104" t="s">
        <v>83</v>
      </c>
      <c r="BW104" s="104" t="s">
        <v>117</v>
      </c>
      <c r="BX104" s="104" t="s">
        <v>5</v>
      </c>
      <c r="CL104" s="104" t="s">
        <v>1</v>
      </c>
      <c r="CM104" s="104" t="s">
        <v>89</v>
      </c>
    </row>
    <row r="105" spans="1:91" s="7" customFormat="1" ht="16.5" customHeight="1">
      <c r="A105" s="94" t="s">
        <v>85</v>
      </c>
      <c r="B105" s="95"/>
      <c r="C105" s="96"/>
      <c r="D105" s="313" t="s">
        <v>118</v>
      </c>
      <c r="E105" s="313"/>
      <c r="F105" s="313"/>
      <c r="G105" s="313"/>
      <c r="H105" s="313"/>
      <c r="I105" s="97"/>
      <c r="J105" s="313" t="s">
        <v>119</v>
      </c>
      <c r="K105" s="313"/>
      <c r="L105" s="313"/>
      <c r="M105" s="313"/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291">
        <f>'SO 31'!J30</f>
        <v>0</v>
      </c>
      <c r="AH105" s="292"/>
      <c r="AI105" s="292"/>
      <c r="AJ105" s="292"/>
      <c r="AK105" s="292"/>
      <c r="AL105" s="292"/>
      <c r="AM105" s="292"/>
      <c r="AN105" s="291">
        <f t="shared" si="0"/>
        <v>0</v>
      </c>
      <c r="AO105" s="292"/>
      <c r="AP105" s="292"/>
      <c r="AQ105" s="98" t="s">
        <v>92</v>
      </c>
      <c r="AR105" s="99"/>
      <c r="AS105" s="100">
        <v>0</v>
      </c>
      <c r="AT105" s="101">
        <f t="shared" si="1"/>
        <v>0</v>
      </c>
      <c r="AU105" s="102">
        <f>'SO 31'!P118</f>
        <v>0</v>
      </c>
      <c r="AV105" s="101">
        <f>'SO 31'!J33</f>
        <v>0</v>
      </c>
      <c r="AW105" s="101">
        <f>'SO 31'!J34</f>
        <v>0</v>
      </c>
      <c r="AX105" s="101">
        <f>'SO 31'!J35</f>
        <v>0</v>
      </c>
      <c r="AY105" s="101">
        <f>'SO 31'!J36</f>
        <v>0</v>
      </c>
      <c r="AZ105" s="101">
        <f>'SO 31'!F33</f>
        <v>0</v>
      </c>
      <c r="BA105" s="101">
        <f>'SO 31'!F34</f>
        <v>0</v>
      </c>
      <c r="BB105" s="101">
        <f>'SO 31'!F35</f>
        <v>0</v>
      </c>
      <c r="BC105" s="101">
        <f>'SO 31'!F36</f>
        <v>0</v>
      </c>
      <c r="BD105" s="103">
        <f>'SO 31'!F37</f>
        <v>0</v>
      </c>
      <c r="BT105" s="104" t="s">
        <v>21</v>
      </c>
      <c r="BV105" s="104" t="s">
        <v>83</v>
      </c>
      <c r="BW105" s="104" t="s">
        <v>120</v>
      </c>
      <c r="BX105" s="104" t="s">
        <v>5</v>
      </c>
      <c r="CL105" s="104" t="s">
        <v>1</v>
      </c>
      <c r="CM105" s="104" t="s">
        <v>89</v>
      </c>
    </row>
    <row r="106" spans="1:91" s="7" customFormat="1" ht="16.5" customHeight="1">
      <c r="A106" s="94" t="s">
        <v>85</v>
      </c>
      <c r="B106" s="95"/>
      <c r="C106" s="96"/>
      <c r="D106" s="313" t="s">
        <v>121</v>
      </c>
      <c r="E106" s="313"/>
      <c r="F106" s="313"/>
      <c r="G106" s="313"/>
      <c r="H106" s="313"/>
      <c r="I106" s="97"/>
      <c r="J106" s="313" t="s">
        <v>122</v>
      </c>
      <c r="K106" s="313"/>
      <c r="L106" s="313"/>
      <c r="M106" s="313"/>
      <c r="N106" s="313"/>
      <c r="O106" s="313"/>
      <c r="P106" s="313"/>
      <c r="Q106" s="313"/>
      <c r="R106" s="313"/>
      <c r="S106" s="313"/>
      <c r="T106" s="313"/>
      <c r="U106" s="313"/>
      <c r="V106" s="313"/>
      <c r="W106" s="313"/>
      <c r="X106" s="313"/>
      <c r="Y106" s="313"/>
      <c r="Z106" s="313"/>
      <c r="AA106" s="313"/>
      <c r="AB106" s="313"/>
      <c r="AC106" s="313"/>
      <c r="AD106" s="313"/>
      <c r="AE106" s="313"/>
      <c r="AF106" s="313"/>
      <c r="AG106" s="291">
        <f>'SO 32'!J30</f>
        <v>0</v>
      </c>
      <c r="AH106" s="292"/>
      <c r="AI106" s="292"/>
      <c r="AJ106" s="292"/>
      <c r="AK106" s="292"/>
      <c r="AL106" s="292"/>
      <c r="AM106" s="292"/>
      <c r="AN106" s="291">
        <f t="shared" si="0"/>
        <v>0</v>
      </c>
      <c r="AO106" s="292"/>
      <c r="AP106" s="292"/>
      <c r="AQ106" s="98" t="s">
        <v>92</v>
      </c>
      <c r="AR106" s="99"/>
      <c r="AS106" s="100">
        <v>0</v>
      </c>
      <c r="AT106" s="101">
        <f t="shared" si="1"/>
        <v>0</v>
      </c>
      <c r="AU106" s="102">
        <f>'SO 32'!P120</f>
        <v>0</v>
      </c>
      <c r="AV106" s="101">
        <f>'SO 32'!J33</f>
        <v>0</v>
      </c>
      <c r="AW106" s="101">
        <f>'SO 32'!J34</f>
        <v>0</v>
      </c>
      <c r="AX106" s="101">
        <f>'SO 32'!J35</f>
        <v>0</v>
      </c>
      <c r="AY106" s="101">
        <f>'SO 32'!J36</f>
        <v>0</v>
      </c>
      <c r="AZ106" s="101">
        <f>'SO 32'!F33</f>
        <v>0</v>
      </c>
      <c r="BA106" s="101">
        <f>'SO 32'!F34</f>
        <v>0</v>
      </c>
      <c r="BB106" s="101">
        <f>'SO 32'!F35</f>
        <v>0</v>
      </c>
      <c r="BC106" s="101">
        <f>'SO 32'!F36</f>
        <v>0</v>
      </c>
      <c r="BD106" s="103">
        <f>'SO 32'!F37</f>
        <v>0</v>
      </c>
      <c r="BT106" s="104" t="s">
        <v>21</v>
      </c>
      <c r="BV106" s="104" t="s">
        <v>83</v>
      </c>
      <c r="BW106" s="104" t="s">
        <v>123</v>
      </c>
      <c r="BX106" s="104" t="s">
        <v>5</v>
      </c>
      <c r="CL106" s="104" t="s">
        <v>1</v>
      </c>
      <c r="CM106" s="104" t="s">
        <v>89</v>
      </c>
    </row>
    <row r="107" spans="1:91" s="7" customFormat="1" ht="24.75" customHeight="1">
      <c r="A107" s="94" t="s">
        <v>85</v>
      </c>
      <c r="B107" s="95"/>
      <c r="C107" s="96"/>
      <c r="D107" s="313" t="s">
        <v>124</v>
      </c>
      <c r="E107" s="313"/>
      <c r="F107" s="313"/>
      <c r="G107" s="313"/>
      <c r="H107" s="313"/>
      <c r="I107" s="97"/>
      <c r="J107" s="313" t="s">
        <v>125</v>
      </c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291">
        <f>'MGZS 1'!J30</f>
        <v>0</v>
      </c>
      <c r="AH107" s="292"/>
      <c r="AI107" s="292"/>
      <c r="AJ107" s="292"/>
      <c r="AK107" s="292"/>
      <c r="AL107" s="292"/>
      <c r="AM107" s="292"/>
      <c r="AN107" s="291">
        <f t="shared" si="0"/>
        <v>0</v>
      </c>
      <c r="AO107" s="292"/>
      <c r="AP107" s="292"/>
      <c r="AQ107" s="98" t="s">
        <v>92</v>
      </c>
      <c r="AR107" s="99"/>
      <c r="AS107" s="105">
        <v>0</v>
      </c>
      <c r="AT107" s="106">
        <f t="shared" si="1"/>
        <v>0</v>
      </c>
      <c r="AU107" s="107">
        <f>'MGZS 1'!P118</f>
        <v>0</v>
      </c>
      <c r="AV107" s="106">
        <f>'MGZS 1'!J33</f>
        <v>0</v>
      </c>
      <c r="AW107" s="106">
        <f>'MGZS 1'!J34</f>
        <v>0</v>
      </c>
      <c r="AX107" s="106">
        <f>'MGZS 1'!J35</f>
        <v>0</v>
      </c>
      <c r="AY107" s="106">
        <f>'MGZS 1'!J36</f>
        <v>0</v>
      </c>
      <c r="AZ107" s="106">
        <f>'MGZS 1'!F33</f>
        <v>0</v>
      </c>
      <c r="BA107" s="106">
        <f>'MGZS 1'!F34</f>
        <v>0</v>
      </c>
      <c r="BB107" s="106">
        <f>'MGZS 1'!F35</f>
        <v>0</v>
      </c>
      <c r="BC107" s="106">
        <f>'MGZS 1'!F36</f>
        <v>0</v>
      </c>
      <c r="BD107" s="108">
        <f>'MGZS 1'!F37</f>
        <v>0</v>
      </c>
      <c r="BT107" s="104" t="s">
        <v>21</v>
      </c>
      <c r="BV107" s="104" t="s">
        <v>83</v>
      </c>
      <c r="BW107" s="104" t="s">
        <v>126</v>
      </c>
      <c r="BX107" s="104" t="s">
        <v>5</v>
      </c>
      <c r="CL107" s="104" t="s">
        <v>1</v>
      </c>
      <c r="CM107" s="104" t="s">
        <v>89</v>
      </c>
    </row>
    <row r="108" spans="1:91" s="2" customFormat="1" ht="30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  <row r="109" spans="1:9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40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</row>
  </sheetData>
  <sheetProtection algorithmName="SHA-512" hashValue="uZr0tp/ewZfEksaa0cIraIxvUKZIR/r1cXSQ/5TTcqu5pnlGb7oDP5cf8Wm8eWsiGHS/iaf7Jql/XMTngQ8rgg==" saltValue="xzmAT/gR4qP4LNf1dh2Va/L6TUcML55LY0YDOg9CS00MVZNSs3nWsCuPDs0Vu/zj/vxk0O8ECpUR0mf0hkXSzw==" spinCount="100000" sheet="1" objects="1" scenarios="1" formatColumns="0" formatRows="0"/>
  <mergeCells count="90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</mergeCells>
  <hyperlinks>
    <hyperlink ref="A95" location="'OST - Ostatní náklady'!C2" display="/"/>
    <hyperlink ref="A96" location="'SO 11 - SO 11 - Hlavní př...'!C2" display="/"/>
    <hyperlink ref="A97" location="'SO 12 - SO 12 - Odvodňova...'!C2" display="/"/>
    <hyperlink ref="A98" location="'SO 13 - SO 13 - Odvodňova...'!C2" display="/"/>
    <hyperlink ref="A99" location="'SO 14 - SO 14 - Terénní ú...'!C2" display="/"/>
    <hyperlink ref="A100" location="'SO 15 - SO 15 - Ochranná ...'!C2" display="/"/>
    <hyperlink ref="A101" location="'SO 21 - SO 21 - Přeložka ...'!C2" display="/"/>
    <hyperlink ref="A102" location="'SO 22 - SO 22 - Přeložka ...'!C2" display="/"/>
    <hyperlink ref="A103" location="'SO 23 - SO 23 - Přeložka ...'!C2" display="/"/>
    <hyperlink ref="A104" location="'SO 24 - SO 24 - Přeložka ...'!C2" display="/"/>
    <hyperlink ref="A105" location="'SO 31 - SO 31 - Odstraněn...'!C2" display="/"/>
    <hyperlink ref="A106" location="'SO 32 - SO 32 - Výsadba z...'!C2" display="/"/>
    <hyperlink ref="A107" location="'MGZS 1 - MGZS 1 - Skrývka...'!C2" display="/"/>
  </hyperlinks>
  <printOptions horizontalCentered="1"/>
  <pageMargins left="0.70866141732283472" right="0.70866141732283472" top="0.78740157480314965" bottom="0.78740157480314965" header="0.31496062992125984" footer="0.31496062992125984"/>
  <pageSetup paperSize="9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4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7" t="s">
        <v>129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22</v>
      </c>
      <c r="E12" s="35"/>
      <c r="F12" s="114" t="s">
        <v>130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tr">
        <f>IF('Rekapitulace stavby'!E11="","",'Rekapitulace stavby'!E11)</f>
        <v>Povodí Odry, s.p.</v>
      </c>
      <c r="F15" s="35"/>
      <c r="G15" s="35"/>
      <c r="H15" s="35"/>
      <c r="I15" s="113" t="s">
        <v>31</v>
      </c>
      <c r="J15" s="114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tr">
        <f>IF('Rekapitulace stavby'!AN16="","",'Rekapitulace stavby'!AN16)</f>
        <v>46347526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tr">
        <f>IF('Rekapitulace stavby'!E17="","",'Rekapitulace stavby'!E17)</f>
        <v>AQUATIS, a.s.</v>
      </c>
      <c r="F21" s="35"/>
      <c r="G21" s="35"/>
      <c r="H21" s="35"/>
      <c r="I21" s="113" t="s">
        <v>31</v>
      </c>
      <c r="J21" s="114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>Ing. Michal Jendruščák</v>
      </c>
      <c r="F24" s="35"/>
      <c r="G24" s="35"/>
      <c r="H24" s="35"/>
      <c r="I24" s="113" t="s">
        <v>31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ROUND((SUM(BE118:BE142)),  2)</f>
        <v>0</v>
      </c>
      <c r="G33" s="35"/>
      <c r="H33" s="35"/>
      <c r="I33" s="125">
        <v>0.21</v>
      </c>
      <c r="J33" s="124">
        <f>ROUND(((SUM(BE118:BE142))*I33),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ROUND((SUM(BF118:BF142)),  2)</f>
        <v>0</v>
      </c>
      <c r="G34" s="35"/>
      <c r="H34" s="35"/>
      <c r="I34" s="125">
        <v>0.15</v>
      </c>
      <c r="J34" s="124">
        <f>ROUND(((SUM(BF118:BF142))*I34),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ROUND((SUM(BG118:BG142)),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ROUND((SUM(BH118:BH142)),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ROUND((SUM(BI118:BI142)),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OST - Ostatní náklady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 xml:space="preserve"> 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136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137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3" t="str">
        <f>E7</f>
        <v>Přírodě blízká protipovodňová ochrana - obec Karlovice, Zadní Ves</v>
      </c>
      <c r="F108" s="334"/>
      <c r="G108" s="334"/>
      <c r="H108" s="334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E9</f>
        <v>OST - Ostatní náklady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</v>
      </c>
      <c r="D112" s="37"/>
      <c r="E112" s="37"/>
      <c r="F112" s="28" t="str">
        <f>F12</f>
        <v xml:space="preserve"> </v>
      </c>
      <c r="G112" s="37"/>
      <c r="H112" s="37"/>
      <c r="I112" s="30" t="s">
        <v>24</v>
      </c>
      <c r="J112" s="67" t="str">
        <f>IF(J12="","",J12)</f>
        <v>15. 7. 2020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E15</f>
        <v>Povodí Odry, s.p.</v>
      </c>
      <c r="G114" s="37"/>
      <c r="H114" s="37"/>
      <c r="I114" s="30" t="s">
        <v>34</v>
      </c>
      <c r="J114" s="33" t="str">
        <f>E21</f>
        <v>AQUATIS, a.s.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32</v>
      </c>
      <c r="D115" s="37"/>
      <c r="E115" s="37"/>
      <c r="F115" s="28" t="str">
        <f>IF(E18="","",E18)</f>
        <v>Vyplň údaj</v>
      </c>
      <c r="G115" s="37"/>
      <c r="H115" s="37"/>
      <c r="I115" s="30" t="s">
        <v>38</v>
      </c>
      <c r="J115" s="33" t="str">
        <f>E24</f>
        <v>Ing. Michal Jendruščák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139</v>
      </c>
      <c r="D117" s="163" t="s">
        <v>66</v>
      </c>
      <c r="E117" s="163" t="s">
        <v>62</v>
      </c>
      <c r="F117" s="163" t="s">
        <v>63</v>
      </c>
      <c r="G117" s="163" t="s">
        <v>140</v>
      </c>
      <c r="H117" s="163" t="s">
        <v>141</v>
      </c>
      <c r="I117" s="163" t="s">
        <v>142</v>
      </c>
      <c r="J117" s="163" t="s">
        <v>133</v>
      </c>
      <c r="K117" s="164" t="s">
        <v>143</v>
      </c>
      <c r="L117" s="165"/>
      <c r="M117" s="76" t="s">
        <v>1</v>
      </c>
      <c r="N117" s="77" t="s">
        <v>45</v>
      </c>
      <c r="O117" s="77" t="s">
        <v>144</v>
      </c>
      <c r="P117" s="77" t="s">
        <v>145</v>
      </c>
      <c r="Q117" s="77" t="s">
        <v>146</v>
      </c>
      <c r="R117" s="77" t="s">
        <v>147</v>
      </c>
      <c r="S117" s="77" t="s">
        <v>148</v>
      </c>
      <c r="T117" s="78" t="s">
        <v>149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150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80</v>
      </c>
      <c r="AU118" s="18" t="s">
        <v>135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80</v>
      </c>
      <c r="E119" s="174" t="s">
        <v>86</v>
      </c>
      <c r="F119" s="174" t="s">
        <v>151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152</v>
      </c>
      <c r="AT119" s="183" t="s">
        <v>80</v>
      </c>
      <c r="AU119" s="183" t="s">
        <v>81</v>
      </c>
      <c r="AY119" s="182" t="s">
        <v>153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80</v>
      </c>
      <c r="E120" s="185" t="s">
        <v>154</v>
      </c>
      <c r="F120" s="185" t="s">
        <v>151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SUM(P121:P142)</f>
        <v>0</v>
      </c>
      <c r="Q120" s="179"/>
      <c r="R120" s="180">
        <f>SUM(R121:R142)</f>
        <v>0</v>
      </c>
      <c r="S120" s="179"/>
      <c r="T120" s="181">
        <f>SUM(T121:T142)</f>
        <v>0</v>
      </c>
      <c r="AR120" s="182" t="s">
        <v>152</v>
      </c>
      <c r="AT120" s="183" t="s">
        <v>80</v>
      </c>
      <c r="AU120" s="183" t="s">
        <v>21</v>
      </c>
      <c r="AY120" s="182" t="s">
        <v>153</v>
      </c>
      <c r="BK120" s="184">
        <f>SUM(BK121:BK142)</f>
        <v>0</v>
      </c>
    </row>
    <row r="121" spans="1:65" s="2" customFormat="1" ht="14.45" customHeight="1">
      <c r="A121" s="35"/>
      <c r="B121" s="36"/>
      <c r="C121" s="187" t="s">
        <v>21</v>
      </c>
      <c r="D121" s="187" t="s">
        <v>155</v>
      </c>
      <c r="E121" s="188" t="s">
        <v>156</v>
      </c>
      <c r="F121" s="189" t="s">
        <v>157</v>
      </c>
      <c r="G121" s="190" t="s">
        <v>158</v>
      </c>
      <c r="H121" s="191">
        <v>1</v>
      </c>
      <c r="I121" s="192"/>
      <c r="J121" s="193">
        <f>ROUND(I121*H121,2)</f>
        <v>0</v>
      </c>
      <c r="K121" s="189" t="s">
        <v>1</v>
      </c>
      <c r="L121" s="40"/>
      <c r="M121" s="194" t="s">
        <v>1</v>
      </c>
      <c r="N121" s="195" t="s">
        <v>46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159</v>
      </c>
      <c r="AT121" s="198" t="s">
        <v>155</v>
      </c>
      <c r="AU121" s="198" t="s">
        <v>89</v>
      </c>
      <c r="AY121" s="18" t="s">
        <v>153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21</v>
      </c>
      <c r="BK121" s="199">
        <f>ROUND(I121*H121,2)</f>
        <v>0</v>
      </c>
      <c r="BL121" s="18" t="s">
        <v>159</v>
      </c>
      <c r="BM121" s="198" t="s">
        <v>160</v>
      </c>
    </row>
    <row r="122" spans="1:65" s="2" customFormat="1" ht="48.75">
      <c r="A122" s="35"/>
      <c r="B122" s="36"/>
      <c r="C122" s="37"/>
      <c r="D122" s="200" t="s">
        <v>161</v>
      </c>
      <c r="E122" s="37"/>
      <c r="F122" s="201" t="s">
        <v>162</v>
      </c>
      <c r="G122" s="37"/>
      <c r="H122" s="37"/>
      <c r="I122" s="202"/>
      <c r="J122" s="37"/>
      <c r="K122" s="37"/>
      <c r="L122" s="40"/>
      <c r="M122" s="203"/>
      <c r="N122" s="204"/>
      <c r="O122" s="72"/>
      <c r="P122" s="72"/>
      <c r="Q122" s="72"/>
      <c r="R122" s="72"/>
      <c r="S122" s="72"/>
      <c r="T122" s="73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161</v>
      </c>
      <c r="AU122" s="18" t="s">
        <v>89</v>
      </c>
    </row>
    <row r="123" spans="1:65" s="2" customFormat="1" ht="14.45" customHeight="1">
      <c r="A123" s="35"/>
      <c r="B123" s="36"/>
      <c r="C123" s="187" t="s">
        <v>89</v>
      </c>
      <c r="D123" s="187" t="s">
        <v>155</v>
      </c>
      <c r="E123" s="188" t="s">
        <v>163</v>
      </c>
      <c r="F123" s="189" t="s">
        <v>164</v>
      </c>
      <c r="G123" s="190" t="s">
        <v>158</v>
      </c>
      <c r="H123" s="191">
        <v>1</v>
      </c>
      <c r="I123" s="192"/>
      <c r="J123" s="193">
        <f>ROUND(I123*H123,2)</f>
        <v>0</v>
      </c>
      <c r="K123" s="189" t="s">
        <v>1</v>
      </c>
      <c r="L123" s="40"/>
      <c r="M123" s="194" t="s">
        <v>1</v>
      </c>
      <c r="N123" s="195" t="s">
        <v>46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159</v>
      </c>
      <c r="AT123" s="198" t="s">
        <v>155</v>
      </c>
      <c r="AU123" s="198" t="s">
        <v>89</v>
      </c>
      <c r="AY123" s="18" t="s">
        <v>153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21</v>
      </c>
      <c r="BK123" s="199">
        <f>ROUND(I123*H123,2)</f>
        <v>0</v>
      </c>
      <c r="BL123" s="18" t="s">
        <v>159</v>
      </c>
      <c r="BM123" s="198" t="s">
        <v>165</v>
      </c>
    </row>
    <row r="124" spans="1:65" s="2" customFormat="1" ht="39">
      <c r="A124" s="35"/>
      <c r="B124" s="36"/>
      <c r="C124" s="37"/>
      <c r="D124" s="200" t="s">
        <v>161</v>
      </c>
      <c r="E124" s="37"/>
      <c r="F124" s="201" t="s">
        <v>166</v>
      </c>
      <c r="G124" s="37"/>
      <c r="H124" s="37"/>
      <c r="I124" s="202"/>
      <c r="J124" s="37"/>
      <c r="K124" s="37"/>
      <c r="L124" s="40"/>
      <c r="M124" s="203"/>
      <c r="N124" s="204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161</v>
      </c>
      <c r="AU124" s="18" t="s">
        <v>89</v>
      </c>
    </row>
    <row r="125" spans="1:65" s="2" customFormat="1" ht="14.45" customHeight="1">
      <c r="A125" s="35"/>
      <c r="B125" s="36"/>
      <c r="C125" s="187" t="s">
        <v>167</v>
      </c>
      <c r="D125" s="187" t="s">
        <v>155</v>
      </c>
      <c r="E125" s="188" t="s">
        <v>168</v>
      </c>
      <c r="F125" s="189" t="s">
        <v>169</v>
      </c>
      <c r="G125" s="190" t="s">
        <v>158</v>
      </c>
      <c r="H125" s="191">
        <v>1</v>
      </c>
      <c r="I125" s="192"/>
      <c r="J125" s="193">
        <f>ROUND(I125*H125,2)</f>
        <v>0</v>
      </c>
      <c r="K125" s="189" t="s">
        <v>1</v>
      </c>
      <c r="L125" s="40"/>
      <c r="M125" s="194" t="s">
        <v>1</v>
      </c>
      <c r="N125" s="195" t="s">
        <v>46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159</v>
      </c>
      <c r="AT125" s="198" t="s">
        <v>155</v>
      </c>
      <c r="AU125" s="198" t="s">
        <v>89</v>
      </c>
      <c r="AY125" s="18" t="s">
        <v>153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21</v>
      </c>
      <c r="BK125" s="199">
        <f>ROUND(I125*H125,2)</f>
        <v>0</v>
      </c>
      <c r="BL125" s="18" t="s">
        <v>159</v>
      </c>
      <c r="BM125" s="198" t="s">
        <v>170</v>
      </c>
    </row>
    <row r="126" spans="1:65" s="2" customFormat="1" ht="14.45" customHeight="1">
      <c r="A126" s="35"/>
      <c r="B126" s="36"/>
      <c r="C126" s="187" t="s">
        <v>152</v>
      </c>
      <c r="D126" s="187" t="s">
        <v>155</v>
      </c>
      <c r="E126" s="188" t="s">
        <v>171</v>
      </c>
      <c r="F126" s="189" t="s">
        <v>172</v>
      </c>
      <c r="G126" s="190" t="s">
        <v>158</v>
      </c>
      <c r="H126" s="191">
        <v>1</v>
      </c>
      <c r="I126" s="192"/>
      <c r="J126" s="193">
        <f>ROUND(I126*H126,2)</f>
        <v>0</v>
      </c>
      <c r="K126" s="189" t="s">
        <v>1</v>
      </c>
      <c r="L126" s="40"/>
      <c r="M126" s="194" t="s">
        <v>1</v>
      </c>
      <c r="N126" s="195" t="s">
        <v>46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159</v>
      </c>
      <c r="AT126" s="198" t="s">
        <v>155</v>
      </c>
      <c r="AU126" s="198" t="s">
        <v>89</v>
      </c>
      <c r="AY126" s="18" t="s">
        <v>153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21</v>
      </c>
      <c r="BK126" s="199">
        <f>ROUND(I126*H126,2)</f>
        <v>0</v>
      </c>
      <c r="BL126" s="18" t="s">
        <v>159</v>
      </c>
      <c r="BM126" s="198" t="s">
        <v>173</v>
      </c>
    </row>
    <row r="127" spans="1:65" s="2" customFormat="1" ht="48.75">
      <c r="A127" s="35"/>
      <c r="B127" s="36"/>
      <c r="C127" s="37"/>
      <c r="D127" s="200" t="s">
        <v>161</v>
      </c>
      <c r="E127" s="37"/>
      <c r="F127" s="201" t="s">
        <v>174</v>
      </c>
      <c r="G127" s="37"/>
      <c r="H127" s="37"/>
      <c r="I127" s="202"/>
      <c r="J127" s="37"/>
      <c r="K127" s="37"/>
      <c r="L127" s="40"/>
      <c r="M127" s="203"/>
      <c r="N127" s="204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161</v>
      </c>
      <c r="AU127" s="18" t="s">
        <v>89</v>
      </c>
    </row>
    <row r="128" spans="1:65" s="2" customFormat="1" ht="14.45" customHeight="1">
      <c r="A128" s="35"/>
      <c r="B128" s="36"/>
      <c r="C128" s="187" t="s">
        <v>175</v>
      </c>
      <c r="D128" s="187" t="s">
        <v>155</v>
      </c>
      <c r="E128" s="188" t="s">
        <v>176</v>
      </c>
      <c r="F128" s="189" t="s">
        <v>177</v>
      </c>
      <c r="G128" s="190" t="s">
        <v>158</v>
      </c>
      <c r="H128" s="191">
        <v>1</v>
      </c>
      <c r="I128" s="192"/>
      <c r="J128" s="193">
        <f>ROUND(I128*H128,2)</f>
        <v>0</v>
      </c>
      <c r="K128" s="189" t="s">
        <v>1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159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159</v>
      </c>
      <c r="BM128" s="198" t="s">
        <v>178</v>
      </c>
    </row>
    <row r="129" spans="1:65" s="2" customFormat="1" ht="14.45" customHeight="1">
      <c r="A129" s="35"/>
      <c r="B129" s="36"/>
      <c r="C129" s="187" t="s">
        <v>179</v>
      </c>
      <c r="D129" s="187" t="s">
        <v>155</v>
      </c>
      <c r="E129" s="188" t="s">
        <v>180</v>
      </c>
      <c r="F129" s="189" t="s">
        <v>181</v>
      </c>
      <c r="G129" s="190" t="s">
        <v>158</v>
      </c>
      <c r="H129" s="191">
        <v>1</v>
      </c>
      <c r="I129" s="192"/>
      <c r="J129" s="193">
        <f>ROUND(I129*H129,2)</f>
        <v>0</v>
      </c>
      <c r="K129" s="189" t="s">
        <v>1</v>
      </c>
      <c r="L129" s="40"/>
      <c r="M129" s="194" t="s">
        <v>1</v>
      </c>
      <c r="N129" s="195" t="s">
        <v>46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159</v>
      </c>
      <c r="AT129" s="198" t="s">
        <v>155</v>
      </c>
      <c r="AU129" s="198" t="s">
        <v>89</v>
      </c>
      <c r="AY129" s="18" t="s">
        <v>153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21</v>
      </c>
      <c r="BK129" s="199">
        <f>ROUND(I129*H129,2)</f>
        <v>0</v>
      </c>
      <c r="BL129" s="18" t="s">
        <v>159</v>
      </c>
      <c r="BM129" s="198" t="s">
        <v>182</v>
      </c>
    </row>
    <row r="130" spans="1:65" s="2" customFormat="1" ht="14.45" customHeight="1">
      <c r="A130" s="35"/>
      <c r="B130" s="36"/>
      <c r="C130" s="187" t="s">
        <v>183</v>
      </c>
      <c r="D130" s="187" t="s">
        <v>155</v>
      </c>
      <c r="E130" s="188" t="s">
        <v>184</v>
      </c>
      <c r="F130" s="189" t="s">
        <v>185</v>
      </c>
      <c r="G130" s="190" t="s">
        <v>158</v>
      </c>
      <c r="H130" s="191">
        <v>1</v>
      </c>
      <c r="I130" s="192"/>
      <c r="J130" s="193">
        <f>ROUND(I130*H130,2)</f>
        <v>0</v>
      </c>
      <c r="K130" s="189" t="s">
        <v>1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159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159</v>
      </c>
      <c r="BM130" s="198" t="s">
        <v>186</v>
      </c>
    </row>
    <row r="131" spans="1:65" s="2" customFormat="1" ht="14.45" customHeight="1">
      <c r="A131" s="35"/>
      <c r="B131" s="36"/>
      <c r="C131" s="187" t="s">
        <v>187</v>
      </c>
      <c r="D131" s="187" t="s">
        <v>155</v>
      </c>
      <c r="E131" s="188" t="s">
        <v>188</v>
      </c>
      <c r="F131" s="189" t="s">
        <v>189</v>
      </c>
      <c r="G131" s="190" t="s">
        <v>158</v>
      </c>
      <c r="H131" s="191">
        <v>1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46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159</v>
      </c>
      <c r="AT131" s="198" t="s">
        <v>155</v>
      </c>
      <c r="AU131" s="198" t="s">
        <v>89</v>
      </c>
      <c r="AY131" s="18" t="s">
        <v>153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21</v>
      </c>
      <c r="BK131" s="199">
        <f>ROUND(I131*H131,2)</f>
        <v>0</v>
      </c>
      <c r="BL131" s="18" t="s">
        <v>159</v>
      </c>
      <c r="BM131" s="198" t="s">
        <v>190</v>
      </c>
    </row>
    <row r="132" spans="1:65" s="2" customFormat="1" ht="14.45" customHeight="1">
      <c r="A132" s="35"/>
      <c r="B132" s="36"/>
      <c r="C132" s="187" t="s">
        <v>191</v>
      </c>
      <c r="D132" s="187" t="s">
        <v>155</v>
      </c>
      <c r="E132" s="188" t="s">
        <v>192</v>
      </c>
      <c r="F132" s="189" t="s">
        <v>193</v>
      </c>
      <c r="G132" s="190" t="s">
        <v>158</v>
      </c>
      <c r="H132" s="191">
        <v>1</v>
      </c>
      <c r="I132" s="192"/>
      <c r="J132" s="193">
        <f>ROUND(I132*H132,2)</f>
        <v>0</v>
      </c>
      <c r="K132" s="189" t="s">
        <v>1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159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159</v>
      </c>
      <c r="BM132" s="198" t="s">
        <v>194</v>
      </c>
    </row>
    <row r="133" spans="1:65" s="2" customFormat="1" ht="19.5">
      <c r="A133" s="35"/>
      <c r="B133" s="36"/>
      <c r="C133" s="37"/>
      <c r="D133" s="200" t="s">
        <v>161</v>
      </c>
      <c r="E133" s="37"/>
      <c r="F133" s="201" t="s">
        <v>195</v>
      </c>
      <c r="G133" s="37"/>
      <c r="H133" s="37"/>
      <c r="I133" s="202"/>
      <c r="J133" s="37"/>
      <c r="K133" s="37"/>
      <c r="L133" s="40"/>
      <c r="M133" s="203"/>
      <c r="N133" s="204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161</v>
      </c>
      <c r="AU133" s="18" t="s">
        <v>89</v>
      </c>
    </row>
    <row r="134" spans="1:65" s="2" customFormat="1" ht="14.45" customHeight="1">
      <c r="A134" s="35"/>
      <c r="B134" s="36"/>
      <c r="C134" s="187" t="s">
        <v>26</v>
      </c>
      <c r="D134" s="187" t="s">
        <v>155</v>
      </c>
      <c r="E134" s="188" t="s">
        <v>196</v>
      </c>
      <c r="F134" s="189" t="s">
        <v>197</v>
      </c>
      <c r="G134" s="190" t="s">
        <v>158</v>
      </c>
      <c r="H134" s="191">
        <v>1</v>
      </c>
      <c r="I134" s="192"/>
      <c r="J134" s="193">
        <f>ROUND(I134*H134,2)</f>
        <v>0</v>
      </c>
      <c r="K134" s="189" t="s">
        <v>1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159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159</v>
      </c>
      <c r="BM134" s="198" t="s">
        <v>198</v>
      </c>
    </row>
    <row r="135" spans="1:65" s="2" customFormat="1" ht="39">
      <c r="A135" s="35"/>
      <c r="B135" s="36"/>
      <c r="C135" s="37"/>
      <c r="D135" s="200" t="s">
        <v>161</v>
      </c>
      <c r="E135" s="37"/>
      <c r="F135" s="201" t="s">
        <v>199</v>
      </c>
      <c r="G135" s="37"/>
      <c r="H135" s="37"/>
      <c r="I135" s="202"/>
      <c r="J135" s="37"/>
      <c r="K135" s="37"/>
      <c r="L135" s="40"/>
      <c r="M135" s="203"/>
      <c r="N135" s="204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161</v>
      </c>
      <c r="AU135" s="18" t="s">
        <v>89</v>
      </c>
    </row>
    <row r="136" spans="1:65" s="2" customFormat="1" ht="14.45" customHeight="1">
      <c r="A136" s="35"/>
      <c r="B136" s="36"/>
      <c r="C136" s="187" t="s">
        <v>200</v>
      </c>
      <c r="D136" s="187" t="s">
        <v>155</v>
      </c>
      <c r="E136" s="188" t="s">
        <v>201</v>
      </c>
      <c r="F136" s="189" t="s">
        <v>202</v>
      </c>
      <c r="G136" s="190" t="s">
        <v>158</v>
      </c>
      <c r="H136" s="191">
        <v>1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159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159</v>
      </c>
      <c r="BM136" s="198" t="s">
        <v>203</v>
      </c>
    </row>
    <row r="137" spans="1:65" s="2" customFormat="1" ht="14.45" customHeight="1">
      <c r="A137" s="35"/>
      <c r="B137" s="36"/>
      <c r="C137" s="187" t="s">
        <v>204</v>
      </c>
      <c r="D137" s="187" t="s">
        <v>155</v>
      </c>
      <c r="E137" s="188" t="s">
        <v>205</v>
      </c>
      <c r="F137" s="189" t="s">
        <v>206</v>
      </c>
      <c r="G137" s="190" t="s">
        <v>158</v>
      </c>
      <c r="H137" s="191">
        <v>1</v>
      </c>
      <c r="I137" s="192"/>
      <c r="J137" s="193">
        <f>ROUND(I137*H137,2)</f>
        <v>0</v>
      </c>
      <c r="K137" s="189" t="s">
        <v>1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159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159</v>
      </c>
      <c r="BM137" s="198" t="s">
        <v>207</v>
      </c>
    </row>
    <row r="138" spans="1:65" s="2" customFormat="1" ht="29.25">
      <c r="A138" s="35"/>
      <c r="B138" s="36"/>
      <c r="C138" s="37"/>
      <c r="D138" s="200" t="s">
        <v>161</v>
      </c>
      <c r="E138" s="37"/>
      <c r="F138" s="201" t="s">
        <v>208</v>
      </c>
      <c r="G138" s="37"/>
      <c r="H138" s="37"/>
      <c r="I138" s="202"/>
      <c r="J138" s="37"/>
      <c r="K138" s="37"/>
      <c r="L138" s="40"/>
      <c r="M138" s="203"/>
      <c r="N138" s="204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161</v>
      </c>
      <c r="AU138" s="18" t="s">
        <v>89</v>
      </c>
    </row>
    <row r="139" spans="1:65" s="2" customFormat="1" ht="14.45" customHeight="1">
      <c r="A139" s="35"/>
      <c r="B139" s="36"/>
      <c r="C139" s="187" t="s">
        <v>209</v>
      </c>
      <c r="D139" s="187" t="s">
        <v>155</v>
      </c>
      <c r="E139" s="188" t="s">
        <v>210</v>
      </c>
      <c r="F139" s="189" t="s">
        <v>211</v>
      </c>
      <c r="G139" s="190" t="s">
        <v>158</v>
      </c>
      <c r="H139" s="191">
        <v>1</v>
      </c>
      <c r="I139" s="192"/>
      <c r="J139" s="193">
        <f>ROUND(I139*H139,2)</f>
        <v>0</v>
      </c>
      <c r="K139" s="189" t="s">
        <v>1</v>
      </c>
      <c r="L139" s="40"/>
      <c r="M139" s="194" t="s">
        <v>1</v>
      </c>
      <c r="N139" s="195" t="s">
        <v>46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159</v>
      </c>
      <c r="AT139" s="198" t="s">
        <v>155</v>
      </c>
      <c r="AU139" s="198" t="s">
        <v>89</v>
      </c>
      <c r="AY139" s="18" t="s">
        <v>153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21</v>
      </c>
      <c r="BK139" s="199">
        <f>ROUND(I139*H139,2)</f>
        <v>0</v>
      </c>
      <c r="BL139" s="18" t="s">
        <v>159</v>
      </c>
      <c r="BM139" s="198" t="s">
        <v>212</v>
      </c>
    </row>
    <row r="140" spans="1:65" s="2" customFormat="1" ht="29.25">
      <c r="A140" s="35"/>
      <c r="B140" s="36"/>
      <c r="C140" s="37"/>
      <c r="D140" s="200" t="s">
        <v>161</v>
      </c>
      <c r="E140" s="37"/>
      <c r="F140" s="201" t="s">
        <v>213</v>
      </c>
      <c r="G140" s="37"/>
      <c r="H140" s="37"/>
      <c r="I140" s="202"/>
      <c r="J140" s="37"/>
      <c r="K140" s="37"/>
      <c r="L140" s="40"/>
      <c r="M140" s="203"/>
      <c r="N140" s="204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161</v>
      </c>
      <c r="AU140" s="18" t="s">
        <v>89</v>
      </c>
    </row>
    <row r="141" spans="1:65" s="2" customFormat="1" ht="14.45" customHeight="1">
      <c r="A141" s="35"/>
      <c r="B141" s="36"/>
      <c r="C141" s="187" t="s">
        <v>214</v>
      </c>
      <c r="D141" s="187" t="s">
        <v>155</v>
      </c>
      <c r="E141" s="188" t="s">
        <v>215</v>
      </c>
      <c r="F141" s="189" t="s">
        <v>216</v>
      </c>
      <c r="G141" s="190" t="s">
        <v>158</v>
      </c>
      <c r="H141" s="191">
        <v>1</v>
      </c>
      <c r="I141" s="192"/>
      <c r="J141" s="193">
        <f>ROUND(I141*H141,2)</f>
        <v>0</v>
      </c>
      <c r="K141" s="189" t="s">
        <v>1</v>
      </c>
      <c r="L141" s="40"/>
      <c r="M141" s="194" t="s">
        <v>1</v>
      </c>
      <c r="N141" s="195" t="s">
        <v>46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159</v>
      </c>
      <c r="AT141" s="198" t="s">
        <v>155</v>
      </c>
      <c r="AU141" s="198" t="s">
        <v>89</v>
      </c>
      <c r="AY141" s="18" t="s">
        <v>153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21</v>
      </c>
      <c r="BK141" s="199">
        <f>ROUND(I141*H141,2)</f>
        <v>0</v>
      </c>
      <c r="BL141" s="18" t="s">
        <v>159</v>
      </c>
      <c r="BM141" s="198" t="s">
        <v>217</v>
      </c>
    </row>
    <row r="142" spans="1:65" s="2" customFormat="1" ht="19.5">
      <c r="A142" s="35"/>
      <c r="B142" s="36"/>
      <c r="C142" s="37"/>
      <c r="D142" s="200" t="s">
        <v>161</v>
      </c>
      <c r="E142" s="37"/>
      <c r="F142" s="201" t="s">
        <v>218</v>
      </c>
      <c r="G142" s="37"/>
      <c r="H142" s="37"/>
      <c r="I142" s="202"/>
      <c r="J142" s="37"/>
      <c r="K142" s="37"/>
      <c r="L142" s="40"/>
      <c r="M142" s="205"/>
      <c r="N142" s="206"/>
      <c r="O142" s="207"/>
      <c r="P142" s="207"/>
      <c r="Q142" s="207"/>
      <c r="R142" s="207"/>
      <c r="S142" s="207"/>
      <c r="T142" s="208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161</v>
      </c>
      <c r="AU142" s="18" t="s">
        <v>89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fCmuu6p3+xF9k3up6oB08rqg0NaYLJ2UQBp1mNKcpn0EESKXGKsxkobhWqneX4hOO3pJI3PYkr1mlp6mchKurw==" saltValue="3PhhwFHb3txPgPmiU4/JwpyXIyieT+CxHZE8oESoNZrxUVtDw2wssi+o/6+KUj8zZeLqzYj3RfxtwJAcwxLehA==" spinCount="100000" sheet="1" objects="1" scenarios="1" formatColumns="0" formatRows="0" autoFilter="0"/>
  <autoFilter ref="C117:K14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72"/>
  <sheetViews>
    <sheetView showGridLines="0" tabSelected="1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93</v>
      </c>
      <c r="AZ2" s="209" t="s">
        <v>219</v>
      </c>
      <c r="BA2" s="209" t="s">
        <v>1</v>
      </c>
      <c r="BB2" s="209" t="s">
        <v>1</v>
      </c>
      <c r="BC2" s="209" t="s">
        <v>220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221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ROUND((SUM(BE125:BE271)),  2)</f>
        <v>0</v>
      </c>
      <c r="G33" s="35"/>
      <c r="H33" s="35"/>
      <c r="I33" s="125">
        <v>0.21</v>
      </c>
      <c r="J33" s="124">
        <f>ROUND(((SUM(BE125:BE271))*I33),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ROUND((SUM(BF125:BF271)),  2)</f>
        <v>0</v>
      </c>
      <c r="G34" s="35"/>
      <c r="H34" s="35"/>
      <c r="I34" s="125">
        <v>0.15</v>
      </c>
      <c r="J34" s="124">
        <f>ROUND(((SUM(BF125:BF271))*I34),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ROUND((SUM(BG125:BG271)),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ROUND((SUM(BH125:BH271)),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ROUND((SUM(BI125:BI271)),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11 - SO 11 - Hlavní příkop A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224</v>
      </c>
      <c r="E99" s="157"/>
      <c r="F99" s="157"/>
      <c r="G99" s="157"/>
      <c r="H99" s="157"/>
      <c r="I99" s="157"/>
      <c r="J99" s="158">
        <f>J205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225</v>
      </c>
      <c r="E100" s="157"/>
      <c r="F100" s="157"/>
      <c r="G100" s="157"/>
      <c r="H100" s="157"/>
      <c r="I100" s="157"/>
      <c r="J100" s="158">
        <f>J220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226</v>
      </c>
      <c r="E101" s="157"/>
      <c r="F101" s="157"/>
      <c r="G101" s="157"/>
      <c r="H101" s="157"/>
      <c r="I101" s="157"/>
      <c r="J101" s="158">
        <f>J245</f>
        <v>0</v>
      </c>
      <c r="K101" s="155"/>
      <c r="L101" s="159"/>
    </row>
    <row r="102" spans="1:31" s="10" customFormat="1" ht="14.85" customHeight="1">
      <c r="B102" s="154"/>
      <c r="C102" s="155"/>
      <c r="D102" s="156" t="s">
        <v>227</v>
      </c>
      <c r="E102" s="157"/>
      <c r="F102" s="157"/>
      <c r="G102" s="157"/>
      <c r="H102" s="157"/>
      <c r="I102" s="157"/>
      <c r="J102" s="158">
        <f>J256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228</v>
      </c>
      <c r="E103" s="157"/>
      <c r="F103" s="157"/>
      <c r="G103" s="157"/>
      <c r="H103" s="157"/>
      <c r="I103" s="157"/>
      <c r="J103" s="158">
        <f>J258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229</v>
      </c>
      <c r="E104" s="151"/>
      <c r="F104" s="151"/>
      <c r="G104" s="151"/>
      <c r="H104" s="151"/>
      <c r="I104" s="151"/>
      <c r="J104" s="152">
        <f>J264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230</v>
      </c>
      <c r="E105" s="157"/>
      <c r="F105" s="157"/>
      <c r="G105" s="157"/>
      <c r="H105" s="157"/>
      <c r="I105" s="157"/>
      <c r="J105" s="158">
        <f>J265</f>
        <v>0</v>
      </c>
      <c r="K105" s="155"/>
      <c r="L105" s="159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3" t="str">
        <f>E7</f>
        <v>Přírodě blízká protipovodňová ochrana - obec Karlovice, Zadní Ves</v>
      </c>
      <c r="F115" s="334"/>
      <c r="G115" s="334"/>
      <c r="H115" s="33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27" t="str">
        <f>E9</f>
        <v>SO 11 - SO 11 - Hlavní příkop A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F12</f>
        <v>obec Karlovice, Zadní Ves</v>
      </c>
      <c r="G119" s="37"/>
      <c r="H119" s="37"/>
      <c r="I119" s="30" t="s">
        <v>24</v>
      </c>
      <c r="J119" s="67" t="str">
        <f>IF(J12="","",J12)</f>
        <v>15. 7. 2020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E15</f>
        <v>Povodí Odry, s.p.</v>
      </c>
      <c r="G121" s="37"/>
      <c r="H121" s="37"/>
      <c r="I121" s="30" t="s">
        <v>34</v>
      </c>
      <c r="J121" s="33" t="str">
        <f>E21</f>
        <v>AQUATIS, a.s.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30" t="s">
        <v>32</v>
      </c>
      <c r="D122" s="37"/>
      <c r="E122" s="37"/>
      <c r="F122" s="28" t="str">
        <f>IF(E18="","",E18)</f>
        <v>Vyplň údaj</v>
      </c>
      <c r="G122" s="37"/>
      <c r="H122" s="37"/>
      <c r="I122" s="30" t="s">
        <v>38</v>
      </c>
      <c r="J122" s="33" t="str">
        <f>E24</f>
        <v>Ing. Michal Jendruščák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0"/>
      <c r="B124" s="161"/>
      <c r="C124" s="162" t="s">
        <v>139</v>
      </c>
      <c r="D124" s="163" t="s">
        <v>66</v>
      </c>
      <c r="E124" s="163" t="s">
        <v>62</v>
      </c>
      <c r="F124" s="163" t="s">
        <v>63</v>
      </c>
      <c r="G124" s="163" t="s">
        <v>140</v>
      </c>
      <c r="H124" s="163" t="s">
        <v>141</v>
      </c>
      <c r="I124" s="163" t="s">
        <v>142</v>
      </c>
      <c r="J124" s="163" t="s">
        <v>133</v>
      </c>
      <c r="K124" s="164" t="s">
        <v>143</v>
      </c>
      <c r="L124" s="165"/>
      <c r="M124" s="76" t="s">
        <v>1</v>
      </c>
      <c r="N124" s="77" t="s">
        <v>45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P126+P264</f>
        <v>0</v>
      </c>
      <c r="Q125" s="80"/>
      <c r="R125" s="168">
        <f>R126+R264</f>
        <v>5359.4367463540293</v>
      </c>
      <c r="S125" s="80"/>
      <c r="T125" s="169">
        <f>T126+T264</f>
        <v>304.74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80</v>
      </c>
      <c r="AU125" s="18" t="s">
        <v>135</v>
      </c>
      <c r="BK125" s="170">
        <f>BK126+BK264</f>
        <v>0</v>
      </c>
    </row>
    <row r="126" spans="1:65" s="12" customFormat="1" ht="25.9" customHeight="1">
      <c r="B126" s="171"/>
      <c r="C126" s="172"/>
      <c r="D126" s="173" t="s">
        <v>80</v>
      </c>
      <c r="E126" s="174" t="s">
        <v>231</v>
      </c>
      <c r="F126" s="174" t="s">
        <v>232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P127+P205+P220+P245+P258</f>
        <v>0</v>
      </c>
      <c r="Q126" s="179"/>
      <c r="R126" s="180">
        <f>R127+R205+R220+R245+R258</f>
        <v>5359.2717543540293</v>
      </c>
      <c r="S126" s="179"/>
      <c r="T126" s="181">
        <f>T127+T205+T220+T245+T258</f>
        <v>304.74</v>
      </c>
      <c r="AR126" s="182" t="s">
        <v>21</v>
      </c>
      <c r="AT126" s="183" t="s">
        <v>80</v>
      </c>
      <c r="AU126" s="183" t="s">
        <v>81</v>
      </c>
      <c r="AY126" s="182" t="s">
        <v>153</v>
      </c>
      <c r="BK126" s="184">
        <f>BK127+BK205+BK220+BK245+BK258</f>
        <v>0</v>
      </c>
    </row>
    <row r="127" spans="1:65" s="12" customFormat="1" ht="22.9" customHeight="1">
      <c r="B127" s="171"/>
      <c r="C127" s="172"/>
      <c r="D127" s="173" t="s">
        <v>80</v>
      </c>
      <c r="E127" s="185" t="s">
        <v>21</v>
      </c>
      <c r="F127" s="185" t="s">
        <v>233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SUM(P128:P204)</f>
        <v>0</v>
      </c>
      <c r="Q127" s="179"/>
      <c r="R127" s="180">
        <f>SUM(R128:R204)</f>
        <v>1.3329425609999996</v>
      </c>
      <c r="S127" s="179"/>
      <c r="T127" s="181">
        <f>SUM(T128:T204)</f>
        <v>248.57999999999998</v>
      </c>
      <c r="AR127" s="182" t="s">
        <v>21</v>
      </c>
      <c r="AT127" s="183" t="s">
        <v>80</v>
      </c>
      <c r="AU127" s="183" t="s">
        <v>21</v>
      </c>
      <c r="AY127" s="182" t="s">
        <v>153</v>
      </c>
      <c r="BK127" s="184">
        <f>SUM(BK128:BK204)</f>
        <v>0</v>
      </c>
    </row>
    <row r="128" spans="1:65" s="2" customFormat="1" ht="14.45" customHeight="1">
      <c r="A128" s="35"/>
      <c r="B128" s="36"/>
      <c r="C128" s="187" t="s">
        <v>21</v>
      </c>
      <c r="D128" s="210" t="s">
        <v>155</v>
      </c>
      <c r="E128" s="188" t="s">
        <v>234</v>
      </c>
      <c r="F128" s="189" t="s">
        <v>235</v>
      </c>
      <c r="G128" s="190" t="s">
        <v>236</v>
      </c>
      <c r="H128" s="191">
        <v>190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0.3</v>
      </c>
      <c r="T128" s="197">
        <f>S128*H128</f>
        <v>57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238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240</v>
      </c>
      <c r="G129" s="212"/>
      <c r="H129" s="215">
        <v>190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21</v>
      </c>
      <c r="AY129" s="221" t="s">
        <v>153</v>
      </c>
    </row>
    <row r="130" spans="1:65" s="2" customFormat="1" ht="14.45" customHeight="1">
      <c r="A130" s="35"/>
      <c r="B130" s="36"/>
      <c r="C130" s="187" t="s">
        <v>89</v>
      </c>
      <c r="D130" s="210" t="s">
        <v>155</v>
      </c>
      <c r="E130" s="188" t="s">
        <v>241</v>
      </c>
      <c r="F130" s="189" t="s">
        <v>242</v>
      </c>
      <c r="G130" s="190" t="s">
        <v>236</v>
      </c>
      <c r="H130" s="191">
        <v>190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0.28999999999999998</v>
      </c>
      <c r="T130" s="197">
        <f>S130*H130</f>
        <v>55.099999999999994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243</v>
      </c>
    </row>
    <row r="131" spans="1:65" s="13" customFormat="1">
      <c r="B131" s="211"/>
      <c r="C131" s="212"/>
      <c r="D131" s="200" t="s">
        <v>239</v>
      </c>
      <c r="E131" s="213" t="s">
        <v>1</v>
      </c>
      <c r="F131" s="214" t="s">
        <v>240</v>
      </c>
      <c r="G131" s="212"/>
      <c r="H131" s="215">
        <v>190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167</v>
      </c>
      <c r="D132" s="210" t="s">
        <v>155</v>
      </c>
      <c r="E132" s="188" t="s">
        <v>244</v>
      </c>
      <c r="F132" s="189" t="s">
        <v>245</v>
      </c>
      <c r="G132" s="190" t="s">
        <v>236</v>
      </c>
      <c r="H132" s="191">
        <v>190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0.316</v>
      </c>
      <c r="T132" s="197">
        <f>S132*H132</f>
        <v>60.04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246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240</v>
      </c>
      <c r="G133" s="212"/>
      <c r="H133" s="215">
        <v>190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152</v>
      </c>
      <c r="D134" s="210" t="s">
        <v>155</v>
      </c>
      <c r="E134" s="188" t="s">
        <v>247</v>
      </c>
      <c r="F134" s="189" t="s">
        <v>248</v>
      </c>
      <c r="G134" s="190" t="s">
        <v>249</v>
      </c>
      <c r="H134" s="191">
        <v>42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1.82</v>
      </c>
      <c r="T134" s="197">
        <f>S134*H134</f>
        <v>76.44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250</v>
      </c>
    </row>
    <row r="135" spans="1:65" s="13" customFormat="1">
      <c r="B135" s="211"/>
      <c r="C135" s="212"/>
      <c r="D135" s="200" t="s">
        <v>239</v>
      </c>
      <c r="E135" s="213" t="s">
        <v>1</v>
      </c>
      <c r="F135" s="214" t="s">
        <v>251</v>
      </c>
      <c r="G135" s="212"/>
      <c r="H135" s="215">
        <v>42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239</v>
      </c>
      <c r="AU135" s="221" t="s">
        <v>89</v>
      </c>
      <c r="AV135" s="13" t="s">
        <v>89</v>
      </c>
      <c r="AW135" s="13" t="s">
        <v>37</v>
      </c>
      <c r="AX135" s="13" t="s">
        <v>21</v>
      </c>
      <c r="AY135" s="221" t="s">
        <v>153</v>
      </c>
    </row>
    <row r="136" spans="1:65" s="2" customFormat="1" ht="14.45" customHeight="1">
      <c r="A136" s="35"/>
      <c r="B136" s="36"/>
      <c r="C136" s="187" t="s">
        <v>175</v>
      </c>
      <c r="D136" s="222" t="s">
        <v>155</v>
      </c>
      <c r="E136" s="188" t="s">
        <v>252</v>
      </c>
      <c r="F136" s="189" t="s">
        <v>253</v>
      </c>
      <c r="G136" s="190" t="s">
        <v>254</v>
      </c>
      <c r="H136" s="191">
        <v>65</v>
      </c>
      <c r="I136" s="192"/>
      <c r="J136" s="193">
        <f>ROUND(I136*H136,2)</f>
        <v>0</v>
      </c>
      <c r="K136" s="189" t="s">
        <v>237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1.7500247399999998E-2</v>
      </c>
      <c r="R136" s="196">
        <f>Q136*H136</f>
        <v>1.1375160809999998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152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255</v>
      </c>
    </row>
    <row r="137" spans="1:65" s="13" customFormat="1">
      <c r="B137" s="211"/>
      <c r="C137" s="212"/>
      <c r="D137" s="200" t="s">
        <v>239</v>
      </c>
      <c r="E137" s="213" t="s">
        <v>1</v>
      </c>
      <c r="F137" s="214" t="s">
        <v>256</v>
      </c>
      <c r="G137" s="212"/>
      <c r="H137" s="215">
        <v>65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239</v>
      </c>
      <c r="AU137" s="221" t="s">
        <v>89</v>
      </c>
      <c r="AV137" s="13" t="s">
        <v>89</v>
      </c>
      <c r="AW137" s="13" t="s">
        <v>37</v>
      </c>
      <c r="AX137" s="13" t="s">
        <v>21</v>
      </c>
      <c r="AY137" s="221" t="s">
        <v>153</v>
      </c>
    </row>
    <row r="138" spans="1:65" s="2" customFormat="1" ht="14.45" customHeight="1">
      <c r="A138" s="35"/>
      <c r="B138" s="36"/>
      <c r="C138" s="187" t="s">
        <v>179</v>
      </c>
      <c r="D138" s="222" t="s">
        <v>155</v>
      </c>
      <c r="E138" s="188" t="s">
        <v>257</v>
      </c>
      <c r="F138" s="189" t="s">
        <v>258</v>
      </c>
      <c r="G138" s="190" t="s">
        <v>259</v>
      </c>
      <c r="H138" s="191">
        <v>720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3.2634E-5</v>
      </c>
      <c r="R138" s="196">
        <f>Q138*H138</f>
        <v>2.349648E-2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260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261</v>
      </c>
      <c r="G139" s="212"/>
      <c r="H139" s="215">
        <v>720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21</v>
      </c>
      <c r="AY139" s="221" t="s">
        <v>153</v>
      </c>
    </row>
    <row r="140" spans="1:65" s="2" customFormat="1" ht="14.45" customHeight="1">
      <c r="A140" s="35"/>
      <c r="B140" s="36"/>
      <c r="C140" s="187" t="s">
        <v>183</v>
      </c>
      <c r="D140" s="222" t="s">
        <v>155</v>
      </c>
      <c r="E140" s="188" t="s">
        <v>262</v>
      </c>
      <c r="F140" s="189" t="s">
        <v>263</v>
      </c>
      <c r="G140" s="190" t="s">
        <v>264</v>
      </c>
      <c r="H140" s="191">
        <v>60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265</v>
      </c>
    </row>
    <row r="141" spans="1:65" s="2" customFormat="1" ht="14.45" customHeight="1">
      <c r="A141" s="35"/>
      <c r="B141" s="36"/>
      <c r="C141" s="187" t="s">
        <v>187</v>
      </c>
      <c r="D141" s="210" t="s">
        <v>155</v>
      </c>
      <c r="E141" s="188" t="s">
        <v>266</v>
      </c>
      <c r="F141" s="189" t="s">
        <v>267</v>
      </c>
      <c r="G141" s="190" t="s">
        <v>236</v>
      </c>
      <c r="H141" s="191">
        <v>4347</v>
      </c>
      <c r="I141" s="192"/>
      <c r="J141" s="193">
        <f>ROUND(I141*H141,2)</f>
        <v>0</v>
      </c>
      <c r="K141" s="189" t="s">
        <v>237</v>
      </c>
      <c r="L141" s="40"/>
      <c r="M141" s="194" t="s">
        <v>1</v>
      </c>
      <c r="N141" s="195" t="s">
        <v>46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152</v>
      </c>
      <c r="AT141" s="198" t="s">
        <v>155</v>
      </c>
      <c r="AU141" s="198" t="s">
        <v>89</v>
      </c>
      <c r="AY141" s="18" t="s">
        <v>153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21</v>
      </c>
      <c r="BK141" s="199">
        <f>ROUND(I141*H141,2)</f>
        <v>0</v>
      </c>
      <c r="BL141" s="18" t="s">
        <v>152</v>
      </c>
      <c r="BM141" s="198" t="s">
        <v>268</v>
      </c>
    </row>
    <row r="142" spans="1:65" s="13" customFormat="1">
      <c r="B142" s="211"/>
      <c r="C142" s="212"/>
      <c r="D142" s="200" t="s">
        <v>239</v>
      </c>
      <c r="E142" s="213" t="s">
        <v>1</v>
      </c>
      <c r="F142" s="214" t="s">
        <v>269</v>
      </c>
      <c r="G142" s="212"/>
      <c r="H142" s="215">
        <v>821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239</v>
      </c>
      <c r="AU142" s="221" t="s">
        <v>89</v>
      </c>
      <c r="AV142" s="13" t="s">
        <v>89</v>
      </c>
      <c r="AW142" s="13" t="s">
        <v>37</v>
      </c>
      <c r="AX142" s="13" t="s">
        <v>81</v>
      </c>
      <c r="AY142" s="221" t="s">
        <v>153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270</v>
      </c>
      <c r="G143" s="212"/>
      <c r="H143" s="215">
        <v>3526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81</v>
      </c>
      <c r="AY143" s="221" t="s">
        <v>153</v>
      </c>
    </row>
    <row r="144" spans="1:65" s="14" customFormat="1">
      <c r="B144" s="223"/>
      <c r="C144" s="224"/>
      <c r="D144" s="200" t="s">
        <v>239</v>
      </c>
      <c r="E144" s="225" t="s">
        <v>1</v>
      </c>
      <c r="F144" s="226" t="s">
        <v>271</v>
      </c>
      <c r="G144" s="224"/>
      <c r="H144" s="227">
        <v>4347</v>
      </c>
      <c r="I144" s="228"/>
      <c r="J144" s="224"/>
      <c r="K144" s="224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239</v>
      </c>
      <c r="AU144" s="233" t="s">
        <v>89</v>
      </c>
      <c r="AV144" s="14" t="s">
        <v>152</v>
      </c>
      <c r="AW144" s="14" t="s">
        <v>37</v>
      </c>
      <c r="AX144" s="14" t="s">
        <v>21</v>
      </c>
      <c r="AY144" s="233" t="s">
        <v>153</v>
      </c>
    </row>
    <row r="145" spans="1:65" s="2" customFormat="1" ht="14.45" customHeight="1">
      <c r="A145" s="35"/>
      <c r="B145" s="36"/>
      <c r="C145" s="187" t="s">
        <v>191</v>
      </c>
      <c r="D145" s="210" t="s">
        <v>155</v>
      </c>
      <c r="E145" s="188" t="s">
        <v>272</v>
      </c>
      <c r="F145" s="189" t="s">
        <v>273</v>
      </c>
      <c r="G145" s="190" t="s">
        <v>249</v>
      </c>
      <c r="H145" s="191">
        <v>669</v>
      </c>
      <c r="I145" s="192"/>
      <c r="J145" s="193">
        <f>ROUND(I145*H145,2)</f>
        <v>0</v>
      </c>
      <c r="K145" s="189" t="s">
        <v>237</v>
      </c>
      <c r="L145" s="40"/>
      <c r="M145" s="194" t="s">
        <v>1</v>
      </c>
      <c r="N145" s="195" t="s">
        <v>46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152</v>
      </c>
      <c r="AT145" s="198" t="s">
        <v>155</v>
      </c>
      <c r="AU145" s="198" t="s">
        <v>89</v>
      </c>
      <c r="AY145" s="18" t="s">
        <v>153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21</v>
      </c>
      <c r="BK145" s="199">
        <f>ROUND(I145*H145,2)</f>
        <v>0</v>
      </c>
      <c r="BL145" s="18" t="s">
        <v>152</v>
      </c>
      <c r="BM145" s="198" t="s">
        <v>274</v>
      </c>
    </row>
    <row r="146" spans="1:65" s="13" customFormat="1">
      <c r="B146" s="211"/>
      <c r="C146" s="212"/>
      <c r="D146" s="200" t="s">
        <v>239</v>
      </c>
      <c r="E146" s="213" t="s">
        <v>1</v>
      </c>
      <c r="F146" s="214" t="s">
        <v>275</v>
      </c>
      <c r="G146" s="212"/>
      <c r="H146" s="215">
        <v>669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239</v>
      </c>
      <c r="AU146" s="221" t="s">
        <v>89</v>
      </c>
      <c r="AV146" s="13" t="s">
        <v>89</v>
      </c>
      <c r="AW146" s="13" t="s">
        <v>37</v>
      </c>
      <c r="AX146" s="13" t="s">
        <v>21</v>
      </c>
      <c r="AY146" s="221" t="s">
        <v>153</v>
      </c>
    </row>
    <row r="147" spans="1:65" s="2" customFormat="1" ht="14.45" customHeight="1">
      <c r="A147" s="35"/>
      <c r="B147" s="36"/>
      <c r="C147" s="187" t="s">
        <v>26</v>
      </c>
      <c r="D147" s="210" t="s">
        <v>155</v>
      </c>
      <c r="E147" s="188" t="s">
        <v>276</v>
      </c>
      <c r="F147" s="189" t="s">
        <v>277</v>
      </c>
      <c r="G147" s="190" t="s">
        <v>249</v>
      </c>
      <c r="H147" s="191">
        <v>2919</v>
      </c>
      <c r="I147" s="192"/>
      <c r="J147" s="193">
        <f>ROUND(I147*H147,2)</f>
        <v>0</v>
      </c>
      <c r="K147" s="189" t="s">
        <v>237</v>
      </c>
      <c r="L147" s="40"/>
      <c r="M147" s="194" t="s">
        <v>1</v>
      </c>
      <c r="N147" s="195" t="s">
        <v>46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152</v>
      </c>
      <c r="AT147" s="198" t="s">
        <v>155</v>
      </c>
      <c r="AU147" s="198" t="s">
        <v>89</v>
      </c>
      <c r="AY147" s="18" t="s">
        <v>153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21</v>
      </c>
      <c r="BK147" s="199">
        <f>ROUND(I147*H147,2)</f>
        <v>0</v>
      </c>
      <c r="BL147" s="18" t="s">
        <v>152</v>
      </c>
      <c r="BM147" s="198" t="s">
        <v>278</v>
      </c>
    </row>
    <row r="148" spans="1:65" s="13" customFormat="1">
      <c r="B148" s="211"/>
      <c r="C148" s="212"/>
      <c r="D148" s="200" t="s">
        <v>239</v>
      </c>
      <c r="E148" s="213" t="s">
        <v>279</v>
      </c>
      <c r="F148" s="214" t="s">
        <v>280</v>
      </c>
      <c r="G148" s="212"/>
      <c r="H148" s="215">
        <v>2919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239</v>
      </c>
      <c r="AU148" s="221" t="s">
        <v>89</v>
      </c>
      <c r="AV148" s="13" t="s">
        <v>89</v>
      </c>
      <c r="AW148" s="13" t="s">
        <v>37</v>
      </c>
      <c r="AX148" s="13" t="s">
        <v>21</v>
      </c>
      <c r="AY148" s="221" t="s">
        <v>153</v>
      </c>
    </row>
    <row r="149" spans="1:65" s="2" customFormat="1" ht="14.45" customHeight="1">
      <c r="A149" s="35"/>
      <c r="B149" s="36"/>
      <c r="C149" s="187" t="s">
        <v>200</v>
      </c>
      <c r="D149" s="210" t="s">
        <v>155</v>
      </c>
      <c r="E149" s="188" t="s">
        <v>281</v>
      </c>
      <c r="F149" s="189" t="s">
        <v>282</v>
      </c>
      <c r="G149" s="190" t="s">
        <v>249</v>
      </c>
      <c r="H149" s="191">
        <v>4379</v>
      </c>
      <c r="I149" s="192"/>
      <c r="J149" s="193">
        <f>ROUND(I149*H149,2)</f>
        <v>0</v>
      </c>
      <c r="K149" s="189" t="s">
        <v>237</v>
      </c>
      <c r="L149" s="40"/>
      <c r="M149" s="194" t="s">
        <v>1</v>
      </c>
      <c r="N149" s="195" t="s">
        <v>46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152</v>
      </c>
      <c r="AT149" s="198" t="s">
        <v>155</v>
      </c>
      <c r="AU149" s="198" t="s">
        <v>89</v>
      </c>
      <c r="AY149" s="18" t="s">
        <v>153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21</v>
      </c>
      <c r="BK149" s="199">
        <f>ROUND(I149*H149,2)</f>
        <v>0</v>
      </c>
      <c r="BL149" s="18" t="s">
        <v>152</v>
      </c>
      <c r="BM149" s="198" t="s">
        <v>283</v>
      </c>
    </row>
    <row r="150" spans="1:65" s="13" customFormat="1">
      <c r="B150" s="211"/>
      <c r="C150" s="212"/>
      <c r="D150" s="200" t="s">
        <v>239</v>
      </c>
      <c r="E150" s="213" t="s">
        <v>284</v>
      </c>
      <c r="F150" s="214" t="s">
        <v>285</v>
      </c>
      <c r="G150" s="212"/>
      <c r="H150" s="215">
        <v>4379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239</v>
      </c>
      <c r="AU150" s="221" t="s">
        <v>89</v>
      </c>
      <c r="AV150" s="13" t="s">
        <v>89</v>
      </c>
      <c r="AW150" s="13" t="s">
        <v>37</v>
      </c>
      <c r="AX150" s="13" t="s">
        <v>21</v>
      </c>
      <c r="AY150" s="221" t="s">
        <v>153</v>
      </c>
    </row>
    <row r="151" spans="1:65" s="2" customFormat="1" ht="14.45" customHeight="1">
      <c r="A151" s="35"/>
      <c r="B151" s="36"/>
      <c r="C151" s="187" t="s">
        <v>204</v>
      </c>
      <c r="D151" s="222" t="s">
        <v>155</v>
      </c>
      <c r="E151" s="188" t="s">
        <v>286</v>
      </c>
      <c r="F151" s="189" t="s">
        <v>287</v>
      </c>
      <c r="G151" s="190" t="s">
        <v>249</v>
      </c>
      <c r="H151" s="191">
        <v>9326</v>
      </c>
      <c r="I151" s="192"/>
      <c r="J151" s="193">
        <f>ROUND(I151*H151,2)</f>
        <v>0</v>
      </c>
      <c r="K151" s="189" t="s">
        <v>237</v>
      </c>
      <c r="L151" s="40"/>
      <c r="M151" s="194" t="s">
        <v>1</v>
      </c>
      <c r="N151" s="195" t="s">
        <v>46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152</v>
      </c>
      <c r="AT151" s="198" t="s">
        <v>155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288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289</v>
      </c>
      <c r="G152" s="212"/>
      <c r="H152" s="215">
        <v>82.1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81</v>
      </c>
      <c r="AY152" s="221" t="s">
        <v>153</v>
      </c>
    </row>
    <row r="153" spans="1:65" s="13" customFormat="1">
      <c r="B153" s="211"/>
      <c r="C153" s="212"/>
      <c r="D153" s="200" t="s">
        <v>239</v>
      </c>
      <c r="E153" s="213" t="s">
        <v>1</v>
      </c>
      <c r="F153" s="214" t="s">
        <v>290</v>
      </c>
      <c r="G153" s="212"/>
      <c r="H153" s="215">
        <v>528.9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239</v>
      </c>
      <c r="AU153" s="221" t="s">
        <v>89</v>
      </c>
      <c r="AV153" s="13" t="s">
        <v>89</v>
      </c>
      <c r="AW153" s="13" t="s">
        <v>37</v>
      </c>
      <c r="AX153" s="13" t="s">
        <v>81</v>
      </c>
      <c r="AY153" s="221" t="s">
        <v>153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291</v>
      </c>
      <c r="G154" s="212"/>
      <c r="H154" s="215">
        <v>324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81</v>
      </c>
      <c r="AY154" s="221" t="s">
        <v>153</v>
      </c>
    </row>
    <row r="155" spans="1:65" s="13" customFormat="1">
      <c r="B155" s="211"/>
      <c r="C155" s="212"/>
      <c r="D155" s="200" t="s">
        <v>239</v>
      </c>
      <c r="E155" s="213" t="s">
        <v>1</v>
      </c>
      <c r="F155" s="214" t="s">
        <v>292</v>
      </c>
      <c r="G155" s="212"/>
      <c r="H155" s="215">
        <v>7298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239</v>
      </c>
      <c r="AU155" s="221" t="s">
        <v>89</v>
      </c>
      <c r="AV155" s="13" t="s">
        <v>89</v>
      </c>
      <c r="AW155" s="13" t="s">
        <v>37</v>
      </c>
      <c r="AX155" s="13" t="s">
        <v>81</v>
      </c>
      <c r="AY155" s="221" t="s">
        <v>153</v>
      </c>
    </row>
    <row r="156" spans="1:65" s="15" customFormat="1">
      <c r="B156" s="234"/>
      <c r="C156" s="235"/>
      <c r="D156" s="200" t="s">
        <v>239</v>
      </c>
      <c r="E156" s="236" t="s">
        <v>1</v>
      </c>
      <c r="F156" s="237" t="s">
        <v>293</v>
      </c>
      <c r="G156" s="235"/>
      <c r="H156" s="238">
        <v>8233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AT156" s="244" t="s">
        <v>239</v>
      </c>
      <c r="AU156" s="244" t="s">
        <v>89</v>
      </c>
      <c r="AV156" s="15" t="s">
        <v>167</v>
      </c>
      <c r="AW156" s="15" t="s">
        <v>37</v>
      </c>
      <c r="AX156" s="15" t="s">
        <v>81</v>
      </c>
      <c r="AY156" s="244" t="s">
        <v>153</v>
      </c>
    </row>
    <row r="157" spans="1:65" s="13" customFormat="1">
      <c r="B157" s="211"/>
      <c r="C157" s="212"/>
      <c r="D157" s="200" t="s">
        <v>239</v>
      </c>
      <c r="E157" s="213" t="s">
        <v>1</v>
      </c>
      <c r="F157" s="214" t="s">
        <v>294</v>
      </c>
      <c r="G157" s="212"/>
      <c r="H157" s="215">
        <v>273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239</v>
      </c>
      <c r="AU157" s="221" t="s">
        <v>89</v>
      </c>
      <c r="AV157" s="13" t="s">
        <v>89</v>
      </c>
      <c r="AW157" s="13" t="s">
        <v>37</v>
      </c>
      <c r="AX157" s="13" t="s">
        <v>81</v>
      </c>
      <c r="AY157" s="221" t="s">
        <v>153</v>
      </c>
    </row>
    <row r="158" spans="1:65" s="13" customFormat="1">
      <c r="B158" s="211"/>
      <c r="C158" s="212"/>
      <c r="D158" s="200" t="s">
        <v>239</v>
      </c>
      <c r="E158" s="213" t="s">
        <v>1</v>
      </c>
      <c r="F158" s="214" t="s">
        <v>295</v>
      </c>
      <c r="G158" s="212"/>
      <c r="H158" s="215">
        <v>226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239</v>
      </c>
      <c r="AU158" s="221" t="s">
        <v>89</v>
      </c>
      <c r="AV158" s="13" t="s">
        <v>89</v>
      </c>
      <c r="AW158" s="13" t="s">
        <v>37</v>
      </c>
      <c r="AX158" s="13" t="s">
        <v>81</v>
      </c>
      <c r="AY158" s="221" t="s">
        <v>153</v>
      </c>
    </row>
    <row r="159" spans="1:65" s="13" customFormat="1">
      <c r="B159" s="211"/>
      <c r="C159" s="212"/>
      <c r="D159" s="200" t="s">
        <v>239</v>
      </c>
      <c r="E159" s="213" t="s">
        <v>1</v>
      </c>
      <c r="F159" s="214" t="s">
        <v>296</v>
      </c>
      <c r="G159" s="212"/>
      <c r="H159" s="215">
        <v>531.29999999999995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239</v>
      </c>
      <c r="AU159" s="221" t="s">
        <v>89</v>
      </c>
      <c r="AV159" s="13" t="s">
        <v>89</v>
      </c>
      <c r="AW159" s="13" t="s">
        <v>37</v>
      </c>
      <c r="AX159" s="13" t="s">
        <v>81</v>
      </c>
      <c r="AY159" s="221" t="s">
        <v>153</v>
      </c>
    </row>
    <row r="160" spans="1:65" s="13" customFormat="1">
      <c r="B160" s="211"/>
      <c r="C160" s="212"/>
      <c r="D160" s="200" t="s">
        <v>239</v>
      </c>
      <c r="E160" s="213" t="s">
        <v>1</v>
      </c>
      <c r="F160" s="214" t="s">
        <v>297</v>
      </c>
      <c r="G160" s="212"/>
      <c r="H160" s="215">
        <v>62.7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239</v>
      </c>
      <c r="AU160" s="221" t="s">
        <v>89</v>
      </c>
      <c r="AV160" s="13" t="s">
        <v>89</v>
      </c>
      <c r="AW160" s="13" t="s">
        <v>37</v>
      </c>
      <c r="AX160" s="13" t="s">
        <v>81</v>
      </c>
      <c r="AY160" s="221" t="s">
        <v>153</v>
      </c>
    </row>
    <row r="161" spans="1:65" s="15" customFormat="1">
      <c r="B161" s="234"/>
      <c r="C161" s="235"/>
      <c r="D161" s="200" t="s">
        <v>239</v>
      </c>
      <c r="E161" s="236" t="s">
        <v>219</v>
      </c>
      <c r="F161" s="237" t="s">
        <v>293</v>
      </c>
      <c r="G161" s="235"/>
      <c r="H161" s="238">
        <v>1093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239</v>
      </c>
      <c r="AU161" s="244" t="s">
        <v>89</v>
      </c>
      <c r="AV161" s="15" t="s">
        <v>167</v>
      </c>
      <c r="AW161" s="15" t="s">
        <v>37</v>
      </c>
      <c r="AX161" s="15" t="s">
        <v>81</v>
      </c>
      <c r="AY161" s="244" t="s">
        <v>153</v>
      </c>
    </row>
    <row r="162" spans="1:65" s="14" customFormat="1">
      <c r="B162" s="223"/>
      <c r="C162" s="224"/>
      <c r="D162" s="200" t="s">
        <v>239</v>
      </c>
      <c r="E162" s="225" t="s">
        <v>1</v>
      </c>
      <c r="F162" s="226" t="s">
        <v>271</v>
      </c>
      <c r="G162" s="224"/>
      <c r="H162" s="227">
        <v>9326</v>
      </c>
      <c r="I162" s="228"/>
      <c r="J162" s="224"/>
      <c r="K162" s="224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239</v>
      </c>
      <c r="AU162" s="233" t="s">
        <v>89</v>
      </c>
      <c r="AV162" s="14" t="s">
        <v>152</v>
      </c>
      <c r="AW162" s="14" t="s">
        <v>37</v>
      </c>
      <c r="AX162" s="14" t="s">
        <v>21</v>
      </c>
      <c r="AY162" s="233" t="s">
        <v>153</v>
      </c>
    </row>
    <row r="163" spans="1:65" s="2" customFormat="1" ht="14.45" customHeight="1">
      <c r="A163" s="35"/>
      <c r="B163" s="36"/>
      <c r="C163" s="187" t="s">
        <v>209</v>
      </c>
      <c r="D163" s="210" t="s">
        <v>155</v>
      </c>
      <c r="E163" s="188" t="s">
        <v>298</v>
      </c>
      <c r="F163" s="189" t="s">
        <v>299</v>
      </c>
      <c r="G163" s="190" t="s">
        <v>249</v>
      </c>
      <c r="H163" s="191">
        <v>669</v>
      </c>
      <c r="I163" s="192"/>
      <c r="J163" s="193">
        <f>ROUND(I163*H163,2)</f>
        <v>0</v>
      </c>
      <c r="K163" s="189" t="s">
        <v>1</v>
      </c>
      <c r="L163" s="40"/>
      <c r="M163" s="194" t="s">
        <v>1</v>
      </c>
      <c r="N163" s="195" t="s">
        <v>46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152</v>
      </c>
      <c r="AT163" s="198" t="s">
        <v>155</v>
      </c>
      <c r="AU163" s="198" t="s">
        <v>89</v>
      </c>
      <c r="AY163" s="18" t="s">
        <v>153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21</v>
      </c>
      <c r="BK163" s="199">
        <f>ROUND(I163*H163,2)</f>
        <v>0</v>
      </c>
      <c r="BL163" s="18" t="s">
        <v>152</v>
      </c>
      <c r="BM163" s="198" t="s">
        <v>300</v>
      </c>
    </row>
    <row r="164" spans="1:65" s="2" customFormat="1" ht="19.5">
      <c r="A164" s="35"/>
      <c r="B164" s="36"/>
      <c r="C164" s="37"/>
      <c r="D164" s="200" t="s">
        <v>161</v>
      </c>
      <c r="E164" s="37"/>
      <c r="F164" s="201" t="s">
        <v>301</v>
      </c>
      <c r="G164" s="37"/>
      <c r="H164" s="37"/>
      <c r="I164" s="202"/>
      <c r="J164" s="37"/>
      <c r="K164" s="37"/>
      <c r="L164" s="40"/>
      <c r="M164" s="203"/>
      <c r="N164" s="204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161</v>
      </c>
      <c r="AU164" s="18" t="s">
        <v>89</v>
      </c>
    </row>
    <row r="165" spans="1:65" s="2" customFormat="1" ht="14.45" customHeight="1">
      <c r="A165" s="35"/>
      <c r="B165" s="36"/>
      <c r="C165" s="187" t="s">
        <v>214</v>
      </c>
      <c r="D165" s="222" t="s">
        <v>155</v>
      </c>
      <c r="E165" s="188" t="s">
        <v>302</v>
      </c>
      <c r="F165" s="189" t="s">
        <v>303</v>
      </c>
      <c r="G165" s="190" t="s">
        <v>249</v>
      </c>
      <c r="H165" s="191">
        <v>345</v>
      </c>
      <c r="I165" s="192"/>
      <c r="J165" s="193">
        <f>ROUND(I165*H165,2)</f>
        <v>0</v>
      </c>
      <c r="K165" s="189" t="s">
        <v>237</v>
      </c>
      <c r="L165" s="40"/>
      <c r="M165" s="194" t="s">
        <v>1</v>
      </c>
      <c r="N165" s="195" t="s">
        <v>46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152</v>
      </c>
      <c r="AT165" s="198" t="s">
        <v>155</v>
      </c>
      <c r="AU165" s="198" t="s">
        <v>89</v>
      </c>
      <c r="AY165" s="18" t="s">
        <v>153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21</v>
      </c>
      <c r="BK165" s="199">
        <f>ROUND(I165*H165,2)</f>
        <v>0</v>
      </c>
      <c r="BL165" s="18" t="s">
        <v>152</v>
      </c>
      <c r="BM165" s="198" t="s">
        <v>304</v>
      </c>
    </row>
    <row r="166" spans="1:65" s="13" customFormat="1">
      <c r="B166" s="211"/>
      <c r="C166" s="212"/>
      <c r="D166" s="200" t="s">
        <v>239</v>
      </c>
      <c r="E166" s="213" t="s">
        <v>1</v>
      </c>
      <c r="F166" s="214" t="s">
        <v>305</v>
      </c>
      <c r="G166" s="212"/>
      <c r="H166" s="215">
        <v>345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239</v>
      </c>
      <c r="AU166" s="221" t="s">
        <v>89</v>
      </c>
      <c r="AV166" s="13" t="s">
        <v>89</v>
      </c>
      <c r="AW166" s="13" t="s">
        <v>37</v>
      </c>
      <c r="AX166" s="13" t="s">
        <v>21</v>
      </c>
      <c r="AY166" s="221" t="s">
        <v>153</v>
      </c>
    </row>
    <row r="167" spans="1:65" s="2" customFormat="1" ht="24.2" customHeight="1">
      <c r="A167" s="35"/>
      <c r="B167" s="36"/>
      <c r="C167" s="187" t="s">
        <v>8</v>
      </c>
      <c r="D167" s="210" t="s">
        <v>155</v>
      </c>
      <c r="E167" s="188" t="s">
        <v>306</v>
      </c>
      <c r="F167" s="189" t="s">
        <v>307</v>
      </c>
      <c r="G167" s="190" t="s">
        <v>249</v>
      </c>
      <c r="H167" s="191">
        <v>8625</v>
      </c>
      <c r="I167" s="192"/>
      <c r="J167" s="193">
        <f>ROUND(I167*H167,2)</f>
        <v>0</v>
      </c>
      <c r="K167" s="189" t="s">
        <v>237</v>
      </c>
      <c r="L167" s="40"/>
      <c r="M167" s="194" t="s">
        <v>1</v>
      </c>
      <c r="N167" s="195" t="s">
        <v>46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152</v>
      </c>
      <c r="AT167" s="198" t="s">
        <v>155</v>
      </c>
      <c r="AU167" s="198" t="s">
        <v>89</v>
      </c>
      <c r="AY167" s="18" t="s">
        <v>153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21</v>
      </c>
      <c r="BK167" s="199">
        <f>ROUND(I167*H167,2)</f>
        <v>0</v>
      </c>
      <c r="BL167" s="18" t="s">
        <v>152</v>
      </c>
      <c r="BM167" s="198" t="s">
        <v>308</v>
      </c>
    </row>
    <row r="168" spans="1:65" s="13" customFormat="1">
      <c r="B168" s="211"/>
      <c r="C168" s="212"/>
      <c r="D168" s="200" t="s">
        <v>239</v>
      </c>
      <c r="E168" s="213" t="s">
        <v>1</v>
      </c>
      <c r="F168" s="214" t="s">
        <v>309</v>
      </c>
      <c r="G168" s="212"/>
      <c r="H168" s="215">
        <v>8625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239</v>
      </c>
      <c r="AU168" s="221" t="s">
        <v>89</v>
      </c>
      <c r="AV168" s="13" t="s">
        <v>89</v>
      </c>
      <c r="AW168" s="13" t="s">
        <v>37</v>
      </c>
      <c r="AX168" s="13" t="s">
        <v>21</v>
      </c>
      <c r="AY168" s="221" t="s">
        <v>153</v>
      </c>
    </row>
    <row r="169" spans="1:65" s="2" customFormat="1" ht="14.45" customHeight="1">
      <c r="A169" s="35"/>
      <c r="B169" s="36"/>
      <c r="C169" s="187" t="s">
        <v>310</v>
      </c>
      <c r="D169" s="210" t="s">
        <v>155</v>
      </c>
      <c r="E169" s="188" t="s">
        <v>311</v>
      </c>
      <c r="F169" s="189" t="s">
        <v>312</v>
      </c>
      <c r="G169" s="190" t="s">
        <v>249</v>
      </c>
      <c r="H169" s="191">
        <v>226</v>
      </c>
      <c r="I169" s="192"/>
      <c r="J169" s="193">
        <f>ROUND(I169*H169,2)</f>
        <v>0</v>
      </c>
      <c r="K169" s="189" t="s">
        <v>237</v>
      </c>
      <c r="L169" s="40"/>
      <c r="M169" s="194" t="s">
        <v>1</v>
      </c>
      <c r="N169" s="195" t="s">
        <v>46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152</v>
      </c>
      <c r="AT169" s="198" t="s">
        <v>155</v>
      </c>
      <c r="AU169" s="198" t="s">
        <v>89</v>
      </c>
      <c r="AY169" s="18" t="s">
        <v>153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21</v>
      </c>
      <c r="BK169" s="199">
        <f>ROUND(I169*H169,2)</f>
        <v>0</v>
      </c>
      <c r="BL169" s="18" t="s">
        <v>152</v>
      </c>
      <c r="BM169" s="198" t="s">
        <v>313</v>
      </c>
    </row>
    <row r="170" spans="1:65" s="13" customFormat="1">
      <c r="B170" s="211"/>
      <c r="C170" s="212"/>
      <c r="D170" s="200" t="s">
        <v>239</v>
      </c>
      <c r="E170" s="213" t="s">
        <v>1</v>
      </c>
      <c r="F170" s="214" t="s">
        <v>295</v>
      </c>
      <c r="G170" s="212"/>
      <c r="H170" s="215">
        <v>226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239</v>
      </c>
      <c r="AU170" s="221" t="s">
        <v>89</v>
      </c>
      <c r="AV170" s="13" t="s">
        <v>89</v>
      </c>
      <c r="AW170" s="13" t="s">
        <v>37</v>
      </c>
      <c r="AX170" s="13" t="s">
        <v>21</v>
      </c>
      <c r="AY170" s="221" t="s">
        <v>153</v>
      </c>
    </row>
    <row r="171" spans="1:65" s="2" customFormat="1" ht="14.45" customHeight="1">
      <c r="A171" s="35"/>
      <c r="B171" s="36"/>
      <c r="C171" s="187" t="s">
        <v>314</v>
      </c>
      <c r="D171" s="222" t="s">
        <v>155</v>
      </c>
      <c r="E171" s="188" t="s">
        <v>315</v>
      </c>
      <c r="F171" s="189" t="s">
        <v>316</v>
      </c>
      <c r="G171" s="190" t="s">
        <v>317</v>
      </c>
      <c r="H171" s="191">
        <v>690</v>
      </c>
      <c r="I171" s="192"/>
      <c r="J171" s="193">
        <f>ROUND(I171*H171,2)</f>
        <v>0</v>
      </c>
      <c r="K171" s="189" t="s">
        <v>237</v>
      </c>
      <c r="L171" s="40"/>
      <c r="M171" s="194" t="s">
        <v>1</v>
      </c>
      <c r="N171" s="195" t="s">
        <v>46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152</v>
      </c>
      <c r="AT171" s="198" t="s">
        <v>155</v>
      </c>
      <c r="AU171" s="198" t="s">
        <v>89</v>
      </c>
      <c r="AY171" s="18" t="s">
        <v>153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21</v>
      </c>
      <c r="BK171" s="199">
        <f>ROUND(I171*H171,2)</f>
        <v>0</v>
      </c>
      <c r="BL171" s="18" t="s">
        <v>152</v>
      </c>
      <c r="BM171" s="198" t="s">
        <v>318</v>
      </c>
    </row>
    <row r="172" spans="1:65" s="13" customFormat="1">
      <c r="B172" s="211"/>
      <c r="C172" s="212"/>
      <c r="D172" s="200" t="s">
        <v>239</v>
      </c>
      <c r="E172" s="213" t="s">
        <v>1</v>
      </c>
      <c r="F172" s="214" t="s">
        <v>319</v>
      </c>
      <c r="G172" s="212"/>
      <c r="H172" s="215">
        <v>690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239</v>
      </c>
      <c r="AU172" s="221" t="s">
        <v>89</v>
      </c>
      <c r="AV172" s="13" t="s">
        <v>89</v>
      </c>
      <c r="AW172" s="13" t="s">
        <v>37</v>
      </c>
      <c r="AX172" s="13" t="s">
        <v>21</v>
      </c>
      <c r="AY172" s="221" t="s">
        <v>153</v>
      </c>
    </row>
    <row r="173" spans="1:65" s="2" customFormat="1" ht="14.45" customHeight="1">
      <c r="A173" s="35"/>
      <c r="B173" s="36"/>
      <c r="C173" s="187" t="s">
        <v>320</v>
      </c>
      <c r="D173" s="222" t="s">
        <v>155</v>
      </c>
      <c r="E173" s="188" t="s">
        <v>321</v>
      </c>
      <c r="F173" s="189" t="s">
        <v>322</v>
      </c>
      <c r="G173" s="190" t="s">
        <v>249</v>
      </c>
      <c r="H173" s="191">
        <v>345</v>
      </c>
      <c r="I173" s="192"/>
      <c r="J173" s="193">
        <f>ROUND(I173*H173,2)</f>
        <v>0</v>
      </c>
      <c r="K173" s="189" t="s">
        <v>237</v>
      </c>
      <c r="L173" s="40"/>
      <c r="M173" s="194" t="s">
        <v>1</v>
      </c>
      <c r="N173" s="195" t="s">
        <v>46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152</v>
      </c>
      <c r="AT173" s="198" t="s">
        <v>155</v>
      </c>
      <c r="AU173" s="198" t="s">
        <v>89</v>
      </c>
      <c r="AY173" s="18" t="s">
        <v>153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21</v>
      </c>
      <c r="BK173" s="199">
        <f>ROUND(I173*H173,2)</f>
        <v>0</v>
      </c>
      <c r="BL173" s="18" t="s">
        <v>152</v>
      </c>
      <c r="BM173" s="198" t="s">
        <v>323</v>
      </c>
    </row>
    <row r="174" spans="1:65" s="2" customFormat="1" ht="19.5">
      <c r="A174" s="35"/>
      <c r="B174" s="36"/>
      <c r="C174" s="37"/>
      <c r="D174" s="200" t="s">
        <v>161</v>
      </c>
      <c r="E174" s="37"/>
      <c r="F174" s="201" t="s">
        <v>324</v>
      </c>
      <c r="G174" s="37"/>
      <c r="H174" s="37"/>
      <c r="I174" s="202"/>
      <c r="J174" s="37"/>
      <c r="K174" s="37"/>
      <c r="L174" s="40"/>
      <c r="M174" s="203"/>
      <c r="N174" s="204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161</v>
      </c>
      <c r="AU174" s="18" t="s">
        <v>89</v>
      </c>
    </row>
    <row r="175" spans="1:65" s="2" customFormat="1" ht="14.45" customHeight="1">
      <c r="A175" s="35"/>
      <c r="B175" s="36"/>
      <c r="C175" s="187" t="s">
        <v>325</v>
      </c>
      <c r="D175" s="210" t="s">
        <v>155</v>
      </c>
      <c r="E175" s="188" t="s">
        <v>326</v>
      </c>
      <c r="F175" s="189" t="s">
        <v>327</v>
      </c>
      <c r="G175" s="190" t="s">
        <v>249</v>
      </c>
      <c r="H175" s="191">
        <v>273</v>
      </c>
      <c r="I175" s="192"/>
      <c r="J175" s="193">
        <f>ROUND(I175*H175,2)</f>
        <v>0</v>
      </c>
      <c r="K175" s="189" t="s">
        <v>237</v>
      </c>
      <c r="L175" s="40"/>
      <c r="M175" s="194" t="s">
        <v>1</v>
      </c>
      <c r="N175" s="195" t="s">
        <v>46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152</v>
      </c>
      <c r="AT175" s="198" t="s">
        <v>155</v>
      </c>
      <c r="AU175" s="198" t="s">
        <v>89</v>
      </c>
      <c r="AY175" s="18" t="s">
        <v>153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21</v>
      </c>
      <c r="BK175" s="199">
        <f>ROUND(I175*H175,2)</f>
        <v>0</v>
      </c>
      <c r="BL175" s="18" t="s">
        <v>152</v>
      </c>
      <c r="BM175" s="198" t="s">
        <v>328</v>
      </c>
    </row>
    <row r="176" spans="1:65" s="13" customFormat="1">
      <c r="B176" s="211"/>
      <c r="C176" s="212"/>
      <c r="D176" s="200" t="s">
        <v>239</v>
      </c>
      <c r="E176" s="213" t="s">
        <v>1</v>
      </c>
      <c r="F176" s="214" t="s">
        <v>294</v>
      </c>
      <c r="G176" s="212"/>
      <c r="H176" s="215">
        <v>273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239</v>
      </c>
      <c r="AU176" s="221" t="s">
        <v>89</v>
      </c>
      <c r="AV176" s="13" t="s">
        <v>89</v>
      </c>
      <c r="AW176" s="13" t="s">
        <v>37</v>
      </c>
      <c r="AX176" s="13" t="s">
        <v>21</v>
      </c>
      <c r="AY176" s="221" t="s">
        <v>153</v>
      </c>
    </row>
    <row r="177" spans="1:65" s="2" customFormat="1" ht="14.45" customHeight="1">
      <c r="A177" s="35"/>
      <c r="B177" s="36"/>
      <c r="C177" s="187" t="s">
        <v>329</v>
      </c>
      <c r="D177" s="210" t="s">
        <v>155</v>
      </c>
      <c r="E177" s="188" t="s">
        <v>330</v>
      </c>
      <c r="F177" s="189" t="s">
        <v>331</v>
      </c>
      <c r="G177" s="190" t="s">
        <v>236</v>
      </c>
      <c r="H177" s="191">
        <v>3850</v>
      </c>
      <c r="I177" s="192"/>
      <c r="J177" s="193">
        <f>ROUND(I177*H177,2)</f>
        <v>0</v>
      </c>
      <c r="K177" s="189" t="s">
        <v>237</v>
      </c>
      <c r="L177" s="40"/>
      <c r="M177" s="194" t="s">
        <v>1</v>
      </c>
      <c r="N177" s="195" t="s">
        <v>46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152</v>
      </c>
      <c r="AT177" s="198" t="s">
        <v>155</v>
      </c>
      <c r="AU177" s="198" t="s">
        <v>89</v>
      </c>
      <c r="AY177" s="18" t="s">
        <v>153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21</v>
      </c>
      <c r="BK177" s="199">
        <f>ROUND(I177*H177,2)</f>
        <v>0</v>
      </c>
      <c r="BL177" s="18" t="s">
        <v>152</v>
      </c>
      <c r="BM177" s="198" t="s">
        <v>332</v>
      </c>
    </row>
    <row r="178" spans="1:65" s="13" customFormat="1">
      <c r="B178" s="211"/>
      <c r="C178" s="212"/>
      <c r="D178" s="200" t="s">
        <v>239</v>
      </c>
      <c r="E178" s="213" t="s">
        <v>1</v>
      </c>
      <c r="F178" s="214" t="s">
        <v>333</v>
      </c>
      <c r="G178" s="212"/>
      <c r="H178" s="215">
        <v>3850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239</v>
      </c>
      <c r="AU178" s="221" t="s">
        <v>89</v>
      </c>
      <c r="AV178" s="13" t="s">
        <v>89</v>
      </c>
      <c r="AW178" s="13" t="s">
        <v>37</v>
      </c>
      <c r="AX178" s="13" t="s">
        <v>21</v>
      </c>
      <c r="AY178" s="221" t="s">
        <v>153</v>
      </c>
    </row>
    <row r="179" spans="1:65" s="2" customFormat="1" ht="14.45" customHeight="1">
      <c r="A179" s="35"/>
      <c r="B179" s="36"/>
      <c r="C179" s="245" t="s">
        <v>7</v>
      </c>
      <c r="D179" s="246" t="s">
        <v>334</v>
      </c>
      <c r="E179" s="247" t="s">
        <v>335</v>
      </c>
      <c r="F179" s="248" t="s">
        <v>336</v>
      </c>
      <c r="G179" s="249" t="s">
        <v>337</v>
      </c>
      <c r="H179" s="250">
        <v>115.5</v>
      </c>
      <c r="I179" s="251"/>
      <c r="J179" s="252">
        <f>ROUND(I179*H179,2)</f>
        <v>0</v>
      </c>
      <c r="K179" s="248" t="s">
        <v>237</v>
      </c>
      <c r="L179" s="253"/>
      <c r="M179" s="254" t="s">
        <v>1</v>
      </c>
      <c r="N179" s="255" t="s">
        <v>46</v>
      </c>
      <c r="O179" s="72"/>
      <c r="P179" s="196">
        <f>O179*H179</f>
        <v>0</v>
      </c>
      <c r="Q179" s="196">
        <v>1E-3</v>
      </c>
      <c r="R179" s="196">
        <f>Q179*H179</f>
        <v>0.11550000000000001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187</v>
      </c>
      <c r="AT179" s="198" t="s">
        <v>334</v>
      </c>
      <c r="AU179" s="198" t="s">
        <v>89</v>
      </c>
      <c r="AY179" s="18" t="s">
        <v>153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21</v>
      </c>
      <c r="BK179" s="199">
        <f>ROUND(I179*H179,2)</f>
        <v>0</v>
      </c>
      <c r="BL179" s="18" t="s">
        <v>152</v>
      </c>
      <c r="BM179" s="198" t="s">
        <v>338</v>
      </c>
    </row>
    <row r="180" spans="1:65" s="13" customFormat="1">
      <c r="B180" s="211"/>
      <c r="C180" s="212"/>
      <c r="D180" s="200" t="s">
        <v>239</v>
      </c>
      <c r="E180" s="213" t="s">
        <v>1</v>
      </c>
      <c r="F180" s="214" t="s">
        <v>339</v>
      </c>
      <c r="G180" s="212"/>
      <c r="H180" s="215">
        <v>115.5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239</v>
      </c>
      <c r="AU180" s="221" t="s">
        <v>89</v>
      </c>
      <c r="AV180" s="13" t="s">
        <v>89</v>
      </c>
      <c r="AW180" s="13" t="s">
        <v>37</v>
      </c>
      <c r="AX180" s="13" t="s">
        <v>21</v>
      </c>
      <c r="AY180" s="221" t="s">
        <v>153</v>
      </c>
    </row>
    <row r="181" spans="1:65" s="2" customFormat="1" ht="14.45" customHeight="1">
      <c r="A181" s="35"/>
      <c r="B181" s="36"/>
      <c r="C181" s="187" t="s">
        <v>340</v>
      </c>
      <c r="D181" s="210" t="s">
        <v>155</v>
      </c>
      <c r="E181" s="188" t="s">
        <v>341</v>
      </c>
      <c r="F181" s="189" t="s">
        <v>342</v>
      </c>
      <c r="G181" s="190" t="s">
        <v>236</v>
      </c>
      <c r="H181" s="191">
        <v>1881</v>
      </c>
      <c r="I181" s="192"/>
      <c r="J181" s="193">
        <f>ROUND(I181*H181,2)</f>
        <v>0</v>
      </c>
      <c r="K181" s="189" t="s">
        <v>237</v>
      </c>
      <c r="L181" s="40"/>
      <c r="M181" s="194" t="s">
        <v>1</v>
      </c>
      <c r="N181" s="195" t="s">
        <v>46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152</v>
      </c>
      <c r="AT181" s="198" t="s">
        <v>155</v>
      </c>
      <c r="AU181" s="198" t="s">
        <v>89</v>
      </c>
      <c r="AY181" s="18" t="s">
        <v>153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21</v>
      </c>
      <c r="BK181" s="199">
        <f>ROUND(I181*H181,2)</f>
        <v>0</v>
      </c>
      <c r="BL181" s="18" t="s">
        <v>152</v>
      </c>
      <c r="BM181" s="198" t="s">
        <v>343</v>
      </c>
    </row>
    <row r="182" spans="1:65" s="13" customFormat="1">
      <c r="B182" s="211"/>
      <c r="C182" s="212"/>
      <c r="D182" s="200" t="s">
        <v>239</v>
      </c>
      <c r="E182" s="213" t="s">
        <v>1</v>
      </c>
      <c r="F182" s="214" t="s">
        <v>344</v>
      </c>
      <c r="G182" s="212"/>
      <c r="H182" s="215">
        <v>1749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239</v>
      </c>
      <c r="AU182" s="221" t="s">
        <v>89</v>
      </c>
      <c r="AV182" s="13" t="s">
        <v>89</v>
      </c>
      <c r="AW182" s="13" t="s">
        <v>37</v>
      </c>
      <c r="AX182" s="13" t="s">
        <v>81</v>
      </c>
      <c r="AY182" s="221" t="s">
        <v>153</v>
      </c>
    </row>
    <row r="183" spans="1:65" s="13" customFormat="1">
      <c r="B183" s="211"/>
      <c r="C183" s="212"/>
      <c r="D183" s="200" t="s">
        <v>239</v>
      </c>
      <c r="E183" s="213" t="s">
        <v>1</v>
      </c>
      <c r="F183" s="214" t="s">
        <v>345</v>
      </c>
      <c r="G183" s="212"/>
      <c r="H183" s="215">
        <v>132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239</v>
      </c>
      <c r="AU183" s="221" t="s">
        <v>89</v>
      </c>
      <c r="AV183" s="13" t="s">
        <v>89</v>
      </c>
      <c r="AW183" s="13" t="s">
        <v>37</v>
      </c>
      <c r="AX183" s="13" t="s">
        <v>81</v>
      </c>
      <c r="AY183" s="221" t="s">
        <v>153</v>
      </c>
    </row>
    <row r="184" spans="1:65" s="14" customFormat="1">
      <c r="B184" s="223"/>
      <c r="C184" s="224"/>
      <c r="D184" s="200" t="s">
        <v>239</v>
      </c>
      <c r="E184" s="225" t="s">
        <v>1</v>
      </c>
      <c r="F184" s="226" t="s">
        <v>271</v>
      </c>
      <c r="G184" s="224"/>
      <c r="H184" s="227">
        <v>1881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239</v>
      </c>
      <c r="AU184" s="233" t="s">
        <v>89</v>
      </c>
      <c r="AV184" s="14" t="s">
        <v>152</v>
      </c>
      <c r="AW184" s="14" t="s">
        <v>37</v>
      </c>
      <c r="AX184" s="14" t="s">
        <v>21</v>
      </c>
      <c r="AY184" s="233" t="s">
        <v>153</v>
      </c>
    </row>
    <row r="185" spans="1:65" s="2" customFormat="1" ht="14.45" customHeight="1">
      <c r="A185" s="35"/>
      <c r="B185" s="36"/>
      <c r="C185" s="245" t="s">
        <v>346</v>
      </c>
      <c r="D185" s="246" t="s">
        <v>334</v>
      </c>
      <c r="E185" s="247" t="s">
        <v>347</v>
      </c>
      <c r="F185" s="248" t="s">
        <v>348</v>
      </c>
      <c r="G185" s="249" t="s">
        <v>337</v>
      </c>
      <c r="H185" s="250">
        <v>56.43</v>
      </c>
      <c r="I185" s="251"/>
      <c r="J185" s="252">
        <f>ROUND(I185*H185,2)</f>
        <v>0</v>
      </c>
      <c r="K185" s="248" t="s">
        <v>237</v>
      </c>
      <c r="L185" s="253"/>
      <c r="M185" s="254" t="s">
        <v>1</v>
      </c>
      <c r="N185" s="255" t="s">
        <v>46</v>
      </c>
      <c r="O185" s="72"/>
      <c r="P185" s="196">
        <f>O185*H185</f>
        <v>0</v>
      </c>
      <c r="Q185" s="196">
        <v>1E-3</v>
      </c>
      <c r="R185" s="196">
        <f>Q185*H185</f>
        <v>5.6430000000000001E-2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187</v>
      </c>
      <c r="AT185" s="198" t="s">
        <v>334</v>
      </c>
      <c r="AU185" s="198" t="s">
        <v>89</v>
      </c>
      <c r="AY185" s="18" t="s">
        <v>153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21</v>
      </c>
      <c r="BK185" s="199">
        <f>ROUND(I185*H185,2)</f>
        <v>0</v>
      </c>
      <c r="BL185" s="18" t="s">
        <v>152</v>
      </c>
      <c r="BM185" s="198" t="s">
        <v>349</v>
      </c>
    </row>
    <row r="186" spans="1:65" s="13" customFormat="1">
      <c r="B186" s="211"/>
      <c r="C186" s="212"/>
      <c r="D186" s="200" t="s">
        <v>239</v>
      </c>
      <c r="E186" s="213" t="s">
        <v>1</v>
      </c>
      <c r="F186" s="214" t="s">
        <v>350</v>
      </c>
      <c r="G186" s="212"/>
      <c r="H186" s="215">
        <v>56.43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239</v>
      </c>
      <c r="AU186" s="221" t="s">
        <v>89</v>
      </c>
      <c r="AV186" s="13" t="s">
        <v>89</v>
      </c>
      <c r="AW186" s="13" t="s">
        <v>37</v>
      </c>
      <c r="AX186" s="13" t="s">
        <v>21</v>
      </c>
      <c r="AY186" s="221" t="s">
        <v>153</v>
      </c>
    </row>
    <row r="187" spans="1:65" s="2" customFormat="1" ht="14.45" customHeight="1">
      <c r="A187" s="35"/>
      <c r="B187" s="36"/>
      <c r="C187" s="187" t="s">
        <v>351</v>
      </c>
      <c r="D187" s="210" t="s">
        <v>155</v>
      </c>
      <c r="E187" s="188" t="s">
        <v>352</v>
      </c>
      <c r="F187" s="189" t="s">
        <v>353</v>
      </c>
      <c r="G187" s="190" t="s">
        <v>236</v>
      </c>
      <c r="H187" s="191">
        <v>4810</v>
      </c>
      <c r="I187" s="192"/>
      <c r="J187" s="193">
        <f>ROUND(I187*H187,2)</f>
        <v>0</v>
      </c>
      <c r="K187" s="189" t="s">
        <v>237</v>
      </c>
      <c r="L187" s="40"/>
      <c r="M187" s="194" t="s">
        <v>1</v>
      </c>
      <c r="N187" s="195" t="s">
        <v>46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21</v>
      </c>
      <c r="BK187" s="199">
        <f>ROUND(I187*H187,2)</f>
        <v>0</v>
      </c>
      <c r="BL187" s="18" t="s">
        <v>152</v>
      </c>
      <c r="BM187" s="198" t="s">
        <v>354</v>
      </c>
    </row>
    <row r="188" spans="1:65" s="13" customFormat="1">
      <c r="B188" s="211"/>
      <c r="C188" s="212"/>
      <c r="D188" s="200" t="s">
        <v>239</v>
      </c>
      <c r="E188" s="213" t="s">
        <v>1</v>
      </c>
      <c r="F188" s="214" t="s">
        <v>355</v>
      </c>
      <c r="G188" s="212"/>
      <c r="H188" s="215">
        <v>4498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239</v>
      </c>
      <c r="AU188" s="221" t="s">
        <v>89</v>
      </c>
      <c r="AV188" s="13" t="s">
        <v>89</v>
      </c>
      <c r="AW188" s="13" t="s">
        <v>37</v>
      </c>
      <c r="AX188" s="13" t="s">
        <v>81</v>
      </c>
      <c r="AY188" s="221" t="s">
        <v>153</v>
      </c>
    </row>
    <row r="189" spans="1:65" s="13" customFormat="1">
      <c r="B189" s="211"/>
      <c r="C189" s="212"/>
      <c r="D189" s="200" t="s">
        <v>239</v>
      </c>
      <c r="E189" s="213" t="s">
        <v>1</v>
      </c>
      <c r="F189" s="214" t="s">
        <v>356</v>
      </c>
      <c r="G189" s="212"/>
      <c r="H189" s="215">
        <v>312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239</v>
      </c>
      <c r="AU189" s="221" t="s">
        <v>89</v>
      </c>
      <c r="AV189" s="13" t="s">
        <v>89</v>
      </c>
      <c r="AW189" s="13" t="s">
        <v>37</v>
      </c>
      <c r="AX189" s="13" t="s">
        <v>81</v>
      </c>
      <c r="AY189" s="221" t="s">
        <v>153</v>
      </c>
    </row>
    <row r="190" spans="1:65" s="14" customFormat="1">
      <c r="B190" s="223"/>
      <c r="C190" s="224"/>
      <c r="D190" s="200" t="s">
        <v>239</v>
      </c>
      <c r="E190" s="225" t="s">
        <v>1</v>
      </c>
      <c r="F190" s="226" t="s">
        <v>271</v>
      </c>
      <c r="G190" s="224"/>
      <c r="H190" s="227">
        <v>4810</v>
      </c>
      <c r="I190" s="228"/>
      <c r="J190" s="224"/>
      <c r="K190" s="224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239</v>
      </c>
      <c r="AU190" s="233" t="s">
        <v>89</v>
      </c>
      <c r="AV190" s="14" t="s">
        <v>152</v>
      </c>
      <c r="AW190" s="14" t="s">
        <v>37</v>
      </c>
      <c r="AX190" s="14" t="s">
        <v>21</v>
      </c>
      <c r="AY190" s="233" t="s">
        <v>153</v>
      </c>
    </row>
    <row r="191" spans="1:65" s="2" customFormat="1" ht="14.45" customHeight="1">
      <c r="A191" s="35"/>
      <c r="B191" s="36"/>
      <c r="C191" s="187" t="s">
        <v>357</v>
      </c>
      <c r="D191" s="222" t="s">
        <v>155</v>
      </c>
      <c r="E191" s="188" t="s">
        <v>358</v>
      </c>
      <c r="F191" s="189" t="s">
        <v>359</v>
      </c>
      <c r="G191" s="190" t="s">
        <v>236</v>
      </c>
      <c r="H191" s="191">
        <v>3850</v>
      </c>
      <c r="I191" s="192"/>
      <c r="J191" s="193">
        <f>ROUND(I191*H191,2)</f>
        <v>0</v>
      </c>
      <c r="K191" s="189" t="s">
        <v>237</v>
      </c>
      <c r="L191" s="40"/>
      <c r="M191" s="194" t="s">
        <v>1</v>
      </c>
      <c r="N191" s="195" t="s">
        <v>46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152</v>
      </c>
      <c r="AT191" s="198" t="s">
        <v>155</v>
      </c>
      <c r="AU191" s="198" t="s">
        <v>89</v>
      </c>
      <c r="AY191" s="18" t="s">
        <v>153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21</v>
      </c>
      <c r="BK191" s="199">
        <f>ROUND(I191*H191,2)</f>
        <v>0</v>
      </c>
      <c r="BL191" s="18" t="s">
        <v>152</v>
      </c>
      <c r="BM191" s="198" t="s">
        <v>360</v>
      </c>
    </row>
    <row r="192" spans="1:65" s="13" customFormat="1">
      <c r="B192" s="211"/>
      <c r="C192" s="212"/>
      <c r="D192" s="200" t="s">
        <v>239</v>
      </c>
      <c r="E192" s="213" t="s">
        <v>1</v>
      </c>
      <c r="F192" s="214" t="s">
        <v>361</v>
      </c>
      <c r="G192" s="212"/>
      <c r="H192" s="215">
        <v>3564</v>
      </c>
      <c r="I192" s="216"/>
      <c r="J192" s="212"/>
      <c r="K192" s="212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239</v>
      </c>
      <c r="AU192" s="221" t="s">
        <v>89</v>
      </c>
      <c r="AV192" s="13" t="s">
        <v>89</v>
      </c>
      <c r="AW192" s="13" t="s">
        <v>37</v>
      </c>
      <c r="AX192" s="13" t="s">
        <v>81</v>
      </c>
      <c r="AY192" s="221" t="s">
        <v>153</v>
      </c>
    </row>
    <row r="193" spans="1:65" s="13" customFormat="1">
      <c r="B193" s="211"/>
      <c r="C193" s="212"/>
      <c r="D193" s="200" t="s">
        <v>239</v>
      </c>
      <c r="E193" s="213" t="s">
        <v>1</v>
      </c>
      <c r="F193" s="214" t="s">
        <v>362</v>
      </c>
      <c r="G193" s="212"/>
      <c r="H193" s="215">
        <v>286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239</v>
      </c>
      <c r="AU193" s="221" t="s">
        <v>89</v>
      </c>
      <c r="AV193" s="13" t="s">
        <v>89</v>
      </c>
      <c r="AW193" s="13" t="s">
        <v>37</v>
      </c>
      <c r="AX193" s="13" t="s">
        <v>81</v>
      </c>
      <c r="AY193" s="221" t="s">
        <v>153</v>
      </c>
    </row>
    <row r="194" spans="1:65" s="14" customFormat="1">
      <c r="B194" s="223"/>
      <c r="C194" s="224"/>
      <c r="D194" s="200" t="s">
        <v>239</v>
      </c>
      <c r="E194" s="225" t="s">
        <v>1</v>
      </c>
      <c r="F194" s="226" t="s">
        <v>271</v>
      </c>
      <c r="G194" s="224"/>
      <c r="H194" s="227">
        <v>3850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239</v>
      </c>
      <c r="AU194" s="233" t="s">
        <v>89</v>
      </c>
      <c r="AV194" s="14" t="s">
        <v>152</v>
      </c>
      <c r="AW194" s="14" t="s">
        <v>37</v>
      </c>
      <c r="AX194" s="14" t="s">
        <v>21</v>
      </c>
      <c r="AY194" s="233" t="s">
        <v>153</v>
      </c>
    </row>
    <row r="195" spans="1:65" s="2" customFormat="1" ht="14.45" customHeight="1">
      <c r="A195" s="35"/>
      <c r="B195" s="36"/>
      <c r="C195" s="187" t="s">
        <v>363</v>
      </c>
      <c r="D195" s="210" t="s">
        <v>155</v>
      </c>
      <c r="E195" s="188" t="s">
        <v>364</v>
      </c>
      <c r="F195" s="189" t="s">
        <v>365</v>
      </c>
      <c r="G195" s="190" t="s">
        <v>236</v>
      </c>
      <c r="H195" s="191">
        <v>1739</v>
      </c>
      <c r="I195" s="192"/>
      <c r="J195" s="193">
        <f>ROUND(I195*H195,2)</f>
        <v>0</v>
      </c>
      <c r="K195" s="189" t="s">
        <v>237</v>
      </c>
      <c r="L195" s="40"/>
      <c r="M195" s="194" t="s">
        <v>1</v>
      </c>
      <c r="N195" s="195" t="s">
        <v>46</v>
      </c>
      <c r="O195" s="72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152</v>
      </c>
      <c r="AT195" s="198" t="s">
        <v>155</v>
      </c>
      <c r="AU195" s="198" t="s">
        <v>89</v>
      </c>
      <c r="AY195" s="18" t="s">
        <v>153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21</v>
      </c>
      <c r="BK195" s="199">
        <f>ROUND(I195*H195,2)</f>
        <v>0</v>
      </c>
      <c r="BL195" s="18" t="s">
        <v>152</v>
      </c>
      <c r="BM195" s="198" t="s">
        <v>366</v>
      </c>
    </row>
    <row r="196" spans="1:65" s="13" customFormat="1">
      <c r="B196" s="211"/>
      <c r="C196" s="212"/>
      <c r="D196" s="200" t="s">
        <v>239</v>
      </c>
      <c r="E196" s="213" t="s">
        <v>1</v>
      </c>
      <c r="F196" s="214" t="s">
        <v>367</v>
      </c>
      <c r="G196" s="212"/>
      <c r="H196" s="215">
        <v>1739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239</v>
      </c>
      <c r="AU196" s="221" t="s">
        <v>89</v>
      </c>
      <c r="AV196" s="13" t="s">
        <v>89</v>
      </c>
      <c r="AW196" s="13" t="s">
        <v>37</v>
      </c>
      <c r="AX196" s="13" t="s">
        <v>21</v>
      </c>
      <c r="AY196" s="221" t="s">
        <v>153</v>
      </c>
    </row>
    <row r="197" spans="1:65" s="2" customFormat="1" ht="14.45" customHeight="1">
      <c r="A197" s="35"/>
      <c r="B197" s="36"/>
      <c r="C197" s="187" t="s">
        <v>368</v>
      </c>
      <c r="D197" s="210" t="s">
        <v>155</v>
      </c>
      <c r="E197" s="188" t="s">
        <v>369</v>
      </c>
      <c r="F197" s="189" t="s">
        <v>370</v>
      </c>
      <c r="G197" s="190" t="s">
        <v>236</v>
      </c>
      <c r="H197" s="191">
        <v>31</v>
      </c>
      <c r="I197" s="192"/>
      <c r="J197" s="193">
        <f>ROUND(I197*H197,2)</f>
        <v>0</v>
      </c>
      <c r="K197" s="189" t="s">
        <v>237</v>
      </c>
      <c r="L197" s="40"/>
      <c r="M197" s="194" t="s">
        <v>1</v>
      </c>
      <c r="N197" s="195" t="s">
        <v>46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152</v>
      </c>
      <c r="AT197" s="198" t="s">
        <v>155</v>
      </c>
      <c r="AU197" s="198" t="s">
        <v>89</v>
      </c>
      <c r="AY197" s="18" t="s">
        <v>153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21</v>
      </c>
      <c r="BK197" s="199">
        <f>ROUND(I197*H197,2)</f>
        <v>0</v>
      </c>
      <c r="BL197" s="18" t="s">
        <v>152</v>
      </c>
      <c r="BM197" s="198" t="s">
        <v>371</v>
      </c>
    </row>
    <row r="198" spans="1:65" s="13" customFormat="1">
      <c r="B198" s="211"/>
      <c r="C198" s="212"/>
      <c r="D198" s="200" t="s">
        <v>239</v>
      </c>
      <c r="E198" s="213" t="s">
        <v>1</v>
      </c>
      <c r="F198" s="214" t="s">
        <v>372</v>
      </c>
      <c r="G198" s="212"/>
      <c r="H198" s="215">
        <v>31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239</v>
      </c>
      <c r="AU198" s="221" t="s">
        <v>89</v>
      </c>
      <c r="AV198" s="13" t="s">
        <v>89</v>
      </c>
      <c r="AW198" s="13" t="s">
        <v>37</v>
      </c>
      <c r="AX198" s="13" t="s">
        <v>21</v>
      </c>
      <c r="AY198" s="221" t="s">
        <v>153</v>
      </c>
    </row>
    <row r="199" spans="1:65" s="2" customFormat="1" ht="14.45" customHeight="1">
      <c r="A199" s="35"/>
      <c r="B199" s="36"/>
      <c r="C199" s="187" t="s">
        <v>373</v>
      </c>
      <c r="D199" s="210" t="s">
        <v>155</v>
      </c>
      <c r="E199" s="188" t="s">
        <v>374</v>
      </c>
      <c r="F199" s="189" t="s">
        <v>375</v>
      </c>
      <c r="G199" s="190" t="s">
        <v>236</v>
      </c>
      <c r="H199" s="191">
        <v>1881</v>
      </c>
      <c r="I199" s="192"/>
      <c r="J199" s="193">
        <f>ROUND(I199*H199,2)</f>
        <v>0</v>
      </c>
      <c r="K199" s="189" t="s">
        <v>237</v>
      </c>
      <c r="L199" s="40"/>
      <c r="M199" s="194" t="s">
        <v>1</v>
      </c>
      <c r="N199" s="195" t="s">
        <v>46</v>
      </c>
      <c r="O199" s="72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152</v>
      </c>
      <c r="AT199" s="198" t="s">
        <v>155</v>
      </c>
      <c r="AU199" s="198" t="s">
        <v>89</v>
      </c>
      <c r="AY199" s="18" t="s">
        <v>153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21</v>
      </c>
      <c r="BK199" s="199">
        <f>ROUND(I199*H199,2)</f>
        <v>0</v>
      </c>
      <c r="BL199" s="18" t="s">
        <v>152</v>
      </c>
      <c r="BM199" s="198" t="s">
        <v>376</v>
      </c>
    </row>
    <row r="200" spans="1:65" s="13" customFormat="1">
      <c r="B200" s="211"/>
      <c r="C200" s="212"/>
      <c r="D200" s="200" t="s">
        <v>239</v>
      </c>
      <c r="E200" s="213" t="s">
        <v>1</v>
      </c>
      <c r="F200" s="214" t="s">
        <v>344</v>
      </c>
      <c r="G200" s="212"/>
      <c r="H200" s="215">
        <v>1749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239</v>
      </c>
      <c r="AU200" s="221" t="s">
        <v>89</v>
      </c>
      <c r="AV200" s="13" t="s">
        <v>89</v>
      </c>
      <c r="AW200" s="13" t="s">
        <v>37</v>
      </c>
      <c r="AX200" s="13" t="s">
        <v>81</v>
      </c>
      <c r="AY200" s="221" t="s">
        <v>153</v>
      </c>
    </row>
    <row r="201" spans="1:65" s="13" customFormat="1">
      <c r="B201" s="211"/>
      <c r="C201" s="212"/>
      <c r="D201" s="200" t="s">
        <v>239</v>
      </c>
      <c r="E201" s="213" t="s">
        <v>1</v>
      </c>
      <c r="F201" s="214" t="s">
        <v>345</v>
      </c>
      <c r="G201" s="212"/>
      <c r="H201" s="215">
        <v>132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239</v>
      </c>
      <c r="AU201" s="221" t="s">
        <v>89</v>
      </c>
      <c r="AV201" s="13" t="s">
        <v>89</v>
      </c>
      <c r="AW201" s="13" t="s">
        <v>37</v>
      </c>
      <c r="AX201" s="13" t="s">
        <v>81</v>
      </c>
      <c r="AY201" s="221" t="s">
        <v>153</v>
      </c>
    </row>
    <row r="202" spans="1:65" s="14" customFormat="1">
      <c r="B202" s="223"/>
      <c r="C202" s="224"/>
      <c r="D202" s="200" t="s">
        <v>239</v>
      </c>
      <c r="E202" s="225" t="s">
        <v>1</v>
      </c>
      <c r="F202" s="226" t="s">
        <v>271</v>
      </c>
      <c r="G202" s="224"/>
      <c r="H202" s="227">
        <v>1881</v>
      </c>
      <c r="I202" s="228"/>
      <c r="J202" s="224"/>
      <c r="K202" s="224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239</v>
      </c>
      <c r="AU202" s="233" t="s">
        <v>89</v>
      </c>
      <c r="AV202" s="14" t="s">
        <v>152</v>
      </c>
      <c r="AW202" s="14" t="s">
        <v>37</v>
      </c>
      <c r="AX202" s="14" t="s">
        <v>21</v>
      </c>
      <c r="AY202" s="233" t="s">
        <v>153</v>
      </c>
    </row>
    <row r="203" spans="1:65" s="2" customFormat="1" ht="14.45" customHeight="1">
      <c r="A203" s="35"/>
      <c r="B203" s="36"/>
      <c r="C203" s="187" t="s">
        <v>377</v>
      </c>
      <c r="D203" s="222" t="s">
        <v>155</v>
      </c>
      <c r="E203" s="188" t="s">
        <v>378</v>
      </c>
      <c r="F203" s="189" t="s">
        <v>379</v>
      </c>
      <c r="G203" s="190" t="s">
        <v>249</v>
      </c>
      <c r="H203" s="191">
        <v>1093</v>
      </c>
      <c r="I203" s="192"/>
      <c r="J203" s="193">
        <f>ROUND(I203*H203,2)</f>
        <v>0</v>
      </c>
      <c r="K203" s="189" t="s">
        <v>237</v>
      </c>
      <c r="L203" s="40"/>
      <c r="M203" s="194" t="s">
        <v>1</v>
      </c>
      <c r="N203" s="195" t="s">
        <v>46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152</v>
      </c>
      <c r="AT203" s="198" t="s">
        <v>155</v>
      </c>
      <c r="AU203" s="198" t="s">
        <v>89</v>
      </c>
      <c r="AY203" s="18" t="s">
        <v>153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21</v>
      </c>
      <c r="BK203" s="199">
        <f>ROUND(I203*H203,2)</f>
        <v>0</v>
      </c>
      <c r="BL203" s="18" t="s">
        <v>152</v>
      </c>
      <c r="BM203" s="198" t="s">
        <v>380</v>
      </c>
    </row>
    <row r="204" spans="1:65" s="13" customFormat="1">
      <c r="B204" s="211"/>
      <c r="C204" s="212"/>
      <c r="D204" s="200" t="s">
        <v>239</v>
      </c>
      <c r="E204" s="213" t="s">
        <v>1</v>
      </c>
      <c r="F204" s="214" t="s">
        <v>219</v>
      </c>
      <c r="G204" s="212"/>
      <c r="H204" s="215">
        <v>1093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239</v>
      </c>
      <c r="AU204" s="221" t="s">
        <v>89</v>
      </c>
      <c r="AV204" s="13" t="s">
        <v>89</v>
      </c>
      <c r="AW204" s="13" t="s">
        <v>37</v>
      </c>
      <c r="AX204" s="13" t="s">
        <v>21</v>
      </c>
      <c r="AY204" s="221" t="s">
        <v>153</v>
      </c>
    </row>
    <row r="205" spans="1:65" s="12" customFormat="1" ht="22.9" customHeight="1">
      <c r="B205" s="171"/>
      <c r="C205" s="172"/>
      <c r="D205" s="173" t="s">
        <v>80</v>
      </c>
      <c r="E205" s="185" t="s">
        <v>167</v>
      </c>
      <c r="F205" s="185" t="s">
        <v>381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SUM(P206:P219)</f>
        <v>0</v>
      </c>
      <c r="Q205" s="179"/>
      <c r="R205" s="180">
        <f>SUM(R206:R219)</f>
        <v>385.70639179302998</v>
      </c>
      <c r="S205" s="179"/>
      <c r="T205" s="181">
        <f>SUM(T206:T219)</f>
        <v>0</v>
      </c>
      <c r="AR205" s="182" t="s">
        <v>21</v>
      </c>
      <c r="AT205" s="183" t="s">
        <v>80</v>
      </c>
      <c r="AU205" s="183" t="s">
        <v>21</v>
      </c>
      <c r="AY205" s="182" t="s">
        <v>153</v>
      </c>
      <c r="BK205" s="184">
        <f>SUM(BK206:BK219)</f>
        <v>0</v>
      </c>
    </row>
    <row r="206" spans="1:65" s="2" customFormat="1" ht="14.45" customHeight="1">
      <c r="A206" s="35"/>
      <c r="B206" s="36"/>
      <c r="C206" s="187" t="s">
        <v>382</v>
      </c>
      <c r="D206" s="222" t="s">
        <v>155</v>
      </c>
      <c r="E206" s="188" t="s">
        <v>383</v>
      </c>
      <c r="F206" s="189" t="s">
        <v>384</v>
      </c>
      <c r="G206" s="190" t="s">
        <v>249</v>
      </c>
      <c r="H206" s="191">
        <v>133</v>
      </c>
      <c r="I206" s="192"/>
      <c r="J206" s="193">
        <f>ROUND(I206*H206,2)</f>
        <v>0</v>
      </c>
      <c r="K206" s="189" t="s">
        <v>237</v>
      </c>
      <c r="L206" s="40"/>
      <c r="M206" s="194" t="s">
        <v>1</v>
      </c>
      <c r="N206" s="195" t="s">
        <v>46</v>
      </c>
      <c r="O206" s="72"/>
      <c r="P206" s="196">
        <f>O206*H206</f>
        <v>0</v>
      </c>
      <c r="Q206" s="196">
        <v>2.808944538</v>
      </c>
      <c r="R206" s="196">
        <f>Q206*H206</f>
        <v>373.58962355400001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152</v>
      </c>
      <c r="AT206" s="198" t="s">
        <v>155</v>
      </c>
      <c r="AU206" s="198" t="s">
        <v>89</v>
      </c>
      <c r="AY206" s="18" t="s">
        <v>153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21</v>
      </c>
      <c r="BK206" s="199">
        <f>ROUND(I206*H206,2)</f>
        <v>0</v>
      </c>
      <c r="BL206" s="18" t="s">
        <v>152</v>
      </c>
      <c r="BM206" s="198" t="s">
        <v>385</v>
      </c>
    </row>
    <row r="207" spans="1:65" s="13" customFormat="1">
      <c r="B207" s="211"/>
      <c r="C207" s="212"/>
      <c r="D207" s="200" t="s">
        <v>239</v>
      </c>
      <c r="E207" s="213" t="s">
        <v>1</v>
      </c>
      <c r="F207" s="214" t="s">
        <v>386</v>
      </c>
      <c r="G207" s="212"/>
      <c r="H207" s="215">
        <v>133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239</v>
      </c>
      <c r="AU207" s="221" t="s">
        <v>89</v>
      </c>
      <c r="AV207" s="13" t="s">
        <v>89</v>
      </c>
      <c r="AW207" s="13" t="s">
        <v>37</v>
      </c>
      <c r="AX207" s="13" t="s">
        <v>21</v>
      </c>
      <c r="AY207" s="221" t="s">
        <v>153</v>
      </c>
    </row>
    <row r="208" spans="1:65" s="2" customFormat="1" ht="14.45" customHeight="1">
      <c r="A208" s="35"/>
      <c r="B208" s="36"/>
      <c r="C208" s="187" t="s">
        <v>387</v>
      </c>
      <c r="D208" s="222" t="s">
        <v>155</v>
      </c>
      <c r="E208" s="188" t="s">
        <v>388</v>
      </c>
      <c r="F208" s="189" t="s">
        <v>389</v>
      </c>
      <c r="G208" s="190" t="s">
        <v>236</v>
      </c>
      <c r="H208" s="191">
        <v>181</v>
      </c>
      <c r="I208" s="192"/>
      <c r="J208" s="193">
        <f>ROUND(I208*H208,2)</f>
        <v>0</v>
      </c>
      <c r="K208" s="189" t="s">
        <v>237</v>
      </c>
      <c r="L208" s="40"/>
      <c r="M208" s="194" t="s">
        <v>1</v>
      </c>
      <c r="N208" s="195" t="s">
        <v>46</v>
      </c>
      <c r="O208" s="72"/>
      <c r="P208" s="196">
        <f>O208*H208</f>
        <v>0</v>
      </c>
      <c r="Q208" s="196">
        <v>7.2580040000000002E-3</v>
      </c>
      <c r="R208" s="196">
        <f>Q208*H208</f>
        <v>1.313698724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21</v>
      </c>
      <c r="BK208" s="199">
        <f>ROUND(I208*H208,2)</f>
        <v>0</v>
      </c>
      <c r="BL208" s="18" t="s">
        <v>152</v>
      </c>
      <c r="BM208" s="198" t="s">
        <v>390</v>
      </c>
    </row>
    <row r="209" spans="1:65" s="13" customFormat="1">
      <c r="B209" s="211"/>
      <c r="C209" s="212"/>
      <c r="D209" s="200" t="s">
        <v>239</v>
      </c>
      <c r="E209" s="213" t="s">
        <v>1</v>
      </c>
      <c r="F209" s="214" t="s">
        <v>391</v>
      </c>
      <c r="G209" s="212"/>
      <c r="H209" s="215">
        <v>181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239</v>
      </c>
      <c r="AU209" s="221" t="s">
        <v>89</v>
      </c>
      <c r="AV209" s="13" t="s">
        <v>89</v>
      </c>
      <c r="AW209" s="13" t="s">
        <v>37</v>
      </c>
      <c r="AX209" s="13" t="s">
        <v>21</v>
      </c>
      <c r="AY209" s="221" t="s">
        <v>153</v>
      </c>
    </row>
    <row r="210" spans="1:65" s="2" customFormat="1" ht="14.45" customHeight="1">
      <c r="A210" s="35"/>
      <c r="B210" s="36"/>
      <c r="C210" s="187" t="s">
        <v>392</v>
      </c>
      <c r="D210" s="222" t="s">
        <v>155</v>
      </c>
      <c r="E210" s="188" t="s">
        <v>393</v>
      </c>
      <c r="F210" s="189" t="s">
        <v>394</v>
      </c>
      <c r="G210" s="190" t="s">
        <v>236</v>
      </c>
      <c r="H210" s="191">
        <v>181</v>
      </c>
      <c r="I210" s="192"/>
      <c r="J210" s="193">
        <f>ROUND(I210*H210,2)</f>
        <v>0</v>
      </c>
      <c r="K210" s="189" t="s">
        <v>237</v>
      </c>
      <c r="L210" s="40"/>
      <c r="M210" s="194" t="s">
        <v>1</v>
      </c>
      <c r="N210" s="195" t="s">
        <v>46</v>
      </c>
      <c r="O210" s="72"/>
      <c r="P210" s="196">
        <f>O210*H210</f>
        <v>0</v>
      </c>
      <c r="Q210" s="196">
        <v>8.5693499999999997E-4</v>
      </c>
      <c r="R210" s="196">
        <f>Q210*H210</f>
        <v>0.15510523499999998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152</v>
      </c>
      <c r="AT210" s="198" t="s">
        <v>155</v>
      </c>
      <c r="AU210" s="198" t="s">
        <v>89</v>
      </c>
      <c r="AY210" s="18" t="s">
        <v>153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21</v>
      </c>
      <c r="BK210" s="199">
        <f>ROUND(I210*H210,2)</f>
        <v>0</v>
      </c>
      <c r="BL210" s="18" t="s">
        <v>152</v>
      </c>
      <c r="BM210" s="198" t="s">
        <v>395</v>
      </c>
    </row>
    <row r="211" spans="1:65" s="2" customFormat="1" ht="14.45" customHeight="1">
      <c r="A211" s="35"/>
      <c r="B211" s="36"/>
      <c r="C211" s="187" t="s">
        <v>396</v>
      </c>
      <c r="D211" s="222" t="s">
        <v>155</v>
      </c>
      <c r="E211" s="188" t="s">
        <v>397</v>
      </c>
      <c r="F211" s="189" t="s">
        <v>398</v>
      </c>
      <c r="G211" s="190" t="s">
        <v>317</v>
      </c>
      <c r="H211" s="191">
        <v>0.6</v>
      </c>
      <c r="I211" s="192"/>
      <c r="J211" s="193">
        <f>ROUND(I211*H211,2)</f>
        <v>0</v>
      </c>
      <c r="K211" s="189" t="s">
        <v>237</v>
      </c>
      <c r="L211" s="40"/>
      <c r="M211" s="194" t="s">
        <v>1</v>
      </c>
      <c r="N211" s="195" t="s">
        <v>46</v>
      </c>
      <c r="O211" s="72"/>
      <c r="P211" s="196">
        <f>O211*H211</f>
        <v>0</v>
      </c>
      <c r="Q211" s="196">
        <v>1.0957950000000001</v>
      </c>
      <c r="R211" s="196">
        <f>Q211*H211</f>
        <v>0.65747699999999998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152</v>
      </c>
      <c r="AT211" s="198" t="s">
        <v>155</v>
      </c>
      <c r="AU211" s="198" t="s">
        <v>89</v>
      </c>
      <c r="AY211" s="18" t="s">
        <v>153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21</v>
      </c>
      <c r="BK211" s="199">
        <f>ROUND(I211*H211,2)</f>
        <v>0</v>
      </c>
      <c r="BL211" s="18" t="s">
        <v>152</v>
      </c>
      <c r="BM211" s="198" t="s">
        <v>399</v>
      </c>
    </row>
    <row r="212" spans="1:65" s="13" customFormat="1">
      <c r="B212" s="211"/>
      <c r="C212" s="212"/>
      <c r="D212" s="200" t="s">
        <v>239</v>
      </c>
      <c r="E212" s="213" t="s">
        <v>1</v>
      </c>
      <c r="F212" s="214" t="s">
        <v>400</v>
      </c>
      <c r="G212" s="212"/>
      <c r="H212" s="215">
        <v>0.6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239</v>
      </c>
      <c r="AU212" s="221" t="s">
        <v>89</v>
      </c>
      <c r="AV212" s="13" t="s">
        <v>89</v>
      </c>
      <c r="AW212" s="13" t="s">
        <v>37</v>
      </c>
      <c r="AX212" s="13" t="s">
        <v>21</v>
      </c>
      <c r="AY212" s="221" t="s">
        <v>153</v>
      </c>
    </row>
    <row r="213" spans="1:65" s="2" customFormat="1" ht="14.45" customHeight="1">
      <c r="A213" s="35"/>
      <c r="B213" s="36"/>
      <c r="C213" s="187" t="s">
        <v>401</v>
      </c>
      <c r="D213" s="222" t="s">
        <v>155</v>
      </c>
      <c r="E213" s="188" t="s">
        <v>402</v>
      </c>
      <c r="F213" s="189" t="s">
        <v>403</v>
      </c>
      <c r="G213" s="190" t="s">
        <v>317</v>
      </c>
      <c r="H213" s="191">
        <v>2</v>
      </c>
      <c r="I213" s="192"/>
      <c r="J213" s="193">
        <f>ROUND(I213*H213,2)</f>
        <v>0</v>
      </c>
      <c r="K213" s="189" t="s">
        <v>237</v>
      </c>
      <c r="L213" s="40"/>
      <c r="M213" s="194" t="s">
        <v>1</v>
      </c>
      <c r="N213" s="195" t="s">
        <v>46</v>
      </c>
      <c r="O213" s="72"/>
      <c r="P213" s="196">
        <f>O213*H213</f>
        <v>0</v>
      </c>
      <c r="Q213" s="196">
        <v>1.0563148680000001</v>
      </c>
      <c r="R213" s="196">
        <f>Q213*H213</f>
        <v>2.1126297360000001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152</v>
      </c>
      <c r="AT213" s="198" t="s">
        <v>155</v>
      </c>
      <c r="AU213" s="198" t="s">
        <v>89</v>
      </c>
      <c r="AY213" s="18" t="s">
        <v>153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21</v>
      </c>
      <c r="BK213" s="199">
        <f>ROUND(I213*H213,2)</f>
        <v>0</v>
      </c>
      <c r="BL213" s="18" t="s">
        <v>152</v>
      </c>
      <c r="BM213" s="198" t="s">
        <v>404</v>
      </c>
    </row>
    <row r="214" spans="1:65" s="13" customFormat="1">
      <c r="B214" s="211"/>
      <c r="C214" s="212"/>
      <c r="D214" s="200" t="s">
        <v>239</v>
      </c>
      <c r="E214" s="213" t="s">
        <v>1</v>
      </c>
      <c r="F214" s="214" t="s">
        <v>405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239</v>
      </c>
      <c r="AU214" s="221" t="s">
        <v>89</v>
      </c>
      <c r="AV214" s="13" t="s">
        <v>89</v>
      </c>
      <c r="AW214" s="13" t="s">
        <v>37</v>
      </c>
      <c r="AX214" s="13" t="s">
        <v>21</v>
      </c>
      <c r="AY214" s="221" t="s">
        <v>153</v>
      </c>
    </row>
    <row r="215" spans="1:65" s="2" customFormat="1" ht="14.45" customHeight="1">
      <c r="A215" s="35"/>
      <c r="B215" s="36"/>
      <c r="C215" s="187" t="s">
        <v>406</v>
      </c>
      <c r="D215" s="222" t="s">
        <v>155</v>
      </c>
      <c r="E215" s="188" t="s">
        <v>407</v>
      </c>
      <c r="F215" s="189" t="s">
        <v>408</v>
      </c>
      <c r="G215" s="190" t="s">
        <v>317</v>
      </c>
      <c r="H215" s="191">
        <v>1.3</v>
      </c>
      <c r="I215" s="192"/>
      <c r="J215" s="193">
        <f>ROUND(I215*H215,2)</f>
        <v>0</v>
      </c>
      <c r="K215" s="189" t="s">
        <v>237</v>
      </c>
      <c r="L215" s="40"/>
      <c r="M215" s="194" t="s">
        <v>1</v>
      </c>
      <c r="N215" s="195" t="s">
        <v>46</v>
      </c>
      <c r="O215" s="72"/>
      <c r="P215" s="196">
        <f>O215*H215</f>
        <v>0</v>
      </c>
      <c r="Q215" s="196">
        <v>1.0395058031</v>
      </c>
      <c r="R215" s="196">
        <f>Q215*H215</f>
        <v>1.3513575440300001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152</v>
      </c>
      <c r="AT215" s="198" t="s">
        <v>155</v>
      </c>
      <c r="AU215" s="198" t="s">
        <v>89</v>
      </c>
      <c r="AY215" s="18" t="s">
        <v>153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21</v>
      </c>
      <c r="BK215" s="199">
        <f>ROUND(I215*H215,2)</f>
        <v>0</v>
      </c>
      <c r="BL215" s="18" t="s">
        <v>152</v>
      </c>
      <c r="BM215" s="198" t="s">
        <v>409</v>
      </c>
    </row>
    <row r="216" spans="1:65" s="13" customFormat="1">
      <c r="B216" s="211"/>
      <c r="C216" s="212"/>
      <c r="D216" s="200" t="s">
        <v>239</v>
      </c>
      <c r="E216" s="213" t="s">
        <v>1</v>
      </c>
      <c r="F216" s="214" t="s">
        <v>410</v>
      </c>
      <c r="G216" s="212"/>
      <c r="H216" s="215">
        <v>1.3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239</v>
      </c>
      <c r="AU216" s="221" t="s">
        <v>89</v>
      </c>
      <c r="AV216" s="13" t="s">
        <v>89</v>
      </c>
      <c r="AW216" s="13" t="s">
        <v>37</v>
      </c>
      <c r="AX216" s="13" t="s">
        <v>21</v>
      </c>
      <c r="AY216" s="221" t="s">
        <v>153</v>
      </c>
    </row>
    <row r="217" spans="1:65" s="2" customFormat="1" ht="14.45" customHeight="1">
      <c r="A217" s="35"/>
      <c r="B217" s="36"/>
      <c r="C217" s="187" t="s">
        <v>411</v>
      </c>
      <c r="D217" s="210" t="s">
        <v>155</v>
      </c>
      <c r="E217" s="188" t="s">
        <v>412</v>
      </c>
      <c r="F217" s="189" t="s">
        <v>413</v>
      </c>
      <c r="G217" s="190" t="s">
        <v>236</v>
      </c>
      <c r="H217" s="191">
        <v>75</v>
      </c>
      <c r="I217" s="192"/>
      <c r="J217" s="193">
        <f>ROUND(I217*H217,2)</f>
        <v>0</v>
      </c>
      <c r="K217" s="189" t="s">
        <v>1</v>
      </c>
      <c r="L217" s="40"/>
      <c r="M217" s="194" t="s">
        <v>1</v>
      </c>
      <c r="N217" s="195" t="s">
        <v>46</v>
      </c>
      <c r="O217" s="72"/>
      <c r="P217" s="196">
        <f>O217*H217</f>
        <v>0</v>
      </c>
      <c r="Q217" s="196">
        <v>8.702E-2</v>
      </c>
      <c r="R217" s="196">
        <f>Q217*H217</f>
        <v>6.5265000000000004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152</v>
      </c>
      <c r="AT217" s="198" t="s">
        <v>155</v>
      </c>
      <c r="AU217" s="198" t="s">
        <v>89</v>
      </c>
      <c r="AY217" s="18" t="s">
        <v>153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21</v>
      </c>
      <c r="BK217" s="199">
        <f>ROUND(I217*H217,2)</f>
        <v>0</v>
      </c>
      <c r="BL217" s="18" t="s">
        <v>152</v>
      </c>
      <c r="BM217" s="198" t="s">
        <v>414</v>
      </c>
    </row>
    <row r="218" spans="1:65" s="13" customFormat="1">
      <c r="B218" s="211"/>
      <c r="C218" s="212"/>
      <c r="D218" s="200" t="s">
        <v>239</v>
      </c>
      <c r="E218" s="213" t="s">
        <v>1</v>
      </c>
      <c r="F218" s="214" t="s">
        <v>415</v>
      </c>
      <c r="G218" s="212"/>
      <c r="H218" s="215">
        <v>75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239</v>
      </c>
      <c r="AU218" s="221" t="s">
        <v>89</v>
      </c>
      <c r="AV218" s="13" t="s">
        <v>89</v>
      </c>
      <c r="AW218" s="13" t="s">
        <v>37</v>
      </c>
      <c r="AX218" s="13" t="s">
        <v>21</v>
      </c>
      <c r="AY218" s="221" t="s">
        <v>153</v>
      </c>
    </row>
    <row r="219" spans="1:65" s="2" customFormat="1" ht="14.45" customHeight="1">
      <c r="A219" s="35"/>
      <c r="B219" s="36"/>
      <c r="C219" s="187" t="s">
        <v>416</v>
      </c>
      <c r="D219" s="210" t="s">
        <v>155</v>
      </c>
      <c r="E219" s="188" t="s">
        <v>417</v>
      </c>
      <c r="F219" s="189" t="s">
        <v>418</v>
      </c>
      <c r="G219" s="190" t="s">
        <v>236</v>
      </c>
      <c r="H219" s="191">
        <v>75</v>
      </c>
      <c r="I219" s="192"/>
      <c r="J219" s="193">
        <f>ROUND(I219*H219,2)</f>
        <v>0</v>
      </c>
      <c r="K219" s="189" t="s">
        <v>1</v>
      </c>
      <c r="L219" s="40"/>
      <c r="M219" s="194" t="s">
        <v>1</v>
      </c>
      <c r="N219" s="195" t="s">
        <v>46</v>
      </c>
      <c r="O219" s="72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152</v>
      </c>
      <c r="AT219" s="198" t="s">
        <v>155</v>
      </c>
      <c r="AU219" s="198" t="s">
        <v>89</v>
      </c>
      <c r="AY219" s="18" t="s">
        <v>153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21</v>
      </c>
      <c r="BK219" s="199">
        <f>ROUND(I219*H219,2)</f>
        <v>0</v>
      </c>
      <c r="BL219" s="18" t="s">
        <v>152</v>
      </c>
      <c r="BM219" s="198" t="s">
        <v>419</v>
      </c>
    </row>
    <row r="220" spans="1:65" s="12" customFormat="1" ht="22.9" customHeight="1">
      <c r="B220" s="171"/>
      <c r="C220" s="172"/>
      <c r="D220" s="173" t="s">
        <v>80</v>
      </c>
      <c r="E220" s="185" t="s">
        <v>152</v>
      </c>
      <c r="F220" s="185" t="s">
        <v>420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SUM(P221:P244)</f>
        <v>0</v>
      </c>
      <c r="Q220" s="179"/>
      <c r="R220" s="180">
        <f>SUM(R221:R244)</f>
        <v>4863.2667199999996</v>
      </c>
      <c r="S220" s="179"/>
      <c r="T220" s="181">
        <f>SUM(T221:T244)</f>
        <v>0</v>
      </c>
      <c r="AR220" s="182" t="s">
        <v>21</v>
      </c>
      <c r="AT220" s="183" t="s">
        <v>80</v>
      </c>
      <c r="AU220" s="183" t="s">
        <v>21</v>
      </c>
      <c r="AY220" s="182" t="s">
        <v>153</v>
      </c>
      <c r="BK220" s="184">
        <f>SUM(BK221:BK244)</f>
        <v>0</v>
      </c>
    </row>
    <row r="221" spans="1:65" s="2" customFormat="1" ht="14.45" customHeight="1">
      <c r="A221" s="35"/>
      <c r="B221" s="36"/>
      <c r="C221" s="187" t="s">
        <v>421</v>
      </c>
      <c r="D221" s="210" t="s">
        <v>155</v>
      </c>
      <c r="E221" s="188" t="s">
        <v>422</v>
      </c>
      <c r="F221" s="189" t="s">
        <v>423</v>
      </c>
      <c r="G221" s="190" t="s">
        <v>424</v>
      </c>
      <c r="H221" s="191">
        <v>24</v>
      </c>
      <c r="I221" s="192"/>
      <c r="J221" s="193">
        <f>ROUND(I221*H221,2)</f>
        <v>0</v>
      </c>
      <c r="K221" s="189" t="s">
        <v>237</v>
      </c>
      <c r="L221" s="40"/>
      <c r="M221" s="194" t="s">
        <v>1</v>
      </c>
      <c r="N221" s="195" t="s">
        <v>46</v>
      </c>
      <c r="O221" s="72"/>
      <c r="P221" s="196">
        <f>O221*H221</f>
        <v>0</v>
      </c>
      <c r="Q221" s="196">
        <v>1.65E-3</v>
      </c>
      <c r="R221" s="196">
        <f>Q221*H221</f>
        <v>3.9599999999999996E-2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152</v>
      </c>
      <c r="AT221" s="198" t="s">
        <v>155</v>
      </c>
      <c r="AU221" s="198" t="s">
        <v>89</v>
      </c>
      <c r="AY221" s="18" t="s">
        <v>153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21</v>
      </c>
      <c r="BK221" s="199">
        <f>ROUND(I221*H221,2)</f>
        <v>0</v>
      </c>
      <c r="BL221" s="18" t="s">
        <v>152</v>
      </c>
      <c r="BM221" s="198" t="s">
        <v>425</v>
      </c>
    </row>
    <row r="222" spans="1:65" s="13" customFormat="1">
      <c r="B222" s="211"/>
      <c r="C222" s="212"/>
      <c r="D222" s="200" t="s">
        <v>239</v>
      </c>
      <c r="E222" s="213" t="s">
        <v>1</v>
      </c>
      <c r="F222" s="214" t="s">
        <v>426</v>
      </c>
      <c r="G222" s="212"/>
      <c r="H222" s="215">
        <v>24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239</v>
      </c>
      <c r="AU222" s="221" t="s">
        <v>89</v>
      </c>
      <c r="AV222" s="13" t="s">
        <v>89</v>
      </c>
      <c r="AW222" s="13" t="s">
        <v>37</v>
      </c>
      <c r="AX222" s="13" t="s">
        <v>21</v>
      </c>
      <c r="AY222" s="221" t="s">
        <v>153</v>
      </c>
    </row>
    <row r="223" spans="1:65" s="2" customFormat="1" ht="14.45" customHeight="1">
      <c r="A223" s="35"/>
      <c r="B223" s="36"/>
      <c r="C223" s="245" t="s">
        <v>427</v>
      </c>
      <c r="D223" s="246" t="s">
        <v>334</v>
      </c>
      <c r="E223" s="247" t="s">
        <v>428</v>
      </c>
      <c r="F223" s="248" t="s">
        <v>429</v>
      </c>
      <c r="G223" s="249" t="s">
        <v>424</v>
      </c>
      <c r="H223" s="250">
        <v>24</v>
      </c>
      <c r="I223" s="251"/>
      <c r="J223" s="252">
        <f>ROUND(I223*H223,2)</f>
        <v>0</v>
      </c>
      <c r="K223" s="248" t="s">
        <v>1</v>
      </c>
      <c r="L223" s="253"/>
      <c r="M223" s="254" t="s">
        <v>1</v>
      </c>
      <c r="N223" s="255" t="s">
        <v>46</v>
      </c>
      <c r="O223" s="72"/>
      <c r="P223" s="196">
        <f>O223*H223</f>
        <v>0</v>
      </c>
      <c r="Q223" s="196">
        <v>8.5000000000000006E-2</v>
      </c>
      <c r="R223" s="196">
        <f>Q223*H223</f>
        <v>2.04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187</v>
      </c>
      <c r="AT223" s="198" t="s">
        <v>334</v>
      </c>
      <c r="AU223" s="198" t="s">
        <v>89</v>
      </c>
      <c r="AY223" s="18" t="s">
        <v>153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21</v>
      </c>
      <c r="BK223" s="199">
        <f>ROUND(I223*H223,2)</f>
        <v>0</v>
      </c>
      <c r="BL223" s="18" t="s">
        <v>152</v>
      </c>
      <c r="BM223" s="198" t="s">
        <v>430</v>
      </c>
    </row>
    <row r="224" spans="1:65" s="2" customFormat="1" ht="19.5">
      <c r="A224" s="35"/>
      <c r="B224" s="36"/>
      <c r="C224" s="37"/>
      <c r="D224" s="200" t="s">
        <v>161</v>
      </c>
      <c r="E224" s="37"/>
      <c r="F224" s="201" t="s">
        <v>431</v>
      </c>
      <c r="G224" s="37"/>
      <c r="H224" s="37"/>
      <c r="I224" s="202"/>
      <c r="J224" s="37"/>
      <c r="K224" s="37"/>
      <c r="L224" s="40"/>
      <c r="M224" s="203"/>
      <c r="N224" s="204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161</v>
      </c>
      <c r="AU224" s="18" t="s">
        <v>89</v>
      </c>
    </row>
    <row r="225" spans="1:65" s="2" customFormat="1" ht="14.45" customHeight="1">
      <c r="A225" s="35"/>
      <c r="B225" s="36"/>
      <c r="C225" s="187" t="s">
        <v>432</v>
      </c>
      <c r="D225" s="210" t="s">
        <v>155</v>
      </c>
      <c r="E225" s="188" t="s">
        <v>433</v>
      </c>
      <c r="F225" s="189" t="s">
        <v>434</v>
      </c>
      <c r="G225" s="190" t="s">
        <v>249</v>
      </c>
      <c r="H225" s="191">
        <v>34</v>
      </c>
      <c r="I225" s="192"/>
      <c r="J225" s="193">
        <f>ROUND(I225*H225,2)</f>
        <v>0</v>
      </c>
      <c r="K225" s="189" t="s">
        <v>237</v>
      </c>
      <c r="L225" s="40"/>
      <c r="M225" s="194" t="s">
        <v>1</v>
      </c>
      <c r="N225" s="195" t="s">
        <v>46</v>
      </c>
      <c r="O225" s="72"/>
      <c r="P225" s="196">
        <f>O225*H225</f>
        <v>0</v>
      </c>
      <c r="Q225" s="196">
        <v>2.234</v>
      </c>
      <c r="R225" s="196">
        <f>Q225*H225</f>
        <v>75.956000000000003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152</v>
      </c>
      <c r="AT225" s="198" t="s">
        <v>155</v>
      </c>
      <c r="AU225" s="198" t="s">
        <v>89</v>
      </c>
      <c r="AY225" s="18" t="s">
        <v>153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21</v>
      </c>
      <c r="BK225" s="199">
        <f>ROUND(I225*H225,2)</f>
        <v>0</v>
      </c>
      <c r="BL225" s="18" t="s">
        <v>152</v>
      </c>
      <c r="BM225" s="198" t="s">
        <v>435</v>
      </c>
    </row>
    <row r="226" spans="1:65" s="13" customFormat="1">
      <c r="B226" s="211"/>
      <c r="C226" s="212"/>
      <c r="D226" s="200" t="s">
        <v>239</v>
      </c>
      <c r="E226" s="213" t="s">
        <v>1</v>
      </c>
      <c r="F226" s="214" t="s">
        <v>436</v>
      </c>
      <c r="G226" s="212"/>
      <c r="H226" s="215">
        <v>34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239</v>
      </c>
      <c r="AU226" s="221" t="s">
        <v>89</v>
      </c>
      <c r="AV226" s="13" t="s">
        <v>89</v>
      </c>
      <c r="AW226" s="13" t="s">
        <v>37</v>
      </c>
      <c r="AX226" s="13" t="s">
        <v>21</v>
      </c>
      <c r="AY226" s="221" t="s">
        <v>153</v>
      </c>
    </row>
    <row r="227" spans="1:65" s="2" customFormat="1" ht="14.45" customHeight="1">
      <c r="A227" s="35"/>
      <c r="B227" s="36"/>
      <c r="C227" s="187" t="s">
        <v>437</v>
      </c>
      <c r="D227" s="210" t="s">
        <v>155</v>
      </c>
      <c r="E227" s="188" t="s">
        <v>438</v>
      </c>
      <c r="F227" s="189" t="s">
        <v>439</v>
      </c>
      <c r="G227" s="190" t="s">
        <v>249</v>
      </c>
      <c r="H227" s="191">
        <v>185</v>
      </c>
      <c r="I227" s="192"/>
      <c r="J227" s="193">
        <f>ROUND(I227*H227,2)</f>
        <v>0</v>
      </c>
      <c r="K227" s="189" t="s">
        <v>237</v>
      </c>
      <c r="L227" s="40"/>
      <c r="M227" s="194" t="s">
        <v>1</v>
      </c>
      <c r="N227" s="195" t="s">
        <v>46</v>
      </c>
      <c r="O227" s="72"/>
      <c r="P227" s="196">
        <f>O227*H227</f>
        <v>0</v>
      </c>
      <c r="Q227" s="196">
        <v>2.25</v>
      </c>
      <c r="R227" s="196">
        <f>Q227*H227</f>
        <v>416.25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152</v>
      </c>
      <c r="AT227" s="198" t="s">
        <v>155</v>
      </c>
      <c r="AU227" s="198" t="s">
        <v>89</v>
      </c>
      <c r="AY227" s="18" t="s">
        <v>153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21</v>
      </c>
      <c r="BK227" s="199">
        <f>ROUND(I227*H227,2)</f>
        <v>0</v>
      </c>
      <c r="BL227" s="18" t="s">
        <v>152</v>
      </c>
      <c r="BM227" s="198" t="s">
        <v>440</v>
      </c>
    </row>
    <row r="228" spans="1:65" s="13" customFormat="1">
      <c r="B228" s="211"/>
      <c r="C228" s="212"/>
      <c r="D228" s="200" t="s">
        <v>239</v>
      </c>
      <c r="E228" s="213" t="s">
        <v>1</v>
      </c>
      <c r="F228" s="214" t="s">
        <v>441</v>
      </c>
      <c r="G228" s="212"/>
      <c r="H228" s="215">
        <v>185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239</v>
      </c>
      <c r="AU228" s="221" t="s">
        <v>89</v>
      </c>
      <c r="AV228" s="13" t="s">
        <v>89</v>
      </c>
      <c r="AW228" s="13" t="s">
        <v>37</v>
      </c>
      <c r="AX228" s="13" t="s">
        <v>21</v>
      </c>
      <c r="AY228" s="221" t="s">
        <v>153</v>
      </c>
    </row>
    <row r="229" spans="1:65" s="2" customFormat="1" ht="14.45" customHeight="1">
      <c r="A229" s="35"/>
      <c r="B229" s="36"/>
      <c r="C229" s="187" t="s">
        <v>442</v>
      </c>
      <c r="D229" s="210" t="s">
        <v>155</v>
      </c>
      <c r="E229" s="188" t="s">
        <v>443</v>
      </c>
      <c r="F229" s="189" t="s">
        <v>444</v>
      </c>
      <c r="G229" s="190" t="s">
        <v>249</v>
      </c>
      <c r="H229" s="191">
        <v>770</v>
      </c>
      <c r="I229" s="192"/>
      <c r="J229" s="193">
        <f>ROUND(I229*H229,2)</f>
        <v>0</v>
      </c>
      <c r="K229" s="189" t="s">
        <v>237</v>
      </c>
      <c r="L229" s="40"/>
      <c r="M229" s="194" t="s">
        <v>1</v>
      </c>
      <c r="N229" s="195" t="s">
        <v>46</v>
      </c>
      <c r="O229" s="72"/>
      <c r="P229" s="196">
        <f>O229*H229</f>
        <v>0</v>
      </c>
      <c r="Q229" s="196">
        <v>2.13408</v>
      </c>
      <c r="R229" s="196">
        <f>Q229*H229</f>
        <v>1643.2416000000001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152</v>
      </c>
      <c r="AT229" s="198" t="s">
        <v>155</v>
      </c>
      <c r="AU229" s="198" t="s">
        <v>89</v>
      </c>
      <c r="AY229" s="18" t="s">
        <v>153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21</v>
      </c>
      <c r="BK229" s="199">
        <f>ROUND(I229*H229,2)</f>
        <v>0</v>
      </c>
      <c r="BL229" s="18" t="s">
        <v>152</v>
      </c>
      <c r="BM229" s="198" t="s">
        <v>445</v>
      </c>
    </row>
    <row r="230" spans="1:65" s="13" customFormat="1">
      <c r="B230" s="211"/>
      <c r="C230" s="212"/>
      <c r="D230" s="200" t="s">
        <v>239</v>
      </c>
      <c r="E230" s="213" t="s">
        <v>1</v>
      </c>
      <c r="F230" s="214" t="s">
        <v>446</v>
      </c>
      <c r="G230" s="212"/>
      <c r="H230" s="215">
        <v>702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239</v>
      </c>
      <c r="AU230" s="221" t="s">
        <v>89</v>
      </c>
      <c r="AV230" s="13" t="s">
        <v>89</v>
      </c>
      <c r="AW230" s="13" t="s">
        <v>37</v>
      </c>
      <c r="AX230" s="13" t="s">
        <v>81</v>
      </c>
      <c r="AY230" s="221" t="s">
        <v>153</v>
      </c>
    </row>
    <row r="231" spans="1:65" s="13" customFormat="1">
      <c r="B231" s="211"/>
      <c r="C231" s="212"/>
      <c r="D231" s="200" t="s">
        <v>239</v>
      </c>
      <c r="E231" s="213" t="s">
        <v>1</v>
      </c>
      <c r="F231" s="214" t="s">
        <v>447</v>
      </c>
      <c r="G231" s="212"/>
      <c r="H231" s="215">
        <v>68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239</v>
      </c>
      <c r="AU231" s="221" t="s">
        <v>89</v>
      </c>
      <c r="AV231" s="13" t="s">
        <v>89</v>
      </c>
      <c r="AW231" s="13" t="s">
        <v>37</v>
      </c>
      <c r="AX231" s="13" t="s">
        <v>81</v>
      </c>
      <c r="AY231" s="221" t="s">
        <v>153</v>
      </c>
    </row>
    <row r="232" spans="1:65" s="14" customFormat="1">
      <c r="B232" s="223"/>
      <c r="C232" s="224"/>
      <c r="D232" s="200" t="s">
        <v>239</v>
      </c>
      <c r="E232" s="225" t="s">
        <v>1</v>
      </c>
      <c r="F232" s="226" t="s">
        <v>271</v>
      </c>
      <c r="G232" s="224"/>
      <c r="H232" s="227">
        <v>770</v>
      </c>
      <c r="I232" s="228"/>
      <c r="J232" s="224"/>
      <c r="K232" s="224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239</v>
      </c>
      <c r="AU232" s="233" t="s">
        <v>89</v>
      </c>
      <c r="AV232" s="14" t="s">
        <v>152</v>
      </c>
      <c r="AW232" s="14" t="s">
        <v>37</v>
      </c>
      <c r="AX232" s="14" t="s">
        <v>21</v>
      </c>
      <c r="AY232" s="233" t="s">
        <v>153</v>
      </c>
    </row>
    <row r="233" spans="1:65" s="2" customFormat="1" ht="14.45" customHeight="1">
      <c r="A233" s="35"/>
      <c r="B233" s="36"/>
      <c r="C233" s="187" t="s">
        <v>448</v>
      </c>
      <c r="D233" s="210" t="s">
        <v>155</v>
      </c>
      <c r="E233" s="188" t="s">
        <v>449</v>
      </c>
      <c r="F233" s="189" t="s">
        <v>450</v>
      </c>
      <c r="G233" s="190" t="s">
        <v>249</v>
      </c>
      <c r="H233" s="191">
        <v>744</v>
      </c>
      <c r="I233" s="192"/>
      <c r="J233" s="193">
        <f>ROUND(I233*H233,2)</f>
        <v>0</v>
      </c>
      <c r="K233" s="189" t="s">
        <v>237</v>
      </c>
      <c r="L233" s="40"/>
      <c r="M233" s="194" t="s">
        <v>1</v>
      </c>
      <c r="N233" s="195" t="s">
        <v>46</v>
      </c>
      <c r="O233" s="72"/>
      <c r="P233" s="196">
        <f>O233*H233</f>
        <v>0</v>
      </c>
      <c r="Q233" s="196">
        <v>2.4340799999999998</v>
      </c>
      <c r="R233" s="196">
        <f>Q233*H233</f>
        <v>1810.9555199999998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152</v>
      </c>
      <c r="AT233" s="198" t="s">
        <v>155</v>
      </c>
      <c r="AU233" s="198" t="s">
        <v>89</v>
      </c>
      <c r="AY233" s="18" t="s">
        <v>153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21</v>
      </c>
      <c r="BK233" s="199">
        <f>ROUND(I233*H233,2)</f>
        <v>0</v>
      </c>
      <c r="BL233" s="18" t="s">
        <v>152</v>
      </c>
      <c r="BM233" s="198" t="s">
        <v>451</v>
      </c>
    </row>
    <row r="234" spans="1:65" s="2" customFormat="1" ht="19.5">
      <c r="A234" s="35"/>
      <c r="B234" s="36"/>
      <c r="C234" s="37"/>
      <c r="D234" s="200" t="s">
        <v>161</v>
      </c>
      <c r="E234" s="37"/>
      <c r="F234" s="201" t="s">
        <v>452</v>
      </c>
      <c r="G234" s="37"/>
      <c r="H234" s="37"/>
      <c r="I234" s="202"/>
      <c r="J234" s="37"/>
      <c r="K234" s="37"/>
      <c r="L234" s="40"/>
      <c r="M234" s="203"/>
      <c r="N234" s="204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161</v>
      </c>
      <c r="AU234" s="18" t="s">
        <v>89</v>
      </c>
    </row>
    <row r="235" spans="1:65" s="13" customFormat="1">
      <c r="B235" s="211"/>
      <c r="C235" s="212"/>
      <c r="D235" s="200" t="s">
        <v>239</v>
      </c>
      <c r="E235" s="213" t="s">
        <v>1</v>
      </c>
      <c r="F235" s="214" t="s">
        <v>453</v>
      </c>
      <c r="G235" s="212"/>
      <c r="H235" s="215">
        <v>504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239</v>
      </c>
      <c r="AU235" s="221" t="s">
        <v>89</v>
      </c>
      <c r="AV235" s="13" t="s">
        <v>89</v>
      </c>
      <c r="AW235" s="13" t="s">
        <v>37</v>
      </c>
      <c r="AX235" s="13" t="s">
        <v>81</v>
      </c>
      <c r="AY235" s="221" t="s">
        <v>153</v>
      </c>
    </row>
    <row r="236" spans="1:65" s="13" customFormat="1">
      <c r="B236" s="211"/>
      <c r="C236" s="212"/>
      <c r="D236" s="200" t="s">
        <v>239</v>
      </c>
      <c r="E236" s="213" t="s">
        <v>1</v>
      </c>
      <c r="F236" s="214" t="s">
        <v>454</v>
      </c>
      <c r="G236" s="212"/>
      <c r="H236" s="215">
        <v>240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239</v>
      </c>
      <c r="AU236" s="221" t="s">
        <v>89</v>
      </c>
      <c r="AV236" s="13" t="s">
        <v>89</v>
      </c>
      <c r="AW236" s="13" t="s">
        <v>37</v>
      </c>
      <c r="AX236" s="13" t="s">
        <v>81</v>
      </c>
      <c r="AY236" s="221" t="s">
        <v>153</v>
      </c>
    </row>
    <row r="237" spans="1:65" s="14" customFormat="1">
      <c r="B237" s="223"/>
      <c r="C237" s="224"/>
      <c r="D237" s="200" t="s">
        <v>239</v>
      </c>
      <c r="E237" s="225" t="s">
        <v>1</v>
      </c>
      <c r="F237" s="226" t="s">
        <v>271</v>
      </c>
      <c r="G237" s="224"/>
      <c r="H237" s="227">
        <v>744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239</v>
      </c>
      <c r="AU237" s="233" t="s">
        <v>89</v>
      </c>
      <c r="AV237" s="14" t="s">
        <v>152</v>
      </c>
      <c r="AW237" s="14" t="s">
        <v>37</v>
      </c>
      <c r="AX237" s="14" t="s">
        <v>21</v>
      </c>
      <c r="AY237" s="233" t="s">
        <v>153</v>
      </c>
    </row>
    <row r="238" spans="1:65" s="2" customFormat="1" ht="14.45" customHeight="1">
      <c r="A238" s="35"/>
      <c r="B238" s="36"/>
      <c r="C238" s="187" t="s">
        <v>455</v>
      </c>
      <c r="D238" s="187" t="s">
        <v>155</v>
      </c>
      <c r="E238" s="188" t="s">
        <v>456</v>
      </c>
      <c r="F238" s="189" t="s">
        <v>457</v>
      </c>
      <c r="G238" s="190" t="s">
        <v>236</v>
      </c>
      <c r="H238" s="191">
        <v>400</v>
      </c>
      <c r="I238" s="192"/>
      <c r="J238" s="193">
        <f>ROUND(I238*H238,2)</f>
        <v>0</v>
      </c>
      <c r="K238" s="189" t="s">
        <v>237</v>
      </c>
      <c r="L238" s="40"/>
      <c r="M238" s="194" t="s">
        <v>1</v>
      </c>
      <c r="N238" s="195" t="s">
        <v>46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152</v>
      </c>
      <c r="AT238" s="198" t="s">
        <v>155</v>
      </c>
      <c r="AU238" s="198" t="s">
        <v>89</v>
      </c>
      <c r="AY238" s="18" t="s">
        <v>153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21</v>
      </c>
      <c r="BK238" s="199">
        <f>ROUND(I238*H238,2)</f>
        <v>0</v>
      </c>
      <c r="BL238" s="18" t="s">
        <v>152</v>
      </c>
      <c r="BM238" s="198" t="s">
        <v>458</v>
      </c>
    </row>
    <row r="239" spans="1:65" s="13" customFormat="1">
      <c r="B239" s="211"/>
      <c r="C239" s="212"/>
      <c r="D239" s="200" t="s">
        <v>239</v>
      </c>
      <c r="E239" s="213" t="s">
        <v>1</v>
      </c>
      <c r="F239" s="214" t="s">
        <v>459</v>
      </c>
      <c r="G239" s="212"/>
      <c r="H239" s="215">
        <v>400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239</v>
      </c>
      <c r="AU239" s="221" t="s">
        <v>89</v>
      </c>
      <c r="AV239" s="13" t="s">
        <v>89</v>
      </c>
      <c r="AW239" s="13" t="s">
        <v>37</v>
      </c>
      <c r="AX239" s="13" t="s">
        <v>21</v>
      </c>
      <c r="AY239" s="221" t="s">
        <v>153</v>
      </c>
    </row>
    <row r="240" spans="1:65" s="2" customFormat="1" ht="14.45" customHeight="1">
      <c r="A240" s="35"/>
      <c r="B240" s="36"/>
      <c r="C240" s="187" t="s">
        <v>460</v>
      </c>
      <c r="D240" s="210" t="s">
        <v>155</v>
      </c>
      <c r="E240" s="188" t="s">
        <v>461</v>
      </c>
      <c r="F240" s="189" t="s">
        <v>462</v>
      </c>
      <c r="G240" s="190" t="s">
        <v>249</v>
      </c>
      <c r="H240" s="191">
        <v>5</v>
      </c>
      <c r="I240" s="192"/>
      <c r="J240" s="193">
        <f>ROUND(I240*H240,2)</f>
        <v>0</v>
      </c>
      <c r="K240" s="189" t="s">
        <v>237</v>
      </c>
      <c r="L240" s="40"/>
      <c r="M240" s="194" t="s">
        <v>1</v>
      </c>
      <c r="N240" s="195" t="s">
        <v>46</v>
      </c>
      <c r="O240" s="72"/>
      <c r="P240" s="196">
        <f>O240*H240</f>
        <v>0</v>
      </c>
      <c r="Q240" s="196">
        <v>1.9967999999999999</v>
      </c>
      <c r="R240" s="196">
        <f>Q240*H240</f>
        <v>9.984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152</v>
      </c>
      <c r="AT240" s="198" t="s">
        <v>155</v>
      </c>
      <c r="AU240" s="198" t="s">
        <v>89</v>
      </c>
      <c r="AY240" s="18" t="s">
        <v>153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21</v>
      </c>
      <c r="BK240" s="199">
        <f>ROUND(I240*H240,2)</f>
        <v>0</v>
      </c>
      <c r="BL240" s="18" t="s">
        <v>152</v>
      </c>
      <c r="BM240" s="198" t="s">
        <v>463</v>
      </c>
    </row>
    <row r="241" spans="1:65" s="13" customFormat="1">
      <c r="B241" s="211"/>
      <c r="C241" s="212"/>
      <c r="D241" s="200" t="s">
        <v>239</v>
      </c>
      <c r="E241" s="213" t="s">
        <v>1</v>
      </c>
      <c r="F241" s="214" t="s">
        <v>464</v>
      </c>
      <c r="G241" s="212"/>
      <c r="H241" s="215">
        <v>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239</v>
      </c>
      <c r="AU241" s="221" t="s">
        <v>89</v>
      </c>
      <c r="AV241" s="13" t="s">
        <v>89</v>
      </c>
      <c r="AW241" s="13" t="s">
        <v>37</v>
      </c>
      <c r="AX241" s="13" t="s">
        <v>21</v>
      </c>
      <c r="AY241" s="221" t="s">
        <v>153</v>
      </c>
    </row>
    <row r="242" spans="1:65" s="2" customFormat="1" ht="14.45" customHeight="1">
      <c r="A242" s="35"/>
      <c r="B242" s="36"/>
      <c r="C242" s="187" t="s">
        <v>465</v>
      </c>
      <c r="D242" s="210" t="s">
        <v>155</v>
      </c>
      <c r="E242" s="188" t="s">
        <v>466</v>
      </c>
      <c r="F242" s="189" t="s">
        <v>467</v>
      </c>
      <c r="G242" s="190" t="s">
        <v>249</v>
      </c>
      <c r="H242" s="191">
        <v>390</v>
      </c>
      <c r="I242" s="192"/>
      <c r="J242" s="193">
        <f>ROUND(I242*H242,2)</f>
        <v>0</v>
      </c>
      <c r="K242" s="189" t="s">
        <v>237</v>
      </c>
      <c r="L242" s="40"/>
      <c r="M242" s="194" t="s">
        <v>1</v>
      </c>
      <c r="N242" s="195" t="s">
        <v>46</v>
      </c>
      <c r="O242" s="72"/>
      <c r="P242" s="196">
        <f>O242*H242</f>
        <v>0</v>
      </c>
      <c r="Q242" s="196">
        <v>2.3199999999999998</v>
      </c>
      <c r="R242" s="196">
        <f>Q242*H242</f>
        <v>904.8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152</v>
      </c>
      <c r="AT242" s="198" t="s">
        <v>155</v>
      </c>
      <c r="AU242" s="198" t="s">
        <v>89</v>
      </c>
      <c r="AY242" s="18" t="s">
        <v>153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21</v>
      </c>
      <c r="BK242" s="199">
        <f>ROUND(I242*H242,2)</f>
        <v>0</v>
      </c>
      <c r="BL242" s="18" t="s">
        <v>152</v>
      </c>
      <c r="BM242" s="198" t="s">
        <v>468</v>
      </c>
    </row>
    <row r="243" spans="1:65" s="2" customFormat="1" ht="19.5">
      <c r="A243" s="35"/>
      <c r="B243" s="36"/>
      <c r="C243" s="37"/>
      <c r="D243" s="200" t="s">
        <v>161</v>
      </c>
      <c r="E243" s="37"/>
      <c r="F243" s="201" t="s">
        <v>469</v>
      </c>
      <c r="G243" s="37"/>
      <c r="H243" s="37"/>
      <c r="I243" s="202"/>
      <c r="J243" s="37"/>
      <c r="K243" s="37"/>
      <c r="L243" s="40"/>
      <c r="M243" s="203"/>
      <c r="N243" s="204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161</v>
      </c>
      <c r="AU243" s="18" t="s">
        <v>89</v>
      </c>
    </row>
    <row r="244" spans="1:65" s="13" customFormat="1">
      <c r="B244" s="211"/>
      <c r="C244" s="212"/>
      <c r="D244" s="200" t="s">
        <v>239</v>
      </c>
      <c r="E244" s="213" t="s">
        <v>1</v>
      </c>
      <c r="F244" s="214" t="s">
        <v>470</v>
      </c>
      <c r="G244" s="212"/>
      <c r="H244" s="215">
        <v>390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239</v>
      </c>
      <c r="AU244" s="221" t="s">
        <v>89</v>
      </c>
      <c r="AV244" s="13" t="s">
        <v>89</v>
      </c>
      <c r="AW244" s="13" t="s">
        <v>37</v>
      </c>
      <c r="AX244" s="13" t="s">
        <v>21</v>
      </c>
      <c r="AY244" s="221" t="s">
        <v>153</v>
      </c>
    </row>
    <row r="245" spans="1:65" s="12" customFormat="1" ht="22.9" customHeight="1">
      <c r="B245" s="171"/>
      <c r="C245" s="172"/>
      <c r="D245" s="173" t="s">
        <v>80</v>
      </c>
      <c r="E245" s="185" t="s">
        <v>191</v>
      </c>
      <c r="F245" s="185" t="s">
        <v>471</v>
      </c>
      <c r="G245" s="172"/>
      <c r="H245" s="172"/>
      <c r="I245" s="175"/>
      <c r="J245" s="186">
        <f>BK245</f>
        <v>0</v>
      </c>
      <c r="K245" s="172"/>
      <c r="L245" s="177"/>
      <c r="M245" s="178"/>
      <c r="N245" s="179"/>
      <c r="O245" s="179"/>
      <c r="P245" s="180">
        <f>P246+SUM(P247:P256)</f>
        <v>0</v>
      </c>
      <c r="Q245" s="179"/>
      <c r="R245" s="180">
        <f>R246+SUM(R247:R256)</f>
        <v>108.9657</v>
      </c>
      <c r="S245" s="179"/>
      <c r="T245" s="181">
        <f>T246+SUM(T247:T256)</f>
        <v>56.160000000000004</v>
      </c>
      <c r="AR245" s="182" t="s">
        <v>21</v>
      </c>
      <c r="AT245" s="183" t="s">
        <v>80</v>
      </c>
      <c r="AU245" s="183" t="s">
        <v>21</v>
      </c>
      <c r="AY245" s="182" t="s">
        <v>153</v>
      </c>
      <c r="BK245" s="184">
        <f>BK246+SUM(BK247:BK256)</f>
        <v>0</v>
      </c>
    </row>
    <row r="246" spans="1:65" s="2" customFormat="1" ht="14.45" customHeight="1">
      <c r="A246" s="35"/>
      <c r="B246" s="36"/>
      <c r="C246" s="187" t="s">
        <v>472</v>
      </c>
      <c r="D246" s="210" t="s">
        <v>155</v>
      </c>
      <c r="E246" s="188" t="s">
        <v>473</v>
      </c>
      <c r="F246" s="189" t="s">
        <v>474</v>
      </c>
      <c r="G246" s="190" t="s">
        <v>254</v>
      </c>
      <c r="H246" s="191">
        <v>30</v>
      </c>
      <c r="I246" s="192"/>
      <c r="J246" s="193">
        <f>ROUND(I246*H246,2)</f>
        <v>0</v>
      </c>
      <c r="K246" s="189" t="s">
        <v>237</v>
      </c>
      <c r="L246" s="40"/>
      <c r="M246" s="194" t="s">
        <v>1</v>
      </c>
      <c r="N246" s="195" t="s">
        <v>46</v>
      </c>
      <c r="O246" s="72"/>
      <c r="P246" s="196">
        <f>O246*H246</f>
        <v>0</v>
      </c>
      <c r="Q246" s="196">
        <v>2.2041900000000001</v>
      </c>
      <c r="R246" s="196">
        <f>Q246*H246</f>
        <v>66.125700000000009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152</v>
      </c>
      <c r="AT246" s="198" t="s">
        <v>155</v>
      </c>
      <c r="AU246" s="198" t="s">
        <v>89</v>
      </c>
      <c r="AY246" s="18" t="s">
        <v>153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21</v>
      </c>
      <c r="BK246" s="199">
        <f>ROUND(I246*H246,2)</f>
        <v>0</v>
      </c>
      <c r="BL246" s="18" t="s">
        <v>152</v>
      </c>
      <c r="BM246" s="198" t="s">
        <v>475</v>
      </c>
    </row>
    <row r="247" spans="1:65" s="13" customFormat="1">
      <c r="B247" s="211"/>
      <c r="C247" s="212"/>
      <c r="D247" s="200" t="s">
        <v>239</v>
      </c>
      <c r="E247" s="213" t="s">
        <v>1</v>
      </c>
      <c r="F247" s="214" t="s">
        <v>476</v>
      </c>
      <c r="G247" s="212"/>
      <c r="H247" s="215">
        <v>30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239</v>
      </c>
      <c r="AU247" s="221" t="s">
        <v>89</v>
      </c>
      <c r="AV247" s="13" t="s">
        <v>89</v>
      </c>
      <c r="AW247" s="13" t="s">
        <v>37</v>
      </c>
      <c r="AX247" s="13" t="s">
        <v>21</v>
      </c>
      <c r="AY247" s="221" t="s">
        <v>153</v>
      </c>
    </row>
    <row r="248" spans="1:65" s="2" customFormat="1" ht="14.45" customHeight="1">
      <c r="A248" s="35"/>
      <c r="B248" s="36"/>
      <c r="C248" s="245" t="s">
        <v>477</v>
      </c>
      <c r="D248" s="246" t="s">
        <v>334</v>
      </c>
      <c r="E248" s="247" t="s">
        <v>478</v>
      </c>
      <c r="F248" s="248" t="s">
        <v>479</v>
      </c>
      <c r="G248" s="249" t="s">
        <v>254</v>
      </c>
      <c r="H248" s="250">
        <v>30</v>
      </c>
      <c r="I248" s="251"/>
      <c r="J248" s="252">
        <f>ROUND(I248*H248,2)</f>
        <v>0</v>
      </c>
      <c r="K248" s="248" t="s">
        <v>237</v>
      </c>
      <c r="L248" s="253"/>
      <c r="M248" s="254" t="s">
        <v>1</v>
      </c>
      <c r="N248" s="255" t="s">
        <v>46</v>
      </c>
      <c r="O248" s="72"/>
      <c r="P248" s="196">
        <f>O248*H248</f>
        <v>0</v>
      </c>
      <c r="Q248" s="196">
        <v>1.3839999999999999</v>
      </c>
      <c r="R248" s="196">
        <f>Q248*H248</f>
        <v>41.519999999999996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187</v>
      </c>
      <c r="AT248" s="198" t="s">
        <v>334</v>
      </c>
      <c r="AU248" s="198" t="s">
        <v>89</v>
      </c>
      <c r="AY248" s="18" t="s">
        <v>153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21</v>
      </c>
      <c r="BK248" s="199">
        <f>ROUND(I248*H248,2)</f>
        <v>0</v>
      </c>
      <c r="BL248" s="18" t="s">
        <v>152</v>
      </c>
      <c r="BM248" s="198" t="s">
        <v>480</v>
      </c>
    </row>
    <row r="249" spans="1:65" s="2" customFormat="1" ht="19.5">
      <c r="A249" s="35"/>
      <c r="B249" s="36"/>
      <c r="C249" s="37"/>
      <c r="D249" s="200" t="s">
        <v>161</v>
      </c>
      <c r="E249" s="37"/>
      <c r="F249" s="201" t="s">
        <v>481</v>
      </c>
      <c r="G249" s="37"/>
      <c r="H249" s="37"/>
      <c r="I249" s="202"/>
      <c r="J249" s="37"/>
      <c r="K249" s="37"/>
      <c r="L249" s="40"/>
      <c r="M249" s="203"/>
      <c r="N249" s="204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161</v>
      </c>
      <c r="AU249" s="18" t="s">
        <v>89</v>
      </c>
    </row>
    <row r="250" spans="1:65" s="2" customFormat="1" ht="14.45" customHeight="1">
      <c r="A250" s="35"/>
      <c r="B250" s="36"/>
      <c r="C250" s="187" t="s">
        <v>482</v>
      </c>
      <c r="D250" s="210" t="s">
        <v>155</v>
      </c>
      <c r="E250" s="188" t="s">
        <v>483</v>
      </c>
      <c r="F250" s="189" t="s">
        <v>484</v>
      </c>
      <c r="G250" s="190" t="s">
        <v>254</v>
      </c>
      <c r="H250" s="191">
        <v>7</v>
      </c>
      <c r="I250" s="192"/>
      <c r="J250" s="193">
        <f>ROUND(I250*H250,2)</f>
        <v>0</v>
      </c>
      <c r="K250" s="189" t="s">
        <v>237</v>
      </c>
      <c r="L250" s="40"/>
      <c r="M250" s="194" t="s">
        <v>1</v>
      </c>
      <c r="N250" s="195" t="s">
        <v>46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152</v>
      </c>
      <c r="AT250" s="198" t="s">
        <v>155</v>
      </c>
      <c r="AU250" s="198" t="s">
        <v>89</v>
      </c>
      <c r="AY250" s="18" t="s">
        <v>153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21</v>
      </c>
      <c r="BK250" s="199">
        <f>ROUND(I250*H250,2)</f>
        <v>0</v>
      </c>
      <c r="BL250" s="18" t="s">
        <v>152</v>
      </c>
      <c r="BM250" s="198" t="s">
        <v>485</v>
      </c>
    </row>
    <row r="251" spans="1:65" s="13" customFormat="1">
      <c r="B251" s="211"/>
      <c r="C251" s="212"/>
      <c r="D251" s="200" t="s">
        <v>239</v>
      </c>
      <c r="E251" s="213" t="s">
        <v>1</v>
      </c>
      <c r="F251" s="214" t="s">
        <v>486</v>
      </c>
      <c r="G251" s="212"/>
      <c r="H251" s="215">
        <v>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239</v>
      </c>
      <c r="AU251" s="221" t="s">
        <v>89</v>
      </c>
      <c r="AV251" s="13" t="s">
        <v>89</v>
      </c>
      <c r="AW251" s="13" t="s">
        <v>37</v>
      </c>
      <c r="AX251" s="13" t="s">
        <v>21</v>
      </c>
      <c r="AY251" s="221" t="s">
        <v>153</v>
      </c>
    </row>
    <row r="252" spans="1:65" s="2" customFormat="1" ht="14.45" customHeight="1">
      <c r="A252" s="35"/>
      <c r="B252" s="36"/>
      <c r="C252" s="187" t="s">
        <v>487</v>
      </c>
      <c r="D252" s="210" t="s">
        <v>155</v>
      </c>
      <c r="E252" s="188" t="s">
        <v>488</v>
      </c>
      <c r="F252" s="189" t="s">
        <v>489</v>
      </c>
      <c r="G252" s="190" t="s">
        <v>249</v>
      </c>
      <c r="H252" s="191">
        <v>11</v>
      </c>
      <c r="I252" s="192"/>
      <c r="J252" s="193">
        <f>ROUND(I252*H252,2)</f>
        <v>0</v>
      </c>
      <c r="K252" s="189" t="s">
        <v>237</v>
      </c>
      <c r="L252" s="40"/>
      <c r="M252" s="194" t="s">
        <v>1</v>
      </c>
      <c r="N252" s="195" t="s">
        <v>46</v>
      </c>
      <c r="O252" s="72"/>
      <c r="P252" s="196">
        <f>O252*H252</f>
        <v>0</v>
      </c>
      <c r="Q252" s="196">
        <v>0.12</v>
      </c>
      <c r="R252" s="196">
        <f>Q252*H252</f>
        <v>1.3199999999999998</v>
      </c>
      <c r="S252" s="196">
        <v>2.4900000000000002</v>
      </c>
      <c r="T252" s="197">
        <f>S252*H252</f>
        <v>27.39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152</v>
      </c>
      <c r="AT252" s="198" t="s">
        <v>155</v>
      </c>
      <c r="AU252" s="198" t="s">
        <v>89</v>
      </c>
      <c r="AY252" s="18" t="s">
        <v>153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21</v>
      </c>
      <c r="BK252" s="199">
        <f>ROUND(I252*H252,2)</f>
        <v>0</v>
      </c>
      <c r="BL252" s="18" t="s">
        <v>152</v>
      </c>
      <c r="BM252" s="198" t="s">
        <v>490</v>
      </c>
    </row>
    <row r="253" spans="1:65" s="13" customFormat="1">
      <c r="B253" s="211"/>
      <c r="C253" s="212"/>
      <c r="D253" s="200" t="s">
        <v>239</v>
      </c>
      <c r="E253" s="213" t="s">
        <v>1</v>
      </c>
      <c r="F253" s="214" t="s">
        <v>491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239</v>
      </c>
      <c r="AU253" s="221" t="s">
        <v>89</v>
      </c>
      <c r="AV253" s="13" t="s">
        <v>89</v>
      </c>
      <c r="AW253" s="13" t="s">
        <v>37</v>
      </c>
      <c r="AX253" s="13" t="s">
        <v>21</v>
      </c>
      <c r="AY253" s="221" t="s">
        <v>153</v>
      </c>
    </row>
    <row r="254" spans="1:65" s="2" customFormat="1" ht="14.45" customHeight="1">
      <c r="A254" s="35"/>
      <c r="B254" s="36"/>
      <c r="C254" s="187" t="s">
        <v>492</v>
      </c>
      <c r="D254" s="210" t="s">
        <v>155</v>
      </c>
      <c r="E254" s="188" t="s">
        <v>493</v>
      </c>
      <c r="F254" s="189" t="s">
        <v>494</v>
      </c>
      <c r="G254" s="190" t="s">
        <v>254</v>
      </c>
      <c r="H254" s="191">
        <v>14</v>
      </c>
      <c r="I254" s="192"/>
      <c r="J254" s="193">
        <f>ROUND(I254*H254,2)</f>
        <v>0</v>
      </c>
      <c r="K254" s="189" t="s">
        <v>237</v>
      </c>
      <c r="L254" s="40"/>
      <c r="M254" s="194" t="s">
        <v>1</v>
      </c>
      <c r="N254" s="195" t="s">
        <v>46</v>
      </c>
      <c r="O254" s="72"/>
      <c r="P254" s="196">
        <f>O254*H254</f>
        <v>0</v>
      </c>
      <c r="Q254" s="196">
        <v>0</v>
      </c>
      <c r="R254" s="196">
        <f>Q254*H254</f>
        <v>0</v>
      </c>
      <c r="S254" s="196">
        <v>2.0550000000000002</v>
      </c>
      <c r="T254" s="197">
        <f>S254*H254</f>
        <v>28.770000000000003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152</v>
      </c>
      <c r="AT254" s="198" t="s">
        <v>155</v>
      </c>
      <c r="AU254" s="198" t="s">
        <v>89</v>
      </c>
      <c r="AY254" s="18" t="s">
        <v>153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21</v>
      </c>
      <c r="BK254" s="199">
        <f>ROUND(I254*H254,2)</f>
        <v>0</v>
      </c>
      <c r="BL254" s="18" t="s">
        <v>152</v>
      </c>
      <c r="BM254" s="198" t="s">
        <v>495</v>
      </c>
    </row>
    <row r="255" spans="1:65" s="13" customFormat="1">
      <c r="B255" s="211"/>
      <c r="C255" s="212"/>
      <c r="D255" s="200" t="s">
        <v>239</v>
      </c>
      <c r="E255" s="213" t="s">
        <v>1</v>
      </c>
      <c r="F255" s="214" t="s">
        <v>496</v>
      </c>
      <c r="G255" s="212"/>
      <c r="H255" s="215">
        <v>14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239</v>
      </c>
      <c r="AU255" s="221" t="s">
        <v>89</v>
      </c>
      <c r="AV255" s="13" t="s">
        <v>89</v>
      </c>
      <c r="AW255" s="13" t="s">
        <v>37</v>
      </c>
      <c r="AX255" s="13" t="s">
        <v>21</v>
      </c>
      <c r="AY255" s="221" t="s">
        <v>153</v>
      </c>
    </row>
    <row r="256" spans="1:65" s="12" customFormat="1" ht="20.85" customHeight="1">
      <c r="B256" s="171"/>
      <c r="C256" s="172"/>
      <c r="D256" s="173" t="s">
        <v>80</v>
      </c>
      <c r="E256" s="185" t="s">
        <v>497</v>
      </c>
      <c r="F256" s="185" t="s">
        <v>498</v>
      </c>
      <c r="G256" s="172"/>
      <c r="H256" s="172"/>
      <c r="I256" s="175"/>
      <c r="J256" s="186">
        <f>BK256</f>
        <v>0</v>
      </c>
      <c r="K256" s="172"/>
      <c r="L256" s="177"/>
      <c r="M256" s="178"/>
      <c r="N256" s="179"/>
      <c r="O256" s="179"/>
      <c r="P256" s="180">
        <f>P257</f>
        <v>0</v>
      </c>
      <c r="Q256" s="179"/>
      <c r="R256" s="180">
        <f>R257</f>
        <v>0</v>
      </c>
      <c r="S256" s="179"/>
      <c r="T256" s="181">
        <f>T257</f>
        <v>0</v>
      </c>
      <c r="AR256" s="182" t="s">
        <v>21</v>
      </c>
      <c r="AT256" s="183" t="s">
        <v>80</v>
      </c>
      <c r="AU256" s="183" t="s">
        <v>89</v>
      </c>
      <c r="AY256" s="182" t="s">
        <v>153</v>
      </c>
      <c r="BK256" s="184">
        <f>BK257</f>
        <v>0</v>
      </c>
    </row>
    <row r="257" spans="1:65" s="2" customFormat="1" ht="14.45" customHeight="1">
      <c r="A257" s="35"/>
      <c r="B257" s="36"/>
      <c r="C257" s="187" t="s">
        <v>499</v>
      </c>
      <c r="D257" s="187" t="s">
        <v>155</v>
      </c>
      <c r="E257" s="188" t="s">
        <v>500</v>
      </c>
      <c r="F257" s="189" t="s">
        <v>501</v>
      </c>
      <c r="G257" s="190" t="s">
        <v>317</v>
      </c>
      <c r="H257" s="191">
        <v>5359.2719999999999</v>
      </c>
      <c r="I257" s="192"/>
      <c r="J257" s="193">
        <f>ROUND(I257*H257,2)</f>
        <v>0</v>
      </c>
      <c r="K257" s="189" t="s">
        <v>237</v>
      </c>
      <c r="L257" s="40"/>
      <c r="M257" s="194" t="s">
        <v>1</v>
      </c>
      <c r="N257" s="195" t="s">
        <v>46</v>
      </c>
      <c r="O257" s="72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152</v>
      </c>
      <c r="AT257" s="198" t="s">
        <v>155</v>
      </c>
      <c r="AU257" s="198" t="s">
        <v>167</v>
      </c>
      <c r="AY257" s="18" t="s">
        <v>153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21</v>
      </c>
      <c r="BK257" s="199">
        <f>ROUND(I257*H257,2)</f>
        <v>0</v>
      </c>
      <c r="BL257" s="18" t="s">
        <v>152</v>
      </c>
      <c r="BM257" s="198" t="s">
        <v>502</v>
      </c>
    </row>
    <row r="258" spans="1:65" s="12" customFormat="1" ht="22.9" customHeight="1">
      <c r="B258" s="171"/>
      <c r="C258" s="172"/>
      <c r="D258" s="173" t="s">
        <v>80</v>
      </c>
      <c r="E258" s="185" t="s">
        <v>503</v>
      </c>
      <c r="F258" s="185" t="s">
        <v>504</v>
      </c>
      <c r="G258" s="172"/>
      <c r="H258" s="172"/>
      <c r="I258" s="175"/>
      <c r="J258" s="186">
        <f>BK258</f>
        <v>0</v>
      </c>
      <c r="K258" s="172"/>
      <c r="L258" s="177"/>
      <c r="M258" s="178"/>
      <c r="N258" s="179"/>
      <c r="O258" s="179"/>
      <c r="P258" s="180">
        <f>SUM(P259:P263)</f>
        <v>0</v>
      </c>
      <c r="Q258" s="179"/>
      <c r="R258" s="180">
        <f>SUM(R259:R263)</f>
        <v>0</v>
      </c>
      <c r="S258" s="179"/>
      <c r="T258" s="181">
        <f>SUM(T259:T263)</f>
        <v>0</v>
      </c>
      <c r="AR258" s="182" t="s">
        <v>21</v>
      </c>
      <c r="AT258" s="183" t="s">
        <v>80</v>
      </c>
      <c r="AU258" s="183" t="s">
        <v>21</v>
      </c>
      <c r="AY258" s="182" t="s">
        <v>153</v>
      </c>
      <c r="BK258" s="184">
        <f>SUM(BK259:BK263)</f>
        <v>0</v>
      </c>
    </row>
    <row r="259" spans="1:65" s="2" customFormat="1" ht="14.45" customHeight="1">
      <c r="A259" s="35"/>
      <c r="B259" s="36"/>
      <c r="C259" s="187" t="s">
        <v>505</v>
      </c>
      <c r="D259" s="222" t="s">
        <v>155</v>
      </c>
      <c r="E259" s="188" t="s">
        <v>506</v>
      </c>
      <c r="F259" s="189" t="s">
        <v>507</v>
      </c>
      <c r="G259" s="190" t="s">
        <v>317</v>
      </c>
      <c r="H259" s="191">
        <v>28.78</v>
      </c>
      <c r="I259" s="192"/>
      <c r="J259" s="193">
        <f>ROUND(I259*H259,2)</f>
        <v>0</v>
      </c>
      <c r="K259" s="189" t="s">
        <v>237</v>
      </c>
      <c r="L259" s="40"/>
      <c r="M259" s="194" t="s">
        <v>1</v>
      </c>
      <c r="N259" s="195" t="s">
        <v>46</v>
      </c>
      <c r="O259" s="72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152</v>
      </c>
      <c r="AT259" s="198" t="s">
        <v>155</v>
      </c>
      <c r="AU259" s="198" t="s">
        <v>89</v>
      </c>
      <c r="AY259" s="18" t="s">
        <v>153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21</v>
      </c>
      <c r="BK259" s="199">
        <f>ROUND(I259*H259,2)</f>
        <v>0</v>
      </c>
      <c r="BL259" s="18" t="s">
        <v>152</v>
      </c>
      <c r="BM259" s="198" t="s">
        <v>508</v>
      </c>
    </row>
    <row r="260" spans="1:65" s="2" customFormat="1" ht="14.45" customHeight="1">
      <c r="A260" s="35"/>
      <c r="B260" s="36"/>
      <c r="C260" s="187" t="s">
        <v>509</v>
      </c>
      <c r="D260" s="222" t="s">
        <v>155</v>
      </c>
      <c r="E260" s="188" t="s">
        <v>510</v>
      </c>
      <c r="F260" s="189" t="s">
        <v>511</v>
      </c>
      <c r="G260" s="190" t="s">
        <v>317</v>
      </c>
      <c r="H260" s="191">
        <v>304.74</v>
      </c>
      <c r="I260" s="192"/>
      <c r="J260" s="193">
        <f>ROUND(I260*H260,2)</f>
        <v>0</v>
      </c>
      <c r="K260" s="189" t="s">
        <v>237</v>
      </c>
      <c r="L260" s="40"/>
      <c r="M260" s="194" t="s">
        <v>1</v>
      </c>
      <c r="N260" s="195" t="s">
        <v>46</v>
      </c>
      <c r="O260" s="72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152</v>
      </c>
      <c r="AT260" s="198" t="s">
        <v>155</v>
      </c>
      <c r="AU260" s="198" t="s">
        <v>89</v>
      </c>
      <c r="AY260" s="18" t="s">
        <v>153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21</v>
      </c>
      <c r="BK260" s="199">
        <f>ROUND(I260*H260,2)</f>
        <v>0</v>
      </c>
      <c r="BL260" s="18" t="s">
        <v>152</v>
      </c>
      <c r="BM260" s="198" t="s">
        <v>512</v>
      </c>
    </row>
    <row r="261" spans="1:65" s="2" customFormat="1" ht="14.45" customHeight="1">
      <c r="A261" s="35"/>
      <c r="B261" s="36"/>
      <c r="C261" s="187" t="s">
        <v>513</v>
      </c>
      <c r="D261" s="222" t="s">
        <v>155</v>
      </c>
      <c r="E261" s="188" t="s">
        <v>514</v>
      </c>
      <c r="F261" s="189" t="s">
        <v>515</v>
      </c>
      <c r="G261" s="190" t="s">
        <v>317</v>
      </c>
      <c r="H261" s="191">
        <v>3660.16</v>
      </c>
      <c r="I261" s="192"/>
      <c r="J261" s="193">
        <f>ROUND(I261*H261,2)</f>
        <v>0</v>
      </c>
      <c r="K261" s="189" t="s">
        <v>237</v>
      </c>
      <c r="L261" s="40"/>
      <c r="M261" s="194" t="s">
        <v>1</v>
      </c>
      <c r="N261" s="195" t="s">
        <v>46</v>
      </c>
      <c r="O261" s="72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152</v>
      </c>
      <c r="AT261" s="198" t="s">
        <v>155</v>
      </c>
      <c r="AU261" s="198" t="s">
        <v>89</v>
      </c>
      <c r="AY261" s="18" t="s">
        <v>153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21</v>
      </c>
      <c r="BK261" s="199">
        <f>ROUND(I261*H261,2)</f>
        <v>0</v>
      </c>
      <c r="BL261" s="18" t="s">
        <v>152</v>
      </c>
      <c r="BM261" s="198" t="s">
        <v>516</v>
      </c>
    </row>
    <row r="262" spans="1:65" s="13" customFormat="1">
      <c r="B262" s="211"/>
      <c r="C262" s="212"/>
      <c r="D262" s="200" t="s">
        <v>239</v>
      </c>
      <c r="E262" s="213" t="s">
        <v>1</v>
      </c>
      <c r="F262" s="214" t="s">
        <v>517</v>
      </c>
      <c r="G262" s="212"/>
      <c r="H262" s="215">
        <v>3660.16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239</v>
      </c>
      <c r="AU262" s="221" t="s">
        <v>89</v>
      </c>
      <c r="AV262" s="13" t="s">
        <v>89</v>
      </c>
      <c r="AW262" s="13" t="s">
        <v>37</v>
      </c>
      <c r="AX262" s="13" t="s">
        <v>21</v>
      </c>
      <c r="AY262" s="221" t="s">
        <v>153</v>
      </c>
    </row>
    <row r="263" spans="1:65" s="2" customFormat="1" ht="24.2" customHeight="1">
      <c r="A263" s="35"/>
      <c r="B263" s="36"/>
      <c r="C263" s="187" t="s">
        <v>518</v>
      </c>
      <c r="D263" s="222" t="s">
        <v>155</v>
      </c>
      <c r="E263" s="188" t="s">
        <v>519</v>
      </c>
      <c r="F263" s="189" t="s">
        <v>520</v>
      </c>
      <c r="G263" s="190" t="s">
        <v>317</v>
      </c>
      <c r="H263" s="191">
        <v>60.04</v>
      </c>
      <c r="I263" s="192"/>
      <c r="J263" s="193">
        <f>ROUND(I263*H263,2)</f>
        <v>0</v>
      </c>
      <c r="K263" s="189" t="s">
        <v>237</v>
      </c>
      <c r="L263" s="40"/>
      <c r="M263" s="194" t="s">
        <v>1</v>
      </c>
      <c r="N263" s="195" t="s">
        <v>46</v>
      </c>
      <c r="O263" s="72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152</v>
      </c>
      <c r="AT263" s="198" t="s">
        <v>155</v>
      </c>
      <c r="AU263" s="198" t="s">
        <v>89</v>
      </c>
      <c r="AY263" s="18" t="s">
        <v>153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8" t="s">
        <v>21</v>
      </c>
      <c r="BK263" s="199">
        <f>ROUND(I263*H263,2)</f>
        <v>0</v>
      </c>
      <c r="BL263" s="18" t="s">
        <v>152</v>
      </c>
      <c r="BM263" s="198" t="s">
        <v>521</v>
      </c>
    </row>
    <row r="264" spans="1:65" s="12" customFormat="1" ht="25.9" customHeight="1">
      <c r="B264" s="171"/>
      <c r="C264" s="172"/>
      <c r="D264" s="173" t="s">
        <v>80</v>
      </c>
      <c r="E264" s="174" t="s">
        <v>522</v>
      </c>
      <c r="F264" s="174" t="s">
        <v>523</v>
      </c>
      <c r="G264" s="172"/>
      <c r="H264" s="172"/>
      <c r="I264" s="175"/>
      <c r="J264" s="176">
        <f>BK264</f>
        <v>0</v>
      </c>
      <c r="K264" s="172"/>
      <c r="L264" s="177"/>
      <c r="M264" s="178"/>
      <c r="N264" s="179"/>
      <c r="O264" s="179"/>
      <c r="P264" s="180">
        <f>P265</f>
        <v>0</v>
      </c>
      <c r="Q264" s="179"/>
      <c r="R264" s="180">
        <f>R265</f>
        <v>0.164992</v>
      </c>
      <c r="S264" s="179"/>
      <c r="T264" s="181">
        <f>T265</f>
        <v>0</v>
      </c>
      <c r="AR264" s="182" t="s">
        <v>89</v>
      </c>
      <c r="AT264" s="183" t="s">
        <v>80</v>
      </c>
      <c r="AU264" s="183" t="s">
        <v>81</v>
      </c>
      <c r="AY264" s="182" t="s">
        <v>153</v>
      </c>
      <c r="BK264" s="184">
        <f>BK265</f>
        <v>0</v>
      </c>
    </row>
    <row r="265" spans="1:65" s="12" customFormat="1" ht="22.9" customHeight="1">
      <c r="B265" s="171"/>
      <c r="C265" s="172"/>
      <c r="D265" s="173" t="s">
        <v>80</v>
      </c>
      <c r="E265" s="185" t="s">
        <v>524</v>
      </c>
      <c r="F265" s="185" t="s">
        <v>525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SUM(P266:P271)</f>
        <v>0</v>
      </c>
      <c r="Q265" s="179"/>
      <c r="R265" s="180">
        <f>SUM(R266:R271)</f>
        <v>0.164992</v>
      </c>
      <c r="S265" s="179"/>
      <c r="T265" s="181">
        <f>SUM(T266:T271)</f>
        <v>0</v>
      </c>
      <c r="AR265" s="182" t="s">
        <v>89</v>
      </c>
      <c r="AT265" s="183" t="s">
        <v>80</v>
      </c>
      <c r="AU265" s="183" t="s">
        <v>21</v>
      </c>
      <c r="AY265" s="182" t="s">
        <v>153</v>
      </c>
      <c r="BK265" s="184">
        <f>SUM(BK266:BK271)</f>
        <v>0</v>
      </c>
    </row>
    <row r="266" spans="1:65" s="2" customFormat="1" ht="14.45" customHeight="1">
      <c r="A266" s="35"/>
      <c r="B266" s="36"/>
      <c r="C266" s="187" t="s">
        <v>526</v>
      </c>
      <c r="D266" s="187" t="s">
        <v>155</v>
      </c>
      <c r="E266" s="188" t="s">
        <v>527</v>
      </c>
      <c r="F266" s="189" t="s">
        <v>528</v>
      </c>
      <c r="G266" s="190" t="s">
        <v>254</v>
      </c>
      <c r="H266" s="191">
        <v>14.9</v>
      </c>
      <c r="I266" s="192"/>
      <c r="J266" s="193">
        <f>ROUND(I266*H266,2)</f>
        <v>0</v>
      </c>
      <c r="K266" s="189" t="s">
        <v>237</v>
      </c>
      <c r="L266" s="40"/>
      <c r="M266" s="194" t="s">
        <v>1</v>
      </c>
      <c r="N266" s="195" t="s">
        <v>46</v>
      </c>
      <c r="O266" s="72"/>
      <c r="P266" s="196">
        <f>O266*H266</f>
        <v>0</v>
      </c>
      <c r="Q266" s="196">
        <v>6.0000000000000002E-5</v>
      </c>
      <c r="R266" s="196">
        <f>Q266*H266</f>
        <v>8.9400000000000005E-4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310</v>
      </c>
      <c r="AT266" s="198" t="s">
        <v>155</v>
      </c>
      <c r="AU266" s="198" t="s">
        <v>89</v>
      </c>
      <c r="AY266" s="18" t="s">
        <v>153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21</v>
      </c>
      <c r="BK266" s="199">
        <f>ROUND(I266*H266,2)</f>
        <v>0</v>
      </c>
      <c r="BL266" s="18" t="s">
        <v>310</v>
      </c>
      <c r="BM266" s="198" t="s">
        <v>529</v>
      </c>
    </row>
    <row r="267" spans="1:65" s="13" customFormat="1">
      <c r="B267" s="211"/>
      <c r="C267" s="212"/>
      <c r="D267" s="200" t="s">
        <v>239</v>
      </c>
      <c r="E267" s="213" t="s">
        <v>1</v>
      </c>
      <c r="F267" s="214" t="s">
        <v>530</v>
      </c>
      <c r="G267" s="212"/>
      <c r="H267" s="215">
        <v>9.65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239</v>
      </c>
      <c r="AU267" s="221" t="s">
        <v>89</v>
      </c>
      <c r="AV267" s="13" t="s">
        <v>89</v>
      </c>
      <c r="AW267" s="13" t="s">
        <v>37</v>
      </c>
      <c r="AX267" s="13" t="s">
        <v>81</v>
      </c>
      <c r="AY267" s="221" t="s">
        <v>153</v>
      </c>
    </row>
    <row r="268" spans="1:65" s="13" customFormat="1">
      <c r="B268" s="211"/>
      <c r="C268" s="212"/>
      <c r="D268" s="200" t="s">
        <v>239</v>
      </c>
      <c r="E268" s="213" t="s">
        <v>1</v>
      </c>
      <c r="F268" s="214" t="s">
        <v>531</v>
      </c>
      <c r="G268" s="212"/>
      <c r="H268" s="215">
        <v>5.25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239</v>
      </c>
      <c r="AU268" s="221" t="s">
        <v>89</v>
      </c>
      <c r="AV268" s="13" t="s">
        <v>89</v>
      </c>
      <c r="AW268" s="13" t="s">
        <v>37</v>
      </c>
      <c r="AX268" s="13" t="s">
        <v>81</v>
      </c>
      <c r="AY268" s="221" t="s">
        <v>153</v>
      </c>
    </row>
    <row r="269" spans="1:65" s="14" customFormat="1">
      <c r="B269" s="223"/>
      <c r="C269" s="224"/>
      <c r="D269" s="200" t="s">
        <v>239</v>
      </c>
      <c r="E269" s="225" t="s">
        <v>1</v>
      </c>
      <c r="F269" s="226" t="s">
        <v>271</v>
      </c>
      <c r="G269" s="224"/>
      <c r="H269" s="227">
        <v>14.9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239</v>
      </c>
      <c r="AU269" s="233" t="s">
        <v>89</v>
      </c>
      <c r="AV269" s="14" t="s">
        <v>152</v>
      </c>
      <c r="AW269" s="14" t="s">
        <v>37</v>
      </c>
      <c r="AX269" s="14" t="s">
        <v>21</v>
      </c>
      <c r="AY269" s="233" t="s">
        <v>153</v>
      </c>
    </row>
    <row r="270" spans="1:65" s="2" customFormat="1" ht="14.45" customHeight="1">
      <c r="A270" s="35"/>
      <c r="B270" s="36"/>
      <c r="C270" s="187" t="s">
        <v>532</v>
      </c>
      <c r="D270" s="187" t="s">
        <v>155</v>
      </c>
      <c r="E270" s="188" t="s">
        <v>533</v>
      </c>
      <c r="F270" s="189" t="s">
        <v>534</v>
      </c>
      <c r="G270" s="190" t="s">
        <v>254</v>
      </c>
      <c r="H270" s="191">
        <v>9.65</v>
      </c>
      <c r="I270" s="192"/>
      <c r="J270" s="193">
        <f>ROUND(I270*H270,2)</f>
        <v>0</v>
      </c>
      <c r="K270" s="189" t="s">
        <v>1</v>
      </c>
      <c r="L270" s="40"/>
      <c r="M270" s="194" t="s">
        <v>1</v>
      </c>
      <c r="N270" s="195" t="s">
        <v>46</v>
      </c>
      <c r="O270" s="72"/>
      <c r="P270" s="196">
        <f>O270*H270</f>
        <v>0</v>
      </c>
      <c r="Q270" s="196">
        <v>1.052E-2</v>
      </c>
      <c r="R270" s="196">
        <f>Q270*H270</f>
        <v>0.101518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310</v>
      </c>
      <c r="AT270" s="198" t="s">
        <v>155</v>
      </c>
      <c r="AU270" s="198" t="s">
        <v>89</v>
      </c>
      <c r="AY270" s="18" t="s">
        <v>153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21</v>
      </c>
      <c r="BK270" s="199">
        <f>ROUND(I270*H270,2)</f>
        <v>0</v>
      </c>
      <c r="BL270" s="18" t="s">
        <v>310</v>
      </c>
      <c r="BM270" s="198" t="s">
        <v>535</v>
      </c>
    </row>
    <row r="271" spans="1:65" s="2" customFormat="1" ht="14.45" customHeight="1">
      <c r="A271" s="35"/>
      <c r="B271" s="36"/>
      <c r="C271" s="187" t="s">
        <v>536</v>
      </c>
      <c r="D271" s="187" t="s">
        <v>155</v>
      </c>
      <c r="E271" s="188" t="s">
        <v>537</v>
      </c>
      <c r="F271" s="189" t="s">
        <v>538</v>
      </c>
      <c r="G271" s="190" t="s">
        <v>254</v>
      </c>
      <c r="H271" s="191">
        <v>5.25</v>
      </c>
      <c r="I271" s="192"/>
      <c r="J271" s="193">
        <f>ROUND(I271*H271,2)</f>
        <v>0</v>
      </c>
      <c r="K271" s="189" t="s">
        <v>1</v>
      </c>
      <c r="L271" s="40"/>
      <c r="M271" s="256" t="s">
        <v>1</v>
      </c>
      <c r="N271" s="257" t="s">
        <v>46</v>
      </c>
      <c r="O271" s="207"/>
      <c r="P271" s="258">
        <f>O271*H271</f>
        <v>0</v>
      </c>
      <c r="Q271" s="258">
        <v>1.192E-2</v>
      </c>
      <c r="R271" s="258">
        <f>Q271*H271</f>
        <v>6.2579999999999997E-2</v>
      </c>
      <c r="S271" s="258">
        <v>0</v>
      </c>
      <c r="T271" s="259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310</v>
      </c>
      <c r="AT271" s="198" t="s">
        <v>155</v>
      </c>
      <c r="AU271" s="198" t="s">
        <v>89</v>
      </c>
      <c r="AY271" s="18" t="s">
        <v>153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21</v>
      </c>
      <c r="BK271" s="199">
        <f>ROUND(I271*H271,2)</f>
        <v>0</v>
      </c>
      <c r="BL271" s="18" t="s">
        <v>310</v>
      </c>
      <c r="BM271" s="198" t="s">
        <v>539</v>
      </c>
    </row>
    <row r="272" spans="1:65" s="2" customFormat="1" ht="6.95" customHeight="1">
      <c r="A272" s="35"/>
      <c r="B272" s="55"/>
      <c r="C272" s="56"/>
      <c r="D272" s="56"/>
      <c r="E272" s="56"/>
      <c r="F272" s="56"/>
      <c r="G272" s="56"/>
      <c r="H272" s="56"/>
      <c r="I272" s="56"/>
      <c r="J272" s="56"/>
      <c r="K272" s="56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hoTGdHPGfUuCoPQfszodWgTk/xdct6GBadbY3qRVjvjbMCdj1BSLwF/9NZr9B78QYoHaRpZxJwBzfefx/IfP1A==" saltValue="8iIhxvx5eLsYRl0ZL71fDTw0/qGzSfMUU775eA74E5UZUVxer9urWmgFFsRIbyUgDG+nQrWnd0cnuXSmqNILcw==" spinCount="100000" sheet="1" objects="1" scenarios="1" formatColumns="0" formatRows="0" autoFilter="0"/>
  <autoFilter ref="C124:K27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8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96</v>
      </c>
      <c r="AZ2" s="209" t="s">
        <v>540</v>
      </c>
      <c r="BA2" s="209" t="s">
        <v>1</v>
      </c>
      <c r="BB2" s="209" t="s">
        <v>1</v>
      </c>
      <c r="BC2" s="209" t="s">
        <v>541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542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ROUND((SUM(BE126:BE257)),  2)</f>
        <v>0</v>
      </c>
      <c r="G33" s="35"/>
      <c r="H33" s="35"/>
      <c r="I33" s="125">
        <v>0.21</v>
      </c>
      <c r="J33" s="124">
        <f>ROUND(((SUM(BE126:BE257))*I33),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ROUND((SUM(BF126:BF257)),  2)</f>
        <v>0</v>
      </c>
      <c r="G34" s="35"/>
      <c r="H34" s="35"/>
      <c r="I34" s="125">
        <v>0.15</v>
      </c>
      <c r="J34" s="124">
        <f>ROUND(((SUM(BF126:BF257))*I34),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ROUND((SUM(BG126:BG257)),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ROUND((SUM(BH126:BH257)),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ROUND((SUM(BI126:BI257)),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12 - SO 12 - Odvodňovací příkop A1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J127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J128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224</v>
      </c>
      <c r="E99" s="157"/>
      <c r="F99" s="157"/>
      <c r="G99" s="157"/>
      <c r="H99" s="157"/>
      <c r="I99" s="157"/>
      <c r="J99" s="158">
        <f>J184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225</v>
      </c>
      <c r="E100" s="157"/>
      <c r="F100" s="157"/>
      <c r="G100" s="157"/>
      <c r="H100" s="157"/>
      <c r="I100" s="157"/>
      <c r="J100" s="158">
        <f>J207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543</v>
      </c>
      <c r="E101" s="157"/>
      <c r="F101" s="157"/>
      <c r="G101" s="157"/>
      <c r="H101" s="157"/>
      <c r="I101" s="157"/>
      <c r="J101" s="158">
        <f>J224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544</v>
      </c>
      <c r="E102" s="157"/>
      <c r="F102" s="157"/>
      <c r="G102" s="157"/>
      <c r="H102" s="157"/>
      <c r="I102" s="157"/>
      <c r="J102" s="158">
        <f>J233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226</v>
      </c>
      <c r="E103" s="157"/>
      <c r="F103" s="157"/>
      <c r="G103" s="157"/>
      <c r="H103" s="157"/>
      <c r="I103" s="157"/>
      <c r="J103" s="158">
        <f>J239</f>
        <v>0</v>
      </c>
      <c r="K103" s="155"/>
      <c r="L103" s="159"/>
    </row>
    <row r="104" spans="1:31" s="10" customFormat="1" ht="14.85" customHeight="1">
      <c r="B104" s="154"/>
      <c r="C104" s="155"/>
      <c r="D104" s="156" t="s">
        <v>227</v>
      </c>
      <c r="E104" s="157"/>
      <c r="F104" s="157"/>
      <c r="G104" s="157"/>
      <c r="H104" s="157"/>
      <c r="I104" s="157"/>
      <c r="J104" s="158">
        <f>J251</f>
        <v>0</v>
      </c>
      <c r="K104" s="155"/>
      <c r="L104" s="159"/>
    </row>
    <row r="105" spans="1:31" s="9" customFormat="1" ht="24.95" customHeight="1">
      <c r="B105" s="148"/>
      <c r="C105" s="149"/>
      <c r="D105" s="150" t="s">
        <v>229</v>
      </c>
      <c r="E105" s="151"/>
      <c r="F105" s="151"/>
      <c r="G105" s="151"/>
      <c r="H105" s="151"/>
      <c r="I105" s="151"/>
      <c r="J105" s="152">
        <f>J253</f>
        <v>0</v>
      </c>
      <c r="K105" s="149"/>
      <c r="L105" s="153"/>
    </row>
    <row r="106" spans="1:31" s="10" customFormat="1" ht="19.899999999999999" customHeight="1">
      <c r="B106" s="154"/>
      <c r="C106" s="155"/>
      <c r="D106" s="156" t="s">
        <v>230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138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33" t="str">
        <f>E7</f>
        <v>Přírodě blízká protipovodňová ochrana - obec Karlovice, Zadní Ves</v>
      </c>
      <c r="F116" s="334"/>
      <c r="G116" s="334"/>
      <c r="H116" s="33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7" t="str">
        <f>E9</f>
        <v>SO 12 - SO 12 - Odvodňovací příkop A1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22</v>
      </c>
      <c r="D120" s="37"/>
      <c r="E120" s="37"/>
      <c r="F120" s="28" t="str">
        <f>F12</f>
        <v>obec Karlovice, Zadní Ves</v>
      </c>
      <c r="G120" s="37"/>
      <c r="H120" s="37"/>
      <c r="I120" s="30" t="s">
        <v>24</v>
      </c>
      <c r="J120" s="67" t="str">
        <f>IF(J12="","",J12)</f>
        <v>15. 7. 2020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28</v>
      </c>
      <c r="D122" s="37"/>
      <c r="E122" s="37"/>
      <c r="F122" s="28" t="str">
        <f>E15</f>
        <v>Povodí Odry, s.p.</v>
      </c>
      <c r="G122" s="37"/>
      <c r="H122" s="37"/>
      <c r="I122" s="30" t="s">
        <v>34</v>
      </c>
      <c r="J122" s="33" t="str">
        <f>E21</f>
        <v>AQUATIS, a.s.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32</v>
      </c>
      <c r="D123" s="37"/>
      <c r="E123" s="37"/>
      <c r="F123" s="28" t="str">
        <f>IF(E18="","",E18)</f>
        <v>Vyplň údaj</v>
      </c>
      <c r="G123" s="37"/>
      <c r="H123" s="37"/>
      <c r="I123" s="30" t="s">
        <v>38</v>
      </c>
      <c r="J123" s="33" t="str">
        <f>E24</f>
        <v>Ing. Michal Jendruščák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0"/>
      <c r="B125" s="161"/>
      <c r="C125" s="162" t="s">
        <v>139</v>
      </c>
      <c r="D125" s="163" t="s">
        <v>66</v>
      </c>
      <c r="E125" s="163" t="s">
        <v>62</v>
      </c>
      <c r="F125" s="163" t="s">
        <v>63</v>
      </c>
      <c r="G125" s="163" t="s">
        <v>140</v>
      </c>
      <c r="H125" s="163" t="s">
        <v>141</v>
      </c>
      <c r="I125" s="163" t="s">
        <v>142</v>
      </c>
      <c r="J125" s="163" t="s">
        <v>133</v>
      </c>
      <c r="K125" s="164" t="s">
        <v>143</v>
      </c>
      <c r="L125" s="165"/>
      <c r="M125" s="76" t="s">
        <v>1</v>
      </c>
      <c r="N125" s="77" t="s">
        <v>45</v>
      </c>
      <c r="O125" s="77" t="s">
        <v>144</v>
      </c>
      <c r="P125" s="77" t="s">
        <v>145</v>
      </c>
      <c r="Q125" s="77" t="s">
        <v>146</v>
      </c>
      <c r="R125" s="77" t="s">
        <v>147</v>
      </c>
      <c r="S125" s="77" t="s">
        <v>148</v>
      </c>
      <c r="T125" s="78" t="s">
        <v>149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150</v>
      </c>
      <c r="D126" s="37"/>
      <c r="E126" s="37"/>
      <c r="F126" s="37"/>
      <c r="G126" s="37"/>
      <c r="H126" s="37"/>
      <c r="I126" s="37"/>
      <c r="J126" s="166">
        <f>BK126</f>
        <v>0</v>
      </c>
      <c r="K126" s="37"/>
      <c r="L126" s="40"/>
      <c r="M126" s="79"/>
      <c r="N126" s="167"/>
      <c r="O126" s="80"/>
      <c r="P126" s="168">
        <f>P127+P253</f>
        <v>0</v>
      </c>
      <c r="Q126" s="80"/>
      <c r="R126" s="168">
        <f>R127+R253</f>
        <v>282.63025814481995</v>
      </c>
      <c r="S126" s="80"/>
      <c r="T126" s="169">
        <f>T127+T253</f>
        <v>49.83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80</v>
      </c>
      <c r="AU126" s="18" t="s">
        <v>135</v>
      </c>
      <c r="BK126" s="170">
        <f>BK127+BK253</f>
        <v>0</v>
      </c>
    </row>
    <row r="127" spans="1:63" s="12" customFormat="1" ht="25.9" customHeight="1">
      <c r="B127" s="171"/>
      <c r="C127" s="172"/>
      <c r="D127" s="173" t="s">
        <v>80</v>
      </c>
      <c r="E127" s="174" t="s">
        <v>231</v>
      </c>
      <c r="F127" s="174" t="s">
        <v>232</v>
      </c>
      <c r="G127" s="172"/>
      <c r="H127" s="172"/>
      <c r="I127" s="175"/>
      <c r="J127" s="176">
        <f>BK127</f>
        <v>0</v>
      </c>
      <c r="K127" s="172"/>
      <c r="L127" s="177"/>
      <c r="M127" s="178"/>
      <c r="N127" s="179"/>
      <c r="O127" s="179"/>
      <c r="P127" s="180">
        <f>P128+P184+P207+P224+P233+P239</f>
        <v>0</v>
      </c>
      <c r="Q127" s="179"/>
      <c r="R127" s="180">
        <f>R128+R184+R207+R224+R233+R239</f>
        <v>282.56592914481996</v>
      </c>
      <c r="S127" s="179"/>
      <c r="T127" s="181">
        <f>T128+T184+T207+T224+T233+T239</f>
        <v>49.83</v>
      </c>
      <c r="AR127" s="182" t="s">
        <v>21</v>
      </c>
      <c r="AT127" s="183" t="s">
        <v>80</v>
      </c>
      <c r="AU127" s="183" t="s">
        <v>81</v>
      </c>
      <c r="AY127" s="182" t="s">
        <v>153</v>
      </c>
      <c r="BK127" s="184">
        <f>BK128+BK184+BK207+BK224+BK233+BK239</f>
        <v>0</v>
      </c>
    </row>
    <row r="128" spans="1:63" s="12" customFormat="1" ht="22.9" customHeight="1">
      <c r="B128" s="171"/>
      <c r="C128" s="172"/>
      <c r="D128" s="173" t="s">
        <v>80</v>
      </c>
      <c r="E128" s="185" t="s">
        <v>21</v>
      </c>
      <c r="F128" s="185" t="s">
        <v>233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SUM(P129:P183)</f>
        <v>0</v>
      </c>
      <c r="Q128" s="179"/>
      <c r="R128" s="180">
        <f>SUM(R129:R183)</f>
        <v>20.043056359999998</v>
      </c>
      <c r="S128" s="179"/>
      <c r="T128" s="181">
        <f>SUM(T129:T183)</f>
        <v>49.83</v>
      </c>
      <c r="AR128" s="182" t="s">
        <v>21</v>
      </c>
      <c r="AT128" s="183" t="s">
        <v>80</v>
      </c>
      <c r="AU128" s="183" t="s">
        <v>21</v>
      </c>
      <c r="AY128" s="182" t="s">
        <v>153</v>
      </c>
      <c r="BK128" s="184">
        <f>SUM(BK129:BK183)</f>
        <v>0</v>
      </c>
    </row>
    <row r="129" spans="1:65" s="2" customFormat="1" ht="14.45" customHeight="1">
      <c r="A129" s="35"/>
      <c r="B129" s="36"/>
      <c r="C129" s="187" t="s">
        <v>21</v>
      </c>
      <c r="D129" s="210" t="s">
        <v>155</v>
      </c>
      <c r="E129" s="188" t="s">
        <v>234</v>
      </c>
      <c r="F129" s="189" t="s">
        <v>235</v>
      </c>
      <c r="G129" s="190" t="s">
        <v>236</v>
      </c>
      <c r="H129" s="191">
        <v>55</v>
      </c>
      <c r="I129" s="192"/>
      <c r="J129" s="193">
        <f>ROUND(I129*H129,2)</f>
        <v>0</v>
      </c>
      <c r="K129" s="189" t="s">
        <v>237</v>
      </c>
      <c r="L129" s="40"/>
      <c r="M129" s="194" t="s">
        <v>1</v>
      </c>
      <c r="N129" s="195" t="s">
        <v>46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0.3</v>
      </c>
      <c r="T129" s="197">
        <f>S129*H129</f>
        <v>16.5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152</v>
      </c>
      <c r="AT129" s="198" t="s">
        <v>155</v>
      </c>
      <c r="AU129" s="198" t="s">
        <v>89</v>
      </c>
      <c r="AY129" s="18" t="s">
        <v>153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21</v>
      </c>
      <c r="BK129" s="199">
        <f>ROUND(I129*H129,2)</f>
        <v>0</v>
      </c>
      <c r="BL129" s="18" t="s">
        <v>152</v>
      </c>
      <c r="BM129" s="198" t="s">
        <v>545</v>
      </c>
    </row>
    <row r="130" spans="1:65" s="13" customFormat="1">
      <c r="B130" s="211"/>
      <c r="C130" s="212"/>
      <c r="D130" s="200" t="s">
        <v>239</v>
      </c>
      <c r="E130" s="213" t="s">
        <v>1</v>
      </c>
      <c r="F130" s="214" t="s">
        <v>546</v>
      </c>
      <c r="G130" s="212"/>
      <c r="H130" s="215">
        <v>55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239</v>
      </c>
      <c r="AU130" s="221" t="s">
        <v>89</v>
      </c>
      <c r="AV130" s="13" t="s">
        <v>89</v>
      </c>
      <c r="AW130" s="13" t="s">
        <v>37</v>
      </c>
      <c r="AX130" s="13" t="s">
        <v>21</v>
      </c>
      <c r="AY130" s="221" t="s">
        <v>153</v>
      </c>
    </row>
    <row r="131" spans="1:65" s="2" customFormat="1" ht="14.45" customHeight="1">
      <c r="A131" s="35"/>
      <c r="B131" s="36"/>
      <c r="C131" s="187" t="s">
        <v>89</v>
      </c>
      <c r="D131" s="210" t="s">
        <v>155</v>
      </c>
      <c r="E131" s="188" t="s">
        <v>241</v>
      </c>
      <c r="F131" s="189" t="s">
        <v>242</v>
      </c>
      <c r="G131" s="190" t="s">
        <v>236</v>
      </c>
      <c r="H131" s="191">
        <v>55</v>
      </c>
      <c r="I131" s="192"/>
      <c r="J131" s="193">
        <f>ROUND(I131*H131,2)</f>
        <v>0</v>
      </c>
      <c r="K131" s="189" t="s">
        <v>237</v>
      </c>
      <c r="L131" s="40"/>
      <c r="M131" s="194" t="s">
        <v>1</v>
      </c>
      <c r="N131" s="195" t="s">
        <v>46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0.28999999999999998</v>
      </c>
      <c r="T131" s="197">
        <f>S131*H131</f>
        <v>15.95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152</v>
      </c>
      <c r="AT131" s="198" t="s">
        <v>155</v>
      </c>
      <c r="AU131" s="198" t="s">
        <v>89</v>
      </c>
      <c r="AY131" s="18" t="s">
        <v>153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21</v>
      </c>
      <c r="BK131" s="199">
        <f>ROUND(I131*H131,2)</f>
        <v>0</v>
      </c>
      <c r="BL131" s="18" t="s">
        <v>152</v>
      </c>
      <c r="BM131" s="198" t="s">
        <v>547</v>
      </c>
    </row>
    <row r="132" spans="1:65" s="13" customFormat="1">
      <c r="B132" s="211"/>
      <c r="C132" s="212"/>
      <c r="D132" s="200" t="s">
        <v>239</v>
      </c>
      <c r="E132" s="213" t="s">
        <v>1</v>
      </c>
      <c r="F132" s="214" t="s">
        <v>546</v>
      </c>
      <c r="G132" s="212"/>
      <c r="H132" s="215">
        <v>55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239</v>
      </c>
      <c r="AU132" s="221" t="s">
        <v>89</v>
      </c>
      <c r="AV132" s="13" t="s">
        <v>89</v>
      </c>
      <c r="AW132" s="13" t="s">
        <v>37</v>
      </c>
      <c r="AX132" s="13" t="s">
        <v>21</v>
      </c>
      <c r="AY132" s="221" t="s">
        <v>153</v>
      </c>
    </row>
    <row r="133" spans="1:65" s="2" customFormat="1" ht="14.45" customHeight="1">
      <c r="A133" s="35"/>
      <c r="B133" s="36"/>
      <c r="C133" s="187" t="s">
        <v>167</v>
      </c>
      <c r="D133" s="222" t="s">
        <v>155</v>
      </c>
      <c r="E133" s="188" t="s">
        <v>548</v>
      </c>
      <c r="F133" s="189" t="s">
        <v>549</v>
      </c>
      <c r="G133" s="190" t="s">
        <v>236</v>
      </c>
      <c r="H133" s="191">
        <v>55</v>
      </c>
      <c r="I133" s="192"/>
      <c r="J133" s="193">
        <f>ROUND(I133*H133,2)</f>
        <v>0</v>
      </c>
      <c r="K133" s="189" t="s">
        <v>237</v>
      </c>
      <c r="L133" s="40"/>
      <c r="M133" s="194" t="s">
        <v>1</v>
      </c>
      <c r="N133" s="195" t="s">
        <v>46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0.316</v>
      </c>
      <c r="T133" s="197">
        <f>S133*H133</f>
        <v>17.38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152</v>
      </c>
      <c r="AT133" s="198" t="s">
        <v>155</v>
      </c>
      <c r="AU133" s="198" t="s">
        <v>89</v>
      </c>
      <c r="AY133" s="18" t="s">
        <v>153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21</v>
      </c>
      <c r="BK133" s="199">
        <f>ROUND(I133*H133,2)</f>
        <v>0</v>
      </c>
      <c r="BL133" s="18" t="s">
        <v>152</v>
      </c>
      <c r="BM133" s="198" t="s">
        <v>550</v>
      </c>
    </row>
    <row r="134" spans="1:65" s="13" customFormat="1">
      <c r="B134" s="211"/>
      <c r="C134" s="212"/>
      <c r="D134" s="200" t="s">
        <v>239</v>
      </c>
      <c r="E134" s="213" t="s">
        <v>1</v>
      </c>
      <c r="F134" s="214" t="s">
        <v>546</v>
      </c>
      <c r="G134" s="212"/>
      <c r="H134" s="215">
        <v>55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239</v>
      </c>
      <c r="AU134" s="221" t="s">
        <v>89</v>
      </c>
      <c r="AV134" s="13" t="s">
        <v>89</v>
      </c>
      <c r="AW134" s="13" t="s">
        <v>37</v>
      </c>
      <c r="AX134" s="13" t="s">
        <v>21</v>
      </c>
      <c r="AY134" s="221" t="s">
        <v>153</v>
      </c>
    </row>
    <row r="135" spans="1:65" s="2" customFormat="1" ht="14.45" customHeight="1">
      <c r="A135" s="35"/>
      <c r="B135" s="36"/>
      <c r="C135" s="187" t="s">
        <v>152</v>
      </c>
      <c r="D135" s="187" t="s">
        <v>155</v>
      </c>
      <c r="E135" s="188" t="s">
        <v>257</v>
      </c>
      <c r="F135" s="189" t="s">
        <v>258</v>
      </c>
      <c r="G135" s="190" t="s">
        <v>259</v>
      </c>
      <c r="H135" s="191">
        <v>24</v>
      </c>
      <c r="I135" s="192"/>
      <c r="J135" s="193">
        <f>ROUND(I135*H135,2)</f>
        <v>0</v>
      </c>
      <c r="K135" s="189" t="s">
        <v>237</v>
      </c>
      <c r="L135" s="40"/>
      <c r="M135" s="194" t="s">
        <v>1</v>
      </c>
      <c r="N135" s="195" t="s">
        <v>46</v>
      </c>
      <c r="O135" s="72"/>
      <c r="P135" s="196">
        <f>O135*H135</f>
        <v>0</v>
      </c>
      <c r="Q135" s="196">
        <v>3.0000000000000001E-5</v>
      </c>
      <c r="R135" s="196">
        <f>Q135*H135</f>
        <v>7.2000000000000005E-4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152</v>
      </c>
      <c r="AT135" s="198" t="s">
        <v>155</v>
      </c>
      <c r="AU135" s="198" t="s">
        <v>89</v>
      </c>
      <c r="AY135" s="18" t="s">
        <v>153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21</v>
      </c>
      <c r="BK135" s="199">
        <f>ROUND(I135*H135,2)</f>
        <v>0</v>
      </c>
      <c r="BL135" s="18" t="s">
        <v>152</v>
      </c>
      <c r="BM135" s="198" t="s">
        <v>551</v>
      </c>
    </row>
    <row r="136" spans="1:65" s="13" customFormat="1">
      <c r="B136" s="211"/>
      <c r="C136" s="212"/>
      <c r="D136" s="200" t="s">
        <v>239</v>
      </c>
      <c r="E136" s="213" t="s">
        <v>1</v>
      </c>
      <c r="F136" s="214" t="s">
        <v>552</v>
      </c>
      <c r="G136" s="212"/>
      <c r="H136" s="215">
        <v>24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239</v>
      </c>
      <c r="AU136" s="221" t="s">
        <v>89</v>
      </c>
      <c r="AV136" s="13" t="s">
        <v>89</v>
      </c>
      <c r="AW136" s="13" t="s">
        <v>37</v>
      </c>
      <c r="AX136" s="13" t="s">
        <v>21</v>
      </c>
      <c r="AY136" s="221" t="s">
        <v>153</v>
      </c>
    </row>
    <row r="137" spans="1:65" s="2" customFormat="1" ht="14.45" customHeight="1">
      <c r="A137" s="35"/>
      <c r="B137" s="36"/>
      <c r="C137" s="187" t="s">
        <v>175</v>
      </c>
      <c r="D137" s="187" t="s">
        <v>155</v>
      </c>
      <c r="E137" s="188" t="s">
        <v>262</v>
      </c>
      <c r="F137" s="189" t="s">
        <v>263</v>
      </c>
      <c r="G137" s="190" t="s">
        <v>264</v>
      </c>
      <c r="H137" s="191">
        <v>3</v>
      </c>
      <c r="I137" s="192"/>
      <c r="J137" s="193">
        <f>ROUND(I137*H137,2)</f>
        <v>0</v>
      </c>
      <c r="K137" s="189" t="s">
        <v>237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152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152</v>
      </c>
      <c r="BM137" s="198" t="s">
        <v>553</v>
      </c>
    </row>
    <row r="138" spans="1:65" s="2" customFormat="1" ht="14.45" customHeight="1">
      <c r="A138" s="35"/>
      <c r="B138" s="36"/>
      <c r="C138" s="187" t="s">
        <v>179</v>
      </c>
      <c r="D138" s="222" t="s">
        <v>155</v>
      </c>
      <c r="E138" s="188" t="s">
        <v>554</v>
      </c>
      <c r="F138" s="189" t="s">
        <v>555</v>
      </c>
      <c r="G138" s="190" t="s">
        <v>236</v>
      </c>
      <c r="H138" s="191">
        <v>441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556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557</v>
      </c>
      <c r="G139" s="212"/>
      <c r="H139" s="215">
        <v>441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21</v>
      </c>
      <c r="AY139" s="221" t="s">
        <v>153</v>
      </c>
    </row>
    <row r="140" spans="1:65" s="2" customFormat="1" ht="14.45" customHeight="1">
      <c r="A140" s="35"/>
      <c r="B140" s="36"/>
      <c r="C140" s="187" t="s">
        <v>183</v>
      </c>
      <c r="D140" s="222" t="s">
        <v>155</v>
      </c>
      <c r="E140" s="188" t="s">
        <v>558</v>
      </c>
      <c r="F140" s="189" t="s">
        <v>559</v>
      </c>
      <c r="G140" s="190" t="s">
        <v>249</v>
      </c>
      <c r="H140" s="191">
        <v>133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560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561</v>
      </c>
      <c r="G141" s="212"/>
      <c r="H141" s="215">
        <v>133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187" t="s">
        <v>187</v>
      </c>
      <c r="D142" s="210" t="s">
        <v>155</v>
      </c>
      <c r="E142" s="188" t="s">
        <v>562</v>
      </c>
      <c r="F142" s="189" t="s">
        <v>563</v>
      </c>
      <c r="G142" s="190" t="s">
        <v>249</v>
      </c>
      <c r="H142" s="191">
        <v>9</v>
      </c>
      <c r="I142" s="192"/>
      <c r="J142" s="193">
        <f>ROUND(I142*H142,2)</f>
        <v>0</v>
      </c>
      <c r="K142" s="189" t="s">
        <v>237</v>
      </c>
      <c r="L142" s="40"/>
      <c r="M142" s="194" t="s">
        <v>1</v>
      </c>
      <c r="N142" s="195" t="s">
        <v>46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152</v>
      </c>
      <c r="AT142" s="198" t="s">
        <v>155</v>
      </c>
      <c r="AU142" s="198" t="s">
        <v>89</v>
      </c>
      <c r="AY142" s="18" t="s">
        <v>153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21</v>
      </c>
      <c r="BK142" s="199">
        <f>ROUND(I142*H142,2)</f>
        <v>0</v>
      </c>
      <c r="BL142" s="18" t="s">
        <v>152</v>
      </c>
      <c r="BM142" s="198" t="s">
        <v>564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565</v>
      </c>
      <c r="G143" s="212"/>
      <c r="H143" s="215">
        <v>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21</v>
      </c>
      <c r="AY143" s="221" t="s">
        <v>153</v>
      </c>
    </row>
    <row r="144" spans="1:65" s="2" customFormat="1" ht="14.45" customHeight="1">
      <c r="A144" s="35"/>
      <c r="B144" s="36"/>
      <c r="C144" s="187" t="s">
        <v>191</v>
      </c>
      <c r="D144" s="222" t="s">
        <v>155</v>
      </c>
      <c r="E144" s="188" t="s">
        <v>566</v>
      </c>
      <c r="F144" s="189" t="s">
        <v>567</v>
      </c>
      <c r="G144" s="190" t="s">
        <v>249</v>
      </c>
      <c r="H144" s="191">
        <v>199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568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569</v>
      </c>
      <c r="G145" s="212"/>
      <c r="H145" s="215">
        <v>199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21</v>
      </c>
      <c r="AY145" s="221" t="s">
        <v>153</v>
      </c>
    </row>
    <row r="146" spans="1:65" s="2" customFormat="1" ht="14.45" customHeight="1">
      <c r="A146" s="35"/>
      <c r="B146" s="36"/>
      <c r="C146" s="187" t="s">
        <v>26</v>
      </c>
      <c r="D146" s="210" t="s">
        <v>155</v>
      </c>
      <c r="E146" s="188" t="s">
        <v>570</v>
      </c>
      <c r="F146" s="189" t="s">
        <v>571</v>
      </c>
      <c r="G146" s="190" t="s">
        <v>249</v>
      </c>
      <c r="H146" s="191">
        <v>13</v>
      </c>
      <c r="I146" s="192"/>
      <c r="J146" s="193">
        <f>ROUND(I146*H146,2)</f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572</v>
      </c>
    </row>
    <row r="147" spans="1:65" s="13" customFormat="1">
      <c r="B147" s="211"/>
      <c r="C147" s="212"/>
      <c r="D147" s="200" t="s">
        <v>239</v>
      </c>
      <c r="E147" s="213" t="s">
        <v>1</v>
      </c>
      <c r="F147" s="214" t="s">
        <v>573</v>
      </c>
      <c r="G147" s="212"/>
      <c r="H147" s="215">
        <v>13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239</v>
      </c>
      <c r="AU147" s="221" t="s">
        <v>89</v>
      </c>
      <c r="AV147" s="13" t="s">
        <v>89</v>
      </c>
      <c r="AW147" s="13" t="s">
        <v>37</v>
      </c>
      <c r="AX147" s="13" t="s">
        <v>21</v>
      </c>
      <c r="AY147" s="221" t="s">
        <v>153</v>
      </c>
    </row>
    <row r="148" spans="1:65" s="2" customFormat="1" ht="14.45" customHeight="1">
      <c r="A148" s="35"/>
      <c r="B148" s="36"/>
      <c r="C148" s="187" t="s">
        <v>200</v>
      </c>
      <c r="D148" s="222" t="s">
        <v>155</v>
      </c>
      <c r="E148" s="188" t="s">
        <v>574</v>
      </c>
      <c r="F148" s="189" t="s">
        <v>575</v>
      </c>
      <c r="G148" s="190" t="s">
        <v>236</v>
      </c>
      <c r="H148" s="191">
        <v>36</v>
      </c>
      <c r="I148" s="192"/>
      <c r="J148" s="193">
        <f>ROUND(I148*H148,2)</f>
        <v>0</v>
      </c>
      <c r="K148" s="189" t="s">
        <v>237</v>
      </c>
      <c r="L148" s="40"/>
      <c r="M148" s="194" t="s">
        <v>1</v>
      </c>
      <c r="N148" s="195" t="s">
        <v>46</v>
      </c>
      <c r="O148" s="72"/>
      <c r="P148" s="196">
        <f>O148*H148</f>
        <v>0</v>
      </c>
      <c r="Q148" s="196">
        <v>8.3850999999999999E-4</v>
      </c>
      <c r="R148" s="196">
        <f>Q148*H148</f>
        <v>3.0186359999999999E-2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152</v>
      </c>
      <c r="AT148" s="198" t="s">
        <v>155</v>
      </c>
      <c r="AU148" s="198" t="s">
        <v>89</v>
      </c>
      <c r="AY148" s="18" t="s">
        <v>153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21</v>
      </c>
      <c r="BK148" s="199">
        <f>ROUND(I148*H148,2)</f>
        <v>0</v>
      </c>
      <c r="BL148" s="18" t="s">
        <v>152</v>
      </c>
      <c r="BM148" s="198" t="s">
        <v>576</v>
      </c>
    </row>
    <row r="149" spans="1:65" s="13" customFormat="1">
      <c r="B149" s="211"/>
      <c r="C149" s="212"/>
      <c r="D149" s="200" t="s">
        <v>239</v>
      </c>
      <c r="E149" s="213" t="s">
        <v>1</v>
      </c>
      <c r="F149" s="214" t="s">
        <v>577</v>
      </c>
      <c r="G149" s="212"/>
      <c r="H149" s="215">
        <v>36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239</v>
      </c>
      <c r="AU149" s="221" t="s">
        <v>89</v>
      </c>
      <c r="AV149" s="13" t="s">
        <v>89</v>
      </c>
      <c r="AW149" s="13" t="s">
        <v>37</v>
      </c>
      <c r="AX149" s="13" t="s">
        <v>21</v>
      </c>
      <c r="AY149" s="221" t="s">
        <v>153</v>
      </c>
    </row>
    <row r="150" spans="1:65" s="2" customFormat="1" ht="14.45" customHeight="1">
      <c r="A150" s="35"/>
      <c r="B150" s="36"/>
      <c r="C150" s="187" t="s">
        <v>204</v>
      </c>
      <c r="D150" s="222" t="s">
        <v>155</v>
      </c>
      <c r="E150" s="188" t="s">
        <v>578</v>
      </c>
      <c r="F150" s="189" t="s">
        <v>579</v>
      </c>
      <c r="G150" s="190" t="s">
        <v>236</v>
      </c>
      <c r="H150" s="191">
        <v>36</v>
      </c>
      <c r="I150" s="192"/>
      <c r="J150" s="193">
        <f>ROUND(I150*H150,2)</f>
        <v>0</v>
      </c>
      <c r="K150" s="189" t="s">
        <v>237</v>
      </c>
      <c r="L150" s="40"/>
      <c r="M150" s="194" t="s">
        <v>1</v>
      </c>
      <c r="N150" s="195" t="s">
        <v>46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152</v>
      </c>
      <c r="AT150" s="198" t="s">
        <v>155</v>
      </c>
      <c r="AU150" s="198" t="s">
        <v>89</v>
      </c>
      <c r="AY150" s="18" t="s">
        <v>153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21</v>
      </c>
      <c r="BK150" s="199">
        <f>ROUND(I150*H150,2)</f>
        <v>0</v>
      </c>
      <c r="BL150" s="18" t="s">
        <v>152</v>
      </c>
      <c r="BM150" s="198" t="s">
        <v>580</v>
      </c>
    </row>
    <row r="151" spans="1:65" s="2" customFormat="1" ht="14.45" customHeight="1">
      <c r="A151" s="35"/>
      <c r="B151" s="36"/>
      <c r="C151" s="187" t="s">
        <v>209</v>
      </c>
      <c r="D151" s="222" t="s">
        <v>155</v>
      </c>
      <c r="E151" s="188" t="s">
        <v>286</v>
      </c>
      <c r="F151" s="189" t="s">
        <v>287</v>
      </c>
      <c r="G151" s="190" t="s">
        <v>249</v>
      </c>
      <c r="H151" s="191">
        <v>598.95000000000005</v>
      </c>
      <c r="I151" s="192"/>
      <c r="J151" s="193">
        <f>ROUND(I151*H151,2)</f>
        <v>0</v>
      </c>
      <c r="K151" s="189" t="s">
        <v>237</v>
      </c>
      <c r="L151" s="40"/>
      <c r="M151" s="194" t="s">
        <v>1</v>
      </c>
      <c r="N151" s="195" t="s">
        <v>46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152</v>
      </c>
      <c r="AT151" s="198" t="s">
        <v>155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581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582</v>
      </c>
      <c r="G152" s="212"/>
      <c r="H152" s="215">
        <v>88.2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81</v>
      </c>
      <c r="AY152" s="221" t="s">
        <v>153</v>
      </c>
    </row>
    <row r="153" spans="1:65" s="13" customFormat="1">
      <c r="B153" s="211"/>
      <c r="C153" s="212"/>
      <c r="D153" s="200" t="s">
        <v>239</v>
      </c>
      <c r="E153" s="213" t="s">
        <v>1</v>
      </c>
      <c r="F153" s="214" t="s">
        <v>583</v>
      </c>
      <c r="G153" s="212"/>
      <c r="H153" s="215">
        <v>332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239</v>
      </c>
      <c r="AU153" s="221" t="s">
        <v>89</v>
      </c>
      <c r="AV153" s="13" t="s">
        <v>89</v>
      </c>
      <c r="AW153" s="13" t="s">
        <v>37</v>
      </c>
      <c r="AX153" s="13" t="s">
        <v>81</v>
      </c>
      <c r="AY153" s="221" t="s">
        <v>153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584</v>
      </c>
      <c r="G154" s="212"/>
      <c r="H154" s="215">
        <v>22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81</v>
      </c>
      <c r="AY154" s="221" t="s">
        <v>153</v>
      </c>
    </row>
    <row r="155" spans="1:65" s="15" customFormat="1">
      <c r="B155" s="234"/>
      <c r="C155" s="235"/>
      <c r="D155" s="200" t="s">
        <v>239</v>
      </c>
      <c r="E155" s="236" t="s">
        <v>1</v>
      </c>
      <c r="F155" s="237" t="s">
        <v>293</v>
      </c>
      <c r="G155" s="235"/>
      <c r="H155" s="238">
        <v>442.2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239</v>
      </c>
      <c r="AU155" s="244" t="s">
        <v>89</v>
      </c>
      <c r="AV155" s="15" t="s">
        <v>167</v>
      </c>
      <c r="AW155" s="15" t="s">
        <v>37</v>
      </c>
      <c r="AX155" s="15" t="s">
        <v>81</v>
      </c>
      <c r="AY155" s="244" t="s">
        <v>153</v>
      </c>
    </row>
    <row r="156" spans="1:65" s="13" customFormat="1">
      <c r="B156" s="211"/>
      <c r="C156" s="212"/>
      <c r="D156" s="200" t="s">
        <v>239</v>
      </c>
      <c r="E156" s="213" t="s">
        <v>1</v>
      </c>
      <c r="F156" s="214" t="s">
        <v>585</v>
      </c>
      <c r="G156" s="212"/>
      <c r="H156" s="215">
        <v>96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239</v>
      </c>
      <c r="AU156" s="221" t="s">
        <v>89</v>
      </c>
      <c r="AV156" s="13" t="s">
        <v>89</v>
      </c>
      <c r="AW156" s="13" t="s">
        <v>37</v>
      </c>
      <c r="AX156" s="13" t="s">
        <v>81</v>
      </c>
      <c r="AY156" s="221" t="s">
        <v>153</v>
      </c>
    </row>
    <row r="157" spans="1:65" s="13" customFormat="1">
      <c r="B157" s="211"/>
      <c r="C157" s="212"/>
      <c r="D157" s="200" t="s">
        <v>239</v>
      </c>
      <c r="E157" s="213" t="s">
        <v>1</v>
      </c>
      <c r="F157" s="214" t="s">
        <v>586</v>
      </c>
      <c r="G157" s="212"/>
      <c r="H157" s="215">
        <v>60.75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239</v>
      </c>
      <c r="AU157" s="221" t="s">
        <v>89</v>
      </c>
      <c r="AV157" s="13" t="s">
        <v>89</v>
      </c>
      <c r="AW157" s="13" t="s">
        <v>37</v>
      </c>
      <c r="AX157" s="13" t="s">
        <v>81</v>
      </c>
      <c r="AY157" s="221" t="s">
        <v>153</v>
      </c>
    </row>
    <row r="158" spans="1:65" s="15" customFormat="1">
      <c r="B158" s="234"/>
      <c r="C158" s="235"/>
      <c r="D158" s="200" t="s">
        <v>239</v>
      </c>
      <c r="E158" s="236" t="s">
        <v>540</v>
      </c>
      <c r="F158" s="237" t="s">
        <v>293</v>
      </c>
      <c r="G158" s="235"/>
      <c r="H158" s="238">
        <v>156.75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239</v>
      </c>
      <c r="AU158" s="244" t="s">
        <v>89</v>
      </c>
      <c r="AV158" s="15" t="s">
        <v>167</v>
      </c>
      <c r="AW158" s="15" t="s">
        <v>37</v>
      </c>
      <c r="AX158" s="15" t="s">
        <v>81</v>
      </c>
      <c r="AY158" s="244" t="s">
        <v>153</v>
      </c>
    </row>
    <row r="159" spans="1:65" s="14" customFormat="1">
      <c r="B159" s="223"/>
      <c r="C159" s="224"/>
      <c r="D159" s="200" t="s">
        <v>239</v>
      </c>
      <c r="E159" s="225" t="s">
        <v>1</v>
      </c>
      <c r="F159" s="226" t="s">
        <v>271</v>
      </c>
      <c r="G159" s="224"/>
      <c r="H159" s="227">
        <v>598.95000000000005</v>
      </c>
      <c r="I159" s="228"/>
      <c r="J159" s="224"/>
      <c r="K159" s="224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239</v>
      </c>
      <c r="AU159" s="233" t="s">
        <v>89</v>
      </c>
      <c r="AV159" s="14" t="s">
        <v>152</v>
      </c>
      <c r="AW159" s="14" t="s">
        <v>37</v>
      </c>
      <c r="AX159" s="14" t="s">
        <v>21</v>
      </c>
      <c r="AY159" s="233" t="s">
        <v>153</v>
      </c>
    </row>
    <row r="160" spans="1:65" s="2" customFormat="1" ht="14.45" customHeight="1">
      <c r="A160" s="35"/>
      <c r="B160" s="36"/>
      <c r="C160" s="187" t="s">
        <v>214</v>
      </c>
      <c r="D160" s="222" t="s">
        <v>155</v>
      </c>
      <c r="E160" s="188" t="s">
        <v>378</v>
      </c>
      <c r="F160" s="189" t="s">
        <v>379</v>
      </c>
      <c r="G160" s="190" t="s">
        <v>249</v>
      </c>
      <c r="H160" s="191">
        <v>156.75</v>
      </c>
      <c r="I160" s="192"/>
      <c r="J160" s="193">
        <f>ROUND(I160*H160,2)</f>
        <v>0</v>
      </c>
      <c r="K160" s="189" t="s">
        <v>237</v>
      </c>
      <c r="L160" s="40"/>
      <c r="M160" s="194" t="s">
        <v>1</v>
      </c>
      <c r="N160" s="195" t="s">
        <v>46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152</v>
      </c>
      <c r="AT160" s="198" t="s">
        <v>155</v>
      </c>
      <c r="AU160" s="198" t="s">
        <v>89</v>
      </c>
      <c r="AY160" s="18" t="s">
        <v>153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21</v>
      </c>
      <c r="BK160" s="199">
        <f>ROUND(I160*H160,2)</f>
        <v>0</v>
      </c>
      <c r="BL160" s="18" t="s">
        <v>152</v>
      </c>
      <c r="BM160" s="198" t="s">
        <v>587</v>
      </c>
    </row>
    <row r="161" spans="1:65" s="13" customFormat="1">
      <c r="B161" s="211"/>
      <c r="C161" s="212"/>
      <c r="D161" s="200" t="s">
        <v>239</v>
      </c>
      <c r="E161" s="213" t="s">
        <v>1</v>
      </c>
      <c r="F161" s="214" t="s">
        <v>540</v>
      </c>
      <c r="G161" s="212"/>
      <c r="H161" s="215">
        <v>156.75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239</v>
      </c>
      <c r="AU161" s="221" t="s">
        <v>89</v>
      </c>
      <c r="AV161" s="13" t="s">
        <v>89</v>
      </c>
      <c r="AW161" s="13" t="s">
        <v>37</v>
      </c>
      <c r="AX161" s="13" t="s">
        <v>21</v>
      </c>
      <c r="AY161" s="221" t="s">
        <v>153</v>
      </c>
    </row>
    <row r="162" spans="1:65" s="2" customFormat="1" ht="14.45" customHeight="1">
      <c r="A162" s="35"/>
      <c r="B162" s="36"/>
      <c r="C162" s="187" t="s">
        <v>8</v>
      </c>
      <c r="D162" s="222" t="s">
        <v>155</v>
      </c>
      <c r="E162" s="188" t="s">
        <v>326</v>
      </c>
      <c r="F162" s="189" t="s">
        <v>327</v>
      </c>
      <c r="G162" s="190" t="s">
        <v>249</v>
      </c>
      <c r="H162" s="191">
        <v>96</v>
      </c>
      <c r="I162" s="192"/>
      <c r="J162" s="193">
        <f>ROUND(I162*H162,2)</f>
        <v>0</v>
      </c>
      <c r="K162" s="189" t="s">
        <v>237</v>
      </c>
      <c r="L162" s="40"/>
      <c r="M162" s="194" t="s">
        <v>1</v>
      </c>
      <c r="N162" s="195" t="s">
        <v>46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152</v>
      </c>
      <c r="AT162" s="198" t="s">
        <v>155</v>
      </c>
      <c r="AU162" s="198" t="s">
        <v>89</v>
      </c>
      <c r="AY162" s="18" t="s">
        <v>153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21</v>
      </c>
      <c r="BK162" s="199">
        <f>ROUND(I162*H162,2)</f>
        <v>0</v>
      </c>
      <c r="BL162" s="18" t="s">
        <v>152</v>
      </c>
      <c r="BM162" s="198" t="s">
        <v>588</v>
      </c>
    </row>
    <row r="163" spans="1:65" s="13" customFormat="1">
      <c r="B163" s="211"/>
      <c r="C163" s="212"/>
      <c r="D163" s="200" t="s">
        <v>239</v>
      </c>
      <c r="E163" s="213" t="s">
        <v>1</v>
      </c>
      <c r="F163" s="214" t="s">
        <v>585</v>
      </c>
      <c r="G163" s="212"/>
      <c r="H163" s="215">
        <v>96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239</v>
      </c>
      <c r="AU163" s="221" t="s">
        <v>89</v>
      </c>
      <c r="AV163" s="13" t="s">
        <v>89</v>
      </c>
      <c r="AW163" s="13" t="s">
        <v>37</v>
      </c>
      <c r="AX163" s="13" t="s">
        <v>21</v>
      </c>
      <c r="AY163" s="221" t="s">
        <v>153</v>
      </c>
    </row>
    <row r="164" spans="1:65" s="2" customFormat="1" ht="14.45" customHeight="1">
      <c r="A164" s="35"/>
      <c r="B164" s="36"/>
      <c r="C164" s="187" t="s">
        <v>310</v>
      </c>
      <c r="D164" s="210" t="s">
        <v>155</v>
      </c>
      <c r="E164" s="188" t="s">
        <v>589</v>
      </c>
      <c r="F164" s="189" t="s">
        <v>590</v>
      </c>
      <c r="G164" s="190" t="s">
        <v>249</v>
      </c>
      <c r="H164" s="191">
        <v>10</v>
      </c>
      <c r="I164" s="192"/>
      <c r="J164" s="193">
        <f>ROUND(I164*H164,2)</f>
        <v>0</v>
      </c>
      <c r="K164" s="189" t="s">
        <v>237</v>
      </c>
      <c r="L164" s="40"/>
      <c r="M164" s="194" t="s">
        <v>1</v>
      </c>
      <c r="N164" s="195" t="s">
        <v>46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152</v>
      </c>
      <c r="AT164" s="198" t="s">
        <v>155</v>
      </c>
      <c r="AU164" s="198" t="s">
        <v>89</v>
      </c>
      <c r="AY164" s="18" t="s">
        <v>153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21</v>
      </c>
      <c r="BK164" s="199">
        <f>ROUND(I164*H164,2)</f>
        <v>0</v>
      </c>
      <c r="BL164" s="18" t="s">
        <v>152</v>
      </c>
      <c r="BM164" s="198" t="s">
        <v>591</v>
      </c>
    </row>
    <row r="165" spans="1:65" s="13" customFormat="1">
      <c r="B165" s="211"/>
      <c r="C165" s="212"/>
      <c r="D165" s="200" t="s">
        <v>239</v>
      </c>
      <c r="E165" s="213" t="s">
        <v>1</v>
      </c>
      <c r="F165" s="214" t="s">
        <v>592</v>
      </c>
      <c r="G165" s="212"/>
      <c r="H165" s="215">
        <v>10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239</v>
      </c>
      <c r="AU165" s="221" t="s">
        <v>89</v>
      </c>
      <c r="AV165" s="13" t="s">
        <v>89</v>
      </c>
      <c r="AW165" s="13" t="s">
        <v>37</v>
      </c>
      <c r="AX165" s="13" t="s">
        <v>21</v>
      </c>
      <c r="AY165" s="221" t="s">
        <v>153</v>
      </c>
    </row>
    <row r="166" spans="1:65" s="2" customFormat="1" ht="14.45" customHeight="1">
      <c r="A166" s="35"/>
      <c r="B166" s="36"/>
      <c r="C166" s="245" t="s">
        <v>314</v>
      </c>
      <c r="D166" s="246" t="s">
        <v>334</v>
      </c>
      <c r="E166" s="247" t="s">
        <v>593</v>
      </c>
      <c r="F166" s="248" t="s">
        <v>594</v>
      </c>
      <c r="G166" s="249" t="s">
        <v>317</v>
      </c>
      <c r="H166" s="250">
        <v>20</v>
      </c>
      <c r="I166" s="251"/>
      <c r="J166" s="252">
        <f>ROUND(I166*H166,2)</f>
        <v>0</v>
      </c>
      <c r="K166" s="248" t="s">
        <v>237</v>
      </c>
      <c r="L166" s="253"/>
      <c r="M166" s="254" t="s">
        <v>1</v>
      </c>
      <c r="N166" s="255" t="s">
        <v>46</v>
      </c>
      <c r="O166" s="72"/>
      <c r="P166" s="196">
        <f>O166*H166</f>
        <v>0</v>
      </c>
      <c r="Q166" s="196">
        <v>1</v>
      </c>
      <c r="R166" s="196">
        <f>Q166*H166</f>
        <v>20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187</v>
      </c>
      <c r="AT166" s="198" t="s">
        <v>334</v>
      </c>
      <c r="AU166" s="198" t="s">
        <v>89</v>
      </c>
      <c r="AY166" s="18" t="s">
        <v>153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21</v>
      </c>
      <c r="BK166" s="199">
        <f>ROUND(I166*H166,2)</f>
        <v>0</v>
      </c>
      <c r="BL166" s="18" t="s">
        <v>152</v>
      </c>
      <c r="BM166" s="198" t="s">
        <v>595</v>
      </c>
    </row>
    <row r="167" spans="1:65" s="13" customFormat="1">
      <c r="B167" s="211"/>
      <c r="C167" s="212"/>
      <c r="D167" s="200" t="s">
        <v>239</v>
      </c>
      <c r="E167" s="213" t="s">
        <v>1</v>
      </c>
      <c r="F167" s="214" t="s">
        <v>596</v>
      </c>
      <c r="G167" s="212"/>
      <c r="H167" s="215">
        <v>20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239</v>
      </c>
      <c r="AU167" s="221" t="s">
        <v>89</v>
      </c>
      <c r="AV167" s="13" t="s">
        <v>89</v>
      </c>
      <c r="AW167" s="13" t="s">
        <v>37</v>
      </c>
      <c r="AX167" s="13" t="s">
        <v>21</v>
      </c>
      <c r="AY167" s="221" t="s">
        <v>153</v>
      </c>
    </row>
    <row r="168" spans="1:65" s="2" customFormat="1" ht="14.45" customHeight="1">
      <c r="A168" s="35"/>
      <c r="B168" s="36"/>
      <c r="C168" s="187" t="s">
        <v>320</v>
      </c>
      <c r="D168" s="222" t="s">
        <v>155</v>
      </c>
      <c r="E168" s="188" t="s">
        <v>597</v>
      </c>
      <c r="F168" s="189" t="s">
        <v>598</v>
      </c>
      <c r="G168" s="190" t="s">
        <v>236</v>
      </c>
      <c r="H168" s="191">
        <v>45</v>
      </c>
      <c r="I168" s="192"/>
      <c r="J168" s="193">
        <f>ROUND(I168*H168,2)</f>
        <v>0</v>
      </c>
      <c r="K168" s="189" t="s">
        <v>237</v>
      </c>
      <c r="L168" s="40"/>
      <c r="M168" s="194" t="s">
        <v>1</v>
      </c>
      <c r="N168" s="195" t="s">
        <v>46</v>
      </c>
      <c r="O168" s="72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152</v>
      </c>
      <c r="AT168" s="198" t="s">
        <v>155</v>
      </c>
      <c r="AU168" s="198" t="s">
        <v>89</v>
      </c>
      <c r="AY168" s="18" t="s">
        <v>153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21</v>
      </c>
      <c r="BK168" s="199">
        <f>ROUND(I168*H168,2)</f>
        <v>0</v>
      </c>
      <c r="BL168" s="18" t="s">
        <v>152</v>
      </c>
      <c r="BM168" s="198" t="s">
        <v>599</v>
      </c>
    </row>
    <row r="169" spans="1:65" s="13" customFormat="1">
      <c r="B169" s="211"/>
      <c r="C169" s="212"/>
      <c r="D169" s="200" t="s">
        <v>239</v>
      </c>
      <c r="E169" s="213" t="s">
        <v>1</v>
      </c>
      <c r="F169" s="214" t="s">
        <v>600</v>
      </c>
      <c r="G169" s="212"/>
      <c r="H169" s="215">
        <v>45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239</v>
      </c>
      <c r="AU169" s="221" t="s">
        <v>89</v>
      </c>
      <c r="AV169" s="13" t="s">
        <v>89</v>
      </c>
      <c r="AW169" s="13" t="s">
        <v>37</v>
      </c>
      <c r="AX169" s="13" t="s">
        <v>21</v>
      </c>
      <c r="AY169" s="221" t="s">
        <v>153</v>
      </c>
    </row>
    <row r="170" spans="1:65" s="2" customFormat="1" ht="14.45" customHeight="1">
      <c r="A170" s="35"/>
      <c r="B170" s="36"/>
      <c r="C170" s="187" t="s">
        <v>325</v>
      </c>
      <c r="D170" s="210" t="s">
        <v>155</v>
      </c>
      <c r="E170" s="188" t="s">
        <v>601</v>
      </c>
      <c r="F170" s="189" t="s">
        <v>602</v>
      </c>
      <c r="G170" s="190" t="s">
        <v>236</v>
      </c>
      <c r="H170" s="191">
        <v>45</v>
      </c>
      <c r="I170" s="192"/>
      <c r="J170" s="193">
        <f>ROUND(I170*H170,2)</f>
        <v>0</v>
      </c>
      <c r="K170" s="189" t="s">
        <v>237</v>
      </c>
      <c r="L170" s="40"/>
      <c r="M170" s="194" t="s">
        <v>1</v>
      </c>
      <c r="N170" s="195" t="s">
        <v>46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152</v>
      </c>
      <c r="AT170" s="198" t="s">
        <v>155</v>
      </c>
      <c r="AU170" s="198" t="s">
        <v>89</v>
      </c>
      <c r="AY170" s="18" t="s">
        <v>153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21</v>
      </c>
      <c r="BK170" s="199">
        <f>ROUND(I170*H170,2)</f>
        <v>0</v>
      </c>
      <c r="BL170" s="18" t="s">
        <v>152</v>
      </c>
      <c r="BM170" s="198" t="s">
        <v>603</v>
      </c>
    </row>
    <row r="171" spans="1:65" s="13" customFormat="1">
      <c r="B171" s="211"/>
      <c r="C171" s="212"/>
      <c r="D171" s="200" t="s">
        <v>239</v>
      </c>
      <c r="E171" s="213" t="s">
        <v>1</v>
      </c>
      <c r="F171" s="214" t="s">
        <v>600</v>
      </c>
      <c r="G171" s="212"/>
      <c r="H171" s="215">
        <v>45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239</v>
      </c>
      <c r="AU171" s="221" t="s">
        <v>89</v>
      </c>
      <c r="AV171" s="13" t="s">
        <v>89</v>
      </c>
      <c r="AW171" s="13" t="s">
        <v>37</v>
      </c>
      <c r="AX171" s="13" t="s">
        <v>21</v>
      </c>
      <c r="AY171" s="221" t="s">
        <v>153</v>
      </c>
    </row>
    <row r="172" spans="1:65" s="2" customFormat="1" ht="14.45" customHeight="1">
      <c r="A172" s="35"/>
      <c r="B172" s="36"/>
      <c r="C172" s="245" t="s">
        <v>329</v>
      </c>
      <c r="D172" s="246" t="s">
        <v>334</v>
      </c>
      <c r="E172" s="247" t="s">
        <v>335</v>
      </c>
      <c r="F172" s="248" t="s">
        <v>336</v>
      </c>
      <c r="G172" s="249" t="s">
        <v>337</v>
      </c>
      <c r="H172" s="250">
        <v>1.35</v>
      </c>
      <c r="I172" s="251"/>
      <c r="J172" s="252">
        <f>ROUND(I172*H172,2)</f>
        <v>0</v>
      </c>
      <c r="K172" s="248" t="s">
        <v>237</v>
      </c>
      <c r="L172" s="253"/>
      <c r="M172" s="254" t="s">
        <v>1</v>
      </c>
      <c r="N172" s="255" t="s">
        <v>46</v>
      </c>
      <c r="O172" s="72"/>
      <c r="P172" s="196">
        <f>O172*H172</f>
        <v>0</v>
      </c>
      <c r="Q172" s="196">
        <v>1E-3</v>
      </c>
      <c r="R172" s="196">
        <f>Q172*H172</f>
        <v>1.3500000000000001E-3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187</v>
      </c>
      <c r="AT172" s="198" t="s">
        <v>334</v>
      </c>
      <c r="AU172" s="198" t="s">
        <v>89</v>
      </c>
      <c r="AY172" s="18" t="s">
        <v>153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21</v>
      </c>
      <c r="BK172" s="199">
        <f>ROUND(I172*H172,2)</f>
        <v>0</v>
      </c>
      <c r="BL172" s="18" t="s">
        <v>152</v>
      </c>
      <c r="BM172" s="198" t="s">
        <v>604</v>
      </c>
    </row>
    <row r="173" spans="1:65" s="13" customFormat="1">
      <c r="B173" s="211"/>
      <c r="C173" s="212"/>
      <c r="D173" s="200" t="s">
        <v>239</v>
      </c>
      <c r="E173" s="213" t="s">
        <v>1</v>
      </c>
      <c r="F173" s="214" t="s">
        <v>605</v>
      </c>
      <c r="G173" s="212"/>
      <c r="H173" s="215">
        <v>1.35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239</v>
      </c>
      <c r="AU173" s="221" t="s">
        <v>89</v>
      </c>
      <c r="AV173" s="13" t="s">
        <v>89</v>
      </c>
      <c r="AW173" s="13" t="s">
        <v>37</v>
      </c>
      <c r="AX173" s="13" t="s">
        <v>21</v>
      </c>
      <c r="AY173" s="221" t="s">
        <v>153</v>
      </c>
    </row>
    <row r="174" spans="1:65" s="2" customFormat="1" ht="14.45" customHeight="1">
      <c r="A174" s="35"/>
      <c r="B174" s="36"/>
      <c r="C174" s="187" t="s">
        <v>7</v>
      </c>
      <c r="D174" s="210" t="s">
        <v>155</v>
      </c>
      <c r="E174" s="188" t="s">
        <v>341</v>
      </c>
      <c r="F174" s="189" t="s">
        <v>342</v>
      </c>
      <c r="G174" s="190" t="s">
        <v>236</v>
      </c>
      <c r="H174" s="191">
        <v>360</v>
      </c>
      <c r="I174" s="192"/>
      <c r="J174" s="193">
        <f>ROUND(I174*H174,2)</f>
        <v>0</v>
      </c>
      <c r="K174" s="189" t="s">
        <v>237</v>
      </c>
      <c r="L174" s="40"/>
      <c r="M174" s="194" t="s">
        <v>1</v>
      </c>
      <c r="N174" s="195" t="s">
        <v>46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152</v>
      </c>
      <c r="AT174" s="198" t="s">
        <v>155</v>
      </c>
      <c r="AU174" s="198" t="s">
        <v>89</v>
      </c>
      <c r="AY174" s="18" t="s">
        <v>153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21</v>
      </c>
      <c r="BK174" s="199">
        <f>ROUND(I174*H174,2)</f>
        <v>0</v>
      </c>
      <c r="BL174" s="18" t="s">
        <v>152</v>
      </c>
      <c r="BM174" s="198" t="s">
        <v>606</v>
      </c>
    </row>
    <row r="175" spans="1:65" s="13" customFormat="1">
      <c r="B175" s="211"/>
      <c r="C175" s="212"/>
      <c r="D175" s="200" t="s">
        <v>239</v>
      </c>
      <c r="E175" s="213" t="s">
        <v>1</v>
      </c>
      <c r="F175" s="214" t="s">
        <v>607</v>
      </c>
      <c r="G175" s="212"/>
      <c r="H175" s="215">
        <v>360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239</v>
      </c>
      <c r="AU175" s="221" t="s">
        <v>89</v>
      </c>
      <c r="AV175" s="13" t="s">
        <v>89</v>
      </c>
      <c r="AW175" s="13" t="s">
        <v>37</v>
      </c>
      <c r="AX175" s="13" t="s">
        <v>21</v>
      </c>
      <c r="AY175" s="221" t="s">
        <v>153</v>
      </c>
    </row>
    <row r="176" spans="1:65" s="2" customFormat="1" ht="14.45" customHeight="1">
      <c r="A176" s="35"/>
      <c r="B176" s="36"/>
      <c r="C176" s="245" t="s">
        <v>340</v>
      </c>
      <c r="D176" s="246" t="s">
        <v>334</v>
      </c>
      <c r="E176" s="247" t="s">
        <v>347</v>
      </c>
      <c r="F176" s="248" t="s">
        <v>348</v>
      </c>
      <c r="G176" s="249" t="s">
        <v>337</v>
      </c>
      <c r="H176" s="250">
        <v>10.8</v>
      </c>
      <c r="I176" s="251"/>
      <c r="J176" s="252">
        <f>ROUND(I176*H176,2)</f>
        <v>0</v>
      </c>
      <c r="K176" s="248" t="s">
        <v>237</v>
      </c>
      <c r="L176" s="253"/>
      <c r="M176" s="254" t="s">
        <v>1</v>
      </c>
      <c r="N176" s="255" t="s">
        <v>46</v>
      </c>
      <c r="O176" s="72"/>
      <c r="P176" s="196">
        <f>O176*H176</f>
        <v>0</v>
      </c>
      <c r="Q176" s="196">
        <v>1E-3</v>
      </c>
      <c r="R176" s="196">
        <f>Q176*H176</f>
        <v>1.0800000000000001E-2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187</v>
      </c>
      <c r="AT176" s="198" t="s">
        <v>334</v>
      </c>
      <c r="AU176" s="198" t="s">
        <v>89</v>
      </c>
      <c r="AY176" s="18" t="s">
        <v>153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21</v>
      </c>
      <c r="BK176" s="199">
        <f>ROUND(I176*H176,2)</f>
        <v>0</v>
      </c>
      <c r="BL176" s="18" t="s">
        <v>152</v>
      </c>
      <c r="BM176" s="198" t="s">
        <v>608</v>
      </c>
    </row>
    <row r="177" spans="1:65" s="13" customFormat="1">
      <c r="B177" s="211"/>
      <c r="C177" s="212"/>
      <c r="D177" s="200" t="s">
        <v>239</v>
      </c>
      <c r="E177" s="213" t="s">
        <v>1</v>
      </c>
      <c r="F177" s="214" t="s">
        <v>609</v>
      </c>
      <c r="G177" s="212"/>
      <c r="H177" s="215">
        <v>10.8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239</v>
      </c>
      <c r="AU177" s="221" t="s">
        <v>89</v>
      </c>
      <c r="AV177" s="13" t="s">
        <v>89</v>
      </c>
      <c r="AW177" s="13" t="s">
        <v>37</v>
      </c>
      <c r="AX177" s="13" t="s">
        <v>21</v>
      </c>
      <c r="AY177" s="221" t="s">
        <v>153</v>
      </c>
    </row>
    <row r="178" spans="1:65" s="2" customFormat="1" ht="14.45" customHeight="1">
      <c r="A178" s="35"/>
      <c r="B178" s="36"/>
      <c r="C178" s="187" t="s">
        <v>346</v>
      </c>
      <c r="D178" s="210" t="s">
        <v>155</v>
      </c>
      <c r="E178" s="188" t="s">
        <v>352</v>
      </c>
      <c r="F178" s="189" t="s">
        <v>353</v>
      </c>
      <c r="G178" s="190" t="s">
        <v>236</v>
      </c>
      <c r="H178" s="191">
        <v>55</v>
      </c>
      <c r="I178" s="192"/>
      <c r="J178" s="193">
        <f>ROUND(I178*H178,2)</f>
        <v>0</v>
      </c>
      <c r="K178" s="189" t="s">
        <v>237</v>
      </c>
      <c r="L178" s="40"/>
      <c r="M178" s="194" t="s">
        <v>1</v>
      </c>
      <c r="N178" s="195" t="s">
        <v>46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152</v>
      </c>
      <c r="AT178" s="198" t="s">
        <v>155</v>
      </c>
      <c r="AU178" s="198" t="s">
        <v>89</v>
      </c>
      <c r="AY178" s="18" t="s">
        <v>153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21</v>
      </c>
      <c r="BK178" s="199">
        <f>ROUND(I178*H178,2)</f>
        <v>0</v>
      </c>
      <c r="BL178" s="18" t="s">
        <v>152</v>
      </c>
      <c r="BM178" s="198" t="s">
        <v>610</v>
      </c>
    </row>
    <row r="179" spans="1:65" s="13" customFormat="1">
      <c r="B179" s="211"/>
      <c r="C179" s="212"/>
      <c r="D179" s="200" t="s">
        <v>239</v>
      </c>
      <c r="E179" s="213" t="s">
        <v>1</v>
      </c>
      <c r="F179" s="214" t="s">
        <v>611</v>
      </c>
      <c r="G179" s="212"/>
      <c r="H179" s="215">
        <v>55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239</v>
      </c>
      <c r="AU179" s="221" t="s">
        <v>89</v>
      </c>
      <c r="AV179" s="13" t="s">
        <v>89</v>
      </c>
      <c r="AW179" s="13" t="s">
        <v>37</v>
      </c>
      <c r="AX179" s="13" t="s">
        <v>21</v>
      </c>
      <c r="AY179" s="221" t="s">
        <v>153</v>
      </c>
    </row>
    <row r="180" spans="1:65" s="2" customFormat="1" ht="14.45" customHeight="1">
      <c r="A180" s="35"/>
      <c r="B180" s="36"/>
      <c r="C180" s="187" t="s">
        <v>351</v>
      </c>
      <c r="D180" s="222" t="s">
        <v>155</v>
      </c>
      <c r="E180" s="188" t="s">
        <v>364</v>
      </c>
      <c r="F180" s="189" t="s">
        <v>365</v>
      </c>
      <c r="G180" s="190" t="s">
        <v>236</v>
      </c>
      <c r="H180" s="191">
        <v>377</v>
      </c>
      <c r="I180" s="192"/>
      <c r="J180" s="193">
        <f>ROUND(I180*H180,2)</f>
        <v>0</v>
      </c>
      <c r="K180" s="189" t="s">
        <v>237</v>
      </c>
      <c r="L180" s="40"/>
      <c r="M180" s="194" t="s">
        <v>1</v>
      </c>
      <c r="N180" s="195" t="s">
        <v>46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152</v>
      </c>
      <c r="AT180" s="198" t="s">
        <v>155</v>
      </c>
      <c r="AU180" s="198" t="s">
        <v>89</v>
      </c>
      <c r="AY180" s="18" t="s">
        <v>153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21</v>
      </c>
      <c r="BK180" s="199">
        <f>ROUND(I180*H180,2)</f>
        <v>0</v>
      </c>
      <c r="BL180" s="18" t="s">
        <v>152</v>
      </c>
      <c r="BM180" s="198" t="s">
        <v>612</v>
      </c>
    </row>
    <row r="181" spans="1:65" s="13" customFormat="1">
      <c r="B181" s="211"/>
      <c r="C181" s="212"/>
      <c r="D181" s="200" t="s">
        <v>239</v>
      </c>
      <c r="E181" s="213" t="s">
        <v>1</v>
      </c>
      <c r="F181" s="214" t="s">
        <v>613</v>
      </c>
      <c r="G181" s="212"/>
      <c r="H181" s="215">
        <v>377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239</v>
      </c>
      <c r="AU181" s="221" t="s">
        <v>89</v>
      </c>
      <c r="AV181" s="13" t="s">
        <v>89</v>
      </c>
      <c r="AW181" s="13" t="s">
        <v>37</v>
      </c>
      <c r="AX181" s="13" t="s">
        <v>21</v>
      </c>
      <c r="AY181" s="221" t="s">
        <v>153</v>
      </c>
    </row>
    <row r="182" spans="1:65" s="2" customFormat="1" ht="14.45" customHeight="1">
      <c r="A182" s="35"/>
      <c r="B182" s="36"/>
      <c r="C182" s="187" t="s">
        <v>357</v>
      </c>
      <c r="D182" s="222" t="s">
        <v>155</v>
      </c>
      <c r="E182" s="188" t="s">
        <v>614</v>
      </c>
      <c r="F182" s="189" t="s">
        <v>615</v>
      </c>
      <c r="G182" s="190" t="s">
        <v>236</v>
      </c>
      <c r="H182" s="191">
        <v>360</v>
      </c>
      <c r="I182" s="192"/>
      <c r="J182" s="193">
        <f>ROUND(I182*H182,2)</f>
        <v>0</v>
      </c>
      <c r="K182" s="189" t="s">
        <v>237</v>
      </c>
      <c r="L182" s="40"/>
      <c r="M182" s="194" t="s">
        <v>1</v>
      </c>
      <c r="N182" s="195" t="s">
        <v>46</v>
      </c>
      <c r="O182" s="72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152</v>
      </c>
      <c r="AT182" s="198" t="s">
        <v>155</v>
      </c>
      <c r="AU182" s="198" t="s">
        <v>89</v>
      </c>
      <c r="AY182" s="18" t="s">
        <v>153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21</v>
      </c>
      <c r="BK182" s="199">
        <f>ROUND(I182*H182,2)</f>
        <v>0</v>
      </c>
      <c r="BL182" s="18" t="s">
        <v>152</v>
      </c>
      <c r="BM182" s="198" t="s">
        <v>616</v>
      </c>
    </row>
    <row r="183" spans="1:65" s="13" customFormat="1">
      <c r="B183" s="211"/>
      <c r="C183" s="212"/>
      <c r="D183" s="200" t="s">
        <v>239</v>
      </c>
      <c r="E183" s="213" t="s">
        <v>1</v>
      </c>
      <c r="F183" s="214" t="s">
        <v>607</v>
      </c>
      <c r="G183" s="212"/>
      <c r="H183" s="215">
        <v>360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239</v>
      </c>
      <c r="AU183" s="221" t="s">
        <v>89</v>
      </c>
      <c r="AV183" s="13" t="s">
        <v>89</v>
      </c>
      <c r="AW183" s="13" t="s">
        <v>37</v>
      </c>
      <c r="AX183" s="13" t="s">
        <v>21</v>
      </c>
      <c r="AY183" s="221" t="s">
        <v>153</v>
      </c>
    </row>
    <row r="184" spans="1:65" s="12" customFormat="1" ht="22.9" customHeight="1">
      <c r="B184" s="171"/>
      <c r="C184" s="172"/>
      <c r="D184" s="173" t="s">
        <v>80</v>
      </c>
      <c r="E184" s="185" t="s">
        <v>167</v>
      </c>
      <c r="F184" s="185" t="s">
        <v>381</v>
      </c>
      <c r="G184" s="172"/>
      <c r="H184" s="172"/>
      <c r="I184" s="175"/>
      <c r="J184" s="186">
        <f>BK184</f>
        <v>0</v>
      </c>
      <c r="K184" s="172"/>
      <c r="L184" s="177"/>
      <c r="M184" s="178"/>
      <c r="N184" s="179"/>
      <c r="O184" s="179"/>
      <c r="P184" s="180">
        <f>SUM(P185:P206)</f>
        <v>0</v>
      </c>
      <c r="Q184" s="179"/>
      <c r="R184" s="180">
        <f>SUM(R185:R206)</f>
        <v>70.30488598481999</v>
      </c>
      <c r="S184" s="179"/>
      <c r="T184" s="181">
        <f>SUM(T185:T206)</f>
        <v>0</v>
      </c>
      <c r="AR184" s="182" t="s">
        <v>21</v>
      </c>
      <c r="AT184" s="183" t="s">
        <v>80</v>
      </c>
      <c r="AU184" s="183" t="s">
        <v>21</v>
      </c>
      <c r="AY184" s="182" t="s">
        <v>153</v>
      </c>
      <c r="BK184" s="184">
        <f>SUM(BK185:BK206)</f>
        <v>0</v>
      </c>
    </row>
    <row r="185" spans="1:65" s="2" customFormat="1" ht="14.45" customHeight="1">
      <c r="A185" s="35"/>
      <c r="B185" s="36"/>
      <c r="C185" s="187" t="s">
        <v>363</v>
      </c>
      <c r="D185" s="222" t="s">
        <v>155</v>
      </c>
      <c r="E185" s="188" t="s">
        <v>617</v>
      </c>
      <c r="F185" s="189" t="s">
        <v>618</v>
      </c>
      <c r="G185" s="190" t="s">
        <v>249</v>
      </c>
      <c r="H185" s="191">
        <v>2</v>
      </c>
      <c r="I185" s="192"/>
      <c r="J185" s="193">
        <f>ROUND(I185*H185,2)</f>
        <v>0</v>
      </c>
      <c r="K185" s="189" t="s">
        <v>237</v>
      </c>
      <c r="L185" s="40"/>
      <c r="M185" s="194" t="s">
        <v>1</v>
      </c>
      <c r="N185" s="195" t="s">
        <v>46</v>
      </c>
      <c r="O185" s="72"/>
      <c r="P185" s="196">
        <f>O185*H185</f>
        <v>0</v>
      </c>
      <c r="Q185" s="196">
        <v>2.7676629419999998</v>
      </c>
      <c r="R185" s="196">
        <f>Q185*H185</f>
        <v>5.5353258839999997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152</v>
      </c>
      <c r="AT185" s="198" t="s">
        <v>155</v>
      </c>
      <c r="AU185" s="198" t="s">
        <v>89</v>
      </c>
      <c r="AY185" s="18" t="s">
        <v>153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21</v>
      </c>
      <c r="BK185" s="199">
        <f>ROUND(I185*H185,2)</f>
        <v>0</v>
      </c>
      <c r="BL185" s="18" t="s">
        <v>152</v>
      </c>
      <c r="BM185" s="198" t="s">
        <v>619</v>
      </c>
    </row>
    <row r="186" spans="1:65" s="13" customFormat="1">
      <c r="B186" s="211"/>
      <c r="C186" s="212"/>
      <c r="D186" s="200" t="s">
        <v>239</v>
      </c>
      <c r="E186" s="213" t="s">
        <v>1</v>
      </c>
      <c r="F186" s="214" t="s">
        <v>620</v>
      </c>
      <c r="G186" s="212"/>
      <c r="H186" s="215">
        <v>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239</v>
      </c>
      <c r="AU186" s="221" t="s">
        <v>89</v>
      </c>
      <c r="AV186" s="13" t="s">
        <v>89</v>
      </c>
      <c r="AW186" s="13" t="s">
        <v>37</v>
      </c>
      <c r="AX186" s="13" t="s">
        <v>21</v>
      </c>
      <c r="AY186" s="221" t="s">
        <v>153</v>
      </c>
    </row>
    <row r="187" spans="1:65" s="2" customFormat="1" ht="14.45" customHeight="1">
      <c r="A187" s="35"/>
      <c r="B187" s="36"/>
      <c r="C187" s="187" t="s">
        <v>368</v>
      </c>
      <c r="D187" s="222" t="s">
        <v>155</v>
      </c>
      <c r="E187" s="188" t="s">
        <v>383</v>
      </c>
      <c r="F187" s="189" t="s">
        <v>384</v>
      </c>
      <c r="G187" s="190" t="s">
        <v>249</v>
      </c>
      <c r="H187" s="191">
        <v>22</v>
      </c>
      <c r="I187" s="192"/>
      <c r="J187" s="193">
        <f>ROUND(I187*H187,2)</f>
        <v>0</v>
      </c>
      <c r="K187" s="189" t="s">
        <v>237</v>
      </c>
      <c r="L187" s="40"/>
      <c r="M187" s="194" t="s">
        <v>1</v>
      </c>
      <c r="N187" s="195" t="s">
        <v>46</v>
      </c>
      <c r="O187" s="72"/>
      <c r="P187" s="196">
        <f>O187*H187</f>
        <v>0</v>
      </c>
      <c r="Q187" s="196">
        <v>2.808944538</v>
      </c>
      <c r="R187" s="196">
        <f>Q187*H187</f>
        <v>61.796779835999999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21</v>
      </c>
      <c r="BK187" s="199">
        <f>ROUND(I187*H187,2)</f>
        <v>0</v>
      </c>
      <c r="BL187" s="18" t="s">
        <v>152</v>
      </c>
      <c r="BM187" s="198" t="s">
        <v>621</v>
      </c>
    </row>
    <row r="188" spans="1:65" s="13" customFormat="1">
      <c r="B188" s="211"/>
      <c r="C188" s="212"/>
      <c r="D188" s="200" t="s">
        <v>239</v>
      </c>
      <c r="E188" s="213" t="s">
        <v>1</v>
      </c>
      <c r="F188" s="214" t="s">
        <v>622</v>
      </c>
      <c r="G188" s="212"/>
      <c r="H188" s="215">
        <v>22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239</v>
      </c>
      <c r="AU188" s="221" t="s">
        <v>89</v>
      </c>
      <c r="AV188" s="13" t="s">
        <v>89</v>
      </c>
      <c r="AW188" s="13" t="s">
        <v>37</v>
      </c>
      <c r="AX188" s="13" t="s">
        <v>21</v>
      </c>
      <c r="AY188" s="221" t="s">
        <v>153</v>
      </c>
    </row>
    <row r="189" spans="1:65" s="2" customFormat="1" ht="14.45" customHeight="1">
      <c r="A189" s="35"/>
      <c r="B189" s="36"/>
      <c r="C189" s="187" t="s">
        <v>373</v>
      </c>
      <c r="D189" s="222" t="s">
        <v>155</v>
      </c>
      <c r="E189" s="188" t="s">
        <v>388</v>
      </c>
      <c r="F189" s="189" t="s">
        <v>389</v>
      </c>
      <c r="G189" s="190" t="s">
        <v>236</v>
      </c>
      <c r="H189" s="191">
        <v>63</v>
      </c>
      <c r="I189" s="192"/>
      <c r="J189" s="193">
        <f>ROUND(I189*H189,2)</f>
        <v>0</v>
      </c>
      <c r="K189" s="189" t="s">
        <v>237</v>
      </c>
      <c r="L189" s="40"/>
      <c r="M189" s="194" t="s">
        <v>1</v>
      </c>
      <c r="N189" s="195" t="s">
        <v>46</v>
      </c>
      <c r="O189" s="72"/>
      <c r="P189" s="196">
        <f>O189*H189</f>
        <v>0</v>
      </c>
      <c r="Q189" s="196">
        <v>7.2580040000000002E-3</v>
      </c>
      <c r="R189" s="196">
        <f>Q189*H189</f>
        <v>0.45725425200000003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152</v>
      </c>
      <c r="AT189" s="198" t="s">
        <v>155</v>
      </c>
      <c r="AU189" s="198" t="s">
        <v>89</v>
      </c>
      <c r="AY189" s="18" t="s">
        <v>153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21</v>
      </c>
      <c r="BK189" s="199">
        <f>ROUND(I189*H189,2)</f>
        <v>0</v>
      </c>
      <c r="BL189" s="18" t="s">
        <v>152</v>
      </c>
      <c r="BM189" s="198" t="s">
        <v>623</v>
      </c>
    </row>
    <row r="190" spans="1:65" s="13" customFormat="1">
      <c r="B190" s="211"/>
      <c r="C190" s="212"/>
      <c r="D190" s="200" t="s">
        <v>239</v>
      </c>
      <c r="E190" s="213" t="s">
        <v>1</v>
      </c>
      <c r="F190" s="214" t="s">
        <v>624</v>
      </c>
      <c r="G190" s="212"/>
      <c r="H190" s="215">
        <v>63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239</v>
      </c>
      <c r="AU190" s="221" t="s">
        <v>89</v>
      </c>
      <c r="AV190" s="13" t="s">
        <v>89</v>
      </c>
      <c r="AW190" s="13" t="s">
        <v>37</v>
      </c>
      <c r="AX190" s="13" t="s">
        <v>21</v>
      </c>
      <c r="AY190" s="221" t="s">
        <v>153</v>
      </c>
    </row>
    <row r="191" spans="1:65" s="2" customFormat="1" ht="14.45" customHeight="1">
      <c r="A191" s="35"/>
      <c r="B191" s="36"/>
      <c r="C191" s="187" t="s">
        <v>377</v>
      </c>
      <c r="D191" s="222" t="s">
        <v>155</v>
      </c>
      <c r="E191" s="188" t="s">
        <v>393</v>
      </c>
      <c r="F191" s="189" t="s">
        <v>394</v>
      </c>
      <c r="G191" s="190" t="s">
        <v>236</v>
      </c>
      <c r="H191" s="191">
        <v>63</v>
      </c>
      <c r="I191" s="192"/>
      <c r="J191" s="193">
        <f>ROUND(I191*H191,2)</f>
        <v>0</v>
      </c>
      <c r="K191" s="189" t="s">
        <v>237</v>
      </c>
      <c r="L191" s="40"/>
      <c r="M191" s="194" t="s">
        <v>1</v>
      </c>
      <c r="N191" s="195" t="s">
        <v>46</v>
      </c>
      <c r="O191" s="72"/>
      <c r="P191" s="196">
        <f>O191*H191</f>
        <v>0</v>
      </c>
      <c r="Q191" s="196">
        <v>8.5693499999999997E-4</v>
      </c>
      <c r="R191" s="196">
        <f>Q191*H191</f>
        <v>5.3986904999999995E-2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152</v>
      </c>
      <c r="AT191" s="198" t="s">
        <v>155</v>
      </c>
      <c r="AU191" s="198" t="s">
        <v>89</v>
      </c>
      <c r="AY191" s="18" t="s">
        <v>153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21</v>
      </c>
      <c r="BK191" s="199">
        <f>ROUND(I191*H191,2)</f>
        <v>0</v>
      </c>
      <c r="BL191" s="18" t="s">
        <v>152</v>
      </c>
      <c r="BM191" s="198" t="s">
        <v>625</v>
      </c>
    </row>
    <row r="192" spans="1:65" s="2" customFormat="1" ht="14.45" customHeight="1">
      <c r="A192" s="35"/>
      <c r="B192" s="36"/>
      <c r="C192" s="187" t="s">
        <v>382</v>
      </c>
      <c r="D192" s="222" t="s">
        <v>155</v>
      </c>
      <c r="E192" s="188" t="s">
        <v>397</v>
      </c>
      <c r="F192" s="189" t="s">
        <v>398</v>
      </c>
      <c r="G192" s="190" t="s">
        <v>317</v>
      </c>
      <c r="H192" s="191">
        <v>0.4</v>
      </c>
      <c r="I192" s="192"/>
      <c r="J192" s="193">
        <f>ROUND(I192*H192,2)</f>
        <v>0</v>
      </c>
      <c r="K192" s="189" t="s">
        <v>237</v>
      </c>
      <c r="L192" s="40"/>
      <c r="M192" s="194" t="s">
        <v>1</v>
      </c>
      <c r="N192" s="195" t="s">
        <v>46</v>
      </c>
      <c r="O192" s="72"/>
      <c r="P192" s="196">
        <f>O192*H192</f>
        <v>0</v>
      </c>
      <c r="Q192" s="196">
        <v>1.0957950000000001</v>
      </c>
      <c r="R192" s="196">
        <f>Q192*H192</f>
        <v>0.43831800000000004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152</v>
      </c>
      <c r="AT192" s="198" t="s">
        <v>155</v>
      </c>
      <c r="AU192" s="198" t="s">
        <v>89</v>
      </c>
      <c r="AY192" s="18" t="s">
        <v>153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21</v>
      </c>
      <c r="BK192" s="199">
        <f>ROUND(I192*H192,2)</f>
        <v>0</v>
      </c>
      <c r="BL192" s="18" t="s">
        <v>152</v>
      </c>
      <c r="BM192" s="198" t="s">
        <v>626</v>
      </c>
    </row>
    <row r="193" spans="1:65" s="13" customFormat="1">
      <c r="B193" s="211"/>
      <c r="C193" s="212"/>
      <c r="D193" s="200" t="s">
        <v>239</v>
      </c>
      <c r="E193" s="213" t="s">
        <v>1</v>
      </c>
      <c r="F193" s="214" t="s">
        <v>627</v>
      </c>
      <c r="G193" s="212"/>
      <c r="H193" s="215">
        <v>0.4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239</v>
      </c>
      <c r="AU193" s="221" t="s">
        <v>89</v>
      </c>
      <c r="AV193" s="13" t="s">
        <v>89</v>
      </c>
      <c r="AW193" s="13" t="s">
        <v>37</v>
      </c>
      <c r="AX193" s="13" t="s">
        <v>21</v>
      </c>
      <c r="AY193" s="221" t="s">
        <v>153</v>
      </c>
    </row>
    <row r="194" spans="1:65" s="2" customFormat="1" ht="14.45" customHeight="1">
      <c r="A194" s="35"/>
      <c r="B194" s="36"/>
      <c r="C194" s="187" t="s">
        <v>387</v>
      </c>
      <c r="D194" s="222" t="s">
        <v>155</v>
      </c>
      <c r="E194" s="188" t="s">
        <v>402</v>
      </c>
      <c r="F194" s="189" t="s">
        <v>403</v>
      </c>
      <c r="G194" s="190" t="s">
        <v>317</v>
      </c>
      <c r="H194" s="191">
        <v>0.4</v>
      </c>
      <c r="I194" s="192"/>
      <c r="J194" s="193">
        <f>ROUND(I194*H194,2)</f>
        <v>0</v>
      </c>
      <c r="K194" s="189" t="s">
        <v>237</v>
      </c>
      <c r="L194" s="40"/>
      <c r="M194" s="194" t="s">
        <v>1</v>
      </c>
      <c r="N194" s="195" t="s">
        <v>46</v>
      </c>
      <c r="O194" s="72"/>
      <c r="P194" s="196">
        <f>O194*H194</f>
        <v>0</v>
      </c>
      <c r="Q194" s="196">
        <v>1.0563148680000001</v>
      </c>
      <c r="R194" s="196">
        <f>Q194*H194</f>
        <v>0.42252594720000003</v>
      </c>
      <c r="S194" s="196">
        <v>0</v>
      </c>
      <c r="T194" s="19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152</v>
      </c>
      <c r="AT194" s="198" t="s">
        <v>155</v>
      </c>
      <c r="AU194" s="198" t="s">
        <v>89</v>
      </c>
      <c r="AY194" s="18" t="s">
        <v>153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8" t="s">
        <v>21</v>
      </c>
      <c r="BK194" s="199">
        <f>ROUND(I194*H194,2)</f>
        <v>0</v>
      </c>
      <c r="BL194" s="18" t="s">
        <v>152</v>
      </c>
      <c r="BM194" s="198" t="s">
        <v>628</v>
      </c>
    </row>
    <row r="195" spans="1:65" s="13" customFormat="1">
      <c r="B195" s="211"/>
      <c r="C195" s="212"/>
      <c r="D195" s="200" t="s">
        <v>239</v>
      </c>
      <c r="E195" s="213" t="s">
        <v>1</v>
      </c>
      <c r="F195" s="214" t="s">
        <v>627</v>
      </c>
      <c r="G195" s="212"/>
      <c r="H195" s="215">
        <v>0.4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239</v>
      </c>
      <c r="AU195" s="221" t="s">
        <v>89</v>
      </c>
      <c r="AV195" s="13" t="s">
        <v>89</v>
      </c>
      <c r="AW195" s="13" t="s">
        <v>37</v>
      </c>
      <c r="AX195" s="13" t="s">
        <v>21</v>
      </c>
      <c r="AY195" s="221" t="s">
        <v>153</v>
      </c>
    </row>
    <row r="196" spans="1:65" s="2" customFormat="1" ht="14.45" customHeight="1">
      <c r="A196" s="35"/>
      <c r="B196" s="36"/>
      <c r="C196" s="187" t="s">
        <v>392</v>
      </c>
      <c r="D196" s="222" t="s">
        <v>155</v>
      </c>
      <c r="E196" s="188" t="s">
        <v>407</v>
      </c>
      <c r="F196" s="189" t="s">
        <v>408</v>
      </c>
      <c r="G196" s="190" t="s">
        <v>317</v>
      </c>
      <c r="H196" s="191">
        <v>0.2</v>
      </c>
      <c r="I196" s="192"/>
      <c r="J196" s="193">
        <f>ROUND(I196*H196,2)</f>
        <v>0</v>
      </c>
      <c r="K196" s="189" t="s">
        <v>237</v>
      </c>
      <c r="L196" s="40"/>
      <c r="M196" s="194" t="s">
        <v>1</v>
      </c>
      <c r="N196" s="195" t="s">
        <v>46</v>
      </c>
      <c r="O196" s="72"/>
      <c r="P196" s="196">
        <f>O196*H196</f>
        <v>0</v>
      </c>
      <c r="Q196" s="196">
        <v>1.0395058031</v>
      </c>
      <c r="R196" s="196">
        <f>Q196*H196</f>
        <v>0.20790116062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152</v>
      </c>
      <c r="AT196" s="198" t="s">
        <v>155</v>
      </c>
      <c r="AU196" s="198" t="s">
        <v>89</v>
      </c>
      <c r="AY196" s="18" t="s">
        <v>153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21</v>
      </c>
      <c r="BK196" s="199">
        <f>ROUND(I196*H196,2)</f>
        <v>0</v>
      </c>
      <c r="BL196" s="18" t="s">
        <v>152</v>
      </c>
      <c r="BM196" s="198" t="s">
        <v>629</v>
      </c>
    </row>
    <row r="197" spans="1:65" s="13" customFormat="1">
      <c r="B197" s="211"/>
      <c r="C197" s="212"/>
      <c r="D197" s="200" t="s">
        <v>239</v>
      </c>
      <c r="E197" s="213" t="s">
        <v>1</v>
      </c>
      <c r="F197" s="214" t="s">
        <v>630</v>
      </c>
      <c r="G197" s="212"/>
      <c r="H197" s="215">
        <v>0.2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239</v>
      </c>
      <c r="AU197" s="221" t="s">
        <v>89</v>
      </c>
      <c r="AV197" s="13" t="s">
        <v>89</v>
      </c>
      <c r="AW197" s="13" t="s">
        <v>37</v>
      </c>
      <c r="AX197" s="13" t="s">
        <v>21</v>
      </c>
      <c r="AY197" s="221" t="s">
        <v>153</v>
      </c>
    </row>
    <row r="198" spans="1:65" s="2" customFormat="1" ht="14.45" customHeight="1">
      <c r="A198" s="35"/>
      <c r="B198" s="36"/>
      <c r="C198" s="187" t="s">
        <v>396</v>
      </c>
      <c r="D198" s="222" t="s">
        <v>155</v>
      </c>
      <c r="E198" s="188" t="s">
        <v>527</v>
      </c>
      <c r="F198" s="189" t="s">
        <v>528</v>
      </c>
      <c r="G198" s="190" t="s">
        <v>254</v>
      </c>
      <c r="H198" s="191">
        <v>7.9</v>
      </c>
      <c r="I198" s="192"/>
      <c r="J198" s="193">
        <f>ROUND(I198*H198,2)</f>
        <v>0</v>
      </c>
      <c r="K198" s="189" t="s">
        <v>237</v>
      </c>
      <c r="L198" s="40"/>
      <c r="M198" s="194" t="s">
        <v>1</v>
      </c>
      <c r="N198" s="195" t="s">
        <v>46</v>
      </c>
      <c r="O198" s="72"/>
      <c r="P198" s="196">
        <f>O198*H198</f>
        <v>0</v>
      </c>
      <c r="Q198" s="196">
        <v>6.0000000000000002E-5</v>
      </c>
      <c r="R198" s="196">
        <f>Q198*H198</f>
        <v>4.7400000000000003E-4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152</v>
      </c>
      <c r="AT198" s="198" t="s">
        <v>155</v>
      </c>
      <c r="AU198" s="198" t="s">
        <v>89</v>
      </c>
      <c r="AY198" s="18" t="s">
        <v>153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21</v>
      </c>
      <c r="BK198" s="199">
        <f>ROUND(I198*H198,2)</f>
        <v>0</v>
      </c>
      <c r="BL198" s="18" t="s">
        <v>152</v>
      </c>
      <c r="BM198" s="198" t="s">
        <v>631</v>
      </c>
    </row>
    <row r="199" spans="1:65" s="13" customFormat="1">
      <c r="B199" s="211"/>
      <c r="C199" s="212"/>
      <c r="D199" s="200" t="s">
        <v>239</v>
      </c>
      <c r="E199" s="213" t="s">
        <v>1</v>
      </c>
      <c r="F199" s="214" t="s">
        <v>632</v>
      </c>
      <c r="G199" s="212"/>
      <c r="H199" s="215">
        <v>1.1499999999999999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239</v>
      </c>
      <c r="AU199" s="221" t="s">
        <v>89</v>
      </c>
      <c r="AV199" s="13" t="s">
        <v>89</v>
      </c>
      <c r="AW199" s="13" t="s">
        <v>37</v>
      </c>
      <c r="AX199" s="13" t="s">
        <v>81</v>
      </c>
      <c r="AY199" s="221" t="s">
        <v>153</v>
      </c>
    </row>
    <row r="200" spans="1:65" s="13" customFormat="1">
      <c r="B200" s="211"/>
      <c r="C200" s="212"/>
      <c r="D200" s="200" t="s">
        <v>239</v>
      </c>
      <c r="E200" s="213" t="s">
        <v>1</v>
      </c>
      <c r="F200" s="214" t="s">
        <v>633</v>
      </c>
      <c r="G200" s="212"/>
      <c r="H200" s="215">
        <v>6.75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239</v>
      </c>
      <c r="AU200" s="221" t="s">
        <v>89</v>
      </c>
      <c r="AV200" s="13" t="s">
        <v>89</v>
      </c>
      <c r="AW200" s="13" t="s">
        <v>37</v>
      </c>
      <c r="AX200" s="13" t="s">
        <v>81</v>
      </c>
      <c r="AY200" s="221" t="s">
        <v>153</v>
      </c>
    </row>
    <row r="201" spans="1:65" s="14" customFormat="1">
      <c r="B201" s="223"/>
      <c r="C201" s="224"/>
      <c r="D201" s="200" t="s">
        <v>239</v>
      </c>
      <c r="E201" s="225" t="s">
        <v>1</v>
      </c>
      <c r="F201" s="226" t="s">
        <v>271</v>
      </c>
      <c r="G201" s="224"/>
      <c r="H201" s="227">
        <v>7.9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239</v>
      </c>
      <c r="AU201" s="233" t="s">
        <v>89</v>
      </c>
      <c r="AV201" s="14" t="s">
        <v>152</v>
      </c>
      <c r="AW201" s="14" t="s">
        <v>37</v>
      </c>
      <c r="AX201" s="14" t="s">
        <v>21</v>
      </c>
      <c r="AY201" s="233" t="s">
        <v>153</v>
      </c>
    </row>
    <row r="202" spans="1:65" s="2" customFormat="1" ht="14.45" customHeight="1">
      <c r="A202" s="35"/>
      <c r="B202" s="36"/>
      <c r="C202" s="187" t="s">
        <v>401</v>
      </c>
      <c r="D202" s="222" t="s">
        <v>155</v>
      </c>
      <c r="E202" s="188" t="s">
        <v>634</v>
      </c>
      <c r="F202" s="189" t="s">
        <v>534</v>
      </c>
      <c r="G202" s="190" t="s">
        <v>254</v>
      </c>
      <c r="H202" s="191">
        <v>1.1499999999999999</v>
      </c>
      <c r="I202" s="192"/>
      <c r="J202" s="193">
        <f>ROUND(I202*H202,2)</f>
        <v>0</v>
      </c>
      <c r="K202" s="189" t="s">
        <v>1</v>
      </c>
      <c r="L202" s="40"/>
      <c r="M202" s="194" t="s">
        <v>1</v>
      </c>
      <c r="N202" s="195" t="s">
        <v>46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152</v>
      </c>
      <c r="AT202" s="198" t="s">
        <v>155</v>
      </c>
      <c r="AU202" s="198" t="s">
        <v>89</v>
      </c>
      <c r="AY202" s="18" t="s">
        <v>153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21</v>
      </c>
      <c r="BK202" s="199">
        <f>ROUND(I202*H202,2)</f>
        <v>0</v>
      </c>
      <c r="BL202" s="18" t="s">
        <v>152</v>
      </c>
      <c r="BM202" s="198" t="s">
        <v>635</v>
      </c>
    </row>
    <row r="203" spans="1:65" s="2" customFormat="1" ht="14.45" customHeight="1">
      <c r="A203" s="35"/>
      <c r="B203" s="36"/>
      <c r="C203" s="187" t="s">
        <v>406</v>
      </c>
      <c r="D203" s="222" t="s">
        <v>155</v>
      </c>
      <c r="E203" s="188" t="s">
        <v>636</v>
      </c>
      <c r="F203" s="189" t="s">
        <v>538</v>
      </c>
      <c r="G203" s="190" t="s">
        <v>254</v>
      </c>
      <c r="H203" s="191">
        <v>6.75</v>
      </c>
      <c r="I203" s="192"/>
      <c r="J203" s="193">
        <f>ROUND(I203*H203,2)</f>
        <v>0</v>
      </c>
      <c r="K203" s="189" t="s">
        <v>1</v>
      </c>
      <c r="L203" s="40"/>
      <c r="M203" s="194" t="s">
        <v>1</v>
      </c>
      <c r="N203" s="195" t="s">
        <v>46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152</v>
      </c>
      <c r="AT203" s="198" t="s">
        <v>155</v>
      </c>
      <c r="AU203" s="198" t="s">
        <v>89</v>
      </c>
      <c r="AY203" s="18" t="s">
        <v>153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21</v>
      </c>
      <c r="BK203" s="199">
        <f>ROUND(I203*H203,2)</f>
        <v>0</v>
      </c>
      <c r="BL203" s="18" t="s">
        <v>152</v>
      </c>
      <c r="BM203" s="198" t="s">
        <v>637</v>
      </c>
    </row>
    <row r="204" spans="1:65" s="2" customFormat="1" ht="14.45" customHeight="1">
      <c r="A204" s="35"/>
      <c r="B204" s="36"/>
      <c r="C204" s="187" t="s">
        <v>411</v>
      </c>
      <c r="D204" s="210" t="s">
        <v>155</v>
      </c>
      <c r="E204" s="188" t="s">
        <v>412</v>
      </c>
      <c r="F204" s="189" t="s">
        <v>413</v>
      </c>
      <c r="G204" s="190" t="s">
        <v>236</v>
      </c>
      <c r="H204" s="191">
        <v>16</v>
      </c>
      <c r="I204" s="192"/>
      <c r="J204" s="193">
        <f>ROUND(I204*H204,2)</f>
        <v>0</v>
      </c>
      <c r="K204" s="189" t="s">
        <v>1</v>
      </c>
      <c r="L204" s="40"/>
      <c r="M204" s="194" t="s">
        <v>1</v>
      </c>
      <c r="N204" s="195" t="s">
        <v>46</v>
      </c>
      <c r="O204" s="72"/>
      <c r="P204" s="196">
        <f>O204*H204</f>
        <v>0</v>
      </c>
      <c r="Q204" s="196">
        <v>8.702E-2</v>
      </c>
      <c r="R204" s="196">
        <f>Q204*H204</f>
        <v>1.39232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152</v>
      </c>
      <c r="AT204" s="198" t="s">
        <v>155</v>
      </c>
      <c r="AU204" s="198" t="s">
        <v>89</v>
      </c>
      <c r="AY204" s="18" t="s">
        <v>153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21</v>
      </c>
      <c r="BK204" s="199">
        <f>ROUND(I204*H204,2)</f>
        <v>0</v>
      </c>
      <c r="BL204" s="18" t="s">
        <v>152</v>
      </c>
      <c r="BM204" s="198" t="s">
        <v>638</v>
      </c>
    </row>
    <row r="205" spans="1:65" s="13" customFormat="1">
      <c r="B205" s="211"/>
      <c r="C205" s="212"/>
      <c r="D205" s="200" t="s">
        <v>239</v>
      </c>
      <c r="E205" s="213" t="s">
        <v>1</v>
      </c>
      <c r="F205" s="214" t="s">
        <v>639</v>
      </c>
      <c r="G205" s="212"/>
      <c r="H205" s="215">
        <v>16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239</v>
      </c>
      <c r="AU205" s="221" t="s">
        <v>89</v>
      </c>
      <c r="AV205" s="13" t="s">
        <v>89</v>
      </c>
      <c r="AW205" s="13" t="s">
        <v>37</v>
      </c>
      <c r="AX205" s="13" t="s">
        <v>21</v>
      </c>
      <c r="AY205" s="221" t="s">
        <v>153</v>
      </c>
    </row>
    <row r="206" spans="1:65" s="2" customFormat="1" ht="14.45" customHeight="1">
      <c r="A206" s="35"/>
      <c r="B206" s="36"/>
      <c r="C206" s="187" t="s">
        <v>416</v>
      </c>
      <c r="D206" s="210" t="s">
        <v>155</v>
      </c>
      <c r="E206" s="188" t="s">
        <v>417</v>
      </c>
      <c r="F206" s="189" t="s">
        <v>418</v>
      </c>
      <c r="G206" s="190" t="s">
        <v>236</v>
      </c>
      <c r="H206" s="191">
        <v>16</v>
      </c>
      <c r="I206" s="192"/>
      <c r="J206" s="193">
        <f>ROUND(I206*H206,2)</f>
        <v>0</v>
      </c>
      <c r="K206" s="189" t="s">
        <v>1</v>
      </c>
      <c r="L206" s="40"/>
      <c r="M206" s="194" t="s">
        <v>1</v>
      </c>
      <c r="N206" s="195" t="s">
        <v>46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152</v>
      </c>
      <c r="AT206" s="198" t="s">
        <v>155</v>
      </c>
      <c r="AU206" s="198" t="s">
        <v>89</v>
      </c>
      <c r="AY206" s="18" t="s">
        <v>153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21</v>
      </c>
      <c r="BK206" s="199">
        <f>ROUND(I206*H206,2)</f>
        <v>0</v>
      </c>
      <c r="BL206" s="18" t="s">
        <v>152</v>
      </c>
      <c r="BM206" s="198" t="s">
        <v>640</v>
      </c>
    </row>
    <row r="207" spans="1:65" s="12" customFormat="1" ht="22.9" customHeight="1">
      <c r="B207" s="171"/>
      <c r="C207" s="172"/>
      <c r="D207" s="173" t="s">
        <v>80</v>
      </c>
      <c r="E207" s="185" t="s">
        <v>152</v>
      </c>
      <c r="F207" s="185" t="s">
        <v>420</v>
      </c>
      <c r="G207" s="172"/>
      <c r="H207" s="172"/>
      <c r="I207" s="175"/>
      <c r="J207" s="186">
        <f>BK207</f>
        <v>0</v>
      </c>
      <c r="K207" s="172"/>
      <c r="L207" s="177"/>
      <c r="M207" s="178"/>
      <c r="N207" s="179"/>
      <c r="O207" s="179"/>
      <c r="P207" s="180">
        <f>SUM(P208:P223)</f>
        <v>0</v>
      </c>
      <c r="Q207" s="179"/>
      <c r="R207" s="180">
        <f>SUM(R208:R223)</f>
        <v>143.35368400000002</v>
      </c>
      <c r="S207" s="179"/>
      <c r="T207" s="181">
        <f>SUM(T208:T223)</f>
        <v>0</v>
      </c>
      <c r="AR207" s="182" t="s">
        <v>21</v>
      </c>
      <c r="AT207" s="183" t="s">
        <v>80</v>
      </c>
      <c r="AU207" s="183" t="s">
        <v>21</v>
      </c>
      <c r="AY207" s="182" t="s">
        <v>153</v>
      </c>
      <c r="BK207" s="184">
        <f>SUM(BK208:BK223)</f>
        <v>0</v>
      </c>
    </row>
    <row r="208" spans="1:65" s="2" customFormat="1" ht="14.45" customHeight="1">
      <c r="A208" s="35"/>
      <c r="B208" s="36"/>
      <c r="C208" s="187" t="s">
        <v>421</v>
      </c>
      <c r="D208" s="210" t="s">
        <v>155</v>
      </c>
      <c r="E208" s="188" t="s">
        <v>422</v>
      </c>
      <c r="F208" s="189" t="s">
        <v>423</v>
      </c>
      <c r="G208" s="190" t="s">
        <v>424</v>
      </c>
      <c r="H208" s="191">
        <v>10</v>
      </c>
      <c r="I208" s="192"/>
      <c r="J208" s="193">
        <f>ROUND(I208*H208,2)</f>
        <v>0</v>
      </c>
      <c r="K208" s="189" t="s">
        <v>237</v>
      </c>
      <c r="L208" s="40"/>
      <c r="M208" s="194" t="s">
        <v>1</v>
      </c>
      <c r="N208" s="195" t="s">
        <v>46</v>
      </c>
      <c r="O208" s="72"/>
      <c r="P208" s="196">
        <f>O208*H208</f>
        <v>0</v>
      </c>
      <c r="Q208" s="196">
        <v>1.65E-3</v>
      </c>
      <c r="R208" s="196">
        <f>Q208*H208</f>
        <v>1.6500000000000001E-2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21</v>
      </c>
      <c r="BK208" s="199">
        <f>ROUND(I208*H208,2)</f>
        <v>0</v>
      </c>
      <c r="BL208" s="18" t="s">
        <v>152</v>
      </c>
      <c r="BM208" s="198" t="s">
        <v>641</v>
      </c>
    </row>
    <row r="209" spans="1:65" s="13" customFormat="1">
      <c r="B209" s="211"/>
      <c r="C209" s="212"/>
      <c r="D209" s="200" t="s">
        <v>239</v>
      </c>
      <c r="E209" s="213" t="s">
        <v>1</v>
      </c>
      <c r="F209" s="214" t="s">
        <v>642</v>
      </c>
      <c r="G209" s="212"/>
      <c r="H209" s="215">
        <v>10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239</v>
      </c>
      <c r="AU209" s="221" t="s">
        <v>89</v>
      </c>
      <c r="AV209" s="13" t="s">
        <v>89</v>
      </c>
      <c r="AW209" s="13" t="s">
        <v>37</v>
      </c>
      <c r="AX209" s="13" t="s">
        <v>21</v>
      </c>
      <c r="AY209" s="221" t="s">
        <v>153</v>
      </c>
    </row>
    <row r="210" spans="1:65" s="2" customFormat="1" ht="14.45" customHeight="1">
      <c r="A210" s="35"/>
      <c r="B210" s="36"/>
      <c r="C210" s="245" t="s">
        <v>427</v>
      </c>
      <c r="D210" s="246" t="s">
        <v>334</v>
      </c>
      <c r="E210" s="247" t="s">
        <v>428</v>
      </c>
      <c r="F210" s="248" t="s">
        <v>429</v>
      </c>
      <c r="G210" s="249" t="s">
        <v>424</v>
      </c>
      <c r="H210" s="250">
        <v>10</v>
      </c>
      <c r="I210" s="251"/>
      <c r="J210" s="252">
        <f>ROUND(I210*H210,2)</f>
        <v>0</v>
      </c>
      <c r="K210" s="248" t="s">
        <v>1</v>
      </c>
      <c r="L210" s="253"/>
      <c r="M210" s="254" t="s">
        <v>1</v>
      </c>
      <c r="N210" s="255" t="s">
        <v>46</v>
      </c>
      <c r="O210" s="72"/>
      <c r="P210" s="196">
        <f>O210*H210</f>
        <v>0</v>
      </c>
      <c r="Q210" s="196">
        <v>8.5000000000000006E-2</v>
      </c>
      <c r="R210" s="196">
        <f>Q210*H210</f>
        <v>0.85000000000000009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187</v>
      </c>
      <c r="AT210" s="198" t="s">
        <v>334</v>
      </c>
      <c r="AU210" s="198" t="s">
        <v>89</v>
      </c>
      <c r="AY210" s="18" t="s">
        <v>153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21</v>
      </c>
      <c r="BK210" s="199">
        <f>ROUND(I210*H210,2)</f>
        <v>0</v>
      </c>
      <c r="BL210" s="18" t="s">
        <v>152</v>
      </c>
      <c r="BM210" s="198" t="s">
        <v>643</v>
      </c>
    </row>
    <row r="211" spans="1:65" s="2" customFormat="1" ht="19.5">
      <c r="A211" s="35"/>
      <c r="B211" s="36"/>
      <c r="C211" s="37"/>
      <c r="D211" s="200" t="s">
        <v>161</v>
      </c>
      <c r="E211" s="37"/>
      <c r="F211" s="201" t="s">
        <v>431</v>
      </c>
      <c r="G211" s="37"/>
      <c r="H211" s="37"/>
      <c r="I211" s="202"/>
      <c r="J211" s="37"/>
      <c r="K211" s="37"/>
      <c r="L211" s="40"/>
      <c r="M211" s="203"/>
      <c r="N211" s="204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161</v>
      </c>
      <c r="AU211" s="18" t="s">
        <v>89</v>
      </c>
    </row>
    <row r="212" spans="1:65" s="2" customFormat="1" ht="14.45" customHeight="1">
      <c r="A212" s="35"/>
      <c r="B212" s="36"/>
      <c r="C212" s="187" t="s">
        <v>432</v>
      </c>
      <c r="D212" s="222" t="s">
        <v>155</v>
      </c>
      <c r="E212" s="188" t="s">
        <v>433</v>
      </c>
      <c r="F212" s="189" t="s">
        <v>434</v>
      </c>
      <c r="G212" s="190" t="s">
        <v>249</v>
      </c>
      <c r="H212" s="191">
        <v>3</v>
      </c>
      <c r="I212" s="192"/>
      <c r="J212" s="193">
        <f>ROUND(I212*H212,2)</f>
        <v>0</v>
      </c>
      <c r="K212" s="189" t="s">
        <v>237</v>
      </c>
      <c r="L212" s="40"/>
      <c r="M212" s="194" t="s">
        <v>1</v>
      </c>
      <c r="N212" s="195" t="s">
        <v>46</v>
      </c>
      <c r="O212" s="72"/>
      <c r="P212" s="196">
        <f>O212*H212</f>
        <v>0</v>
      </c>
      <c r="Q212" s="196">
        <v>2.234</v>
      </c>
      <c r="R212" s="196">
        <f>Q212*H212</f>
        <v>6.702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152</v>
      </c>
      <c r="AT212" s="198" t="s">
        <v>155</v>
      </c>
      <c r="AU212" s="198" t="s">
        <v>89</v>
      </c>
      <c r="AY212" s="18" t="s">
        <v>153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21</v>
      </c>
      <c r="BK212" s="199">
        <f>ROUND(I212*H212,2)</f>
        <v>0</v>
      </c>
      <c r="BL212" s="18" t="s">
        <v>152</v>
      </c>
      <c r="BM212" s="198" t="s">
        <v>644</v>
      </c>
    </row>
    <row r="213" spans="1:65" s="13" customFormat="1">
      <c r="B213" s="211"/>
      <c r="C213" s="212"/>
      <c r="D213" s="200" t="s">
        <v>239</v>
      </c>
      <c r="E213" s="213" t="s">
        <v>1</v>
      </c>
      <c r="F213" s="214" t="s">
        <v>645</v>
      </c>
      <c r="G213" s="212"/>
      <c r="H213" s="215">
        <v>3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239</v>
      </c>
      <c r="AU213" s="221" t="s">
        <v>89</v>
      </c>
      <c r="AV213" s="13" t="s">
        <v>89</v>
      </c>
      <c r="AW213" s="13" t="s">
        <v>37</v>
      </c>
      <c r="AX213" s="13" t="s">
        <v>21</v>
      </c>
      <c r="AY213" s="221" t="s">
        <v>153</v>
      </c>
    </row>
    <row r="214" spans="1:65" s="2" customFormat="1" ht="14.45" customHeight="1">
      <c r="A214" s="35"/>
      <c r="B214" s="36"/>
      <c r="C214" s="187" t="s">
        <v>437</v>
      </c>
      <c r="D214" s="222" t="s">
        <v>155</v>
      </c>
      <c r="E214" s="188" t="s">
        <v>646</v>
      </c>
      <c r="F214" s="189" t="s">
        <v>647</v>
      </c>
      <c r="G214" s="190" t="s">
        <v>236</v>
      </c>
      <c r="H214" s="191">
        <v>8</v>
      </c>
      <c r="I214" s="192"/>
      <c r="J214" s="193">
        <f>ROUND(I214*H214,2)</f>
        <v>0</v>
      </c>
      <c r="K214" s="189" t="s">
        <v>237</v>
      </c>
      <c r="L214" s="40"/>
      <c r="M214" s="194" t="s">
        <v>1</v>
      </c>
      <c r="N214" s="195" t="s">
        <v>46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152</v>
      </c>
      <c r="AT214" s="198" t="s">
        <v>155</v>
      </c>
      <c r="AU214" s="198" t="s">
        <v>89</v>
      </c>
      <c r="AY214" s="18" t="s">
        <v>153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21</v>
      </c>
      <c r="BK214" s="199">
        <f>ROUND(I214*H214,2)</f>
        <v>0</v>
      </c>
      <c r="BL214" s="18" t="s">
        <v>152</v>
      </c>
      <c r="BM214" s="198" t="s">
        <v>648</v>
      </c>
    </row>
    <row r="215" spans="1:65" s="13" customFormat="1">
      <c r="B215" s="211"/>
      <c r="C215" s="212"/>
      <c r="D215" s="200" t="s">
        <v>239</v>
      </c>
      <c r="E215" s="213" t="s">
        <v>1</v>
      </c>
      <c r="F215" s="214" t="s">
        <v>649</v>
      </c>
      <c r="G215" s="212"/>
      <c r="H215" s="215">
        <v>8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239</v>
      </c>
      <c r="AU215" s="221" t="s">
        <v>89</v>
      </c>
      <c r="AV215" s="13" t="s">
        <v>89</v>
      </c>
      <c r="AW215" s="13" t="s">
        <v>37</v>
      </c>
      <c r="AX215" s="13" t="s">
        <v>21</v>
      </c>
      <c r="AY215" s="221" t="s">
        <v>153</v>
      </c>
    </row>
    <row r="216" spans="1:65" s="2" customFormat="1" ht="14.45" customHeight="1">
      <c r="A216" s="35"/>
      <c r="B216" s="36"/>
      <c r="C216" s="187" t="s">
        <v>442</v>
      </c>
      <c r="D216" s="222" t="s">
        <v>155</v>
      </c>
      <c r="E216" s="188" t="s">
        <v>449</v>
      </c>
      <c r="F216" s="189" t="s">
        <v>450</v>
      </c>
      <c r="G216" s="190" t="s">
        <v>249</v>
      </c>
      <c r="H216" s="191">
        <v>36</v>
      </c>
      <c r="I216" s="192"/>
      <c r="J216" s="193">
        <f>ROUND(I216*H216,2)</f>
        <v>0</v>
      </c>
      <c r="K216" s="189" t="s">
        <v>237</v>
      </c>
      <c r="L216" s="40"/>
      <c r="M216" s="194" t="s">
        <v>1</v>
      </c>
      <c r="N216" s="195" t="s">
        <v>46</v>
      </c>
      <c r="O216" s="72"/>
      <c r="P216" s="196">
        <f>O216*H216</f>
        <v>0</v>
      </c>
      <c r="Q216" s="196">
        <v>2.4340799999999998</v>
      </c>
      <c r="R216" s="196">
        <f>Q216*H216</f>
        <v>87.62688</v>
      </c>
      <c r="S216" s="196">
        <v>0</v>
      </c>
      <c r="T216" s="19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152</v>
      </c>
      <c r="AT216" s="198" t="s">
        <v>155</v>
      </c>
      <c r="AU216" s="198" t="s">
        <v>89</v>
      </c>
      <c r="AY216" s="18" t="s">
        <v>153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21</v>
      </c>
      <c r="BK216" s="199">
        <f>ROUND(I216*H216,2)</f>
        <v>0</v>
      </c>
      <c r="BL216" s="18" t="s">
        <v>152</v>
      </c>
      <c r="BM216" s="198" t="s">
        <v>650</v>
      </c>
    </row>
    <row r="217" spans="1:65" s="13" customFormat="1">
      <c r="B217" s="211"/>
      <c r="C217" s="212"/>
      <c r="D217" s="200" t="s">
        <v>239</v>
      </c>
      <c r="E217" s="213" t="s">
        <v>1</v>
      </c>
      <c r="F217" s="214" t="s">
        <v>651</v>
      </c>
      <c r="G217" s="212"/>
      <c r="H217" s="215">
        <v>28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239</v>
      </c>
      <c r="AU217" s="221" t="s">
        <v>89</v>
      </c>
      <c r="AV217" s="13" t="s">
        <v>89</v>
      </c>
      <c r="AW217" s="13" t="s">
        <v>37</v>
      </c>
      <c r="AX217" s="13" t="s">
        <v>81</v>
      </c>
      <c r="AY217" s="221" t="s">
        <v>153</v>
      </c>
    </row>
    <row r="218" spans="1:65" s="13" customFormat="1">
      <c r="B218" s="211"/>
      <c r="C218" s="212"/>
      <c r="D218" s="200" t="s">
        <v>239</v>
      </c>
      <c r="E218" s="213" t="s">
        <v>1</v>
      </c>
      <c r="F218" s="214" t="s">
        <v>652</v>
      </c>
      <c r="G218" s="212"/>
      <c r="H218" s="215">
        <v>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239</v>
      </c>
      <c r="AU218" s="221" t="s">
        <v>89</v>
      </c>
      <c r="AV218" s="13" t="s">
        <v>89</v>
      </c>
      <c r="AW218" s="13" t="s">
        <v>37</v>
      </c>
      <c r="AX218" s="13" t="s">
        <v>81</v>
      </c>
      <c r="AY218" s="221" t="s">
        <v>153</v>
      </c>
    </row>
    <row r="219" spans="1:65" s="14" customFormat="1">
      <c r="B219" s="223"/>
      <c r="C219" s="224"/>
      <c r="D219" s="200" t="s">
        <v>239</v>
      </c>
      <c r="E219" s="225" t="s">
        <v>1</v>
      </c>
      <c r="F219" s="226" t="s">
        <v>271</v>
      </c>
      <c r="G219" s="224"/>
      <c r="H219" s="227">
        <v>36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239</v>
      </c>
      <c r="AU219" s="233" t="s">
        <v>89</v>
      </c>
      <c r="AV219" s="14" t="s">
        <v>152</v>
      </c>
      <c r="AW219" s="14" t="s">
        <v>37</v>
      </c>
      <c r="AX219" s="14" t="s">
        <v>21</v>
      </c>
      <c r="AY219" s="233" t="s">
        <v>153</v>
      </c>
    </row>
    <row r="220" spans="1:65" s="2" customFormat="1" ht="14.45" customHeight="1">
      <c r="A220" s="35"/>
      <c r="B220" s="36"/>
      <c r="C220" s="187" t="s">
        <v>448</v>
      </c>
      <c r="D220" s="222" t="s">
        <v>155</v>
      </c>
      <c r="E220" s="188" t="s">
        <v>653</v>
      </c>
      <c r="F220" s="189" t="s">
        <v>654</v>
      </c>
      <c r="G220" s="190" t="s">
        <v>249</v>
      </c>
      <c r="H220" s="191">
        <v>22</v>
      </c>
      <c r="I220" s="192"/>
      <c r="J220" s="193">
        <f>ROUND(I220*H220,2)</f>
        <v>0</v>
      </c>
      <c r="K220" s="189" t="s">
        <v>237</v>
      </c>
      <c r="L220" s="40"/>
      <c r="M220" s="194" t="s">
        <v>1</v>
      </c>
      <c r="N220" s="195" t="s">
        <v>46</v>
      </c>
      <c r="O220" s="72"/>
      <c r="P220" s="196">
        <f>O220*H220</f>
        <v>0</v>
      </c>
      <c r="Q220" s="196">
        <v>1.8480000000000001</v>
      </c>
      <c r="R220" s="196">
        <f>Q220*H220</f>
        <v>40.655999999999999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152</v>
      </c>
      <c r="AT220" s="198" t="s">
        <v>155</v>
      </c>
      <c r="AU220" s="198" t="s">
        <v>89</v>
      </c>
      <c r="AY220" s="18" t="s">
        <v>153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21</v>
      </c>
      <c r="BK220" s="199">
        <f>ROUND(I220*H220,2)</f>
        <v>0</v>
      </c>
      <c r="BL220" s="18" t="s">
        <v>152</v>
      </c>
      <c r="BM220" s="198" t="s">
        <v>655</v>
      </c>
    </row>
    <row r="221" spans="1:65" s="13" customFormat="1">
      <c r="B221" s="211"/>
      <c r="C221" s="212"/>
      <c r="D221" s="200" t="s">
        <v>239</v>
      </c>
      <c r="E221" s="213" t="s">
        <v>1</v>
      </c>
      <c r="F221" s="214" t="s">
        <v>656</v>
      </c>
      <c r="G221" s="212"/>
      <c r="H221" s="215">
        <v>22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239</v>
      </c>
      <c r="AU221" s="221" t="s">
        <v>89</v>
      </c>
      <c r="AV221" s="13" t="s">
        <v>89</v>
      </c>
      <c r="AW221" s="13" t="s">
        <v>37</v>
      </c>
      <c r="AX221" s="13" t="s">
        <v>21</v>
      </c>
      <c r="AY221" s="221" t="s">
        <v>153</v>
      </c>
    </row>
    <row r="222" spans="1:65" s="2" customFormat="1" ht="14.45" customHeight="1">
      <c r="A222" s="35"/>
      <c r="B222" s="36"/>
      <c r="C222" s="187" t="s">
        <v>455</v>
      </c>
      <c r="D222" s="210" t="s">
        <v>155</v>
      </c>
      <c r="E222" s="188" t="s">
        <v>657</v>
      </c>
      <c r="F222" s="189" t="s">
        <v>658</v>
      </c>
      <c r="G222" s="190" t="s">
        <v>236</v>
      </c>
      <c r="H222" s="191">
        <v>8</v>
      </c>
      <c r="I222" s="192"/>
      <c r="J222" s="193">
        <f>ROUND(I222*H222,2)</f>
        <v>0</v>
      </c>
      <c r="K222" s="189" t="s">
        <v>237</v>
      </c>
      <c r="L222" s="40"/>
      <c r="M222" s="194" t="s">
        <v>1</v>
      </c>
      <c r="N222" s="195" t="s">
        <v>46</v>
      </c>
      <c r="O222" s="72"/>
      <c r="P222" s="196">
        <f>O222*H222</f>
        <v>0</v>
      </c>
      <c r="Q222" s="196">
        <v>0.93778799999999995</v>
      </c>
      <c r="R222" s="196">
        <f>Q222*H222</f>
        <v>7.5023039999999996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152</v>
      </c>
      <c r="AT222" s="198" t="s">
        <v>155</v>
      </c>
      <c r="AU222" s="198" t="s">
        <v>89</v>
      </c>
      <c r="AY222" s="18" t="s">
        <v>153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21</v>
      </c>
      <c r="BK222" s="199">
        <f>ROUND(I222*H222,2)</f>
        <v>0</v>
      </c>
      <c r="BL222" s="18" t="s">
        <v>152</v>
      </c>
      <c r="BM222" s="198" t="s">
        <v>659</v>
      </c>
    </row>
    <row r="223" spans="1:65" s="13" customFormat="1">
      <c r="B223" s="211"/>
      <c r="C223" s="212"/>
      <c r="D223" s="200" t="s">
        <v>239</v>
      </c>
      <c r="E223" s="213" t="s">
        <v>1</v>
      </c>
      <c r="F223" s="214" t="s">
        <v>649</v>
      </c>
      <c r="G223" s="212"/>
      <c r="H223" s="215">
        <v>8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239</v>
      </c>
      <c r="AU223" s="221" t="s">
        <v>89</v>
      </c>
      <c r="AV223" s="13" t="s">
        <v>89</v>
      </c>
      <c r="AW223" s="13" t="s">
        <v>37</v>
      </c>
      <c r="AX223" s="13" t="s">
        <v>21</v>
      </c>
      <c r="AY223" s="221" t="s">
        <v>153</v>
      </c>
    </row>
    <row r="224" spans="1:65" s="12" customFormat="1" ht="22.9" customHeight="1">
      <c r="B224" s="171"/>
      <c r="C224" s="172"/>
      <c r="D224" s="173" t="s">
        <v>80</v>
      </c>
      <c r="E224" s="185" t="s">
        <v>175</v>
      </c>
      <c r="F224" s="185" t="s">
        <v>660</v>
      </c>
      <c r="G224" s="172"/>
      <c r="H224" s="172"/>
      <c r="I224" s="175"/>
      <c r="J224" s="186">
        <f>BK224</f>
        <v>0</v>
      </c>
      <c r="K224" s="172"/>
      <c r="L224" s="177"/>
      <c r="M224" s="178"/>
      <c r="N224" s="179"/>
      <c r="O224" s="179"/>
      <c r="P224" s="180">
        <f>SUM(P225:P232)</f>
        <v>0</v>
      </c>
      <c r="Q224" s="179"/>
      <c r="R224" s="180">
        <f>SUM(R225:R232)</f>
        <v>40.021299999999997</v>
      </c>
      <c r="S224" s="179"/>
      <c r="T224" s="181">
        <f>SUM(T225:T232)</f>
        <v>0</v>
      </c>
      <c r="AR224" s="182" t="s">
        <v>21</v>
      </c>
      <c r="AT224" s="183" t="s">
        <v>80</v>
      </c>
      <c r="AU224" s="183" t="s">
        <v>21</v>
      </c>
      <c r="AY224" s="182" t="s">
        <v>153</v>
      </c>
      <c r="BK224" s="184">
        <f>SUM(BK225:BK232)</f>
        <v>0</v>
      </c>
    </row>
    <row r="225" spans="1:65" s="2" customFormat="1" ht="14.45" customHeight="1">
      <c r="A225" s="35"/>
      <c r="B225" s="36"/>
      <c r="C225" s="187" t="s">
        <v>460</v>
      </c>
      <c r="D225" s="222" t="s">
        <v>155</v>
      </c>
      <c r="E225" s="188" t="s">
        <v>661</v>
      </c>
      <c r="F225" s="189" t="s">
        <v>662</v>
      </c>
      <c r="G225" s="190" t="s">
        <v>236</v>
      </c>
      <c r="H225" s="191">
        <v>55</v>
      </c>
      <c r="I225" s="192"/>
      <c r="J225" s="193">
        <f>ROUND(I225*H225,2)</f>
        <v>0</v>
      </c>
      <c r="K225" s="189" t="s">
        <v>237</v>
      </c>
      <c r="L225" s="40"/>
      <c r="M225" s="194" t="s">
        <v>1</v>
      </c>
      <c r="N225" s="195" t="s">
        <v>46</v>
      </c>
      <c r="O225" s="72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152</v>
      </c>
      <c r="AT225" s="198" t="s">
        <v>155</v>
      </c>
      <c r="AU225" s="198" t="s">
        <v>89</v>
      </c>
      <c r="AY225" s="18" t="s">
        <v>153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21</v>
      </c>
      <c r="BK225" s="199">
        <f>ROUND(I225*H225,2)</f>
        <v>0</v>
      </c>
      <c r="BL225" s="18" t="s">
        <v>152</v>
      </c>
      <c r="BM225" s="198" t="s">
        <v>663</v>
      </c>
    </row>
    <row r="226" spans="1:65" s="13" customFormat="1">
      <c r="B226" s="211"/>
      <c r="C226" s="212"/>
      <c r="D226" s="200" t="s">
        <v>239</v>
      </c>
      <c r="E226" s="213" t="s">
        <v>1</v>
      </c>
      <c r="F226" s="214" t="s">
        <v>664</v>
      </c>
      <c r="G226" s="212"/>
      <c r="H226" s="215">
        <v>55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239</v>
      </c>
      <c r="AU226" s="221" t="s">
        <v>89</v>
      </c>
      <c r="AV226" s="13" t="s">
        <v>89</v>
      </c>
      <c r="AW226" s="13" t="s">
        <v>37</v>
      </c>
      <c r="AX226" s="13" t="s">
        <v>21</v>
      </c>
      <c r="AY226" s="221" t="s">
        <v>153</v>
      </c>
    </row>
    <row r="227" spans="1:65" s="2" customFormat="1" ht="14.45" customHeight="1">
      <c r="A227" s="35"/>
      <c r="B227" s="36"/>
      <c r="C227" s="187" t="s">
        <v>465</v>
      </c>
      <c r="D227" s="222" t="s">
        <v>155</v>
      </c>
      <c r="E227" s="188" t="s">
        <v>665</v>
      </c>
      <c r="F227" s="189" t="s">
        <v>666</v>
      </c>
      <c r="G227" s="190" t="s">
        <v>236</v>
      </c>
      <c r="H227" s="191">
        <v>55</v>
      </c>
      <c r="I227" s="192"/>
      <c r="J227" s="193">
        <f>ROUND(I227*H227,2)</f>
        <v>0</v>
      </c>
      <c r="K227" s="189" t="s">
        <v>237</v>
      </c>
      <c r="L227" s="40"/>
      <c r="M227" s="194" t="s">
        <v>1</v>
      </c>
      <c r="N227" s="195" t="s">
        <v>46</v>
      </c>
      <c r="O227" s="72"/>
      <c r="P227" s="196">
        <f>O227*H227</f>
        <v>0</v>
      </c>
      <c r="Q227" s="196">
        <v>0.38700000000000001</v>
      </c>
      <c r="R227" s="196">
        <f>Q227*H227</f>
        <v>21.285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152</v>
      </c>
      <c r="AT227" s="198" t="s">
        <v>155</v>
      </c>
      <c r="AU227" s="198" t="s">
        <v>89</v>
      </c>
      <c r="AY227" s="18" t="s">
        <v>153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21</v>
      </c>
      <c r="BK227" s="199">
        <f>ROUND(I227*H227,2)</f>
        <v>0</v>
      </c>
      <c r="BL227" s="18" t="s">
        <v>152</v>
      </c>
      <c r="BM227" s="198" t="s">
        <v>667</v>
      </c>
    </row>
    <row r="228" spans="1:65" s="13" customFormat="1">
      <c r="B228" s="211"/>
      <c r="C228" s="212"/>
      <c r="D228" s="200" t="s">
        <v>239</v>
      </c>
      <c r="E228" s="213" t="s">
        <v>1</v>
      </c>
      <c r="F228" s="214" t="s">
        <v>664</v>
      </c>
      <c r="G228" s="212"/>
      <c r="H228" s="215">
        <v>55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239</v>
      </c>
      <c r="AU228" s="221" t="s">
        <v>89</v>
      </c>
      <c r="AV228" s="13" t="s">
        <v>89</v>
      </c>
      <c r="AW228" s="13" t="s">
        <v>37</v>
      </c>
      <c r="AX228" s="13" t="s">
        <v>21</v>
      </c>
      <c r="AY228" s="221" t="s">
        <v>153</v>
      </c>
    </row>
    <row r="229" spans="1:65" s="2" customFormat="1" ht="14.45" customHeight="1">
      <c r="A229" s="35"/>
      <c r="B229" s="36"/>
      <c r="C229" s="187" t="s">
        <v>472</v>
      </c>
      <c r="D229" s="222" t="s">
        <v>155</v>
      </c>
      <c r="E229" s="188" t="s">
        <v>668</v>
      </c>
      <c r="F229" s="189" t="s">
        <v>669</v>
      </c>
      <c r="G229" s="190" t="s">
        <v>236</v>
      </c>
      <c r="H229" s="191">
        <v>55</v>
      </c>
      <c r="I229" s="192"/>
      <c r="J229" s="193">
        <f>ROUND(I229*H229,2)</f>
        <v>0</v>
      </c>
      <c r="K229" s="189" t="s">
        <v>237</v>
      </c>
      <c r="L229" s="40"/>
      <c r="M229" s="194" t="s">
        <v>1</v>
      </c>
      <c r="N229" s="195" t="s">
        <v>46</v>
      </c>
      <c r="O229" s="72"/>
      <c r="P229" s="196">
        <f>O229*H229</f>
        <v>0</v>
      </c>
      <c r="Q229" s="196">
        <v>0.21099999999999999</v>
      </c>
      <c r="R229" s="196">
        <f>Q229*H229</f>
        <v>11.605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152</v>
      </c>
      <c r="AT229" s="198" t="s">
        <v>155</v>
      </c>
      <c r="AU229" s="198" t="s">
        <v>89</v>
      </c>
      <c r="AY229" s="18" t="s">
        <v>153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21</v>
      </c>
      <c r="BK229" s="199">
        <f>ROUND(I229*H229,2)</f>
        <v>0</v>
      </c>
      <c r="BL229" s="18" t="s">
        <v>152</v>
      </c>
      <c r="BM229" s="198" t="s">
        <v>670</v>
      </c>
    </row>
    <row r="230" spans="1:65" s="13" customFormat="1">
      <c r="B230" s="211"/>
      <c r="C230" s="212"/>
      <c r="D230" s="200" t="s">
        <v>239</v>
      </c>
      <c r="E230" s="213" t="s">
        <v>1</v>
      </c>
      <c r="F230" s="214" t="s">
        <v>664</v>
      </c>
      <c r="G230" s="212"/>
      <c r="H230" s="215">
        <v>55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239</v>
      </c>
      <c r="AU230" s="221" t="s">
        <v>89</v>
      </c>
      <c r="AV230" s="13" t="s">
        <v>89</v>
      </c>
      <c r="AW230" s="13" t="s">
        <v>37</v>
      </c>
      <c r="AX230" s="13" t="s">
        <v>21</v>
      </c>
      <c r="AY230" s="221" t="s">
        <v>153</v>
      </c>
    </row>
    <row r="231" spans="1:65" s="2" customFormat="1" ht="14.45" customHeight="1">
      <c r="A231" s="35"/>
      <c r="B231" s="36"/>
      <c r="C231" s="187" t="s">
        <v>477</v>
      </c>
      <c r="D231" s="222" t="s">
        <v>155</v>
      </c>
      <c r="E231" s="188" t="s">
        <v>671</v>
      </c>
      <c r="F231" s="189" t="s">
        <v>672</v>
      </c>
      <c r="G231" s="190" t="s">
        <v>236</v>
      </c>
      <c r="H231" s="191">
        <v>55</v>
      </c>
      <c r="I231" s="192"/>
      <c r="J231" s="193">
        <f>ROUND(I231*H231,2)</f>
        <v>0</v>
      </c>
      <c r="K231" s="189" t="s">
        <v>237</v>
      </c>
      <c r="L231" s="40"/>
      <c r="M231" s="194" t="s">
        <v>1</v>
      </c>
      <c r="N231" s="195" t="s">
        <v>46</v>
      </c>
      <c r="O231" s="72"/>
      <c r="P231" s="196">
        <f>O231*H231</f>
        <v>0</v>
      </c>
      <c r="Q231" s="196">
        <v>0.12966</v>
      </c>
      <c r="R231" s="196">
        <f>Q231*H231</f>
        <v>7.1312999999999995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152</v>
      </c>
      <c r="AT231" s="198" t="s">
        <v>155</v>
      </c>
      <c r="AU231" s="198" t="s">
        <v>89</v>
      </c>
      <c r="AY231" s="18" t="s">
        <v>153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21</v>
      </c>
      <c r="BK231" s="199">
        <f>ROUND(I231*H231,2)</f>
        <v>0</v>
      </c>
      <c r="BL231" s="18" t="s">
        <v>152</v>
      </c>
      <c r="BM231" s="198" t="s">
        <v>673</v>
      </c>
    </row>
    <row r="232" spans="1:65" s="13" customFormat="1">
      <c r="B232" s="211"/>
      <c r="C232" s="212"/>
      <c r="D232" s="200" t="s">
        <v>239</v>
      </c>
      <c r="E232" s="213" t="s">
        <v>1</v>
      </c>
      <c r="F232" s="214" t="s">
        <v>674</v>
      </c>
      <c r="G232" s="212"/>
      <c r="H232" s="215">
        <v>55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239</v>
      </c>
      <c r="AU232" s="221" t="s">
        <v>89</v>
      </c>
      <c r="AV232" s="13" t="s">
        <v>89</v>
      </c>
      <c r="AW232" s="13" t="s">
        <v>37</v>
      </c>
      <c r="AX232" s="13" t="s">
        <v>21</v>
      </c>
      <c r="AY232" s="221" t="s">
        <v>153</v>
      </c>
    </row>
    <row r="233" spans="1:65" s="12" customFormat="1" ht="22.9" customHeight="1">
      <c r="B233" s="171"/>
      <c r="C233" s="172"/>
      <c r="D233" s="173" t="s">
        <v>80</v>
      </c>
      <c r="E233" s="185" t="s">
        <v>187</v>
      </c>
      <c r="F233" s="185" t="s">
        <v>675</v>
      </c>
      <c r="G233" s="172"/>
      <c r="H233" s="172"/>
      <c r="I233" s="175"/>
      <c r="J233" s="186">
        <f>BK233</f>
        <v>0</v>
      </c>
      <c r="K233" s="172"/>
      <c r="L233" s="177"/>
      <c r="M233" s="178"/>
      <c r="N233" s="179"/>
      <c r="O233" s="179"/>
      <c r="P233" s="180">
        <f>SUM(P234:P238)</f>
        <v>0</v>
      </c>
      <c r="Q233" s="179"/>
      <c r="R233" s="180">
        <f>SUM(R234:R238)</f>
        <v>5.9328000000000002E-3</v>
      </c>
      <c r="S233" s="179"/>
      <c r="T233" s="181">
        <f>SUM(T234:T238)</f>
        <v>0</v>
      </c>
      <c r="AR233" s="182" t="s">
        <v>21</v>
      </c>
      <c r="AT233" s="183" t="s">
        <v>80</v>
      </c>
      <c r="AU233" s="183" t="s">
        <v>21</v>
      </c>
      <c r="AY233" s="182" t="s">
        <v>153</v>
      </c>
      <c r="BK233" s="184">
        <f>SUM(BK234:BK238)</f>
        <v>0</v>
      </c>
    </row>
    <row r="234" spans="1:65" s="2" customFormat="1" ht="14.45" customHeight="1">
      <c r="A234" s="35"/>
      <c r="B234" s="36"/>
      <c r="C234" s="187" t="s">
        <v>482</v>
      </c>
      <c r="D234" s="222" t="s">
        <v>155</v>
      </c>
      <c r="E234" s="188" t="s">
        <v>676</v>
      </c>
      <c r="F234" s="189" t="s">
        <v>677</v>
      </c>
      <c r="G234" s="190" t="s">
        <v>254</v>
      </c>
      <c r="H234" s="191">
        <v>12</v>
      </c>
      <c r="I234" s="192"/>
      <c r="J234" s="193">
        <f>ROUND(I234*H234,2)</f>
        <v>0</v>
      </c>
      <c r="K234" s="189" t="s">
        <v>237</v>
      </c>
      <c r="L234" s="40"/>
      <c r="M234" s="194" t="s">
        <v>1</v>
      </c>
      <c r="N234" s="195" t="s">
        <v>46</v>
      </c>
      <c r="O234" s="72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152</v>
      </c>
      <c r="AT234" s="198" t="s">
        <v>155</v>
      </c>
      <c r="AU234" s="198" t="s">
        <v>89</v>
      </c>
      <c r="AY234" s="18" t="s">
        <v>153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21</v>
      </c>
      <c r="BK234" s="199">
        <f>ROUND(I234*H234,2)</f>
        <v>0</v>
      </c>
      <c r="BL234" s="18" t="s">
        <v>152</v>
      </c>
      <c r="BM234" s="198" t="s">
        <v>678</v>
      </c>
    </row>
    <row r="235" spans="1:65" s="13" customFormat="1">
      <c r="B235" s="211"/>
      <c r="C235" s="212"/>
      <c r="D235" s="200" t="s">
        <v>239</v>
      </c>
      <c r="E235" s="212"/>
      <c r="F235" s="214" t="s">
        <v>679</v>
      </c>
      <c r="G235" s="212"/>
      <c r="H235" s="215">
        <v>12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239</v>
      </c>
      <c r="AU235" s="221" t="s">
        <v>89</v>
      </c>
      <c r="AV235" s="13" t="s">
        <v>89</v>
      </c>
      <c r="AW235" s="13" t="s">
        <v>4</v>
      </c>
      <c r="AX235" s="13" t="s">
        <v>21</v>
      </c>
      <c r="AY235" s="221" t="s">
        <v>153</v>
      </c>
    </row>
    <row r="236" spans="1:65" s="2" customFormat="1" ht="14.45" customHeight="1">
      <c r="A236" s="35"/>
      <c r="B236" s="36"/>
      <c r="C236" s="245" t="s">
        <v>487</v>
      </c>
      <c r="D236" s="260" t="s">
        <v>334</v>
      </c>
      <c r="E236" s="247" t="s">
        <v>680</v>
      </c>
      <c r="F236" s="248" t="s">
        <v>681</v>
      </c>
      <c r="G236" s="249" t="s">
        <v>254</v>
      </c>
      <c r="H236" s="250">
        <v>12.36</v>
      </c>
      <c r="I236" s="251"/>
      <c r="J236" s="252">
        <f>ROUND(I236*H236,2)</f>
        <v>0</v>
      </c>
      <c r="K236" s="248" t="s">
        <v>682</v>
      </c>
      <c r="L236" s="253"/>
      <c r="M236" s="254" t="s">
        <v>1</v>
      </c>
      <c r="N236" s="255" t="s">
        <v>46</v>
      </c>
      <c r="O236" s="72"/>
      <c r="P236" s="196">
        <f>O236*H236</f>
        <v>0</v>
      </c>
      <c r="Q236" s="196">
        <v>4.8000000000000001E-4</v>
      </c>
      <c r="R236" s="196">
        <f>Q236*H236</f>
        <v>5.9328000000000002E-3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187</v>
      </c>
      <c r="AT236" s="198" t="s">
        <v>334</v>
      </c>
      <c r="AU236" s="198" t="s">
        <v>89</v>
      </c>
      <c r="AY236" s="18" t="s">
        <v>153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21</v>
      </c>
      <c r="BK236" s="199">
        <f>ROUND(I236*H236,2)</f>
        <v>0</v>
      </c>
      <c r="BL236" s="18" t="s">
        <v>152</v>
      </c>
      <c r="BM236" s="198" t="s">
        <v>683</v>
      </c>
    </row>
    <row r="237" spans="1:65" s="13" customFormat="1">
      <c r="B237" s="211"/>
      <c r="C237" s="212"/>
      <c r="D237" s="200" t="s">
        <v>239</v>
      </c>
      <c r="E237" s="213" t="s">
        <v>1</v>
      </c>
      <c r="F237" s="214" t="s">
        <v>684</v>
      </c>
      <c r="G237" s="212"/>
      <c r="H237" s="215">
        <v>12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239</v>
      </c>
      <c r="AU237" s="221" t="s">
        <v>89</v>
      </c>
      <c r="AV237" s="13" t="s">
        <v>89</v>
      </c>
      <c r="AW237" s="13" t="s">
        <v>37</v>
      </c>
      <c r="AX237" s="13" t="s">
        <v>21</v>
      </c>
      <c r="AY237" s="221" t="s">
        <v>153</v>
      </c>
    </row>
    <row r="238" spans="1:65" s="13" customFormat="1">
      <c r="B238" s="211"/>
      <c r="C238" s="212"/>
      <c r="D238" s="200" t="s">
        <v>239</v>
      </c>
      <c r="E238" s="212"/>
      <c r="F238" s="214" t="s">
        <v>685</v>
      </c>
      <c r="G238" s="212"/>
      <c r="H238" s="215">
        <v>12.36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239</v>
      </c>
      <c r="AU238" s="221" t="s">
        <v>89</v>
      </c>
      <c r="AV238" s="13" t="s">
        <v>89</v>
      </c>
      <c r="AW238" s="13" t="s">
        <v>4</v>
      </c>
      <c r="AX238" s="13" t="s">
        <v>21</v>
      </c>
      <c r="AY238" s="221" t="s">
        <v>153</v>
      </c>
    </row>
    <row r="239" spans="1:65" s="12" customFormat="1" ht="22.9" customHeight="1">
      <c r="B239" s="171"/>
      <c r="C239" s="172"/>
      <c r="D239" s="173" t="s">
        <v>80</v>
      </c>
      <c r="E239" s="185" t="s">
        <v>191</v>
      </c>
      <c r="F239" s="185" t="s">
        <v>471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P240+SUM(P241:P251)</f>
        <v>0</v>
      </c>
      <c r="Q239" s="179"/>
      <c r="R239" s="180">
        <f>R240+SUM(R241:R251)</f>
        <v>8.8370700000000006</v>
      </c>
      <c r="S239" s="179"/>
      <c r="T239" s="181">
        <f>T240+SUM(T241:T251)</f>
        <v>0</v>
      </c>
      <c r="AR239" s="182" t="s">
        <v>21</v>
      </c>
      <c r="AT239" s="183" t="s">
        <v>80</v>
      </c>
      <c r="AU239" s="183" t="s">
        <v>21</v>
      </c>
      <c r="AY239" s="182" t="s">
        <v>153</v>
      </c>
      <c r="BK239" s="184">
        <f>BK240+SUM(BK241:BK251)</f>
        <v>0</v>
      </c>
    </row>
    <row r="240" spans="1:65" s="2" customFormat="1" ht="14.45" customHeight="1">
      <c r="A240" s="35"/>
      <c r="B240" s="36"/>
      <c r="C240" s="187" t="s">
        <v>492</v>
      </c>
      <c r="D240" s="210" t="s">
        <v>155</v>
      </c>
      <c r="E240" s="188" t="s">
        <v>686</v>
      </c>
      <c r="F240" s="189" t="s">
        <v>687</v>
      </c>
      <c r="G240" s="190" t="s">
        <v>254</v>
      </c>
      <c r="H240" s="191">
        <v>11</v>
      </c>
      <c r="I240" s="192"/>
      <c r="J240" s="193">
        <f>ROUND(I240*H240,2)</f>
        <v>0</v>
      </c>
      <c r="K240" s="189" t="s">
        <v>237</v>
      </c>
      <c r="L240" s="40"/>
      <c r="M240" s="194" t="s">
        <v>1</v>
      </c>
      <c r="N240" s="195" t="s">
        <v>46</v>
      </c>
      <c r="O240" s="72"/>
      <c r="P240" s="196">
        <f>O240*H240</f>
        <v>0</v>
      </c>
      <c r="Q240" s="196">
        <v>0.58896999999999999</v>
      </c>
      <c r="R240" s="196">
        <f>Q240*H240</f>
        <v>6.4786700000000002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152</v>
      </c>
      <c r="AT240" s="198" t="s">
        <v>155</v>
      </c>
      <c r="AU240" s="198" t="s">
        <v>89</v>
      </c>
      <c r="AY240" s="18" t="s">
        <v>153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21</v>
      </c>
      <c r="BK240" s="199">
        <f>ROUND(I240*H240,2)</f>
        <v>0</v>
      </c>
      <c r="BL240" s="18" t="s">
        <v>152</v>
      </c>
      <c r="BM240" s="198" t="s">
        <v>688</v>
      </c>
    </row>
    <row r="241" spans="1:65" s="13" customFormat="1">
      <c r="B241" s="211"/>
      <c r="C241" s="212"/>
      <c r="D241" s="200" t="s">
        <v>239</v>
      </c>
      <c r="E241" s="213" t="s">
        <v>1</v>
      </c>
      <c r="F241" s="214" t="s">
        <v>689</v>
      </c>
      <c r="G241" s="212"/>
      <c r="H241" s="215">
        <v>11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239</v>
      </c>
      <c r="AU241" s="221" t="s">
        <v>89</v>
      </c>
      <c r="AV241" s="13" t="s">
        <v>89</v>
      </c>
      <c r="AW241" s="13" t="s">
        <v>37</v>
      </c>
      <c r="AX241" s="13" t="s">
        <v>21</v>
      </c>
      <c r="AY241" s="221" t="s">
        <v>153</v>
      </c>
    </row>
    <row r="242" spans="1:65" s="2" customFormat="1" ht="14.45" customHeight="1">
      <c r="A242" s="35"/>
      <c r="B242" s="36"/>
      <c r="C242" s="245" t="s">
        <v>499</v>
      </c>
      <c r="D242" s="246" t="s">
        <v>334</v>
      </c>
      <c r="E242" s="247" t="s">
        <v>690</v>
      </c>
      <c r="F242" s="248" t="s">
        <v>691</v>
      </c>
      <c r="G242" s="249" t="s">
        <v>254</v>
      </c>
      <c r="H242" s="250">
        <v>11</v>
      </c>
      <c r="I242" s="251"/>
      <c r="J242" s="252">
        <f>ROUND(I242*H242,2)</f>
        <v>0</v>
      </c>
      <c r="K242" s="248" t="s">
        <v>237</v>
      </c>
      <c r="L242" s="253"/>
      <c r="M242" s="254" t="s">
        <v>1</v>
      </c>
      <c r="N242" s="255" t="s">
        <v>46</v>
      </c>
      <c r="O242" s="72"/>
      <c r="P242" s="196">
        <f>O242*H242</f>
        <v>0</v>
      </c>
      <c r="Q242" s="196">
        <v>0.21440000000000001</v>
      </c>
      <c r="R242" s="196">
        <f>Q242*H242</f>
        <v>2.3584000000000001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187</v>
      </c>
      <c r="AT242" s="198" t="s">
        <v>334</v>
      </c>
      <c r="AU242" s="198" t="s">
        <v>89</v>
      </c>
      <c r="AY242" s="18" t="s">
        <v>153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21</v>
      </c>
      <c r="BK242" s="199">
        <f>ROUND(I242*H242,2)</f>
        <v>0</v>
      </c>
      <c r="BL242" s="18" t="s">
        <v>152</v>
      </c>
      <c r="BM242" s="198" t="s">
        <v>692</v>
      </c>
    </row>
    <row r="243" spans="1:65" s="2" customFormat="1" ht="19.5">
      <c r="A243" s="35"/>
      <c r="B243" s="36"/>
      <c r="C243" s="37"/>
      <c r="D243" s="200" t="s">
        <v>161</v>
      </c>
      <c r="E243" s="37"/>
      <c r="F243" s="201" t="s">
        <v>481</v>
      </c>
      <c r="G243" s="37"/>
      <c r="H243" s="37"/>
      <c r="I243" s="202"/>
      <c r="J243" s="37"/>
      <c r="K243" s="37"/>
      <c r="L243" s="40"/>
      <c r="M243" s="203"/>
      <c r="N243" s="204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161</v>
      </c>
      <c r="AU243" s="18" t="s">
        <v>89</v>
      </c>
    </row>
    <row r="244" spans="1:65" s="2" customFormat="1" ht="14.45" customHeight="1">
      <c r="A244" s="35"/>
      <c r="B244" s="36"/>
      <c r="C244" s="187" t="s">
        <v>505</v>
      </c>
      <c r="D244" s="210" t="s">
        <v>155</v>
      </c>
      <c r="E244" s="188" t="s">
        <v>483</v>
      </c>
      <c r="F244" s="189" t="s">
        <v>484</v>
      </c>
      <c r="G244" s="190" t="s">
        <v>254</v>
      </c>
      <c r="H244" s="191">
        <v>16</v>
      </c>
      <c r="I244" s="192"/>
      <c r="J244" s="193">
        <f>ROUND(I244*H244,2)</f>
        <v>0</v>
      </c>
      <c r="K244" s="189" t="s">
        <v>237</v>
      </c>
      <c r="L244" s="40"/>
      <c r="M244" s="194" t="s">
        <v>1</v>
      </c>
      <c r="N244" s="195" t="s">
        <v>46</v>
      </c>
      <c r="O244" s="72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152</v>
      </c>
      <c r="AT244" s="198" t="s">
        <v>155</v>
      </c>
      <c r="AU244" s="198" t="s">
        <v>89</v>
      </c>
      <c r="AY244" s="18" t="s">
        <v>153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21</v>
      </c>
      <c r="BK244" s="199">
        <f>ROUND(I244*H244,2)</f>
        <v>0</v>
      </c>
      <c r="BL244" s="18" t="s">
        <v>152</v>
      </c>
      <c r="BM244" s="198" t="s">
        <v>693</v>
      </c>
    </row>
    <row r="245" spans="1:65" s="13" customFormat="1">
      <c r="B245" s="211"/>
      <c r="C245" s="212"/>
      <c r="D245" s="200" t="s">
        <v>239</v>
      </c>
      <c r="E245" s="213" t="s">
        <v>1</v>
      </c>
      <c r="F245" s="214" t="s">
        <v>694</v>
      </c>
      <c r="G245" s="212"/>
      <c r="H245" s="215">
        <v>16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239</v>
      </c>
      <c r="AU245" s="221" t="s">
        <v>89</v>
      </c>
      <c r="AV245" s="13" t="s">
        <v>89</v>
      </c>
      <c r="AW245" s="13" t="s">
        <v>37</v>
      </c>
      <c r="AX245" s="13" t="s">
        <v>21</v>
      </c>
      <c r="AY245" s="221" t="s">
        <v>153</v>
      </c>
    </row>
    <row r="246" spans="1:65" s="2" customFormat="1" ht="14.45" customHeight="1">
      <c r="A246" s="35"/>
      <c r="B246" s="36"/>
      <c r="C246" s="187" t="s">
        <v>509</v>
      </c>
      <c r="D246" s="222" t="s">
        <v>155</v>
      </c>
      <c r="E246" s="188" t="s">
        <v>510</v>
      </c>
      <c r="F246" s="189" t="s">
        <v>511</v>
      </c>
      <c r="G246" s="190" t="s">
        <v>317</v>
      </c>
      <c r="H246" s="191">
        <v>49.83</v>
      </c>
      <c r="I246" s="192"/>
      <c r="J246" s="193">
        <f>ROUND(I246*H246,2)</f>
        <v>0</v>
      </c>
      <c r="K246" s="189" t="s">
        <v>237</v>
      </c>
      <c r="L246" s="40"/>
      <c r="M246" s="194" t="s">
        <v>1</v>
      </c>
      <c r="N246" s="195" t="s">
        <v>46</v>
      </c>
      <c r="O246" s="72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152</v>
      </c>
      <c r="AT246" s="198" t="s">
        <v>155</v>
      </c>
      <c r="AU246" s="198" t="s">
        <v>89</v>
      </c>
      <c r="AY246" s="18" t="s">
        <v>153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21</v>
      </c>
      <c r="BK246" s="199">
        <f>ROUND(I246*H246,2)</f>
        <v>0</v>
      </c>
      <c r="BL246" s="18" t="s">
        <v>152</v>
      </c>
      <c r="BM246" s="198" t="s">
        <v>695</v>
      </c>
    </row>
    <row r="247" spans="1:65" s="2" customFormat="1" ht="14.45" customHeight="1">
      <c r="A247" s="35"/>
      <c r="B247" s="36"/>
      <c r="C247" s="187" t="s">
        <v>513</v>
      </c>
      <c r="D247" s="222" t="s">
        <v>155</v>
      </c>
      <c r="E247" s="188" t="s">
        <v>514</v>
      </c>
      <c r="F247" s="189" t="s">
        <v>515</v>
      </c>
      <c r="G247" s="190" t="s">
        <v>317</v>
      </c>
      <c r="H247" s="191">
        <v>946.77</v>
      </c>
      <c r="I247" s="192"/>
      <c r="J247" s="193">
        <f>ROUND(I247*H247,2)</f>
        <v>0</v>
      </c>
      <c r="K247" s="189" t="s">
        <v>237</v>
      </c>
      <c r="L247" s="40"/>
      <c r="M247" s="194" t="s">
        <v>1</v>
      </c>
      <c r="N247" s="195" t="s">
        <v>46</v>
      </c>
      <c r="O247" s="72"/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152</v>
      </c>
      <c r="AT247" s="198" t="s">
        <v>155</v>
      </c>
      <c r="AU247" s="198" t="s">
        <v>89</v>
      </c>
      <c r="AY247" s="18" t="s">
        <v>153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21</v>
      </c>
      <c r="BK247" s="199">
        <f>ROUND(I247*H247,2)</f>
        <v>0</v>
      </c>
      <c r="BL247" s="18" t="s">
        <v>152</v>
      </c>
      <c r="BM247" s="198" t="s">
        <v>696</v>
      </c>
    </row>
    <row r="248" spans="1:65" s="13" customFormat="1">
      <c r="B248" s="211"/>
      <c r="C248" s="212"/>
      <c r="D248" s="200" t="s">
        <v>239</v>
      </c>
      <c r="E248" s="213" t="s">
        <v>1</v>
      </c>
      <c r="F248" s="214" t="s">
        <v>697</v>
      </c>
      <c r="G248" s="212"/>
      <c r="H248" s="215">
        <v>946.77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239</v>
      </c>
      <c r="AU248" s="221" t="s">
        <v>89</v>
      </c>
      <c r="AV248" s="13" t="s">
        <v>89</v>
      </c>
      <c r="AW248" s="13" t="s">
        <v>37</v>
      </c>
      <c r="AX248" s="13" t="s">
        <v>21</v>
      </c>
      <c r="AY248" s="221" t="s">
        <v>153</v>
      </c>
    </row>
    <row r="249" spans="1:65" s="2" customFormat="1" ht="14.45" customHeight="1">
      <c r="A249" s="35"/>
      <c r="B249" s="36"/>
      <c r="C249" s="187" t="s">
        <v>518</v>
      </c>
      <c r="D249" s="222" t="s">
        <v>155</v>
      </c>
      <c r="E249" s="188" t="s">
        <v>698</v>
      </c>
      <c r="F249" s="189" t="s">
        <v>699</v>
      </c>
      <c r="G249" s="190" t="s">
        <v>317</v>
      </c>
      <c r="H249" s="191">
        <v>17.38</v>
      </c>
      <c r="I249" s="192"/>
      <c r="J249" s="193">
        <f>ROUND(I249*H249,2)</f>
        <v>0</v>
      </c>
      <c r="K249" s="189" t="s">
        <v>237</v>
      </c>
      <c r="L249" s="40"/>
      <c r="M249" s="194" t="s">
        <v>1</v>
      </c>
      <c r="N249" s="195" t="s">
        <v>46</v>
      </c>
      <c r="O249" s="72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152</v>
      </c>
      <c r="AT249" s="198" t="s">
        <v>155</v>
      </c>
      <c r="AU249" s="198" t="s">
        <v>89</v>
      </c>
      <c r="AY249" s="18" t="s">
        <v>153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21</v>
      </c>
      <c r="BK249" s="199">
        <f>ROUND(I249*H249,2)</f>
        <v>0</v>
      </c>
      <c r="BL249" s="18" t="s">
        <v>152</v>
      </c>
      <c r="BM249" s="198" t="s">
        <v>700</v>
      </c>
    </row>
    <row r="250" spans="1:65" s="2" customFormat="1" ht="14.45" customHeight="1">
      <c r="A250" s="35"/>
      <c r="B250" s="36"/>
      <c r="C250" s="187" t="s">
        <v>526</v>
      </c>
      <c r="D250" s="222" t="s">
        <v>155</v>
      </c>
      <c r="E250" s="188" t="s">
        <v>701</v>
      </c>
      <c r="F250" s="189" t="s">
        <v>316</v>
      </c>
      <c r="G250" s="190" t="s">
        <v>317</v>
      </c>
      <c r="H250" s="191">
        <v>32.450000000000003</v>
      </c>
      <c r="I250" s="192"/>
      <c r="J250" s="193">
        <f>ROUND(I250*H250,2)</f>
        <v>0</v>
      </c>
      <c r="K250" s="189" t="s">
        <v>237</v>
      </c>
      <c r="L250" s="40"/>
      <c r="M250" s="194" t="s">
        <v>1</v>
      </c>
      <c r="N250" s="195" t="s">
        <v>46</v>
      </c>
      <c r="O250" s="72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152</v>
      </c>
      <c r="AT250" s="198" t="s">
        <v>155</v>
      </c>
      <c r="AU250" s="198" t="s">
        <v>89</v>
      </c>
      <c r="AY250" s="18" t="s">
        <v>153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21</v>
      </c>
      <c r="BK250" s="199">
        <f>ROUND(I250*H250,2)</f>
        <v>0</v>
      </c>
      <c r="BL250" s="18" t="s">
        <v>152</v>
      </c>
      <c r="BM250" s="198" t="s">
        <v>702</v>
      </c>
    </row>
    <row r="251" spans="1:65" s="12" customFormat="1" ht="20.85" customHeight="1">
      <c r="B251" s="171"/>
      <c r="C251" s="172"/>
      <c r="D251" s="173" t="s">
        <v>80</v>
      </c>
      <c r="E251" s="185" t="s">
        <v>497</v>
      </c>
      <c r="F251" s="185" t="s">
        <v>498</v>
      </c>
      <c r="G251" s="172"/>
      <c r="H251" s="172"/>
      <c r="I251" s="175"/>
      <c r="J251" s="186">
        <f>BK251</f>
        <v>0</v>
      </c>
      <c r="K251" s="172"/>
      <c r="L251" s="177"/>
      <c r="M251" s="178"/>
      <c r="N251" s="179"/>
      <c r="O251" s="179"/>
      <c r="P251" s="180">
        <f>P252</f>
        <v>0</v>
      </c>
      <c r="Q251" s="179"/>
      <c r="R251" s="180">
        <f>R252</f>
        <v>0</v>
      </c>
      <c r="S251" s="179"/>
      <c r="T251" s="181">
        <f>T252</f>
        <v>0</v>
      </c>
      <c r="AR251" s="182" t="s">
        <v>21</v>
      </c>
      <c r="AT251" s="183" t="s">
        <v>80</v>
      </c>
      <c r="AU251" s="183" t="s">
        <v>89</v>
      </c>
      <c r="AY251" s="182" t="s">
        <v>153</v>
      </c>
      <c r="BK251" s="184">
        <f>BK252</f>
        <v>0</v>
      </c>
    </row>
    <row r="252" spans="1:65" s="2" customFormat="1" ht="14.45" customHeight="1">
      <c r="A252" s="35"/>
      <c r="B252" s="36"/>
      <c r="C252" s="187" t="s">
        <v>532</v>
      </c>
      <c r="D252" s="187" t="s">
        <v>155</v>
      </c>
      <c r="E252" s="188" t="s">
        <v>500</v>
      </c>
      <c r="F252" s="189" t="s">
        <v>501</v>
      </c>
      <c r="G252" s="190" t="s">
        <v>317</v>
      </c>
      <c r="H252" s="191">
        <v>282.56599999999997</v>
      </c>
      <c r="I252" s="192"/>
      <c r="J252" s="193">
        <f>ROUND(I252*H252,2)</f>
        <v>0</v>
      </c>
      <c r="K252" s="189" t="s">
        <v>237</v>
      </c>
      <c r="L252" s="40"/>
      <c r="M252" s="194" t="s">
        <v>1</v>
      </c>
      <c r="N252" s="195" t="s">
        <v>46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152</v>
      </c>
      <c r="AT252" s="198" t="s">
        <v>155</v>
      </c>
      <c r="AU252" s="198" t="s">
        <v>167</v>
      </c>
      <c r="AY252" s="18" t="s">
        <v>153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21</v>
      </c>
      <c r="BK252" s="199">
        <f>ROUND(I252*H252,2)</f>
        <v>0</v>
      </c>
      <c r="BL252" s="18" t="s">
        <v>152</v>
      </c>
      <c r="BM252" s="198" t="s">
        <v>703</v>
      </c>
    </row>
    <row r="253" spans="1:65" s="12" customFormat="1" ht="25.9" customHeight="1">
      <c r="B253" s="171"/>
      <c r="C253" s="172"/>
      <c r="D253" s="173" t="s">
        <v>80</v>
      </c>
      <c r="E253" s="174" t="s">
        <v>522</v>
      </c>
      <c r="F253" s="174" t="s">
        <v>523</v>
      </c>
      <c r="G253" s="172"/>
      <c r="H253" s="172"/>
      <c r="I253" s="175"/>
      <c r="J253" s="176">
        <f>BK253</f>
        <v>0</v>
      </c>
      <c r="K253" s="172"/>
      <c r="L253" s="177"/>
      <c r="M253" s="178"/>
      <c r="N253" s="179"/>
      <c r="O253" s="179"/>
      <c r="P253" s="180">
        <f>P254</f>
        <v>0</v>
      </c>
      <c r="Q253" s="179"/>
      <c r="R253" s="180">
        <f>R254</f>
        <v>6.4328999999999997E-2</v>
      </c>
      <c r="S253" s="179"/>
      <c r="T253" s="181">
        <f>T254</f>
        <v>0</v>
      </c>
      <c r="AR253" s="182" t="s">
        <v>89</v>
      </c>
      <c r="AT253" s="183" t="s">
        <v>80</v>
      </c>
      <c r="AU253" s="183" t="s">
        <v>81</v>
      </c>
      <c r="AY253" s="182" t="s">
        <v>153</v>
      </c>
      <c r="BK253" s="184">
        <f>BK254</f>
        <v>0</v>
      </c>
    </row>
    <row r="254" spans="1:65" s="12" customFormat="1" ht="22.9" customHeight="1">
      <c r="B254" s="171"/>
      <c r="C254" s="172"/>
      <c r="D254" s="173" t="s">
        <v>80</v>
      </c>
      <c r="E254" s="185" t="s">
        <v>524</v>
      </c>
      <c r="F254" s="185" t="s">
        <v>525</v>
      </c>
      <c r="G254" s="172"/>
      <c r="H254" s="172"/>
      <c r="I254" s="175"/>
      <c r="J254" s="186">
        <f>BK254</f>
        <v>0</v>
      </c>
      <c r="K254" s="172"/>
      <c r="L254" s="177"/>
      <c r="M254" s="178"/>
      <c r="N254" s="179"/>
      <c r="O254" s="179"/>
      <c r="P254" s="180">
        <f>SUM(P255:P257)</f>
        <v>0</v>
      </c>
      <c r="Q254" s="179"/>
      <c r="R254" s="180">
        <f>SUM(R255:R257)</f>
        <v>6.4328999999999997E-2</v>
      </c>
      <c r="S254" s="179"/>
      <c r="T254" s="181">
        <f>SUM(T255:T257)</f>
        <v>0</v>
      </c>
      <c r="AR254" s="182" t="s">
        <v>89</v>
      </c>
      <c r="AT254" s="183" t="s">
        <v>80</v>
      </c>
      <c r="AU254" s="183" t="s">
        <v>21</v>
      </c>
      <c r="AY254" s="182" t="s">
        <v>153</v>
      </c>
      <c r="BK254" s="184">
        <f>SUM(BK255:BK257)</f>
        <v>0</v>
      </c>
    </row>
    <row r="255" spans="1:65" s="2" customFormat="1" ht="14.45" customHeight="1">
      <c r="A255" s="35"/>
      <c r="B255" s="36"/>
      <c r="C255" s="187" t="s">
        <v>536</v>
      </c>
      <c r="D255" s="210" t="s">
        <v>155</v>
      </c>
      <c r="E255" s="188" t="s">
        <v>704</v>
      </c>
      <c r="F255" s="189" t="s">
        <v>705</v>
      </c>
      <c r="G255" s="190" t="s">
        <v>236</v>
      </c>
      <c r="H255" s="191">
        <v>0.9</v>
      </c>
      <c r="I255" s="192"/>
      <c r="J255" s="193">
        <f>ROUND(I255*H255,2)</f>
        <v>0</v>
      </c>
      <c r="K255" s="189" t="s">
        <v>237</v>
      </c>
      <c r="L255" s="40"/>
      <c r="M255" s="194" t="s">
        <v>1</v>
      </c>
      <c r="N255" s="195" t="s">
        <v>46</v>
      </c>
      <c r="O255" s="72"/>
      <c r="P255" s="196">
        <f>O255*H255</f>
        <v>0</v>
      </c>
      <c r="Q255" s="196">
        <v>1.0000000000000001E-5</v>
      </c>
      <c r="R255" s="196">
        <f>Q255*H255</f>
        <v>9.0000000000000002E-6</v>
      </c>
      <c r="S255" s="196">
        <v>0</v>
      </c>
      <c r="T255" s="19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310</v>
      </c>
      <c r="AT255" s="198" t="s">
        <v>155</v>
      </c>
      <c r="AU255" s="198" t="s">
        <v>89</v>
      </c>
      <c r="AY255" s="18" t="s">
        <v>153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21</v>
      </c>
      <c r="BK255" s="199">
        <f>ROUND(I255*H255,2)</f>
        <v>0</v>
      </c>
      <c r="BL255" s="18" t="s">
        <v>310</v>
      </c>
      <c r="BM255" s="198" t="s">
        <v>706</v>
      </c>
    </row>
    <row r="256" spans="1:65" s="13" customFormat="1">
      <c r="B256" s="211"/>
      <c r="C256" s="212"/>
      <c r="D256" s="200" t="s">
        <v>239</v>
      </c>
      <c r="E256" s="213" t="s">
        <v>1</v>
      </c>
      <c r="F256" s="214" t="s">
        <v>707</v>
      </c>
      <c r="G256" s="212"/>
      <c r="H256" s="215">
        <v>0.9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239</v>
      </c>
      <c r="AU256" s="221" t="s">
        <v>89</v>
      </c>
      <c r="AV256" s="13" t="s">
        <v>89</v>
      </c>
      <c r="AW256" s="13" t="s">
        <v>37</v>
      </c>
      <c r="AX256" s="13" t="s">
        <v>21</v>
      </c>
      <c r="AY256" s="221" t="s">
        <v>153</v>
      </c>
    </row>
    <row r="257" spans="1:65" s="2" customFormat="1" ht="14.45" customHeight="1">
      <c r="A257" s="35"/>
      <c r="B257" s="36"/>
      <c r="C257" s="187" t="s">
        <v>708</v>
      </c>
      <c r="D257" s="210" t="s">
        <v>155</v>
      </c>
      <c r="E257" s="188" t="s">
        <v>709</v>
      </c>
      <c r="F257" s="189" t="s">
        <v>710</v>
      </c>
      <c r="G257" s="190" t="s">
        <v>711</v>
      </c>
      <c r="H257" s="191">
        <v>1</v>
      </c>
      <c r="I257" s="192"/>
      <c r="J257" s="193">
        <f>ROUND(I257*H257,2)</f>
        <v>0</v>
      </c>
      <c r="K257" s="189" t="s">
        <v>1</v>
      </c>
      <c r="L257" s="40"/>
      <c r="M257" s="256" t="s">
        <v>1</v>
      </c>
      <c r="N257" s="257" t="s">
        <v>46</v>
      </c>
      <c r="O257" s="207"/>
      <c r="P257" s="258">
        <f>O257*H257</f>
        <v>0</v>
      </c>
      <c r="Q257" s="258">
        <v>6.4320000000000002E-2</v>
      </c>
      <c r="R257" s="258">
        <f>Q257*H257</f>
        <v>6.4320000000000002E-2</v>
      </c>
      <c r="S257" s="258">
        <v>0</v>
      </c>
      <c r="T257" s="25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310</v>
      </c>
      <c r="AT257" s="198" t="s">
        <v>155</v>
      </c>
      <c r="AU257" s="198" t="s">
        <v>89</v>
      </c>
      <c r="AY257" s="18" t="s">
        <v>153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21</v>
      </c>
      <c r="BK257" s="199">
        <f>ROUND(I257*H257,2)</f>
        <v>0</v>
      </c>
      <c r="BL257" s="18" t="s">
        <v>310</v>
      </c>
      <c r="BM257" s="198" t="s">
        <v>712</v>
      </c>
    </row>
    <row r="258" spans="1:65" s="2" customFormat="1" ht="6.95" customHeight="1">
      <c r="A258" s="3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0"/>
      <c r="M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</row>
  </sheetData>
  <sheetProtection algorithmName="SHA-512" hashValue="lssRYjRIfQQ+GITNjG5I5rsG4f7LHCkt+ied9CeAf5vUnul1TP4abZpOr/xragULTGUVuplbwGlCHu7gql6ywA==" saltValue="n3JPGI0jNGl4mSOGhbGFPDnEgjogE/IBzLSkeGcos3P4KZg6uuRizFv8/okWppWYZgNRZbh9/y+n9chdKQO1lw==" spinCount="100000" sheet="1" objects="1" scenarios="1" formatColumns="0" formatRows="0" autoFilter="0"/>
  <autoFilter ref="C125:K25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2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99</v>
      </c>
      <c r="AZ2" s="209" t="s">
        <v>540</v>
      </c>
      <c r="BA2" s="209" t="s">
        <v>1</v>
      </c>
      <c r="BB2" s="209" t="s">
        <v>1</v>
      </c>
      <c r="BC2" s="209" t="s">
        <v>713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714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ROUND((SUM(BE125:BE231)),  2)</f>
        <v>0</v>
      </c>
      <c r="G33" s="35"/>
      <c r="H33" s="35"/>
      <c r="I33" s="125">
        <v>0.21</v>
      </c>
      <c r="J33" s="124">
        <f>ROUND(((SUM(BE125:BE231))*I33),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ROUND((SUM(BF125:BF231)),  2)</f>
        <v>0</v>
      </c>
      <c r="G34" s="35"/>
      <c r="H34" s="35"/>
      <c r="I34" s="125">
        <v>0.15</v>
      </c>
      <c r="J34" s="124">
        <f>ROUND(((SUM(BF125:BF231))*I34),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ROUND((SUM(BG125:BG231)),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ROUND((SUM(BH125:BH231)),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ROUND((SUM(BI125:BI231)),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13 - SO 13 - Odvodňovací příkop A2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224</v>
      </c>
      <c r="E99" s="157"/>
      <c r="F99" s="157"/>
      <c r="G99" s="157"/>
      <c r="H99" s="157"/>
      <c r="I99" s="157"/>
      <c r="J99" s="158">
        <f>J175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225</v>
      </c>
      <c r="E100" s="157"/>
      <c r="F100" s="157"/>
      <c r="G100" s="157"/>
      <c r="H100" s="157"/>
      <c r="I100" s="157"/>
      <c r="J100" s="158">
        <f>J188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543</v>
      </c>
      <c r="E101" s="157"/>
      <c r="F101" s="157"/>
      <c r="G101" s="157"/>
      <c r="H101" s="157"/>
      <c r="I101" s="157"/>
      <c r="J101" s="158">
        <f>J201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226</v>
      </c>
      <c r="E102" s="157"/>
      <c r="F102" s="157"/>
      <c r="G102" s="157"/>
      <c r="H102" s="157"/>
      <c r="I102" s="157"/>
      <c r="J102" s="158">
        <f>J210</f>
        <v>0</v>
      </c>
      <c r="K102" s="155"/>
      <c r="L102" s="159"/>
    </row>
    <row r="103" spans="1:31" s="10" customFormat="1" ht="14.85" customHeight="1">
      <c r="B103" s="154"/>
      <c r="C103" s="155"/>
      <c r="D103" s="156" t="s">
        <v>227</v>
      </c>
      <c r="E103" s="157"/>
      <c r="F103" s="157"/>
      <c r="G103" s="157"/>
      <c r="H103" s="157"/>
      <c r="I103" s="157"/>
      <c r="J103" s="158">
        <f>J222</f>
        <v>0</v>
      </c>
      <c r="K103" s="155"/>
      <c r="L103" s="159"/>
    </row>
    <row r="104" spans="1:31" s="9" customFormat="1" ht="24.95" customHeight="1">
      <c r="B104" s="148"/>
      <c r="C104" s="149"/>
      <c r="D104" s="150" t="s">
        <v>229</v>
      </c>
      <c r="E104" s="151"/>
      <c r="F104" s="151"/>
      <c r="G104" s="151"/>
      <c r="H104" s="151"/>
      <c r="I104" s="151"/>
      <c r="J104" s="152">
        <f>J224</f>
        <v>0</v>
      </c>
      <c r="K104" s="149"/>
      <c r="L104" s="153"/>
    </row>
    <row r="105" spans="1:31" s="10" customFormat="1" ht="19.899999999999999" customHeight="1">
      <c r="B105" s="154"/>
      <c r="C105" s="155"/>
      <c r="D105" s="156" t="s">
        <v>230</v>
      </c>
      <c r="E105" s="157"/>
      <c r="F105" s="157"/>
      <c r="G105" s="157"/>
      <c r="H105" s="157"/>
      <c r="I105" s="157"/>
      <c r="J105" s="158">
        <f>J225</f>
        <v>0</v>
      </c>
      <c r="K105" s="155"/>
      <c r="L105" s="159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138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33" t="str">
        <f>E7</f>
        <v>Přírodě blízká protipovodňová ochrana - obec Karlovice, Zadní Ves</v>
      </c>
      <c r="F115" s="334"/>
      <c r="G115" s="334"/>
      <c r="H115" s="33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327" t="str">
        <f>E9</f>
        <v>SO 13 - SO 13 - Odvodňovací příkop A2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22</v>
      </c>
      <c r="D119" s="37"/>
      <c r="E119" s="37"/>
      <c r="F119" s="28" t="str">
        <f>F12</f>
        <v>obec Karlovice, Zadní Ves</v>
      </c>
      <c r="G119" s="37"/>
      <c r="H119" s="37"/>
      <c r="I119" s="30" t="s">
        <v>24</v>
      </c>
      <c r="J119" s="67" t="str">
        <f>IF(J12="","",J12)</f>
        <v>15. 7. 2020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E15</f>
        <v>Povodí Odry, s.p.</v>
      </c>
      <c r="G121" s="37"/>
      <c r="H121" s="37"/>
      <c r="I121" s="30" t="s">
        <v>34</v>
      </c>
      <c r="J121" s="33" t="str">
        <f>E21</f>
        <v>AQUATIS, a.s.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30" t="s">
        <v>32</v>
      </c>
      <c r="D122" s="37"/>
      <c r="E122" s="37"/>
      <c r="F122" s="28" t="str">
        <f>IF(E18="","",E18)</f>
        <v>Vyplň údaj</v>
      </c>
      <c r="G122" s="37"/>
      <c r="H122" s="37"/>
      <c r="I122" s="30" t="s">
        <v>38</v>
      </c>
      <c r="J122" s="33" t="str">
        <f>E24</f>
        <v>Ing. Michal Jendruščák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0"/>
      <c r="B124" s="161"/>
      <c r="C124" s="162" t="s">
        <v>139</v>
      </c>
      <c r="D124" s="163" t="s">
        <v>66</v>
      </c>
      <c r="E124" s="163" t="s">
        <v>62</v>
      </c>
      <c r="F124" s="163" t="s">
        <v>63</v>
      </c>
      <c r="G124" s="163" t="s">
        <v>140</v>
      </c>
      <c r="H124" s="163" t="s">
        <v>141</v>
      </c>
      <c r="I124" s="163" t="s">
        <v>142</v>
      </c>
      <c r="J124" s="163" t="s">
        <v>133</v>
      </c>
      <c r="K124" s="164" t="s">
        <v>143</v>
      </c>
      <c r="L124" s="165"/>
      <c r="M124" s="76" t="s">
        <v>1</v>
      </c>
      <c r="N124" s="77" t="s">
        <v>45</v>
      </c>
      <c r="O124" s="77" t="s">
        <v>144</v>
      </c>
      <c r="P124" s="77" t="s">
        <v>145</v>
      </c>
      <c r="Q124" s="77" t="s">
        <v>146</v>
      </c>
      <c r="R124" s="77" t="s">
        <v>147</v>
      </c>
      <c r="S124" s="77" t="s">
        <v>148</v>
      </c>
      <c r="T124" s="78" t="s">
        <v>149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150</v>
      </c>
      <c r="D125" s="37"/>
      <c r="E125" s="37"/>
      <c r="F125" s="37"/>
      <c r="G125" s="37"/>
      <c r="H125" s="37"/>
      <c r="I125" s="37"/>
      <c r="J125" s="166">
        <f>BK125</f>
        <v>0</v>
      </c>
      <c r="K125" s="37"/>
      <c r="L125" s="40"/>
      <c r="M125" s="79"/>
      <c r="N125" s="167"/>
      <c r="O125" s="80"/>
      <c r="P125" s="168">
        <f>P126+P224</f>
        <v>0</v>
      </c>
      <c r="Q125" s="80"/>
      <c r="R125" s="168">
        <f>R126+R224</f>
        <v>403.08932178020001</v>
      </c>
      <c r="S125" s="80"/>
      <c r="T125" s="169">
        <f>T126+T224</f>
        <v>50.736000000000004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80</v>
      </c>
      <c r="AU125" s="18" t="s">
        <v>135</v>
      </c>
      <c r="BK125" s="170">
        <f>BK126+BK224</f>
        <v>0</v>
      </c>
    </row>
    <row r="126" spans="1:65" s="12" customFormat="1" ht="25.9" customHeight="1">
      <c r="B126" s="171"/>
      <c r="C126" s="172"/>
      <c r="D126" s="173" t="s">
        <v>80</v>
      </c>
      <c r="E126" s="174" t="s">
        <v>231</v>
      </c>
      <c r="F126" s="174" t="s">
        <v>232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P127+P175+P188+P201+P210</f>
        <v>0</v>
      </c>
      <c r="Q126" s="179"/>
      <c r="R126" s="180">
        <f>R127+R175+R188+R201+R210</f>
        <v>402.96151978020004</v>
      </c>
      <c r="S126" s="179"/>
      <c r="T126" s="181">
        <f>T127+T175+T188+T201+T210</f>
        <v>50.736000000000004</v>
      </c>
      <c r="AR126" s="182" t="s">
        <v>21</v>
      </c>
      <c r="AT126" s="183" t="s">
        <v>80</v>
      </c>
      <c r="AU126" s="183" t="s">
        <v>81</v>
      </c>
      <c r="AY126" s="182" t="s">
        <v>153</v>
      </c>
      <c r="BK126" s="184">
        <f>BK127+BK175+BK188+BK201+BK210</f>
        <v>0</v>
      </c>
    </row>
    <row r="127" spans="1:65" s="12" customFormat="1" ht="22.9" customHeight="1">
      <c r="B127" s="171"/>
      <c r="C127" s="172"/>
      <c r="D127" s="173" t="s">
        <v>80</v>
      </c>
      <c r="E127" s="185" t="s">
        <v>21</v>
      </c>
      <c r="F127" s="185" t="s">
        <v>233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SUM(P128:P174)</f>
        <v>0</v>
      </c>
      <c r="Q127" s="179"/>
      <c r="R127" s="180">
        <f>SUM(R128:R174)</f>
        <v>0.15407974919999998</v>
      </c>
      <c r="S127" s="179"/>
      <c r="T127" s="181">
        <f>SUM(T128:T174)</f>
        <v>50.736000000000004</v>
      </c>
      <c r="AR127" s="182" t="s">
        <v>21</v>
      </c>
      <c r="AT127" s="183" t="s">
        <v>80</v>
      </c>
      <c r="AU127" s="183" t="s">
        <v>21</v>
      </c>
      <c r="AY127" s="182" t="s">
        <v>153</v>
      </c>
      <c r="BK127" s="184">
        <f>SUM(BK128:BK174)</f>
        <v>0</v>
      </c>
    </row>
    <row r="128" spans="1:65" s="2" customFormat="1" ht="14.45" customHeight="1">
      <c r="A128" s="35"/>
      <c r="B128" s="36"/>
      <c r="C128" s="187" t="s">
        <v>21</v>
      </c>
      <c r="D128" s="210" t="s">
        <v>155</v>
      </c>
      <c r="E128" s="188" t="s">
        <v>241</v>
      </c>
      <c r="F128" s="189" t="s">
        <v>242</v>
      </c>
      <c r="G128" s="190" t="s">
        <v>236</v>
      </c>
      <c r="H128" s="191">
        <v>56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0.28999999999999998</v>
      </c>
      <c r="T128" s="197">
        <f>S128*H128</f>
        <v>16.239999999999998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715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716</v>
      </c>
      <c r="G129" s="212"/>
      <c r="H129" s="215">
        <v>56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21</v>
      </c>
      <c r="AY129" s="221" t="s">
        <v>153</v>
      </c>
    </row>
    <row r="130" spans="1:65" s="2" customFormat="1" ht="14.45" customHeight="1">
      <c r="A130" s="35"/>
      <c r="B130" s="36"/>
      <c r="C130" s="187" t="s">
        <v>89</v>
      </c>
      <c r="D130" s="210" t="s">
        <v>155</v>
      </c>
      <c r="E130" s="188" t="s">
        <v>234</v>
      </c>
      <c r="F130" s="189" t="s">
        <v>235</v>
      </c>
      <c r="G130" s="190" t="s">
        <v>236</v>
      </c>
      <c r="H130" s="191">
        <v>56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0.3</v>
      </c>
      <c r="T130" s="197">
        <f>S130*H130</f>
        <v>16.8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717</v>
      </c>
    </row>
    <row r="131" spans="1:65" s="13" customFormat="1">
      <c r="B131" s="211"/>
      <c r="C131" s="212"/>
      <c r="D131" s="200" t="s">
        <v>239</v>
      </c>
      <c r="E131" s="213" t="s">
        <v>1</v>
      </c>
      <c r="F131" s="214" t="s">
        <v>716</v>
      </c>
      <c r="G131" s="212"/>
      <c r="H131" s="215">
        <v>56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167</v>
      </c>
      <c r="D132" s="210" t="s">
        <v>155</v>
      </c>
      <c r="E132" s="188" t="s">
        <v>244</v>
      </c>
      <c r="F132" s="189" t="s">
        <v>245</v>
      </c>
      <c r="G132" s="190" t="s">
        <v>236</v>
      </c>
      <c r="H132" s="191">
        <v>56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0.316</v>
      </c>
      <c r="T132" s="197">
        <f>S132*H132</f>
        <v>17.696000000000002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718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716</v>
      </c>
      <c r="G133" s="212"/>
      <c r="H133" s="215">
        <v>56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152</v>
      </c>
      <c r="D134" s="222" t="s">
        <v>155</v>
      </c>
      <c r="E134" s="188" t="s">
        <v>719</v>
      </c>
      <c r="F134" s="189" t="s">
        <v>720</v>
      </c>
      <c r="G134" s="190" t="s">
        <v>254</v>
      </c>
      <c r="H134" s="191">
        <v>14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1.00433238E-2</v>
      </c>
      <c r="R134" s="196">
        <f>Q134*H134</f>
        <v>0.14060653319999999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721</v>
      </c>
    </row>
    <row r="135" spans="1:65" s="2" customFormat="1" ht="14.45" customHeight="1">
      <c r="A135" s="35"/>
      <c r="B135" s="36"/>
      <c r="C135" s="187" t="s">
        <v>175</v>
      </c>
      <c r="D135" s="222" t="s">
        <v>155</v>
      </c>
      <c r="E135" s="188" t="s">
        <v>257</v>
      </c>
      <c r="F135" s="189" t="s">
        <v>258</v>
      </c>
      <c r="G135" s="190" t="s">
        <v>259</v>
      </c>
      <c r="H135" s="191">
        <v>24</v>
      </c>
      <c r="I135" s="192"/>
      <c r="J135" s="193">
        <f>ROUND(I135*H135,2)</f>
        <v>0</v>
      </c>
      <c r="K135" s="189" t="s">
        <v>237</v>
      </c>
      <c r="L135" s="40"/>
      <c r="M135" s="194" t="s">
        <v>1</v>
      </c>
      <c r="N135" s="195" t="s">
        <v>46</v>
      </c>
      <c r="O135" s="72"/>
      <c r="P135" s="196">
        <f>O135*H135</f>
        <v>0</v>
      </c>
      <c r="Q135" s="196">
        <v>3.2634E-5</v>
      </c>
      <c r="R135" s="196">
        <f>Q135*H135</f>
        <v>7.8321599999999999E-4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152</v>
      </c>
      <c r="AT135" s="198" t="s">
        <v>155</v>
      </c>
      <c r="AU135" s="198" t="s">
        <v>89</v>
      </c>
      <c r="AY135" s="18" t="s">
        <v>153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21</v>
      </c>
      <c r="BK135" s="199">
        <f>ROUND(I135*H135,2)</f>
        <v>0</v>
      </c>
      <c r="BL135" s="18" t="s">
        <v>152</v>
      </c>
      <c r="BM135" s="198" t="s">
        <v>722</v>
      </c>
    </row>
    <row r="136" spans="1:65" s="13" customFormat="1">
      <c r="B136" s="211"/>
      <c r="C136" s="212"/>
      <c r="D136" s="200" t="s">
        <v>239</v>
      </c>
      <c r="E136" s="213" t="s">
        <v>1</v>
      </c>
      <c r="F136" s="214" t="s">
        <v>552</v>
      </c>
      <c r="G136" s="212"/>
      <c r="H136" s="215">
        <v>24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239</v>
      </c>
      <c r="AU136" s="221" t="s">
        <v>89</v>
      </c>
      <c r="AV136" s="13" t="s">
        <v>89</v>
      </c>
      <c r="AW136" s="13" t="s">
        <v>37</v>
      </c>
      <c r="AX136" s="13" t="s">
        <v>21</v>
      </c>
      <c r="AY136" s="221" t="s">
        <v>153</v>
      </c>
    </row>
    <row r="137" spans="1:65" s="2" customFormat="1" ht="14.45" customHeight="1">
      <c r="A137" s="35"/>
      <c r="B137" s="36"/>
      <c r="C137" s="187" t="s">
        <v>179</v>
      </c>
      <c r="D137" s="222" t="s">
        <v>155</v>
      </c>
      <c r="E137" s="188" t="s">
        <v>262</v>
      </c>
      <c r="F137" s="189" t="s">
        <v>263</v>
      </c>
      <c r="G137" s="190" t="s">
        <v>264</v>
      </c>
      <c r="H137" s="191">
        <v>3</v>
      </c>
      <c r="I137" s="192"/>
      <c r="J137" s="193">
        <f>ROUND(I137*H137,2)</f>
        <v>0</v>
      </c>
      <c r="K137" s="189" t="s">
        <v>237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152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152</v>
      </c>
      <c r="BM137" s="198" t="s">
        <v>723</v>
      </c>
    </row>
    <row r="138" spans="1:65" s="2" customFormat="1" ht="14.45" customHeight="1">
      <c r="A138" s="35"/>
      <c r="B138" s="36"/>
      <c r="C138" s="187" t="s">
        <v>183</v>
      </c>
      <c r="D138" s="210" t="s">
        <v>155</v>
      </c>
      <c r="E138" s="188" t="s">
        <v>266</v>
      </c>
      <c r="F138" s="189" t="s">
        <v>267</v>
      </c>
      <c r="G138" s="190" t="s">
        <v>236</v>
      </c>
      <c r="H138" s="191">
        <v>513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724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725</v>
      </c>
      <c r="G139" s="212"/>
      <c r="H139" s="215">
        <v>513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21</v>
      </c>
      <c r="AY139" s="221" t="s">
        <v>153</v>
      </c>
    </row>
    <row r="140" spans="1:65" s="2" customFormat="1" ht="14.45" customHeight="1">
      <c r="A140" s="35"/>
      <c r="B140" s="36"/>
      <c r="C140" s="187" t="s">
        <v>187</v>
      </c>
      <c r="D140" s="210" t="s">
        <v>155</v>
      </c>
      <c r="E140" s="188" t="s">
        <v>558</v>
      </c>
      <c r="F140" s="189" t="s">
        <v>559</v>
      </c>
      <c r="G140" s="190" t="s">
        <v>249</v>
      </c>
      <c r="H140" s="191">
        <v>159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726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727</v>
      </c>
      <c r="G141" s="212"/>
      <c r="H141" s="215">
        <v>159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187" t="s">
        <v>191</v>
      </c>
      <c r="D142" s="210" t="s">
        <v>155</v>
      </c>
      <c r="E142" s="188" t="s">
        <v>566</v>
      </c>
      <c r="F142" s="189" t="s">
        <v>567</v>
      </c>
      <c r="G142" s="190" t="s">
        <v>249</v>
      </c>
      <c r="H142" s="191">
        <v>238</v>
      </c>
      <c r="I142" s="192"/>
      <c r="J142" s="193">
        <f>ROUND(I142*H142,2)</f>
        <v>0</v>
      </c>
      <c r="K142" s="189" t="s">
        <v>237</v>
      </c>
      <c r="L142" s="40"/>
      <c r="M142" s="194" t="s">
        <v>1</v>
      </c>
      <c r="N142" s="195" t="s">
        <v>46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152</v>
      </c>
      <c r="AT142" s="198" t="s">
        <v>155</v>
      </c>
      <c r="AU142" s="198" t="s">
        <v>89</v>
      </c>
      <c r="AY142" s="18" t="s">
        <v>153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21</v>
      </c>
      <c r="BK142" s="199">
        <f>ROUND(I142*H142,2)</f>
        <v>0</v>
      </c>
      <c r="BL142" s="18" t="s">
        <v>152</v>
      </c>
      <c r="BM142" s="198" t="s">
        <v>728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729</v>
      </c>
      <c r="G143" s="212"/>
      <c r="H143" s="215">
        <v>238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21</v>
      </c>
      <c r="AY143" s="221" t="s">
        <v>153</v>
      </c>
    </row>
    <row r="144" spans="1:65" s="2" customFormat="1" ht="14.45" customHeight="1">
      <c r="A144" s="35"/>
      <c r="B144" s="36"/>
      <c r="C144" s="187" t="s">
        <v>26</v>
      </c>
      <c r="D144" s="222" t="s">
        <v>155</v>
      </c>
      <c r="E144" s="188" t="s">
        <v>286</v>
      </c>
      <c r="F144" s="189" t="s">
        <v>287</v>
      </c>
      <c r="G144" s="190" t="s">
        <v>249</v>
      </c>
      <c r="H144" s="191">
        <v>714.05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730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731</v>
      </c>
      <c r="G145" s="212"/>
      <c r="H145" s="215">
        <v>102.6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81</v>
      </c>
      <c r="AY145" s="221" t="s">
        <v>153</v>
      </c>
    </row>
    <row r="146" spans="1:65" s="13" customFormat="1">
      <c r="B146" s="211"/>
      <c r="C146" s="212"/>
      <c r="D146" s="200" t="s">
        <v>239</v>
      </c>
      <c r="E146" s="213" t="s">
        <v>1</v>
      </c>
      <c r="F146" s="214" t="s">
        <v>732</v>
      </c>
      <c r="G146" s="212"/>
      <c r="H146" s="215">
        <v>397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239</v>
      </c>
      <c r="AU146" s="221" t="s">
        <v>89</v>
      </c>
      <c r="AV146" s="13" t="s">
        <v>89</v>
      </c>
      <c r="AW146" s="13" t="s">
        <v>37</v>
      </c>
      <c r="AX146" s="13" t="s">
        <v>81</v>
      </c>
      <c r="AY146" s="221" t="s">
        <v>153</v>
      </c>
    </row>
    <row r="147" spans="1:65" s="15" customFormat="1">
      <c r="B147" s="234"/>
      <c r="C147" s="235"/>
      <c r="D147" s="200" t="s">
        <v>239</v>
      </c>
      <c r="E147" s="236" t="s">
        <v>1</v>
      </c>
      <c r="F147" s="237" t="s">
        <v>293</v>
      </c>
      <c r="G147" s="235"/>
      <c r="H147" s="238">
        <v>499.6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AT147" s="244" t="s">
        <v>239</v>
      </c>
      <c r="AU147" s="244" t="s">
        <v>89</v>
      </c>
      <c r="AV147" s="15" t="s">
        <v>167</v>
      </c>
      <c r="AW147" s="15" t="s">
        <v>37</v>
      </c>
      <c r="AX147" s="15" t="s">
        <v>81</v>
      </c>
      <c r="AY147" s="244" t="s">
        <v>153</v>
      </c>
    </row>
    <row r="148" spans="1:65" s="13" customFormat="1">
      <c r="B148" s="211"/>
      <c r="C148" s="212"/>
      <c r="D148" s="200" t="s">
        <v>239</v>
      </c>
      <c r="E148" s="213" t="s">
        <v>1</v>
      </c>
      <c r="F148" s="214" t="s">
        <v>733</v>
      </c>
      <c r="G148" s="212"/>
      <c r="H148" s="215">
        <v>3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239</v>
      </c>
      <c r="AU148" s="221" t="s">
        <v>89</v>
      </c>
      <c r="AV148" s="13" t="s">
        <v>89</v>
      </c>
      <c r="AW148" s="13" t="s">
        <v>37</v>
      </c>
      <c r="AX148" s="13" t="s">
        <v>81</v>
      </c>
      <c r="AY148" s="221" t="s">
        <v>153</v>
      </c>
    </row>
    <row r="149" spans="1:65" s="13" customFormat="1">
      <c r="B149" s="211"/>
      <c r="C149" s="212"/>
      <c r="D149" s="200" t="s">
        <v>239</v>
      </c>
      <c r="E149" s="213" t="s">
        <v>1</v>
      </c>
      <c r="F149" s="214" t="s">
        <v>734</v>
      </c>
      <c r="G149" s="212"/>
      <c r="H149" s="215">
        <v>148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239</v>
      </c>
      <c r="AU149" s="221" t="s">
        <v>89</v>
      </c>
      <c r="AV149" s="13" t="s">
        <v>89</v>
      </c>
      <c r="AW149" s="13" t="s">
        <v>37</v>
      </c>
      <c r="AX149" s="13" t="s">
        <v>81</v>
      </c>
      <c r="AY149" s="221" t="s">
        <v>153</v>
      </c>
    </row>
    <row r="150" spans="1:65" s="13" customFormat="1">
      <c r="B150" s="211"/>
      <c r="C150" s="212"/>
      <c r="D150" s="200" t="s">
        <v>239</v>
      </c>
      <c r="E150" s="213" t="s">
        <v>1</v>
      </c>
      <c r="F150" s="214" t="s">
        <v>735</v>
      </c>
      <c r="G150" s="212"/>
      <c r="H150" s="215">
        <v>63.45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239</v>
      </c>
      <c r="AU150" s="221" t="s">
        <v>89</v>
      </c>
      <c r="AV150" s="13" t="s">
        <v>89</v>
      </c>
      <c r="AW150" s="13" t="s">
        <v>37</v>
      </c>
      <c r="AX150" s="13" t="s">
        <v>81</v>
      </c>
      <c r="AY150" s="221" t="s">
        <v>153</v>
      </c>
    </row>
    <row r="151" spans="1:65" s="15" customFormat="1">
      <c r="B151" s="234"/>
      <c r="C151" s="235"/>
      <c r="D151" s="200" t="s">
        <v>239</v>
      </c>
      <c r="E151" s="236" t="s">
        <v>540</v>
      </c>
      <c r="F151" s="237" t="s">
        <v>293</v>
      </c>
      <c r="G151" s="235"/>
      <c r="H151" s="238">
        <v>214.45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239</v>
      </c>
      <c r="AU151" s="244" t="s">
        <v>89</v>
      </c>
      <c r="AV151" s="15" t="s">
        <v>167</v>
      </c>
      <c r="AW151" s="15" t="s">
        <v>37</v>
      </c>
      <c r="AX151" s="15" t="s">
        <v>81</v>
      </c>
      <c r="AY151" s="244" t="s">
        <v>153</v>
      </c>
    </row>
    <row r="152" spans="1:65" s="14" customFormat="1">
      <c r="B152" s="223"/>
      <c r="C152" s="224"/>
      <c r="D152" s="200" t="s">
        <v>239</v>
      </c>
      <c r="E152" s="225" t="s">
        <v>1</v>
      </c>
      <c r="F152" s="226" t="s">
        <v>271</v>
      </c>
      <c r="G152" s="224"/>
      <c r="H152" s="227">
        <v>714.05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239</v>
      </c>
      <c r="AU152" s="233" t="s">
        <v>89</v>
      </c>
      <c r="AV152" s="14" t="s">
        <v>152</v>
      </c>
      <c r="AW152" s="14" t="s">
        <v>37</v>
      </c>
      <c r="AX152" s="14" t="s">
        <v>21</v>
      </c>
      <c r="AY152" s="233" t="s">
        <v>153</v>
      </c>
    </row>
    <row r="153" spans="1:65" s="2" customFormat="1" ht="14.45" customHeight="1">
      <c r="A153" s="35"/>
      <c r="B153" s="36"/>
      <c r="C153" s="187" t="s">
        <v>200</v>
      </c>
      <c r="D153" s="222" t="s">
        <v>155</v>
      </c>
      <c r="E153" s="188" t="s">
        <v>736</v>
      </c>
      <c r="F153" s="189" t="s">
        <v>737</v>
      </c>
      <c r="G153" s="190" t="s">
        <v>249</v>
      </c>
      <c r="H153" s="191">
        <v>214.45</v>
      </c>
      <c r="I153" s="192"/>
      <c r="J153" s="193">
        <f>ROUND(I153*H153,2)</f>
        <v>0</v>
      </c>
      <c r="K153" s="189" t="s">
        <v>237</v>
      </c>
      <c r="L153" s="40"/>
      <c r="M153" s="194" t="s">
        <v>1</v>
      </c>
      <c r="N153" s="195" t="s">
        <v>46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152</v>
      </c>
      <c r="AT153" s="198" t="s">
        <v>155</v>
      </c>
      <c r="AU153" s="198" t="s">
        <v>89</v>
      </c>
      <c r="AY153" s="18" t="s">
        <v>153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21</v>
      </c>
      <c r="BK153" s="199">
        <f>ROUND(I153*H153,2)</f>
        <v>0</v>
      </c>
      <c r="BL153" s="18" t="s">
        <v>152</v>
      </c>
      <c r="BM153" s="198" t="s">
        <v>738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540</v>
      </c>
      <c r="G154" s="212"/>
      <c r="H154" s="215">
        <v>214.45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21</v>
      </c>
      <c r="AY154" s="221" t="s">
        <v>153</v>
      </c>
    </row>
    <row r="155" spans="1:65" s="2" customFormat="1" ht="14.45" customHeight="1">
      <c r="A155" s="35"/>
      <c r="B155" s="36"/>
      <c r="C155" s="187" t="s">
        <v>204</v>
      </c>
      <c r="D155" s="210" t="s">
        <v>155</v>
      </c>
      <c r="E155" s="188" t="s">
        <v>739</v>
      </c>
      <c r="F155" s="189" t="s">
        <v>740</v>
      </c>
      <c r="G155" s="190" t="s">
        <v>249</v>
      </c>
      <c r="H155" s="191">
        <v>3</v>
      </c>
      <c r="I155" s="192"/>
      <c r="J155" s="193">
        <f>ROUND(I155*H155,2)</f>
        <v>0</v>
      </c>
      <c r="K155" s="189" t="s">
        <v>237</v>
      </c>
      <c r="L155" s="40"/>
      <c r="M155" s="194" t="s">
        <v>1</v>
      </c>
      <c r="N155" s="195" t="s">
        <v>46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152</v>
      </c>
      <c r="AT155" s="198" t="s">
        <v>155</v>
      </c>
      <c r="AU155" s="198" t="s">
        <v>89</v>
      </c>
      <c r="AY155" s="18" t="s">
        <v>153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21</v>
      </c>
      <c r="BK155" s="199">
        <f>ROUND(I155*H155,2)</f>
        <v>0</v>
      </c>
      <c r="BL155" s="18" t="s">
        <v>152</v>
      </c>
      <c r="BM155" s="198" t="s">
        <v>741</v>
      </c>
    </row>
    <row r="156" spans="1:65" s="13" customFormat="1">
      <c r="B156" s="211"/>
      <c r="C156" s="212"/>
      <c r="D156" s="200" t="s">
        <v>239</v>
      </c>
      <c r="E156" s="213" t="s">
        <v>1</v>
      </c>
      <c r="F156" s="214" t="s">
        <v>733</v>
      </c>
      <c r="G156" s="212"/>
      <c r="H156" s="215">
        <v>3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239</v>
      </c>
      <c r="AU156" s="221" t="s">
        <v>89</v>
      </c>
      <c r="AV156" s="13" t="s">
        <v>89</v>
      </c>
      <c r="AW156" s="13" t="s">
        <v>37</v>
      </c>
      <c r="AX156" s="13" t="s">
        <v>21</v>
      </c>
      <c r="AY156" s="221" t="s">
        <v>153</v>
      </c>
    </row>
    <row r="157" spans="1:65" s="2" customFormat="1" ht="14.45" customHeight="1">
      <c r="A157" s="35"/>
      <c r="B157" s="36"/>
      <c r="C157" s="187" t="s">
        <v>209</v>
      </c>
      <c r="D157" s="210" t="s">
        <v>155</v>
      </c>
      <c r="E157" s="188" t="s">
        <v>326</v>
      </c>
      <c r="F157" s="189" t="s">
        <v>327</v>
      </c>
      <c r="G157" s="190" t="s">
        <v>249</v>
      </c>
      <c r="H157" s="191">
        <v>148</v>
      </c>
      <c r="I157" s="192"/>
      <c r="J157" s="193">
        <f>ROUND(I157*H157,2)</f>
        <v>0</v>
      </c>
      <c r="K157" s="189" t="s">
        <v>237</v>
      </c>
      <c r="L157" s="40"/>
      <c r="M157" s="194" t="s">
        <v>1</v>
      </c>
      <c r="N157" s="195" t="s">
        <v>46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152</v>
      </c>
      <c r="AT157" s="198" t="s">
        <v>155</v>
      </c>
      <c r="AU157" s="198" t="s">
        <v>89</v>
      </c>
      <c r="AY157" s="18" t="s">
        <v>153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21</v>
      </c>
      <c r="BK157" s="199">
        <f>ROUND(I157*H157,2)</f>
        <v>0</v>
      </c>
      <c r="BL157" s="18" t="s">
        <v>152</v>
      </c>
      <c r="BM157" s="198" t="s">
        <v>742</v>
      </c>
    </row>
    <row r="158" spans="1:65" s="13" customFormat="1">
      <c r="B158" s="211"/>
      <c r="C158" s="212"/>
      <c r="D158" s="200" t="s">
        <v>239</v>
      </c>
      <c r="E158" s="213" t="s">
        <v>1</v>
      </c>
      <c r="F158" s="214" t="s">
        <v>734</v>
      </c>
      <c r="G158" s="212"/>
      <c r="H158" s="215">
        <v>148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239</v>
      </c>
      <c r="AU158" s="221" t="s">
        <v>89</v>
      </c>
      <c r="AV158" s="13" t="s">
        <v>89</v>
      </c>
      <c r="AW158" s="13" t="s">
        <v>37</v>
      </c>
      <c r="AX158" s="13" t="s">
        <v>21</v>
      </c>
      <c r="AY158" s="221" t="s">
        <v>153</v>
      </c>
    </row>
    <row r="159" spans="1:65" s="2" customFormat="1" ht="14.45" customHeight="1">
      <c r="A159" s="35"/>
      <c r="B159" s="36"/>
      <c r="C159" s="187" t="s">
        <v>214</v>
      </c>
      <c r="D159" s="210" t="s">
        <v>155</v>
      </c>
      <c r="E159" s="188" t="s">
        <v>743</v>
      </c>
      <c r="F159" s="189" t="s">
        <v>744</v>
      </c>
      <c r="G159" s="190" t="s">
        <v>236</v>
      </c>
      <c r="H159" s="191">
        <v>56</v>
      </c>
      <c r="I159" s="192"/>
      <c r="J159" s="193">
        <f>ROUND(I159*H159,2)</f>
        <v>0</v>
      </c>
      <c r="K159" s="189" t="s">
        <v>237</v>
      </c>
      <c r="L159" s="40"/>
      <c r="M159" s="194" t="s">
        <v>1</v>
      </c>
      <c r="N159" s="195" t="s">
        <v>46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152</v>
      </c>
      <c r="AT159" s="198" t="s">
        <v>155</v>
      </c>
      <c r="AU159" s="198" t="s">
        <v>89</v>
      </c>
      <c r="AY159" s="18" t="s">
        <v>153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21</v>
      </c>
      <c r="BK159" s="199">
        <f>ROUND(I159*H159,2)</f>
        <v>0</v>
      </c>
      <c r="BL159" s="18" t="s">
        <v>152</v>
      </c>
      <c r="BM159" s="198" t="s">
        <v>745</v>
      </c>
    </row>
    <row r="160" spans="1:65" s="13" customFormat="1">
      <c r="B160" s="211"/>
      <c r="C160" s="212"/>
      <c r="D160" s="200" t="s">
        <v>239</v>
      </c>
      <c r="E160" s="213" t="s">
        <v>1</v>
      </c>
      <c r="F160" s="214" t="s">
        <v>746</v>
      </c>
      <c r="G160" s="212"/>
      <c r="H160" s="215">
        <v>56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239</v>
      </c>
      <c r="AU160" s="221" t="s">
        <v>89</v>
      </c>
      <c r="AV160" s="13" t="s">
        <v>89</v>
      </c>
      <c r="AW160" s="13" t="s">
        <v>37</v>
      </c>
      <c r="AX160" s="13" t="s">
        <v>21</v>
      </c>
      <c r="AY160" s="221" t="s">
        <v>153</v>
      </c>
    </row>
    <row r="161" spans="1:65" s="2" customFormat="1" ht="14.45" customHeight="1">
      <c r="A161" s="35"/>
      <c r="B161" s="36"/>
      <c r="C161" s="187" t="s">
        <v>8</v>
      </c>
      <c r="D161" s="210" t="s">
        <v>155</v>
      </c>
      <c r="E161" s="188" t="s">
        <v>747</v>
      </c>
      <c r="F161" s="189" t="s">
        <v>748</v>
      </c>
      <c r="G161" s="190" t="s">
        <v>236</v>
      </c>
      <c r="H161" s="191">
        <v>45</v>
      </c>
      <c r="I161" s="192"/>
      <c r="J161" s="193">
        <f>ROUND(I161*H161,2)</f>
        <v>0</v>
      </c>
      <c r="K161" s="189" t="s">
        <v>237</v>
      </c>
      <c r="L161" s="40"/>
      <c r="M161" s="194" t="s">
        <v>1</v>
      </c>
      <c r="N161" s="195" t="s">
        <v>46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152</v>
      </c>
      <c r="AT161" s="198" t="s">
        <v>155</v>
      </c>
      <c r="AU161" s="198" t="s">
        <v>89</v>
      </c>
      <c r="AY161" s="18" t="s">
        <v>153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21</v>
      </c>
      <c r="BK161" s="199">
        <f>ROUND(I161*H161,2)</f>
        <v>0</v>
      </c>
      <c r="BL161" s="18" t="s">
        <v>152</v>
      </c>
      <c r="BM161" s="198" t="s">
        <v>749</v>
      </c>
    </row>
    <row r="162" spans="1:65" s="13" customFormat="1">
      <c r="B162" s="211"/>
      <c r="C162" s="212"/>
      <c r="D162" s="200" t="s">
        <v>239</v>
      </c>
      <c r="E162" s="213" t="s">
        <v>1</v>
      </c>
      <c r="F162" s="214" t="s">
        <v>750</v>
      </c>
      <c r="G162" s="212"/>
      <c r="H162" s="215">
        <v>45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239</v>
      </c>
      <c r="AU162" s="221" t="s">
        <v>89</v>
      </c>
      <c r="AV162" s="13" t="s">
        <v>89</v>
      </c>
      <c r="AW162" s="13" t="s">
        <v>37</v>
      </c>
      <c r="AX162" s="13" t="s">
        <v>21</v>
      </c>
      <c r="AY162" s="221" t="s">
        <v>153</v>
      </c>
    </row>
    <row r="163" spans="1:65" s="2" customFormat="1" ht="14.45" customHeight="1">
      <c r="A163" s="35"/>
      <c r="B163" s="36"/>
      <c r="C163" s="245" t="s">
        <v>310</v>
      </c>
      <c r="D163" s="246" t="s">
        <v>334</v>
      </c>
      <c r="E163" s="247" t="s">
        <v>335</v>
      </c>
      <c r="F163" s="248" t="s">
        <v>336</v>
      </c>
      <c r="G163" s="249" t="s">
        <v>337</v>
      </c>
      <c r="H163" s="250">
        <v>1.35</v>
      </c>
      <c r="I163" s="251"/>
      <c r="J163" s="252">
        <f>ROUND(I163*H163,2)</f>
        <v>0</v>
      </c>
      <c r="K163" s="248" t="s">
        <v>237</v>
      </c>
      <c r="L163" s="253"/>
      <c r="M163" s="254" t="s">
        <v>1</v>
      </c>
      <c r="N163" s="255" t="s">
        <v>46</v>
      </c>
      <c r="O163" s="72"/>
      <c r="P163" s="196">
        <f>O163*H163</f>
        <v>0</v>
      </c>
      <c r="Q163" s="196">
        <v>1E-3</v>
      </c>
      <c r="R163" s="196">
        <f>Q163*H163</f>
        <v>1.3500000000000001E-3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187</v>
      </c>
      <c r="AT163" s="198" t="s">
        <v>334</v>
      </c>
      <c r="AU163" s="198" t="s">
        <v>89</v>
      </c>
      <c r="AY163" s="18" t="s">
        <v>153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21</v>
      </c>
      <c r="BK163" s="199">
        <f>ROUND(I163*H163,2)</f>
        <v>0</v>
      </c>
      <c r="BL163" s="18" t="s">
        <v>152</v>
      </c>
      <c r="BM163" s="198" t="s">
        <v>751</v>
      </c>
    </row>
    <row r="164" spans="1:65" s="13" customFormat="1">
      <c r="B164" s="211"/>
      <c r="C164" s="212"/>
      <c r="D164" s="200" t="s">
        <v>239</v>
      </c>
      <c r="E164" s="213" t="s">
        <v>1</v>
      </c>
      <c r="F164" s="214" t="s">
        <v>605</v>
      </c>
      <c r="G164" s="212"/>
      <c r="H164" s="215">
        <v>1.35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239</v>
      </c>
      <c r="AU164" s="221" t="s">
        <v>89</v>
      </c>
      <c r="AV164" s="13" t="s">
        <v>89</v>
      </c>
      <c r="AW164" s="13" t="s">
        <v>37</v>
      </c>
      <c r="AX164" s="13" t="s">
        <v>21</v>
      </c>
      <c r="AY164" s="221" t="s">
        <v>153</v>
      </c>
    </row>
    <row r="165" spans="1:65" s="2" customFormat="1" ht="14.45" customHeight="1">
      <c r="A165" s="35"/>
      <c r="B165" s="36"/>
      <c r="C165" s="187" t="s">
        <v>314</v>
      </c>
      <c r="D165" s="210" t="s">
        <v>155</v>
      </c>
      <c r="E165" s="188" t="s">
        <v>752</v>
      </c>
      <c r="F165" s="189" t="s">
        <v>753</v>
      </c>
      <c r="G165" s="190" t="s">
        <v>236</v>
      </c>
      <c r="H165" s="191">
        <v>378</v>
      </c>
      <c r="I165" s="192"/>
      <c r="J165" s="193">
        <f>ROUND(I165*H165,2)</f>
        <v>0</v>
      </c>
      <c r="K165" s="189" t="s">
        <v>237</v>
      </c>
      <c r="L165" s="40"/>
      <c r="M165" s="194" t="s">
        <v>1</v>
      </c>
      <c r="N165" s="195" t="s">
        <v>46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152</v>
      </c>
      <c r="AT165" s="198" t="s">
        <v>155</v>
      </c>
      <c r="AU165" s="198" t="s">
        <v>89</v>
      </c>
      <c r="AY165" s="18" t="s">
        <v>153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21</v>
      </c>
      <c r="BK165" s="199">
        <f>ROUND(I165*H165,2)</f>
        <v>0</v>
      </c>
      <c r="BL165" s="18" t="s">
        <v>152</v>
      </c>
      <c r="BM165" s="198" t="s">
        <v>754</v>
      </c>
    </row>
    <row r="166" spans="1:65" s="13" customFormat="1">
      <c r="B166" s="211"/>
      <c r="C166" s="212"/>
      <c r="D166" s="200" t="s">
        <v>239</v>
      </c>
      <c r="E166" s="213" t="s">
        <v>1</v>
      </c>
      <c r="F166" s="214" t="s">
        <v>755</v>
      </c>
      <c r="G166" s="212"/>
      <c r="H166" s="215">
        <v>378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239</v>
      </c>
      <c r="AU166" s="221" t="s">
        <v>89</v>
      </c>
      <c r="AV166" s="13" t="s">
        <v>89</v>
      </c>
      <c r="AW166" s="13" t="s">
        <v>37</v>
      </c>
      <c r="AX166" s="13" t="s">
        <v>21</v>
      </c>
      <c r="AY166" s="221" t="s">
        <v>153</v>
      </c>
    </row>
    <row r="167" spans="1:65" s="2" customFormat="1" ht="14.45" customHeight="1">
      <c r="A167" s="35"/>
      <c r="B167" s="36"/>
      <c r="C167" s="245" t="s">
        <v>320</v>
      </c>
      <c r="D167" s="246" t="s">
        <v>334</v>
      </c>
      <c r="E167" s="247" t="s">
        <v>347</v>
      </c>
      <c r="F167" s="248" t="s">
        <v>348</v>
      </c>
      <c r="G167" s="249" t="s">
        <v>337</v>
      </c>
      <c r="H167" s="250">
        <v>11.34</v>
      </c>
      <c r="I167" s="251"/>
      <c r="J167" s="252">
        <f>ROUND(I167*H167,2)</f>
        <v>0</v>
      </c>
      <c r="K167" s="248" t="s">
        <v>237</v>
      </c>
      <c r="L167" s="253"/>
      <c r="M167" s="254" t="s">
        <v>1</v>
      </c>
      <c r="N167" s="255" t="s">
        <v>46</v>
      </c>
      <c r="O167" s="72"/>
      <c r="P167" s="196">
        <f>O167*H167</f>
        <v>0</v>
      </c>
      <c r="Q167" s="196">
        <v>1E-3</v>
      </c>
      <c r="R167" s="196">
        <f>Q167*H167</f>
        <v>1.1339999999999999E-2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187</v>
      </c>
      <c r="AT167" s="198" t="s">
        <v>334</v>
      </c>
      <c r="AU167" s="198" t="s">
        <v>89</v>
      </c>
      <c r="AY167" s="18" t="s">
        <v>153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21</v>
      </c>
      <c r="BK167" s="199">
        <f>ROUND(I167*H167,2)</f>
        <v>0</v>
      </c>
      <c r="BL167" s="18" t="s">
        <v>152</v>
      </c>
      <c r="BM167" s="198" t="s">
        <v>756</v>
      </c>
    </row>
    <row r="168" spans="1:65" s="13" customFormat="1">
      <c r="B168" s="211"/>
      <c r="C168" s="212"/>
      <c r="D168" s="200" t="s">
        <v>239</v>
      </c>
      <c r="E168" s="213" t="s">
        <v>1</v>
      </c>
      <c r="F168" s="214" t="s">
        <v>757</v>
      </c>
      <c r="G168" s="212"/>
      <c r="H168" s="215">
        <v>11.34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239</v>
      </c>
      <c r="AU168" s="221" t="s">
        <v>89</v>
      </c>
      <c r="AV168" s="13" t="s">
        <v>89</v>
      </c>
      <c r="AW168" s="13" t="s">
        <v>37</v>
      </c>
      <c r="AX168" s="13" t="s">
        <v>21</v>
      </c>
      <c r="AY168" s="221" t="s">
        <v>153</v>
      </c>
    </row>
    <row r="169" spans="1:65" s="2" customFormat="1" ht="14.45" customHeight="1">
      <c r="A169" s="35"/>
      <c r="B169" s="36"/>
      <c r="C169" s="187" t="s">
        <v>325</v>
      </c>
      <c r="D169" s="210" t="s">
        <v>155</v>
      </c>
      <c r="E169" s="188" t="s">
        <v>364</v>
      </c>
      <c r="F169" s="189" t="s">
        <v>365</v>
      </c>
      <c r="G169" s="190" t="s">
        <v>236</v>
      </c>
      <c r="H169" s="191">
        <v>376</v>
      </c>
      <c r="I169" s="192"/>
      <c r="J169" s="193">
        <f>ROUND(I169*H169,2)</f>
        <v>0</v>
      </c>
      <c r="K169" s="189" t="s">
        <v>237</v>
      </c>
      <c r="L169" s="40"/>
      <c r="M169" s="194" t="s">
        <v>1</v>
      </c>
      <c r="N169" s="195" t="s">
        <v>46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152</v>
      </c>
      <c r="AT169" s="198" t="s">
        <v>155</v>
      </c>
      <c r="AU169" s="198" t="s">
        <v>89</v>
      </c>
      <c r="AY169" s="18" t="s">
        <v>153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21</v>
      </c>
      <c r="BK169" s="199">
        <f>ROUND(I169*H169,2)</f>
        <v>0</v>
      </c>
      <c r="BL169" s="18" t="s">
        <v>152</v>
      </c>
      <c r="BM169" s="198" t="s">
        <v>758</v>
      </c>
    </row>
    <row r="170" spans="1:65" s="13" customFormat="1">
      <c r="B170" s="211"/>
      <c r="C170" s="212"/>
      <c r="D170" s="200" t="s">
        <v>239</v>
      </c>
      <c r="E170" s="213" t="s">
        <v>1</v>
      </c>
      <c r="F170" s="214" t="s">
        <v>759</v>
      </c>
      <c r="G170" s="212"/>
      <c r="H170" s="215">
        <v>376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239</v>
      </c>
      <c r="AU170" s="221" t="s">
        <v>89</v>
      </c>
      <c r="AV170" s="13" t="s">
        <v>89</v>
      </c>
      <c r="AW170" s="13" t="s">
        <v>37</v>
      </c>
      <c r="AX170" s="13" t="s">
        <v>21</v>
      </c>
      <c r="AY170" s="221" t="s">
        <v>153</v>
      </c>
    </row>
    <row r="171" spans="1:65" s="2" customFormat="1" ht="14.45" customHeight="1">
      <c r="A171" s="35"/>
      <c r="B171" s="36"/>
      <c r="C171" s="187" t="s">
        <v>329</v>
      </c>
      <c r="D171" s="222" t="s">
        <v>155</v>
      </c>
      <c r="E171" s="188" t="s">
        <v>760</v>
      </c>
      <c r="F171" s="189" t="s">
        <v>761</v>
      </c>
      <c r="G171" s="190" t="s">
        <v>236</v>
      </c>
      <c r="H171" s="191">
        <v>45</v>
      </c>
      <c r="I171" s="192"/>
      <c r="J171" s="193">
        <f>ROUND(I171*H171,2)</f>
        <v>0</v>
      </c>
      <c r="K171" s="189" t="s">
        <v>237</v>
      </c>
      <c r="L171" s="40"/>
      <c r="M171" s="194" t="s">
        <v>1</v>
      </c>
      <c r="N171" s="195" t="s">
        <v>46</v>
      </c>
      <c r="O171" s="72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152</v>
      </c>
      <c r="AT171" s="198" t="s">
        <v>155</v>
      </c>
      <c r="AU171" s="198" t="s">
        <v>89</v>
      </c>
      <c r="AY171" s="18" t="s">
        <v>153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21</v>
      </c>
      <c r="BK171" s="199">
        <f>ROUND(I171*H171,2)</f>
        <v>0</v>
      </c>
      <c r="BL171" s="18" t="s">
        <v>152</v>
      </c>
      <c r="BM171" s="198" t="s">
        <v>762</v>
      </c>
    </row>
    <row r="172" spans="1:65" s="13" customFormat="1">
      <c r="B172" s="211"/>
      <c r="C172" s="212"/>
      <c r="D172" s="200" t="s">
        <v>239</v>
      </c>
      <c r="E172" s="213" t="s">
        <v>1</v>
      </c>
      <c r="F172" s="214" t="s">
        <v>750</v>
      </c>
      <c r="G172" s="212"/>
      <c r="H172" s="215">
        <v>45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239</v>
      </c>
      <c r="AU172" s="221" t="s">
        <v>89</v>
      </c>
      <c r="AV172" s="13" t="s">
        <v>89</v>
      </c>
      <c r="AW172" s="13" t="s">
        <v>37</v>
      </c>
      <c r="AX172" s="13" t="s">
        <v>21</v>
      </c>
      <c r="AY172" s="221" t="s">
        <v>153</v>
      </c>
    </row>
    <row r="173" spans="1:65" s="2" customFormat="1" ht="14.45" customHeight="1">
      <c r="A173" s="35"/>
      <c r="B173" s="36"/>
      <c r="C173" s="187" t="s">
        <v>7</v>
      </c>
      <c r="D173" s="210" t="s">
        <v>155</v>
      </c>
      <c r="E173" s="188" t="s">
        <v>614</v>
      </c>
      <c r="F173" s="189" t="s">
        <v>615</v>
      </c>
      <c r="G173" s="190" t="s">
        <v>236</v>
      </c>
      <c r="H173" s="191">
        <v>378</v>
      </c>
      <c r="I173" s="192"/>
      <c r="J173" s="193">
        <f>ROUND(I173*H173,2)</f>
        <v>0</v>
      </c>
      <c r="K173" s="189" t="s">
        <v>237</v>
      </c>
      <c r="L173" s="40"/>
      <c r="M173" s="194" t="s">
        <v>1</v>
      </c>
      <c r="N173" s="195" t="s">
        <v>46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152</v>
      </c>
      <c r="AT173" s="198" t="s">
        <v>155</v>
      </c>
      <c r="AU173" s="198" t="s">
        <v>89</v>
      </c>
      <c r="AY173" s="18" t="s">
        <v>153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21</v>
      </c>
      <c r="BK173" s="199">
        <f>ROUND(I173*H173,2)</f>
        <v>0</v>
      </c>
      <c r="BL173" s="18" t="s">
        <v>152</v>
      </c>
      <c r="BM173" s="198" t="s">
        <v>763</v>
      </c>
    </row>
    <row r="174" spans="1:65" s="13" customFormat="1">
      <c r="B174" s="211"/>
      <c r="C174" s="212"/>
      <c r="D174" s="200" t="s">
        <v>239</v>
      </c>
      <c r="E174" s="213" t="s">
        <v>1</v>
      </c>
      <c r="F174" s="214" t="s">
        <v>755</v>
      </c>
      <c r="G174" s="212"/>
      <c r="H174" s="215">
        <v>378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239</v>
      </c>
      <c r="AU174" s="221" t="s">
        <v>89</v>
      </c>
      <c r="AV174" s="13" t="s">
        <v>89</v>
      </c>
      <c r="AW174" s="13" t="s">
        <v>37</v>
      </c>
      <c r="AX174" s="13" t="s">
        <v>21</v>
      </c>
      <c r="AY174" s="221" t="s">
        <v>153</v>
      </c>
    </row>
    <row r="175" spans="1:65" s="12" customFormat="1" ht="22.9" customHeight="1">
      <c r="B175" s="171"/>
      <c r="C175" s="172"/>
      <c r="D175" s="173" t="s">
        <v>80</v>
      </c>
      <c r="E175" s="185" t="s">
        <v>167</v>
      </c>
      <c r="F175" s="185" t="s">
        <v>381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SUM(P176:P187)</f>
        <v>0</v>
      </c>
      <c r="Q175" s="179"/>
      <c r="R175" s="180">
        <f>SUM(R176:R187)</f>
        <v>90.425040031000009</v>
      </c>
      <c r="S175" s="179"/>
      <c r="T175" s="181">
        <f>SUM(T176:T187)</f>
        <v>0</v>
      </c>
      <c r="AR175" s="182" t="s">
        <v>21</v>
      </c>
      <c r="AT175" s="183" t="s">
        <v>80</v>
      </c>
      <c r="AU175" s="183" t="s">
        <v>21</v>
      </c>
      <c r="AY175" s="182" t="s">
        <v>153</v>
      </c>
      <c r="BK175" s="184">
        <f>SUM(BK176:BK187)</f>
        <v>0</v>
      </c>
    </row>
    <row r="176" spans="1:65" s="2" customFormat="1" ht="14.45" customHeight="1">
      <c r="A176" s="35"/>
      <c r="B176" s="36"/>
      <c r="C176" s="187" t="s">
        <v>340</v>
      </c>
      <c r="D176" s="222" t="s">
        <v>155</v>
      </c>
      <c r="E176" s="188" t="s">
        <v>383</v>
      </c>
      <c r="F176" s="189" t="s">
        <v>384</v>
      </c>
      <c r="G176" s="190" t="s">
        <v>249</v>
      </c>
      <c r="H176" s="191">
        <v>30</v>
      </c>
      <c r="I176" s="192"/>
      <c r="J176" s="193">
        <f>ROUND(I176*H176,2)</f>
        <v>0</v>
      </c>
      <c r="K176" s="189" t="s">
        <v>237</v>
      </c>
      <c r="L176" s="40"/>
      <c r="M176" s="194" t="s">
        <v>1</v>
      </c>
      <c r="N176" s="195" t="s">
        <v>46</v>
      </c>
      <c r="O176" s="72"/>
      <c r="P176" s="196">
        <f>O176*H176</f>
        <v>0</v>
      </c>
      <c r="Q176" s="196">
        <v>2.808944538</v>
      </c>
      <c r="R176" s="196">
        <f>Q176*H176</f>
        <v>84.268336140000002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152</v>
      </c>
      <c r="AT176" s="198" t="s">
        <v>155</v>
      </c>
      <c r="AU176" s="198" t="s">
        <v>89</v>
      </c>
      <c r="AY176" s="18" t="s">
        <v>153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21</v>
      </c>
      <c r="BK176" s="199">
        <f>ROUND(I176*H176,2)</f>
        <v>0</v>
      </c>
      <c r="BL176" s="18" t="s">
        <v>152</v>
      </c>
      <c r="BM176" s="198" t="s">
        <v>764</v>
      </c>
    </row>
    <row r="177" spans="1:65" s="13" customFormat="1">
      <c r="B177" s="211"/>
      <c r="C177" s="212"/>
      <c r="D177" s="200" t="s">
        <v>239</v>
      </c>
      <c r="E177" s="213" t="s">
        <v>1</v>
      </c>
      <c r="F177" s="214" t="s">
        <v>765</v>
      </c>
      <c r="G177" s="212"/>
      <c r="H177" s="215">
        <v>30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239</v>
      </c>
      <c r="AU177" s="221" t="s">
        <v>89</v>
      </c>
      <c r="AV177" s="13" t="s">
        <v>89</v>
      </c>
      <c r="AW177" s="13" t="s">
        <v>37</v>
      </c>
      <c r="AX177" s="13" t="s">
        <v>21</v>
      </c>
      <c r="AY177" s="221" t="s">
        <v>153</v>
      </c>
    </row>
    <row r="178" spans="1:65" s="2" customFormat="1" ht="14.45" customHeight="1">
      <c r="A178" s="35"/>
      <c r="B178" s="36"/>
      <c r="C178" s="187" t="s">
        <v>346</v>
      </c>
      <c r="D178" s="222" t="s">
        <v>155</v>
      </c>
      <c r="E178" s="188" t="s">
        <v>388</v>
      </c>
      <c r="F178" s="189" t="s">
        <v>389</v>
      </c>
      <c r="G178" s="190" t="s">
        <v>236</v>
      </c>
      <c r="H178" s="191">
        <v>57</v>
      </c>
      <c r="I178" s="192"/>
      <c r="J178" s="193">
        <f>ROUND(I178*H178,2)</f>
        <v>0</v>
      </c>
      <c r="K178" s="189" t="s">
        <v>237</v>
      </c>
      <c r="L178" s="40"/>
      <c r="M178" s="194" t="s">
        <v>1</v>
      </c>
      <c r="N178" s="195" t="s">
        <v>46</v>
      </c>
      <c r="O178" s="72"/>
      <c r="P178" s="196">
        <f>O178*H178</f>
        <v>0</v>
      </c>
      <c r="Q178" s="196">
        <v>7.2580040000000002E-3</v>
      </c>
      <c r="R178" s="196">
        <f>Q178*H178</f>
        <v>0.41370622800000001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152</v>
      </c>
      <c r="AT178" s="198" t="s">
        <v>155</v>
      </c>
      <c r="AU178" s="198" t="s">
        <v>89</v>
      </c>
      <c r="AY178" s="18" t="s">
        <v>153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21</v>
      </c>
      <c r="BK178" s="199">
        <f>ROUND(I178*H178,2)</f>
        <v>0</v>
      </c>
      <c r="BL178" s="18" t="s">
        <v>152</v>
      </c>
      <c r="BM178" s="198" t="s">
        <v>766</v>
      </c>
    </row>
    <row r="179" spans="1:65" s="13" customFormat="1">
      <c r="B179" s="211"/>
      <c r="C179" s="212"/>
      <c r="D179" s="200" t="s">
        <v>239</v>
      </c>
      <c r="E179" s="213" t="s">
        <v>1</v>
      </c>
      <c r="F179" s="214" t="s">
        <v>767</v>
      </c>
      <c r="G179" s="212"/>
      <c r="H179" s="215">
        <v>57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239</v>
      </c>
      <c r="AU179" s="221" t="s">
        <v>89</v>
      </c>
      <c r="AV179" s="13" t="s">
        <v>89</v>
      </c>
      <c r="AW179" s="13" t="s">
        <v>37</v>
      </c>
      <c r="AX179" s="13" t="s">
        <v>21</v>
      </c>
      <c r="AY179" s="221" t="s">
        <v>153</v>
      </c>
    </row>
    <row r="180" spans="1:65" s="2" customFormat="1" ht="14.45" customHeight="1">
      <c r="A180" s="35"/>
      <c r="B180" s="36"/>
      <c r="C180" s="187" t="s">
        <v>351</v>
      </c>
      <c r="D180" s="222" t="s">
        <v>155</v>
      </c>
      <c r="E180" s="188" t="s">
        <v>393</v>
      </c>
      <c r="F180" s="189" t="s">
        <v>394</v>
      </c>
      <c r="G180" s="190" t="s">
        <v>236</v>
      </c>
      <c r="H180" s="191">
        <v>57</v>
      </c>
      <c r="I180" s="192"/>
      <c r="J180" s="193">
        <f>ROUND(I180*H180,2)</f>
        <v>0</v>
      </c>
      <c r="K180" s="189" t="s">
        <v>237</v>
      </c>
      <c r="L180" s="40"/>
      <c r="M180" s="194" t="s">
        <v>1</v>
      </c>
      <c r="N180" s="195" t="s">
        <v>46</v>
      </c>
      <c r="O180" s="72"/>
      <c r="P180" s="196">
        <f>O180*H180</f>
        <v>0</v>
      </c>
      <c r="Q180" s="196">
        <v>8.5693499999999997E-4</v>
      </c>
      <c r="R180" s="196">
        <f>Q180*H180</f>
        <v>4.8845294999999997E-2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152</v>
      </c>
      <c r="AT180" s="198" t="s">
        <v>155</v>
      </c>
      <c r="AU180" s="198" t="s">
        <v>89</v>
      </c>
      <c r="AY180" s="18" t="s">
        <v>153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21</v>
      </c>
      <c r="BK180" s="199">
        <f>ROUND(I180*H180,2)</f>
        <v>0</v>
      </c>
      <c r="BL180" s="18" t="s">
        <v>152</v>
      </c>
      <c r="BM180" s="198" t="s">
        <v>768</v>
      </c>
    </row>
    <row r="181" spans="1:65" s="2" customFormat="1" ht="14.45" customHeight="1">
      <c r="A181" s="35"/>
      <c r="B181" s="36"/>
      <c r="C181" s="187" t="s">
        <v>357</v>
      </c>
      <c r="D181" s="222" t="s">
        <v>155</v>
      </c>
      <c r="E181" s="188" t="s">
        <v>397</v>
      </c>
      <c r="F181" s="189" t="s">
        <v>398</v>
      </c>
      <c r="G181" s="190" t="s">
        <v>317</v>
      </c>
      <c r="H181" s="191">
        <v>0.5</v>
      </c>
      <c r="I181" s="192"/>
      <c r="J181" s="193">
        <f>ROUND(I181*H181,2)</f>
        <v>0</v>
      </c>
      <c r="K181" s="189" t="s">
        <v>237</v>
      </c>
      <c r="L181" s="40"/>
      <c r="M181" s="194" t="s">
        <v>1</v>
      </c>
      <c r="N181" s="195" t="s">
        <v>46</v>
      </c>
      <c r="O181" s="72"/>
      <c r="P181" s="196">
        <f>O181*H181</f>
        <v>0</v>
      </c>
      <c r="Q181" s="196">
        <v>1.0957950000000001</v>
      </c>
      <c r="R181" s="196">
        <f>Q181*H181</f>
        <v>0.54789750000000004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152</v>
      </c>
      <c r="AT181" s="198" t="s">
        <v>155</v>
      </c>
      <c r="AU181" s="198" t="s">
        <v>89</v>
      </c>
      <c r="AY181" s="18" t="s">
        <v>153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21</v>
      </c>
      <c r="BK181" s="199">
        <f>ROUND(I181*H181,2)</f>
        <v>0</v>
      </c>
      <c r="BL181" s="18" t="s">
        <v>152</v>
      </c>
      <c r="BM181" s="198" t="s">
        <v>769</v>
      </c>
    </row>
    <row r="182" spans="1:65" s="13" customFormat="1">
      <c r="B182" s="211"/>
      <c r="C182" s="212"/>
      <c r="D182" s="200" t="s">
        <v>239</v>
      </c>
      <c r="E182" s="213" t="s">
        <v>1</v>
      </c>
      <c r="F182" s="214" t="s">
        <v>770</v>
      </c>
      <c r="G182" s="212"/>
      <c r="H182" s="215">
        <v>0.5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239</v>
      </c>
      <c r="AU182" s="221" t="s">
        <v>89</v>
      </c>
      <c r="AV182" s="13" t="s">
        <v>89</v>
      </c>
      <c r="AW182" s="13" t="s">
        <v>37</v>
      </c>
      <c r="AX182" s="13" t="s">
        <v>21</v>
      </c>
      <c r="AY182" s="221" t="s">
        <v>153</v>
      </c>
    </row>
    <row r="183" spans="1:65" s="2" customFormat="1" ht="14.45" customHeight="1">
      <c r="A183" s="35"/>
      <c r="B183" s="36"/>
      <c r="C183" s="187" t="s">
        <v>363</v>
      </c>
      <c r="D183" s="222" t="s">
        <v>155</v>
      </c>
      <c r="E183" s="188" t="s">
        <v>402</v>
      </c>
      <c r="F183" s="189" t="s">
        <v>403</v>
      </c>
      <c r="G183" s="190" t="s">
        <v>317</v>
      </c>
      <c r="H183" s="191">
        <v>1</v>
      </c>
      <c r="I183" s="192"/>
      <c r="J183" s="193">
        <f>ROUND(I183*H183,2)</f>
        <v>0</v>
      </c>
      <c r="K183" s="189" t="s">
        <v>237</v>
      </c>
      <c r="L183" s="40"/>
      <c r="M183" s="194" t="s">
        <v>1</v>
      </c>
      <c r="N183" s="195" t="s">
        <v>46</v>
      </c>
      <c r="O183" s="72"/>
      <c r="P183" s="196">
        <f>O183*H183</f>
        <v>0</v>
      </c>
      <c r="Q183" s="196">
        <v>1.0563148680000001</v>
      </c>
      <c r="R183" s="196">
        <f>Q183*H183</f>
        <v>1.0563148680000001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152</v>
      </c>
      <c r="AT183" s="198" t="s">
        <v>155</v>
      </c>
      <c r="AU183" s="198" t="s">
        <v>89</v>
      </c>
      <c r="AY183" s="18" t="s">
        <v>153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21</v>
      </c>
      <c r="BK183" s="199">
        <f>ROUND(I183*H183,2)</f>
        <v>0</v>
      </c>
      <c r="BL183" s="18" t="s">
        <v>152</v>
      </c>
      <c r="BM183" s="198" t="s">
        <v>771</v>
      </c>
    </row>
    <row r="184" spans="1:65" s="13" customFormat="1">
      <c r="B184" s="211"/>
      <c r="C184" s="212"/>
      <c r="D184" s="200" t="s">
        <v>239</v>
      </c>
      <c r="E184" s="213" t="s">
        <v>1</v>
      </c>
      <c r="F184" s="214" t="s">
        <v>772</v>
      </c>
      <c r="G184" s="212"/>
      <c r="H184" s="215">
        <v>1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239</v>
      </c>
      <c r="AU184" s="221" t="s">
        <v>89</v>
      </c>
      <c r="AV184" s="13" t="s">
        <v>89</v>
      </c>
      <c r="AW184" s="13" t="s">
        <v>37</v>
      </c>
      <c r="AX184" s="13" t="s">
        <v>21</v>
      </c>
      <c r="AY184" s="221" t="s">
        <v>153</v>
      </c>
    </row>
    <row r="185" spans="1:65" s="2" customFormat="1" ht="14.45" customHeight="1">
      <c r="A185" s="35"/>
      <c r="B185" s="36"/>
      <c r="C185" s="187" t="s">
        <v>368</v>
      </c>
      <c r="D185" s="210" t="s">
        <v>155</v>
      </c>
      <c r="E185" s="188" t="s">
        <v>412</v>
      </c>
      <c r="F185" s="189" t="s">
        <v>413</v>
      </c>
      <c r="G185" s="190" t="s">
        <v>236</v>
      </c>
      <c r="H185" s="191">
        <v>47</v>
      </c>
      <c r="I185" s="192"/>
      <c r="J185" s="193">
        <f>ROUND(I185*H185,2)</f>
        <v>0</v>
      </c>
      <c r="K185" s="189" t="s">
        <v>1</v>
      </c>
      <c r="L185" s="40"/>
      <c r="M185" s="194" t="s">
        <v>1</v>
      </c>
      <c r="N185" s="195" t="s">
        <v>46</v>
      </c>
      <c r="O185" s="72"/>
      <c r="P185" s="196">
        <f>O185*H185</f>
        <v>0</v>
      </c>
      <c r="Q185" s="196">
        <v>8.702E-2</v>
      </c>
      <c r="R185" s="196">
        <f>Q185*H185</f>
        <v>4.0899400000000004</v>
      </c>
      <c r="S185" s="196">
        <v>0</v>
      </c>
      <c r="T185" s="19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152</v>
      </c>
      <c r="AT185" s="198" t="s">
        <v>155</v>
      </c>
      <c r="AU185" s="198" t="s">
        <v>89</v>
      </c>
      <c r="AY185" s="18" t="s">
        <v>153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8" t="s">
        <v>21</v>
      </c>
      <c r="BK185" s="199">
        <f>ROUND(I185*H185,2)</f>
        <v>0</v>
      </c>
      <c r="BL185" s="18" t="s">
        <v>152</v>
      </c>
      <c r="BM185" s="198" t="s">
        <v>773</v>
      </c>
    </row>
    <row r="186" spans="1:65" s="13" customFormat="1">
      <c r="B186" s="211"/>
      <c r="C186" s="212"/>
      <c r="D186" s="200" t="s">
        <v>239</v>
      </c>
      <c r="E186" s="213" t="s">
        <v>1</v>
      </c>
      <c r="F186" s="214" t="s">
        <v>774</v>
      </c>
      <c r="G186" s="212"/>
      <c r="H186" s="215">
        <v>47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239</v>
      </c>
      <c r="AU186" s="221" t="s">
        <v>89</v>
      </c>
      <c r="AV186" s="13" t="s">
        <v>89</v>
      </c>
      <c r="AW186" s="13" t="s">
        <v>37</v>
      </c>
      <c r="AX186" s="13" t="s">
        <v>21</v>
      </c>
      <c r="AY186" s="221" t="s">
        <v>153</v>
      </c>
    </row>
    <row r="187" spans="1:65" s="2" customFormat="1" ht="14.45" customHeight="1">
      <c r="A187" s="35"/>
      <c r="B187" s="36"/>
      <c r="C187" s="187" t="s">
        <v>373</v>
      </c>
      <c r="D187" s="210" t="s">
        <v>155</v>
      </c>
      <c r="E187" s="188" t="s">
        <v>417</v>
      </c>
      <c r="F187" s="189" t="s">
        <v>418</v>
      </c>
      <c r="G187" s="190" t="s">
        <v>236</v>
      </c>
      <c r="H187" s="191">
        <v>47</v>
      </c>
      <c r="I187" s="192"/>
      <c r="J187" s="193">
        <f>ROUND(I187*H187,2)</f>
        <v>0</v>
      </c>
      <c r="K187" s="189" t="s">
        <v>1</v>
      </c>
      <c r="L187" s="40"/>
      <c r="M187" s="194" t="s">
        <v>1</v>
      </c>
      <c r="N187" s="195" t="s">
        <v>46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21</v>
      </c>
      <c r="BK187" s="199">
        <f>ROUND(I187*H187,2)</f>
        <v>0</v>
      </c>
      <c r="BL187" s="18" t="s">
        <v>152</v>
      </c>
      <c r="BM187" s="198" t="s">
        <v>775</v>
      </c>
    </row>
    <row r="188" spans="1:65" s="12" customFormat="1" ht="22.9" customHeight="1">
      <c r="B188" s="171"/>
      <c r="C188" s="172"/>
      <c r="D188" s="173" t="s">
        <v>80</v>
      </c>
      <c r="E188" s="185" t="s">
        <v>152</v>
      </c>
      <c r="F188" s="185" t="s">
        <v>420</v>
      </c>
      <c r="G188" s="172"/>
      <c r="H188" s="172"/>
      <c r="I188" s="175"/>
      <c r="J188" s="186">
        <f>BK188</f>
        <v>0</v>
      </c>
      <c r="K188" s="172"/>
      <c r="L188" s="177"/>
      <c r="M188" s="178"/>
      <c r="N188" s="179"/>
      <c r="O188" s="179"/>
      <c r="P188" s="180">
        <f>SUM(P189:P200)</f>
        <v>0</v>
      </c>
      <c r="Q188" s="179"/>
      <c r="R188" s="180">
        <f>SUM(R189:R200)</f>
        <v>254.02134000000001</v>
      </c>
      <c r="S188" s="179"/>
      <c r="T188" s="181">
        <f>SUM(T189:T200)</f>
        <v>0</v>
      </c>
      <c r="AR188" s="182" t="s">
        <v>21</v>
      </c>
      <c r="AT188" s="183" t="s">
        <v>80</v>
      </c>
      <c r="AU188" s="183" t="s">
        <v>21</v>
      </c>
      <c r="AY188" s="182" t="s">
        <v>153</v>
      </c>
      <c r="BK188" s="184">
        <f>SUM(BK189:BK200)</f>
        <v>0</v>
      </c>
    </row>
    <row r="189" spans="1:65" s="2" customFormat="1" ht="14.45" customHeight="1">
      <c r="A189" s="35"/>
      <c r="B189" s="36"/>
      <c r="C189" s="187" t="s">
        <v>377</v>
      </c>
      <c r="D189" s="210" t="s">
        <v>155</v>
      </c>
      <c r="E189" s="188" t="s">
        <v>422</v>
      </c>
      <c r="F189" s="189" t="s">
        <v>423</v>
      </c>
      <c r="G189" s="190" t="s">
        <v>424</v>
      </c>
      <c r="H189" s="191">
        <v>6</v>
      </c>
      <c r="I189" s="192"/>
      <c r="J189" s="193">
        <f>ROUND(I189*H189,2)</f>
        <v>0</v>
      </c>
      <c r="K189" s="189" t="s">
        <v>237</v>
      </c>
      <c r="L189" s="40"/>
      <c r="M189" s="194" t="s">
        <v>1</v>
      </c>
      <c r="N189" s="195" t="s">
        <v>46</v>
      </c>
      <c r="O189" s="72"/>
      <c r="P189" s="196">
        <f>O189*H189</f>
        <v>0</v>
      </c>
      <c r="Q189" s="196">
        <v>1.65E-3</v>
      </c>
      <c r="R189" s="196">
        <f>Q189*H189</f>
        <v>9.8999999999999991E-3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152</v>
      </c>
      <c r="AT189" s="198" t="s">
        <v>155</v>
      </c>
      <c r="AU189" s="198" t="s">
        <v>89</v>
      </c>
      <c r="AY189" s="18" t="s">
        <v>153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21</v>
      </c>
      <c r="BK189" s="199">
        <f>ROUND(I189*H189,2)</f>
        <v>0</v>
      </c>
      <c r="BL189" s="18" t="s">
        <v>152</v>
      </c>
      <c r="BM189" s="198" t="s">
        <v>776</v>
      </c>
    </row>
    <row r="190" spans="1:65" s="13" customFormat="1">
      <c r="B190" s="211"/>
      <c r="C190" s="212"/>
      <c r="D190" s="200" t="s">
        <v>239</v>
      </c>
      <c r="E190" s="213" t="s">
        <v>1</v>
      </c>
      <c r="F190" s="214" t="s">
        <v>777</v>
      </c>
      <c r="G190" s="212"/>
      <c r="H190" s="215">
        <v>6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239</v>
      </c>
      <c r="AU190" s="221" t="s">
        <v>89</v>
      </c>
      <c r="AV190" s="13" t="s">
        <v>89</v>
      </c>
      <c r="AW190" s="13" t="s">
        <v>37</v>
      </c>
      <c r="AX190" s="13" t="s">
        <v>21</v>
      </c>
      <c r="AY190" s="221" t="s">
        <v>153</v>
      </c>
    </row>
    <row r="191" spans="1:65" s="2" customFormat="1" ht="14.45" customHeight="1">
      <c r="A191" s="35"/>
      <c r="B191" s="36"/>
      <c r="C191" s="245" t="s">
        <v>382</v>
      </c>
      <c r="D191" s="246" t="s">
        <v>334</v>
      </c>
      <c r="E191" s="247" t="s">
        <v>428</v>
      </c>
      <c r="F191" s="248" t="s">
        <v>429</v>
      </c>
      <c r="G191" s="249" t="s">
        <v>424</v>
      </c>
      <c r="H191" s="250">
        <v>6</v>
      </c>
      <c r="I191" s="251"/>
      <c r="J191" s="252">
        <f>ROUND(I191*H191,2)</f>
        <v>0</v>
      </c>
      <c r="K191" s="248" t="s">
        <v>1</v>
      </c>
      <c r="L191" s="253"/>
      <c r="M191" s="254" t="s">
        <v>1</v>
      </c>
      <c r="N191" s="255" t="s">
        <v>46</v>
      </c>
      <c r="O191" s="72"/>
      <c r="P191" s="196">
        <f>O191*H191</f>
        <v>0</v>
      </c>
      <c r="Q191" s="196">
        <v>8.5000000000000006E-2</v>
      </c>
      <c r="R191" s="196">
        <f>Q191*H191</f>
        <v>0.51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187</v>
      </c>
      <c r="AT191" s="198" t="s">
        <v>334</v>
      </c>
      <c r="AU191" s="198" t="s">
        <v>89</v>
      </c>
      <c r="AY191" s="18" t="s">
        <v>153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21</v>
      </c>
      <c r="BK191" s="199">
        <f>ROUND(I191*H191,2)</f>
        <v>0</v>
      </c>
      <c r="BL191" s="18" t="s">
        <v>152</v>
      </c>
      <c r="BM191" s="198" t="s">
        <v>778</v>
      </c>
    </row>
    <row r="192" spans="1:65" s="2" customFormat="1" ht="19.5">
      <c r="A192" s="35"/>
      <c r="B192" s="36"/>
      <c r="C192" s="37"/>
      <c r="D192" s="200" t="s">
        <v>161</v>
      </c>
      <c r="E192" s="37"/>
      <c r="F192" s="201" t="s">
        <v>431</v>
      </c>
      <c r="G192" s="37"/>
      <c r="H192" s="37"/>
      <c r="I192" s="202"/>
      <c r="J192" s="37"/>
      <c r="K192" s="37"/>
      <c r="L192" s="40"/>
      <c r="M192" s="203"/>
      <c r="N192" s="204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161</v>
      </c>
      <c r="AU192" s="18" t="s">
        <v>89</v>
      </c>
    </row>
    <row r="193" spans="1:65" s="2" customFormat="1" ht="14.45" customHeight="1">
      <c r="A193" s="35"/>
      <c r="B193" s="36"/>
      <c r="C193" s="187" t="s">
        <v>387</v>
      </c>
      <c r="D193" s="222" t="s">
        <v>155</v>
      </c>
      <c r="E193" s="188" t="s">
        <v>433</v>
      </c>
      <c r="F193" s="189" t="s">
        <v>434</v>
      </c>
      <c r="G193" s="190" t="s">
        <v>249</v>
      </c>
      <c r="H193" s="191">
        <v>6</v>
      </c>
      <c r="I193" s="192"/>
      <c r="J193" s="193">
        <f>ROUND(I193*H193,2)</f>
        <v>0</v>
      </c>
      <c r="K193" s="189" t="s">
        <v>237</v>
      </c>
      <c r="L193" s="40"/>
      <c r="M193" s="194" t="s">
        <v>1</v>
      </c>
      <c r="N193" s="195" t="s">
        <v>46</v>
      </c>
      <c r="O193" s="72"/>
      <c r="P193" s="196">
        <f>O193*H193</f>
        <v>0</v>
      </c>
      <c r="Q193" s="196">
        <v>2.234</v>
      </c>
      <c r="R193" s="196">
        <f>Q193*H193</f>
        <v>13.404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152</v>
      </c>
      <c r="AT193" s="198" t="s">
        <v>155</v>
      </c>
      <c r="AU193" s="198" t="s">
        <v>89</v>
      </c>
      <c r="AY193" s="18" t="s">
        <v>153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21</v>
      </c>
      <c r="BK193" s="199">
        <f>ROUND(I193*H193,2)</f>
        <v>0</v>
      </c>
      <c r="BL193" s="18" t="s">
        <v>152</v>
      </c>
      <c r="BM193" s="198" t="s">
        <v>779</v>
      </c>
    </row>
    <row r="194" spans="1:65" s="13" customFormat="1">
      <c r="B194" s="211"/>
      <c r="C194" s="212"/>
      <c r="D194" s="200" t="s">
        <v>239</v>
      </c>
      <c r="E194" s="213" t="s">
        <v>1</v>
      </c>
      <c r="F194" s="214" t="s">
        <v>780</v>
      </c>
      <c r="G194" s="212"/>
      <c r="H194" s="215">
        <v>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239</v>
      </c>
      <c r="AU194" s="221" t="s">
        <v>89</v>
      </c>
      <c r="AV194" s="13" t="s">
        <v>89</v>
      </c>
      <c r="AW194" s="13" t="s">
        <v>37</v>
      </c>
      <c r="AX194" s="13" t="s">
        <v>21</v>
      </c>
      <c r="AY194" s="221" t="s">
        <v>153</v>
      </c>
    </row>
    <row r="195" spans="1:65" s="2" customFormat="1" ht="14.45" customHeight="1">
      <c r="A195" s="35"/>
      <c r="B195" s="36"/>
      <c r="C195" s="187" t="s">
        <v>392</v>
      </c>
      <c r="D195" s="222" t="s">
        <v>155</v>
      </c>
      <c r="E195" s="188" t="s">
        <v>449</v>
      </c>
      <c r="F195" s="189" t="s">
        <v>450</v>
      </c>
      <c r="G195" s="190" t="s">
        <v>249</v>
      </c>
      <c r="H195" s="191">
        <v>43</v>
      </c>
      <c r="I195" s="192"/>
      <c r="J195" s="193">
        <f>ROUND(I195*H195,2)</f>
        <v>0</v>
      </c>
      <c r="K195" s="189" t="s">
        <v>237</v>
      </c>
      <c r="L195" s="40"/>
      <c r="M195" s="194" t="s">
        <v>1</v>
      </c>
      <c r="N195" s="195" t="s">
        <v>46</v>
      </c>
      <c r="O195" s="72"/>
      <c r="P195" s="196">
        <f>O195*H195</f>
        <v>0</v>
      </c>
      <c r="Q195" s="196">
        <v>2.4340799999999998</v>
      </c>
      <c r="R195" s="196">
        <f>Q195*H195</f>
        <v>104.66543999999999</v>
      </c>
      <c r="S195" s="196">
        <v>0</v>
      </c>
      <c r="T195" s="19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152</v>
      </c>
      <c r="AT195" s="198" t="s">
        <v>155</v>
      </c>
      <c r="AU195" s="198" t="s">
        <v>89</v>
      </c>
      <c r="AY195" s="18" t="s">
        <v>153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21</v>
      </c>
      <c r="BK195" s="199">
        <f>ROUND(I195*H195,2)</f>
        <v>0</v>
      </c>
      <c r="BL195" s="18" t="s">
        <v>152</v>
      </c>
      <c r="BM195" s="198" t="s">
        <v>781</v>
      </c>
    </row>
    <row r="196" spans="1:65" s="13" customFormat="1">
      <c r="B196" s="211"/>
      <c r="C196" s="212"/>
      <c r="D196" s="200" t="s">
        <v>239</v>
      </c>
      <c r="E196" s="213" t="s">
        <v>1</v>
      </c>
      <c r="F196" s="214" t="s">
        <v>782</v>
      </c>
      <c r="G196" s="212"/>
      <c r="H196" s="215">
        <v>29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239</v>
      </c>
      <c r="AU196" s="221" t="s">
        <v>89</v>
      </c>
      <c r="AV196" s="13" t="s">
        <v>89</v>
      </c>
      <c r="AW196" s="13" t="s">
        <v>37</v>
      </c>
      <c r="AX196" s="13" t="s">
        <v>81</v>
      </c>
      <c r="AY196" s="221" t="s">
        <v>153</v>
      </c>
    </row>
    <row r="197" spans="1:65" s="13" customFormat="1">
      <c r="B197" s="211"/>
      <c r="C197" s="212"/>
      <c r="D197" s="200" t="s">
        <v>239</v>
      </c>
      <c r="E197" s="213" t="s">
        <v>1</v>
      </c>
      <c r="F197" s="214" t="s">
        <v>783</v>
      </c>
      <c r="G197" s="212"/>
      <c r="H197" s="215">
        <v>14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239</v>
      </c>
      <c r="AU197" s="221" t="s">
        <v>89</v>
      </c>
      <c r="AV197" s="13" t="s">
        <v>89</v>
      </c>
      <c r="AW197" s="13" t="s">
        <v>37</v>
      </c>
      <c r="AX197" s="13" t="s">
        <v>81</v>
      </c>
      <c r="AY197" s="221" t="s">
        <v>153</v>
      </c>
    </row>
    <row r="198" spans="1:65" s="14" customFormat="1">
      <c r="B198" s="223"/>
      <c r="C198" s="224"/>
      <c r="D198" s="200" t="s">
        <v>239</v>
      </c>
      <c r="E198" s="225" t="s">
        <v>1</v>
      </c>
      <c r="F198" s="226" t="s">
        <v>271</v>
      </c>
      <c r="G198" s="224"/>
      <c r="H198" s="227">
        <v>43</v>
      </c>
      <c r="I198" s="228"/>
      <c r="J198" s="224"/>
      <c r="K198" s="224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239</v>
      </c>
      <c r="AU198" s="233" t="s">
        <v>89</v>
      </c>
      <c r="AV198" s="14" t="s">
        <v>152</v>
      </c>
      <c r="AW198" s="14" t="s">
        <v>37</v>
      </c>
      <c r="AX198" s="14" t="s">
        <v>21</v>
      </c>
      <c r="AY198" s="233" t="s">
        <v>153</v>
      </c>
    </row>
    <row r="199" spans="1:65" s="2" customFormat="1" ht="14.45" customHeight="1">
      <c r="A199" s="35"/>
      <c r="B199" s="36"/>
      <c r="C199" s="187" t="s">
        <v>396</v>
      </c>
      <c r="D199" s="222" t="s">
        <v>155</v>
      </c>
      <c r="E199" s="188" t="s">
        <v>784</v>
      </c>
      <c r="F199" s="189" t="s">
        <v>785</v>
      </c>
      <c r="G199" s="190" t="s">
        <v>249</v>
      </c>
      <c r="H199" s="191">
        <v>66</v>
      </c>
      <c r="I199" s="192"/>
      <c r="J199" s="193">
        <f>ROUND(I199*H199,2)</f>
        <v>0</v>
      </c>
      <c r="K199" s="189" t="s">
        <v>237</v>
      </c>
      <c r="L199" s="40"/>
      <c r="M199" s="194" t="s">
        <v>1</v>
      </c>
      <c r="N199" s="195" t="s">
        <v>46</v>
      </c>
      <c r="O199" s="72"/>
      <c r="P199" s="196">
        <f>O199*H199</f>
        <v>0</v>
      </c>
      <c r="Q199" s="196">
        <v>2.052</v>
      </c>
      <c r="R199" s="196">
        <f>Q199*H199</f>
        <v>135.43200000000002</v>
      </c>
      <c r="S199" s="196">
        <v>0</v>
      </c>
      <c r="T199" s="19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152</v>
      </c>
      <c r="AT199" s="198" t="s">
        <v>155</v>
      </c>
      <c r="AU199" s="198" t="s">
        <v>89</v>
      </c>
      <c r="AY199" s="18" t="s">
        <v>153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21</v>
      </c>
      <c r="BK199" s="199">
        <f>ROUND(I199*H199,2)</f>
        <v>0</v>
      </c>
      <c r="BL199" s="18" t="s">
        <v>152</v>
      </c>
      <c r="BM199" s="198" t="s">
        <v>786</v>
      </c>
    </row>
    <row r="200" spans="1:65" s="13" customFormat="1">
      <c r="B200" s="211"/>
      <c r="C200" s="212"/>
      <c r="D200" s="200" t="s">
        <v>239</v>
      </c>
      <c r="E200" s="213" t="s">
        <v>1</v>
      </c>
      <c r="F200" s="214" t="s">
        <v>787</v>
      </c>
      <c r="G200" s="212"/>
      <c r="H200" s="215">
        <v>66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239</v>
      </c>
      <c r="AU200" s="221" t="s">
        <v>89</v>
      </c>
      <c r="AV200" s="13" t="s">
        <v>89</v>
      </c>
      <c r="AW200" s="13" t="s">
        <v>37</v>
      </c>
      <c r="AX200" s="13" t="s">
        <v>21</v>
      </c>
      <c r="AY200" s="221" t="s">
        <v>153</v>
      </c>
    </row>
    <row r="201" spans="1:65" s="12" customFormat="1" ht="22.9" customHeight="1">
      <c r="B201" s="171"/>
      <c r="C201" s="172"/>
      <c r="D201" s="173" t="s">
        <v>80</v>
      </c>
      <c r="E201" s="185" t="s">
        <v>175</v>
      </c>
      <c r="F201" s="185" t="s">
        <v>660</v>
      </c>
      <c r="G201" s="172"/>
      <c r="H201" s="172"/>
      <c r="I201" s="175"/>
      <c r="J201" s="186">
        <f>BK201</f>
        <v>0</v>
      </c>
      <c r="K201" s="172"/>
      <c r="L201" s="177"/>
      <c r="M201" s="178"/>
      <c r="N201" s="179"/>
      <c r="O201" s="179"/>
      <c r="P201" s="180">
        <f>SUM(P202:P209)</f>
        <v>0</v>
      </c>
      <c r="Q201" s="179"/>
      <c r="R201" s="180">
        <f>SUM(R202:R209)</f>
        <v>40.748959999999997</v>
      </c>
      <c r="S201" s="179"/>
      <c r="T201" s="181">
        <f>SUM(T202:T209)</f>
        <v>0</v>
      </c>
      <c r="AR201" s="182" t="s">
        <v>21</v>
      </c>
      <c r="AT201" s="183" t="s">
        <v>80</v>
      </c>
      <c r="AU201" s="183" t="s">
        <v>21</v>
      </c>
      <c r="AY201" s="182" t="s">
        <v>153</v>
      </c>
      <c r="BK201" s="184">
        <f>SUM(BK202:BK209)</f>
        <v>0</v>
      </c>
    </row>
    <row r="202" spans="1:65" s="2" customFormat="1" ht="14.45" customHeight="1">
      <c r="A202" s="35"/>
      <c r="B202" s="36"/>
      <c r="C202" s="187" t="s">
        <v>401</v>
      </c>
      <c r="D202" s="222" t="s">
        <v>155</v>
      </c>
      <c r="E202" s="188" t="s">
        <v>661</v>
      </c>
      <c r="F202" s="189" t="s">
        <v>662</v>
      </c>
      <c r="G202" s="190" t="s">
        <v>236</v>
      </c>
      <c r="H202" s="191">
        <v>56</v>
      </c>
      <c r="I202" s="192"/>
      <c r="J202" s="193">
        <f>ROUND(I202*H202,2)</f>
        <v>0</v>
      </c>
      <c r="K202" s="189" t="s">
        <v>237</v>
      </c>
      <c r="L202" s="40"/>
      <c r="M202" s="194" t="s">
        <v>1</v>
      </c>
      <c r="N202" s="195" t="s">
        <v>46</v>
      </c>
      <c r="O202" s="72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152</v>
      </c>
      <c r="AT202" s="198" t="s">
        <v>155</v>
      </c>
      <c r="AU202" s="198" t="s">
        <v>89</v>
      </c>
      <c r="AY202" s="18" t="s">
        <v>153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21</v>
      </c>
      <c r="BK202" s="199">
        <f>ROUND(I202*H202,2)</f>
        <v>0</v>
      </c>
      <c r="BL202" s="18" t="s">
        <v>152</v>
      </c>
      <c r="BM202" s="198" t="s">
        <v>788</v>
      </c>
    </row>
    <row r="203" spans="1:65" s="13" customFormat="1">
      <c r="B203" s="211"/>
      <c r="C203" s="212"/>
      <c r="D203" s="200" t="s">
        <v>239</v>
      </c>
      <c r="E203" s="213" t="s">
        <v>1</v>
      </c>
      <c r="F203" s="214" t="s">
        <v>789</v>
      </c>
      <c r="G203" s="212"/>
      <c r="H203" s="215">
        <v>56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239</v>
      </c>
      <c r="AU203" s="221" t="s">
        <v>89</v>
      </c>
      <c r="AV203" s="13" t="s">
        <v>89</v>
      </c>
      <c r="AW203" s="13" t="s">
        <v>37</v>
      </c>
      <c r="AX203" s="13" t="s">
        <v>21</v>
      </c>
      <c r="AY203" s="221" t="s">
        <v>153</v>
      </c>
    </row>
    <row r="204" spans="1:65" s="2" customFormat="1" ht="14.45" customHeight="1">
      <c r="A204" s="35"/>
      <c r="B204" s="36"/>
      <c r="C204" s="187" t="s">
        <v>406</v>
      </c>
      <c r="D204" s="222" t="s">
        <v>155</v>
      </c>
      <c r="E204" s="188" t="s">
        <v>665</v>
      </c>
      <c r="F204" s="189" t="s">
        <v>666</v>
      </c>
      <c r="G204" s="190" t="s">
        <v>236</v>
      </c>
      <c r="H204" s="191">
        <v>56</v>
      </c>
      <c r="I204" s="192"/>
      <c r="J204" s="193">
        <f>ROUND(I204*H204,2)</f>
        <v>0</v>
      </c>
      <c r="K204" s="189" t="s">
        <v>237</v>
      </c>
      <c r="L204" s="40"/>
      <c r="M204" s="194" t="s">
        <v>1</v>
      </c>
      <c r="N204" s="195" t="s">
        <v>46</v>
      </c>
      <c r="O204" s="72"/>
      <c r="P204" s="196">
        <f>O204*H204</f>
        <v>0</v>
      </c>
      <c r="Q204" s="196">
        <v>0.38700000000000001</v>
      </c>
      <c r="R204" s="196">
        <f>Q204*H204</f>
        <v>21.672000000000001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152</v>
      </c>
      <c r="AT204" s="198" t="s">
        <v>155</v>
      </c>
      <c r="AU204" s="198" t="s">
        <v>89</v>
      </c>
      <c r="AY204" s="18" t="s">
        <v>153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21</v>
      </c>
      <c r="BK204" s="199">
        <f>ROUND(I204*H204,2)</f>
        <v>0</v>
      </c>
      <c r="BL204" s="18" t="s">
        <v>152</v>
      </c>
      <c r="BM204" s="198" t="s">
        <v>790</v>
      </c>
    </row>
    <row r="205" spans="1:65" s="13" customFormat="1">
      <c r="B205" s="211"/>
      <c r="C205" s="212"/>
      <c r="D205" s="200" t="s">
        <v>239</v>
      </c>
      <c r="E205" s="213" t="s">
        <v>1</v>
      </c>
      <c r="F205" s="214" t="s">
        <v>789</v>
      </c>
      <c r="G205" s="212"/>
      <c r="H205" s="215">
        <v>56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239</v>
      </c>
      <c r="AU205" s="221" t="s">
        <v>89</v>
      </c>
      <c r="AV205" s="13" t="s">
        <v>89</v>
      </c>
      <c r="AW205" s="13" t="s">
        <v>37</v>
      </c>
      <c r="AX205" s="13" t="s">
        <v>21</v>
      </c>
      <c r="AY205" s="221" t="s">
        <v>153</v>
      </c>
    </row>
    <row r="206" spans="1:65" s="2" customFormat="1" ht="14.45" customHeight="1">
      <c r="A206" s="35"/>
      <c r="B206" s="36"/>
      <c r="C206" s="187" t="s">
        <v>411</v>
      </c>
      <c r="D206" s="222" t="s">
        <v>155</v>
      </c>
      <c r="E206" s="188" t="s">
        <v>668</v>
      </c>
      <c r="F206" s="189" t="s">
        <v>669</v>
      </c>
      <c r="G206" s="190" t="s">
        <v>236</v>
      </c>
      <c r="H206" s="191">
        <v>56</v>
      </c>
      <c r="I206" s="192"/>
      <c r="J206" s="193">
        <f>ROUND(I206*H206,2)</f>
        <v>0</v>
      </c>
      <c r="K206" s="189" t="s">
        <v>237</v>
      </c>
      <c r="L206" s="40"/>
      <c r="M206" s="194" t="s">
        <v>1</v>
      </c>
      <c r="N206" s="195" t="s">
        <v>46</v>
      </c>
      <c r="O206" s="72"/>
      <c r="P206" s="196">
        <f>O206*H206</f>
        <v>0</v>
      </c>
      <c r="Q206" s="196">
        <v>0.21099999999999999</v>
      </c>
      <c r="R206" s="196">
        <f>Q206*H206</f>
        <v>11.815999999999999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152</v>
      </c>
      <c r="AT206" s="198" t="s">
        <v>155</v>
      </c>
      <c r="AU206" s="198" t="s">
        <v>89</v>
      </c>
      <c r="AY206" s="18" t="s">
        <v>153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21</v>
      </c>
      <c r="BK206" s="199">
        <f>ROUND(I206*H206,2)</f>
        <v>0</v>
      </c>
      <c r="BL206" s="18" t="s">
        <v>152</v>
      </c>
      <c r="BM206" s="198" t="s">
        <v>791</v>
      </c>
    </row>
    <row r="207" spans="1:65" s="13" customFormat="1">
      <c r="B207" s="211"/>
      <c r="C207" s="212"/>
      <c r="D207" s="200" t="s">
        <v>239</v>
      </c>
      <c r="E207" s="213" t="s">
        <v>1</v>
      </c>
      <c r="F207" s="214" t="s">
        <v>789</v>
      </c>
      <c r="G207" s="212"/>
      <c r="H207" s="215">
        <v>56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239</v>
      </c>
      <c r="AU207" s="221" t="s">
        <v>89</v>
      </c>
      <c r="AV207" s="13" t="s">
        <v>89</v>
      </c>
      <c r="AW207" s="13" t="s">
        <v>37</v>
      </c>
      <c r="AX207" s="13" t="s">
        <v>21</v>
      </c>
      <c r="AY207" s="221" t="s">
        <v>153</v>
      </c>
    </row>
    <row r="208" spans="1:65" s="2" customFormat="1" ht="14.45" customHeight="1">
      <c r="A208" s="35"/>
      <c r="B208" s="36"/>
      <c r="C208" s="187" t="s">
        <v>416</v>
      </c>
      <c r="D208" s="222" t="s">
        <v>155</v>
      </c>
      <c r="E208" s="188" t="s">
        <v>671</v>
      </c>
      <c r="F208" s="189" t="s">
        <v>672</v>
      </c>
      <c r="G208" s="190" t="s">
        <v>236</v>
      </c>
      <c r="H208" s="191">
        <v>56</v>
      </c>
      <c r="I208" s="192"/>
      <c r="J208" s="193">
        <f>ROUND(I208*H208,2)</f>
        <v>0</v>
      </c>
      <c r="K208" s="189" t="s">
        <v>237</v>
      </c>
      <c r="L208" s="40"/>
      <c r="M208" s="194" t="s">
        <v>1</v>
      </c>
      <c r="N208" s="195" t="s">
        <v>46</v>
      </c>
      <c r="O208" s="72"/>
      <c r="P208" s="196">
        <f>O208*H208</f>
        <v>0</v>
      </c>
      <c r="Q208" s="196">
        <v>0.12966</v>
      </c>
      <c r="R208" s="196">
        <f>Q208*H208</f>
        <v>7.2609599999999999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21</v>
      </c>
      <c r="BK208" s="199">
        <f>ROUND(I208*H208,2)</f>
        <v>0</v>
      </c>
      <c r="BL208" s="18" t="s">
        <v>152</v>
      </c>
      <c r="BM208" s="198" t="s">
        <v>792</v>
      </c>
    </row>
    <row r="209" spans="1:65" s="13" customFormat="1">
      <c r="B209" s="211"/>
      <c r="C209" s="212"/>
      <c r="D209" s="200" t="s">
        <v>239</v>
      </c>
      <c r="E209" s="213" t="s">
        <v>1</v>
      </c>
      <c r="F209" s="214" t="s">
        <v>789</v>
      </c>
      <c r="G209" s="212"/>
      <c r="H209" s="215">
        <v>56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239</v>
      </c>
      <c r="AU209" s="221" t="s">
        <v>89</v>
      </c>
      <c r="AV209" s="13" t="s">
        <v>89</v>
      </c>
      <c r="AW209" s="13" t="s">
        <v>37</v>
      </c>
      <c r="AX209" s="13" t="s">
        <v>21</v>
      </c>
      <c r="AY209" s="221" t="s">
        <v>153</v>
      </c>
    </row>
    <row r="210" spans="1:65" s="12" customFormat="1" ht="22.9" customHeight="1">
      <c r="B210" s="171"/>
      <c r="C210" s="172"/>
      <c r="D210" s="173" t="s">
        <v>80</v>
      </c>
      <c r="E210" s="185" t="s">
        <v>191</v>
      </c>
      <c r="F210" s="185" t="s">
        <v>471</v>
      </c>
      <c r="G210" s="172"/>
      <c r="H210" s="172"/>
      <c r="I210" s="175"/>
      <c r="J210" s="186">
        <f>BK210</f>
        <v>0</v>
      </c>
      <c r="K210" s="172"/>
      <c r="L210" s="177"/>
      <c r="M210" s="178"/>
      <c r="N210" s="179"/>
      <c r="O210" s="179"/>
      <c r="P210" s="180">
        <f>P211+SUM(P212:P222)</f>
        <v>0</v>
      </c>
      <c r="Q210" s="179"/>
      <c r="R210" s="180">
        <f>R211+SUM(R212:R222)</f>
        <v>17.612099999999998</v>
      </c>
      <c r="S210" s="179"/>
      <c r="T210" s="181">
        <f>T211+SUM(T212:T222)</f>
        <v>0</v>
      </c>
      <c r="AR210" s="182" t="s">
        <v>21</v>
      </c>
      <c r="AT210" s="183" t="s">
        <v>80</v>
      </c>
      <c r="AU210" s="183" t="s">
        <v>21</v>
      </c>
      <c r="AY210" s="182" t="s">
        <v>153</v>
      </c>
      <c r="BK210" s="184">
        <f>BK211+SUM(BK212:BK222)</f>
        <v>0</v>
      </c>
    </row>
    <row r="211" spans="1:65" s="2" customFormat="1" ht="14.45" customHeight="1">
      <c r="A211" s="35"/>
      <c r="B211" s="36"/>
      <c r="C211" s="187" t="s">
        <v>421</v>
      </c>
      <c r="D211" s="210" t="s">
        <v>155</v>
      </c>
      <c r="E211" s="188" t="s">
        <v>793</v>
      </c>
      <c r="F211" s="189" t="s">
        <v>794</v>
      </c>
      <c r="G211" s="190" t="s">
        <v>254</v>
      </c>
      <c r="H211" s="191">
        <v>7.5</v>
      </c>
      <c r="I211" s="192"/>
      <c r="J211" s="193">
        <f>ROUND(I211*H211,2)</f>
        <v>0</v>
      </c>
      <c r="K211" s="189" t="s">
        <v>237</v>
      </c>
      <c r="L211" s="40"/>
      <c r="M211" s="194" t="s">
        <v>1</v>
      </c>
      <c r="N211" s="195" t="s">
        <v>46</v>
      </c>
      <c r="O211" s="72"/>
      <c r="P211" s="196">
        <f>O211*H211</f>
        <v>0</v>
      </c>
      <c r="Q211" s="196">
        <v>1.3682799999999999</v>
      </c>
      <c r="R211" s="196">
        <f>Q211*H211</f>
        <v>10.2621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152</v>
      </c>
      <c r="AT211" s="198" t="s">
        <v>155</v>
      </c>
      <c r="AU211" s="198" t="s">
        <v>89</v>
      </c>
      <c r="AY211" s="18" t="s">
        <v>153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21</v>
      </c>
      <c r="BK211" s="199">
        <f>ROUND(I211*H211,2)</f>
        <v>0</v>
      </c>
      <c r="BL211" s="18" t="s">
        <v>152</v>
      </c>
      <c r="BM211" s="198" t="s">
        <v>795</v>
      </c>
    </row>
    <row r="212" spans="1:65" s="13" customFormat="1">
      <c r="B212" s="211"/>
      <c r="C212" s="212"/>
      <c r="D212" s="200" t="s">
        <v>239</v>
      </c>
      <c r="E212" s="213" t="s">
        <v>1</v>
      </c>
      <c r="F212" s="214" t="s">
        <v>796</v>
      </c>
      <c r="G212" s="212"/>
      <c r="H212" s="215">
        <v>7.5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239</v>
      </c>
      <c r="AU212" s="221" t="s">
        <v>89</v>
      </c>
      <c r="AV212" s="13" t="s">
        <v>89</v>
      </c>
      <c r="AW212" s="13" t="s">
        <v>37</v>
      </c>
      <c r="AX212" s="13" t="s">
        <v>21</v>
      </c>
      <c r="AY212" s="221" t="s">
        <v>153</v>
      </c>
    </row>
    <row r="213" spans="1:65" s="2" customFormat="1" ht="14.45" customHeight="1">
      <c r="A213" s="35"/>
      <c r="B213" s="36"/>
      <c r="C213" s="245" t="s">
        <v>427</v>
      </c>
      <c r="D213" s="246" t="s">
        <v>334</v>
      </c>
      <c r="E213" s="247" t="s">
        <v>797</v>
      </c>
      <c r="F213" s="248" t="s">
        <v>798</v>
      </c>
      <c r="G213" s="249" t="s">
        <v>254</v>
      </c>
      <c r="H213" s="250">
        <v>7.5</v>
      </c>
      <c r="I213" s="251"/>
      <c r="J213" s="252">
        <f>ROUND(I213*H213,2)</f>
        <v>0</v>
      </c>
      <c r="K213" s="248" t="s">
        <v>237</v>
      </c>
      <c r="L213" s="253"/>
      <c r="M213" s="254" t="s">
        <v>1</v>
      </c>
      <c r="N213" s="255" t="s">
        <v>46</v>
      </c>
      <c r="O213" s="72"/>
      <c r="P213" s="196">
        <f>O213*H213</f>
        <v>0</v>
      </c>
      <c r="Q213" s="196">
        <v>0.98</v>
      </c>
      <c r="R213" s="196">
        <f>Q213*H213</f>
        <v>7.35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187</v>
      </c>
      <c r="AT213" s="198" t="s">
        <v>334</v>
      </c>
      <c r="AU213" s="198" t="s">
        <v>89</v>
      </c>
      <c r="AY213" s="18" t="s">
        <v>153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21</v>
      </c>
      <c r="BK213" s="199">
        <f>ROUND(I213*H213,2)</f>
        <v>0</v>
      </c>
      <c r="BL213" s="18" t="s">
        <v>152</v>
      </c>
      <c r="BM213" s="198" t="s">
        <v>799</v>
      </c>
    </row>
    <row r="214" spans="1:65" s="2" customFormat="1" ht="19.5">
      <c r="A214" s="35"/>
      <c r="B214" s="36"/>
      <c r="C214" s="37"/>
      <c r="D214" s="200" t="s">
        <v>161</v>
      </c>
      <c r="E214" s="37"/>
      <c r="F214" s="201" t="s">
        <v>481</v>
      </c>
      <c r="G214" s="37"/>
      <c r="H214" s="37"/>
      <c r="I214" s="202"/>
      <c r="J214" s="37"/>
      <c r="K214" s="37"/>
      <c r="L214" s="40"/>
      <c r="M214" s="203"/>
      <c r="N214" s="204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161</v>
      </c>
      <c r="AU214" s="18" t="s">
        <v>89</v>
      </c>
    </row>
    <row r="215" spans="1:65" s="2" customFormat="1" ht="14.45" customHeight="1">
      <c r="A215" s="35"/>
      <c r="B215" s="36"/>
      <c r="C215" s="187" t="s">
        <v>432</v>
      </c>
      <c r="D215" s="210" t="s">
        <v>155</v>
      </c>
      <c r="E215" s="188" t="s">
        <v>483</v>
      </c>
      <c r="F215" s="189" t="s">
        <v>484</v>
      </c>
      <c r="G215" s="190" t="s">
        <v>254</v>
      </c>
      <c r="H215" s="191">
        <v>7</v>
      </c>
      <c r="I215" s="192"/>
      <c r="J215" s="193">
        <f>ROUND(I215*H215,2)</f>
        <v>0</v>
      </c>
      <c r="K215" s="189" t="s">
        <v>237</v>
      </c>
      <c r="L215" s="40"/>
      <c r="M215" s="194" t="s">
        <v>1</v>
      </c>
      <c r="N215" s="195" t="s">
        <v>46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152</v>
      </c>
      <c r="AT215" s="198" t="s">
        <v>155</v>
      </c>
      <c r="AU215" s="198" t="s">
        <v>89</v>
      </c>
      <c r="AY215" s="18" t="s">
        <v>153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21</v>
      </c>
      <c r="BK215" s="199">
        <f>ROUND(I215*H215,2)</f>
        <v>0</v>
      </c>
      <c r="BL215" s="18" t="s">
        <v>152</v>
      </c>
      <c r="BM215" s="198" t="s">
        <v>800</v>
      </c>
    </row>
    <row r="216" spans="1:65" s="13" customFormat="1">
      <c r="B216" s="211"/>
      <c r="C216" s="212"/>
      <c r="D216" s="200" t="s">
        <v>239</v>
      </c>
      <c r="E216" s="213" t="s">
        <v>1</v>
      </c>
      <c r="F216" s="214" t="s">
        <v>801</v>
      </c>
      <c r="G216" s="212"/>
      <c r="H216" s="215">
        <v>7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239</v>
      </c>
      <c r="AU216" s="221" t="s">
        <v>89</v>
      </c>
      <c r="AV216" s="13" t="s">
        <v>89</v>
      </c>
      <c r="AW216" s="13" t="s">
        <v>37</v>
      </c>
      <c r="AX216" s="13" t="s">
        <v>21</v>
      </c>
      <c r="AY216" s="221" t="s">
        <v>153</v>
      </c>
    </row>
    <row r="217" spans="1:65" s="2" customFormat="1" ht="14.45" customHeight="1">
      <c r="A217" s="35"/>
      <c r="B217" s="36"/>
      <c r="C217" s="187" t="s">
        <v>437</v>
      </c>
      <c r="D217" s="187" t="s">
        <v>155</v>
      </c>
      <c r="E217" s="188" t="s">
        <v>510</v>
      </c>
      <c r="F217" s="189" t="s">
        <v>511</v>
      </c>
      <c r="G217" s="190" t="s">
        <v>317</v>
      </c>
      <c r="H217" s="191">
        <v>50.735999999999997</v>
      </c>
      <c r="I217" s="192"/>
      <c r="J217" s="193">
        <f>ROUND(I217*H217,2)</f>
        <v>0</v>
      </c>
      <c r="K217" s="189" t="s">
        <v>237</v>
      </c>
      <c r="L217" s="40"/>
      <c r="M217" s="194" t="s">
        <v>1</v>
      </c>
      <c r="N217" s="195" t="s">
        <v>46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152</v>
      </c>
      <c r="AT217" s="198" t="s">
        <v>155</v>
      </c>
      <c r="AU217" s="198" t="s">
        <v>89</v>
      </c>
      <c r="AY217" s="18" t="s">
        <v>153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21</v>
      </c>
      <c r="BK217" s="199">
        <f>ROUND(I217*H217,2)</f>
        <v>0</v>
      </c>
      <c r="BL217" s="18" t="s">
        <v>152</v>
      </c>
      <c r="BM217" s="198" t="s">
        <v>802</v>
      </c>
    </row>
    <row r="218" spans="1:65" s="2" customFormat="1" ht="14.45" customHeight="1">
      <c r="A218" s="35"/>
      <c r="B218" s="36"/>
      <c r="C218" s="187" t="s">
        <v>442</v>
      </c>
      <c r="D218" s="187" t="s">
        <v>155</v>
      </c>
      <c r="E218" s="188" t="s">
        <v>514</v>
      </c>
      <c r="F218" s="189" t="s">
        <v>515</v>
      </c>
      <c r="G218" s="190" t="s">
        <v>317</v>
      </c>
      <c r="H218" s="191">
        <v>963.98400000000004</v>
      </c>
      <c r="I218" s="192"/>
      <c r="J218" s="193">
        <f>ROUND(I218*H218,2)</f>
        <v>0</v>
      </c>
      <c r="K218" s="189" t="s">
        <v>237</v>
      </c>
      <c r="L218" s="40"/>
      <c r="M218" s="194" t="s">
        <v>1</v>
      </c>
      <c r="N218" s="195" t="s">
        <v>46</v>
      </c>
      <c r="O218" s="72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152</v>
      </c>
      <c r="AT218" s="198" t="s">
        <v>155</v>
      </c>
      <c r="AU218" s="198" t="s">
        <v>89</v>
      </c>
      <c r="AY218" s="18" t="s">
        <v>153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21</v>
      </c>
      <c r="BK218" s="199">
        <f>ROUND(I218*H218,2)</f>
        <v>0</v>
      </c>
      <c r="BL218" s="18" t="s">
        <v>152</v>
      </c>
      <c r="BM218" s="198" t="s">
        <v>803</v>
      </c>
    </row>
    <row r="219" spans="1:65" s="13" customFormat="1">
      <c r="B219" s="211"/>
      <c r="C219" s="212"/>
      <c r="D219" s="200" t="s">
        <v>239</v>
      </c>
      <c r="E219" s="213" t="s">
        <v>1</v>
      </c>
      <c r="F219" s="214" t="s">
        <v>804</v>
      </c>
      <c r="G219" s="212"/>
      <c r="H219" s="215">
        <v>963.98400000000004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239</v>
      </c>
      <c r="AU219" s="221" t="s">
        <v>89</v>
      </c>
      <c r="AV219" s="13" t="s">
        <v>89</v>
      </c>
      <c r="AW219" s="13" t="s">
        <v>37</v>
      </c>
      <c r="AX219" s="13" t="s">
        <v>21</v>
      </c>
      <c r="AY219" s="221" t="s">
        <v>153</v>
      </c>
    </row>
    <row r="220" spans="1:65" s="2" customFormat="1" ht="14.45" customHeight="1">
      <c r="A220" s="35"/>
      <c r="B220" s="36"/>
      <c r="C220" s="187" t="s">
        <v>448</v>
      </c>
      <c r="D220" s="187" t="s">
        <v>155</v>
      </c>
      <c r="E220" s="188" t="s">
        <v>698</v>
      </c>
      <c r="F220" s="189" t="s">
        <v>699</v>
      </c>
      <c r="G220" s="190" t="s">
        <v>317</v>
      </c>
      <c r="H220" s="191">
        <v>17.696000000000002</v>
      </c>
      <c r="I220" s="192"/>
      <c r="J220" s="193">
        <f>ROUND(I220*H220,2)</f>
        <v>0</v>
      </c>
      <c r="K220" s="189" t="s">
        <v>237</v>
      </c>
      <c r="L220" s="40"/>
      <c r="M220" s="194" t="s">
        <v>1</v>
      </c>
      <c r="N220" s="195" t="s">
        <v>46</v>
      </c>
      <c r="O220" s="72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152</v>
      </c>
      <c r="AT220" s="198" t="s">
        <v>155</v>
      </c>
      <c r="AU220" s="198" t="s">
        <v>89</v>
      </c>
      <c r="AY220" s="18" t="s">
        <v>153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21</v>
      </c>
      <c r="BK220" s="199">
        <f>ROUND(I220*H220,2)</f>
        <v>0</v>
      </c>
      <c r="BL220" s="18" t="s">
        <v>152</v>
      </c>
      <c r="BM220" s="198" t="s">
        <v>805</v>
      </c>
    </row>
    <row r="221" spans="1:65" s="2" customFormat="1" ht="14.45" customHeight="1">
      <c r="A221" s="35"/>
      <c r="B221" s="36"/>
      <c r="C221" s="187" t="s">
        <v>455</v>
      </c>
      <c r="D221" s="187" t="s">
        <v>155</v>
      </c>
      <c r="E221" s="188" t="s">
        <v>701</v>
      </c>
      <c r="F221" s="189" t="s">
        <v>316</v>
      </c>
      <c r="G221" s="190" t="s">
        <v>317</v>
      </c>
      <c r="H221" s="191">
        <v>33.04</v>
      </c>
      <c r="I221" s="192"/>
      <c r="J221" s="193">
        <f>ROUND(I221*H221,2)</f>
        <v>0</v>
      </c>
      <c r="K221" s="189" t="s">
        <v>237</v>
      </c>
      <c r="L221" s="40"/>
      <c r="M221" s="194" t="s">
        <v>1</v>
      </c>
      <c r="N221" s="195" t="s">
        <v>46</v>
      </c>
      <c r="O221" s="72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152</v>
      </c>
      <c r="AT221" s="198" t="s">
        <v>155</v>
      </c>
      <c r="AU221" s="198" t="s">
        <v>89</v>
      </c>
      <c r="AY221" s="18" t="s">
        <v>153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21</v>
      </c>
      <c r="BK221" s="199">
        <f>ROUND(I221*H221,2)</f>
        <v>0</v>
      </c>
      <c r="BL221" s="18" t="s">
        <v>152</v>
      </c>
      <c r="BM221" s="198" t="s">
        <v>806</v>
      </c>
    </row>
    <row r="222" spans="1:65" s="12" customFormat="1" ht="20.85" customHeight="1">
      <c r="B222" s="171"/>
      <c r="C222" s="172"/>
      <c r="D222" s="173" t="s">
        <v>80</v>
      </c>
      <c r="E222" s="185" t="s">
        <v>497</v>
      </c>
      <c r="F222" s="185" t="s">
        <v>498</v>
      </c>
      <c r="G222" s="172"/>
      <c r="H222" s="172"/>
      <c r="I222" s="175"/>
      <c r="J222" s="186">
        <f>BK222</f>
        <v>0</v>
      </c>
      <c r="K222" s="172"/>
      <c r="L222" s="177"/>
      <c r="M222" s="178"/>
      <c r="N222" s="179"/>
      <c r="O222" s="179"/>
      <c r="P222" s="180">
        <f>P223</f>
        <v>0</v>
      </c>
      <c r="Q222" s="179"/>
      <c r="R222" s="180">
        <f>R223</f>
        <v>0</v>
      </c>
      <c r="S222" s="179"/>
      <c r="T222" s="181">
        <f>T223</f>
        <v>0</v>
      </c>
      <c r="AR222" s="182" t="s">
        <v>21</v>
      </c>
      <c r="AT222" s="183" t="s">
        <v>80</v>
      </c>
      <c r="AU222" s="183" t="s">
        <v>89</v>
      </c>
      <c r="AY222" s="182" t="s">
        <v>153</v>
      </c>
      <c r="BK222" s="184">
        <f>BK223</f>
        <v>0</v>
      </c>
    </row>
    <row r="223" spans="1:65" s="2" customFormat="1" ht="14.45" customHeight="1">
      <c r="A223" s="35"/>
      <c r="B223" s="36"/>
      <c r="C223" s="187" t="s">
        <v>460</v>
      </c>
      <c r="D223" s="187" t="s">
        <v>155</v>
      </c>
      <c r="E223" s="188" t="s">
        <v>500</v>
      </c>
      <c r="F223" s="189" t="s">
        <v>501</v>
      </c>
      <c r="G223" s="190" t="s">
        <v>317</v>
      </c>
      <c r="H223" s="191">
        <v>402.96199999999999</v>
      </c>
      <c r="I223" s="192"/>
      <c r="J223" s="193">
        <f>ROUND(I223*H223,2)</f>
        <v>0</v>
      </c>
      <c r="K223" s="189" t="s">
        <v>237</v>
      </c>
      <c r="L223" s="40"/>
      <c r="M223" s="194" t="s">
        <v>1</v>
      </c>
      <c r="N223" s="195" t="s">
        <v>46</v>
      </c>
      <c r="O223" s="72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152</v>
      </c>
      <c r="AT223" s="198" t="s">
        <v>155</v>
      </c>
      <c r="AU223" s="198" t="s">
        <v>167</v>
      </c>
      <c r="AY223" s="18" t="s">
        <v>153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21</v>
      </c>
      <c r="BK223" s="199">
        <f>ROUND(I223*H223,2)</f>
        <v>0</v>
      </c>
      <c r="BL223" s="18" t="s">
        <v>152</v>
      </c>
      <c r="BM223" s="198" t="s">
        <v>807</v>
      </c>
    </row>
    <row r="224" spans="1:65" s="12" customFormat="1" ht="25.9" customHeight="1">
      <c r="B224" s="171"/>
      <c r="C224" s="172"/>
      <c r="D224" s="173" t="s">
        <v>80</v>
      </c>
      <c r="E224" s="174" t="s">
        <v>522</v>
      </c>
      <c r="F224" s="174" t="s">
        <v>523</v>
      </c>
      <c r="G224" s="172"/>
      <c r="H224" s="172"/>
      <c r="I224" s="175"/>
      <c r="J224" s="176">
        <f>BK224</f>
        <v>0</v>
      </c>
      <c r="K224" s="172"/>
      <c r="L224" s="177"/>
      <c r="M224" s="178"/>
      <c r="N224" s="179"/>
      <c r="O224" s="179"/>
      <c r="P224" s="180">
        <f>P225</f>
        <v>0</v>
      </c>
      <c r="Q224" s="179"/>
      <c r="R224" s="180">
        <f>R225</f>
        <v>0.12780200000000003</v>
      </c>
      <c r="S224" s="179"/>
      <c r="T224" s="181">
        <f>T225</f>
        <v>0</v>
      </c>
      <c r="AR224" s="182" t="s">
        <v>89</v>
      </c>
      <c r="AT224" s="183" t="s">
        <v>80</v>
      </c>
      <c r="AU224" s="183" t="s">
        <v>81</v>
      </c>
      <c r="AY224" s="182" t="s">
        <v>153</v>
      </c>
      <c r="BK224" s="184">
        <f>BK225</f>
        <v>0</v>
      </c>
    </row>
    <row r="225" spans="1:65" s="12" customFormat="1" ht="22.9" customHeight="1">
      <c r="B225" s="171"/>
      <c r="C225" s="172"/>
      <c r="D225" s="173" t="s">
        <v>80</v>
      </c>
      <c r="E225" s="185" t="s">
        <v>524</v>
      </c>
      <c r="F225" s="185" t="s">
        <v>525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SUM(P226:P231)</f>
        <v>0</v>
      </c>
      <c r="Q225" s="179"/>
      <c r="R225" s="180">
        <f>SUM(R226:R231)</f>
        <v>0.12780200000000003</v>
      </c>
      <c r="S225" s="179"/>
      <c r="T225" s="181">
        <f>SUM(T226:T231)</f>
        <v>0</v>
      </c>
      <c r="AR225" s="182" t="s">
        <v>89</v>
      </c>
      <c r="AT225" s="183" t="s">
        <v>80</v>
      </c>
      <c r="AU225" s="183" t="s">
        <v>21</v>
      </c>
      <c r="AY225" s="182" t="s">
        <v>153</v>
      </c>
      <c r="BK225" s="184">
        <f>SUM(BK226:BK231)</f>
        <v>0</v>
      </c>
    </row>
    <row r="226" spans="1:65" s="2" customFormat="1" ht="14.45" customHeight="1">
      <c r="A226" s="35"/>
      <c r="B226" s="36"/>
      <c r="C226" s="187" t="s">
        <v>465</v>
      </c>
      <c r="D226" s="187" t="s">
        <v>155</v>
      </c>
      <c r="E226" s="188" t="s">
        <v>527</v>
      </c>
      <c r="F226" s="189" t="s">
        <v>528</v>
      </c>
      <c r="G226" s="190" t="s">
        <v>254</v>
      </c>
      <c r="H226" s="191">
        <v>12.3</v>
      </c>
      <c r="I226" s="192"/>
      <c r="J226" s="193">
        <f>ROUND(I226*H226,2)</f>
        <v>0</v>
      </c>
      <c r="K226" s="189" t="s">
        <v>237</v>
      </c>
      <c r="L226" s="40"/>
      <c r="M226" s="194" t="s">
        <v>1</v>
      </c>
      <c r="N226" s="195" t="s">
        <v>46</v>
      </c>
      <c r="O226" s="72"/>
      <c r="P226" s="196">
        <f>O226*H226</f>
        <v>0</v>
      </c>
      <c r="Q226" s="196">
        <v>6.0000000000000002E-5</v>
      </c>
      <c r="R226" s="196">
        <f>Q226*H226</f>
        <v>7.3800000000000005E-4</v>
      </c>
      <c r="S226" s="196">
        <v>0</v>
      </c>
      <c r="T226" s="19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310</v>
      </c>
      <c r="AT226" s="198" t="s">
        <v>155</v>
      </c>
      <c r="AU226" s="198" t="s">
        <v>89</v>
      </c>
      <c r="AY226" s="18" t="s">
        <v>153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21</v>
      </c>
      <c r="BK226" s="199">
        <f>ROUND(I226*H226,2)</f>
        <v>0</v>
      </c>
      <c r="BL226" s="18" t="s">
        <v>310</v>
      </c>
      <c r="BM226" s="198" t="s">
        <v>808</v>
      </c>
    </row>
    <row r="227" spans="1:65" s="13" customFormat="1">
      <c r="B227" s="211"/>
      <c r="C227" s="212"/>
      <c r="D227" s="200" t="s">
        <v>239</v>
      </c>
      <c r="E227" s="213" t="s">
        <v>1</v>
      </c>
      <c r="F227" s="214" t="s">
        <v>809</v>
      </c>
      <c r="G227" s="212"/>
      <c r="H227" s="215">
        <v>6.65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239</v>
      </c>
      <c r="AU227" s="221" t="s">
        <v>89</v>
      </c>
      <c r="AV227" s="13" t="s">
        <v>89</v>
      </c>
      <c r="AW227" s="13" t="s">
        <v>37</v>
      </c>
      <c r="AX227" s="13" t="s">
        <v>81</v>
      </c>
      <c r="AY227" s="221" t="s">
        <v>153</v>
      </c>
    </row>
    <row r="228" spans="1:65" s="13" customFormat="1">
      <c r="B228" s="211"/>
      <c r="C228" s="212"/>
      <c r="D228" s="200" t="s">
        <v>239</v>
      </c>
      <c r="E228" s="213" t="s">
        <v>1</v>
      </c>
      <c r="F228" s="214" t="s">
        <v>810</v>
      </c>
      <c r="G228" s="212"/>
      <c r="H228" s="215">
        <v>5.65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239</v>
      </c>
      <c r="AU228" s="221" t="s">
        <v>89</v>
      </c>
      <c r="AV228" s="13" t="s">
        <v>89</v>
      </c>
      <c r="AW228" s="13" t="s">
        <v>37</v>
      </c>
      <c r="AX228" s="13" t="s">
        <v>81</v>
      </c>
      <c r="AY228" s="221" t="s">
        <v>153</v>
      </c>
    </row>
    <row r="229" spans="1:65" s="14" customFormat="1">
      <c r="B229" s="223"/>
      <c r="C229" s="224"/>
      <c r="D229" s="200" t="s">
        <v>239</v>
      </c>
      <c r="E229" s="225" t="s">
        <v>1</v>
      </c>
      <c r="F229" s="226" t="s">
        <v>271</v>
      </c>
      <c r="G229" s="224"/>
      <c r="H229" s="227">
        <v>12.3</v>
      </c>
      <c r="I229" s="228"/>
      <c r="J229" s="224"/>
      <c r="K229" s="224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239</v>
      </c>
      <c r="AU229" s="233" t="s">
        <v>89</v>
      </c>
      <c r="AV229" s="14" t="s">
        <v>152</v>
      </c>
      <c r="AW229" s="14" t="s">
        <v>37</v>
      </c>
      <c r="AX229" s="14" t="s">
        <v>21</v>
      </c>
      <c r="AY229" s="233" t="s">
        <v>153</v>
      </c>
    </row>
    <row r="230" spans="1:65" s="2" customFormat="1" ht="14.45" customHeight="1">
      <c r="A230" s="35"/>
      <c r="B230" s="36"/>
      <c r="C230" s="187" t="s">
        <v>472</v>
      </c>
      <c r="D230" s="187" t="s">
        <v>155</v>
      </c>
      <c r="E230" s="188" t="s">
        <v>537</v>
      </c>
      <c r="F230" s="189" t="s">
        <v>538</v>
      </c>
      <c r="G230" s="190" t="s">
        <v>254</v>
      </c>
      <c r="H230" s="191">
        <v>5.65</v>
      </c>
      <c r="I230" s="192"/>
      <c r="J230" s="193">
        <f>ROUND(I230*H230,2)</f>
        <v>0</v>
      </c>
      <c r="K230" s="189" t="s">
        <v>1</v>
      </c>
      <c r="L230" s="40"/>
      <c r="M230" s="194" t="s">
        <v>1</v>
      </c>
      <c r="N230" s="195" t="s">
        <v>46</v>
      </c>
      <c r="O230" s="72"/>
      <c r="P230" s="196">
        <f>O230*H230</f>
        <v>0</v>
      </c>
      <c r="Q230" s="196">
        <v>9.6600000000000002E-3</v>
      </c>
      <c r="R230" s="196">
        <f>Q230*H230</f>
        <v>5.4579000000000003E-2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310</v>
      </c>
      <c r="AT230" s="198" t="s">
        <v>155</v>
      </c>
      <c r="AU230" s="198" t="s">
        <v>89</v>
      </c>
      <c r="AY230" s="18" t="s">
        <v>153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21</v>
      </c>
      <c r="BK230" s="199">
        <f>ROUND(I230*H230,2)</f>
        <v>0</v>
      </c>
      <c r="BL230" s="18" t="s">
        <v>310</v>
      </c>
      <c r="BM230" s="198" t="s">
        <v>811</v>
      </c>
    </row>
    <row r="231" spans="1:65" s="2" customFormat="1" ht="14.45" customHeight="1">
      <c r="A231" s="35"/>
      <c r="B231" s="36"/>
      <c r="C231" s="187" t="s">
        <v>477</v>
      </c>
      <c r="D231" s="187" t="s">
        <v>155</v>
      </c>
      <c r="E231" s="188" t="s">
        <v>533</v>
      </c>
      <c r="F231" s="189" t="s">
        <v>534</v>
      </c>
      <c r="G231" s="190" t="s">
        <v>254</v>
      </c>
      <c r="H231" s="191">
        <v>6.65</v>
      </c>
      <c r="I231" s="192"/>
      <c r="J231" s="193">
        <f>ROUND(I231*H231,2)</f>
        <v>0</v>
      </c>
      <c r="K231" s="189" t="s">
        <v>1</v>
      </c>
      <c r="L231" s="40"/>
      <c r="M231" s="256" t="s">
        <v>1</v>
      </c>
      <c r="N231" s="257" t="s">
        <v>46</v>
      </c>
      <c r="O231" s="207"/>
      <c r="P231" s="258">
        <f>O231*H231</f>
        <v>0</v>
      </c>
      <c r="Q231" s="258">
        <v>1.09E-2</v>
      </c>
      <c r="R231" s="258">
        <f>Q231*H231</f>
        <v>7.2485000000000008E-2</v>
      </c>
      <c r="S231" s="258">
        <v>0</v>
      </c>
      <c r="T231" s="25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310</v>
      </c>
      <c r="AT231" s="198" t="s">
        <v>155</v>
      </c>
      <c r="AU231" s="198" t="s">
        <v>89</v>
      </c>
      <c r="AY231" s="18" t="s">
        <v>153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21</v>
      </c>
      <c r="BK231" s="199">
        <f>ROUND(I231*H231,2)</f>
        <v>0</v>
      </c>
      <c r="BL231" s="18" t="s">
        <v>310</v>
      </c>
      <c r="BM231" s="198" t="s">
        <v>812</v>
      </c>
    </row>
    <row r="232" spans="1:65" s="2" customFormat="1" ht="6.95" customHeight="1">
      <c r="A232" s="35"/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40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algorithmName="SHA-512" hashValue="HbtP3FQJ2mCg+FMgi/qSNg+aX9wH+9x0hHI4RMECFVH4zOK62QPPx5tk4uIGzLlj+TTDLtaBl9+ELABit30fag==" saltValue="Ot9JUBeVu8inGFjNHqB5kkMNB5b/JosLm4rClvKJUV7aVX5YtabNfcyXPVx+L5IGqSGPpW5+eT16qPyYD0fJrA==" spinCount="100000" sheet="1" objects="1" scenarios="1" formatColumns="0" formatRows="0" autoFilter="0"/>
  <autoFilter ref="C124:K23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0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102</v>
      </c>
      <c r="AZ2" s="209" t="s">
        <v>813</v>
      </c>
      <c r="BA2" s="209" t="s">
        <v>1</v>
      </c>
      <c r="BB2" s="209" t="s">
        <v>1</v>
      </c>
      <c r="BC2" s="209" t="s">
        <v>814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815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ROUND((SUM(BE118:BE149)),  2)</f>
        <v>0</v>
      </c>
      <c r="G33" s="35"/>
      <c r="H33" s="35"/>
      <c r="I33" s="125">
        <v>0.21</v>
      </c>
      <c r="J33" s="124">
        <f>ROUND(((SUM(BE118:BE149))*I33),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ROUND((SUM(BF118:BF149)),  2)</f>
        <v>0</v>
      </c>
      <c r="G34" s="35"/>
      <c r="H34" s="35"/>
      <c r="I34" s="125">
        <v>0.15</v>
      </c>
      <c r="J34" s="124">
        <f>ROUND(((SUM(BF118:BF149))*I34),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ROUND((SUM(BG118:BG149)),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ROUND((SUM(BH118:BH149)),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ROUND((SUM(BI118:BI149)),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14 - SO 14 - Terénní úpravy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3" t="str">
        <f>E7</f>
        <v>Přírodě blízká protipovodňová ochrana - obec Karlovice, Zadní Ves</v>
      </c>
      <c r="F108" s="334"/>
      <c r="G108" s="334"/>
      <c r="H108" s="334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E9</f>
        <v>SO 14 - SO 14 - Terénní úpravy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</v>
      </c>
      <c r="D112" s="37"/>
      <c r="E112" s="37"/>
      <c r="F112" s="28" t="str">
        <f>F12</f>
        <v>obec Karlovice, Zadní Ves</v>
      </c>
      <c r="G112" s="37"/>
      <c r="H112" s="37"/>
      <c r="I112" s="30" t="s">
        <v>24</v>
      </c>
      <c r="J112" s="67" t="str">
        <f>IF(J12="","",J12)</f>
        <v>15. 7. 2020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E15</f>
        <v>Povodí Odry, s.p.</v>
      </c>
      <c r="G114" s="37"/>
      <c r="H114" s="37"/>
      <c r="I114" s="30" t="s">
        <v>34</v>
      </c>
      <c r="J114" s="33" t="str">
        <f>E21</f>
        <v>AQUATIS, a.s.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32</v>
      </c>
      <c r="D115" s="37"/>
      <c r="E115" s="37"/>
      <c r="F115" s="28" t="str">
        <f>IF(E18="","",E18)</f>
        <v>Vyplň údaj</v>
      </c>
      <c r="G115" s="37"/>
      <c r="H115" s="37"/>
      <c r="I115" s="30" t="s">
        <v>38</v>
      </c>
      <c r="J115" s="33" t="str">
        <f>E24</f>
        <v>Ing. Michal Jendruščák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139</v>
      </c>
      <c r="D117" s="163" t="s">
        <v>66</v>
      </c>
      <c r="E117" s="163" t="s">
        <v>62</v>
      </c>
      <c r="F117" s="163" t="s">
        <v>63</v>
      </c>
      <c r="G117" s="163" t="s">
        <v>140</v>
      </c>
      <c r="H117" s="163" t="s">
        <v>141</v>
      </c>
      <c r="I117" s="163" t="s">
        <v>142</v>
      </c>
      <c r="J117" s="163" t="s">
        <v>133</v>
      </c>
      <c r="K117" s="164" t="s">
        <v>143</v>
      </c>
      <c r="L117" s="165"/>
      <c r="M117" s="76" t="s">
        <v>1</v>
      </c>
      <c r="N117" s="77" t="s">
        <v>45</v>
      </c>
      <c r="O117" s="77" t="s">
        <v>144</v>
      </c>
      <c r="P117" s="77" t="s">
        <v>145</v>
      </c>
      <c r="Q117" s="77" t="s">
        <v>146</v>
      </c>
      <c r="R117" s="77" t="s">
        <v>147</v>
      </c>
      <c r="S117" s="77" t="s">
        <v>148</v>
      </c>
      <c r="T117" s="78" t="s">
        <v>149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150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0.20997000000000002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80</v>
      </c>
      <c r="AU118" s="18" t="s">
        <v>135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80</v>
      </c>
      <c r="E119" s="174" t="s">
        <v>231</v>
      </c>
      <c r="F119" s="174" t="s">
        <v>232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0.20997000000000002</v>
      </c>
      <c r="S119" s="179"/>
      <c r="T119" s="181">
        <f>T120</f>
        <v>0</v>
      </c>
      <c r="AR119" s="182" t="s">
        <v>21</v>
      </c>
      <c r="AT119" s="183" t="s">
        <v>80</v>
      </c>
      <c r="AU119" s="183" t="s">
        <v>81</v>
      </c>
      <c r="AY119" s="182" t="s">
        <v>153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80</v>
      </c>
      <c r="E120" s="185" t="s">
        <v>21</v>
      </c>
      <c r="F120" s="185" t="s">
        <v>233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SUM(P121:P149)</f>
        <v>0</v>
      </c>
      <c r="Q120" s="179"/>
      <c r="R120" s="180">
        <f>SUM(R121:R149)</f>
        <v>0.20997000000000002</v>
      </c>
      <c r="S120" s="179"/>
      <c r="T120" s="181">
        <f>SUM(T121:T149)</f>
        <v>0</v>
      </c>
      <c r="AR120" s="182" t="s">
        <v>21</v>
      </c>
      <c r="AT120" s="183" t="s">
        <v>80</v>
      </c>
      <c r="AU120" s="183" t="s">
        <v>21</v>
      </c>
      <c r="AY120" s="182" t="s">
        <v>153</v>
      </c>
      <c r="BK120" s="184">
        <f>SUM(BK121:BK149)</f>
        <v>0</v>
      </c>
    </row>
    <row r="121" spans="1:65" s="2" customFormat="1" ht="14.45" customHeight="1">
      <c r="A121" s="35"/>
      <c r="B121" s="36"/>
      <c r="C121" s="187" t="s">
        <v>21</v>
      </c>
      <c r="D121" s="222" t="s">
        <v>155</v>
      </c>
      <c r="E121" s="188" t="s">
        <v>266</v>
      </c>
      <c r="F121" s="189" t="s">
        <v>267</v>
      </c>
      <c r="G121" s="190" t="s">
        <v>236</v>
      </c>
      <c r="H121" s="191">
        <v>7082</v>
      </c>
      <c r="I121" s="192"/>
      <c r="J121" s="193">
        <f>ROUND(I121*H121,2)</f>
        <v>0</v>
      </c>
      <c r="K121" s="189" t="s">
        <v>237</v>
      </c>
      <c r="L121" s="40"/>
      <c r="M121" s="194" t="s">
        <v>1</v>
      </c>
      <c r="N121" s="195" t="s">
        <v>46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152</v>
      </c>
      <c r="AT121" s="198" t="s">
        <v>155</v>
      </c>
      <c r="AU121" s="198" t="s">
        <v>89</v>
      </c>
      <c r="AY121" s="18" t="s">
        <v>153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21</v>
      </c>
      <c r="BK121" s="199">
        <f>ROUND(I121*H121,2)</f>
        <v>0</v>
      </c>
      <c r="BL121" s="18" t="s">
        <v>152</v>
      </c>
      <c r="BM121" s="198" t="s">
        <v>816</v>
      </c>
    </row>
    <row r="122" spans="1:65" s="13" customFormat="1">
      <c r="B122" s="211"/>
      <c r="C122" s="212"/>
      <c r="D122" s="200" t="s">
        <v>239</v>
      </c>
      <c r="E122" s="213" t="s">
        <v>1</v>
      </c>
      <c r="F122" s="214" t="s">
        <v>817</v>
      </c>
      <c r="G122" s="212"/>
      <c r="H122" s="215">
        <v>7082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239</v>
      </c>
      <c r="AU122" s="221" t="s">
        <v>89</v>
      </c>
      <c r="AV122" s="13" t="s">
        <v>89</v>
      </c>
      <c r="AW122" s="13" t="s">
        <v>37</v>
      </c>
      <c r="AX122" s="13" t="s">
        <v>21</v>
      </c>
      <c r="AY122" s="221" t="s">
        <v>153</v>
      </c>
    </row>
    <row r="123" spans="1:65" s="2" customFormat="1" ht="14.45" customHeight="1">
      <c r="A123" s="35"/>
      <c r="B123" s="36"/>
      <c r="C123" s="187" t="s">
        <v>89</v>
      </c>
      <c r="D123" s="222" t="s">
        <v>155</v>
      </c>
      <c r="E123" s="188" t="s">
        <v>286</v>
      </c>
      <c r="F123" s="189" t="s">
        <v>287</v>
      </c>
      <c r="G123" s="190" t="s">
        <v>249</v>
      </c>
      <c r="H123" s="191">
        <v>8906.2999999999993</v>
      </c>
      <c r="I123" s="192"/>
      <c r="J123" s="193">
        <f>ROUND(I123*H123,2)</f>
        <v>0</v>
      </c>
      <c r="K123" s="189" t="s">
        <v>237</v>
      </c>
      <c r="L123" s="40"/>
      <c r="M123" s="194" t="s">
        <v>1</v>
      </c>
      <c r="N123" s="195" t="s">
        <v>46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152</v>
      </c>
      <c r="AT123" s="198" t="s">
        <v>155</v>
      </c>
      <c r="AU123" s="198" t="s">
        <v>89</v>
      </c>
      <c r="AY123" s="18" t="s">
        <v>153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21</v>
      </c>
      <c r="BK123" s="199">
        <f>ROUND(I123*H123,2)</f>
        <v>0</v>
      </c>
      <c r="BL123" s="18" t="s">
        <v>152</v>
      </c>
      <c r="BM123" s="198" t="s">
        <v>818</v>
      </c>
    </row>
    <row r="124" spans="1:65" s="13" customFormat="1">
      <c r="B124" s="211"/>
      <c r="C124" s="212"/>
      <c r="D124" s="200" t="s">
        <v>239</v>
      </c>
      <c r="E124" s="213" t="s">
        <v>1</v>
      </c>
      <c r="F124" s="214" t="s">
        <v>819</v>
      </c>
      <c r="G124" s="212"/>
      <c r="H124" s="215">
        <v>1416.4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239</v>
      </c>
      <c r="AU124" s="221" t="s">
        <v>89</v>
      </c>
      <c r="AV124" s="13" t="s">
        <v>89</v>
      </c>
      <c r="AW124" s="13" t="s">
        <v>37</v>
      </c>
      <c r="AX124" s="13" t="s">
        <v>81</v>
      </c>
      <c r="AY124" s="221" t="s">
        <v>153</v>
      </c>
    </row>
    <row r="125" spans="1:65" s="15" customFormat="1">
      <c r="B125" s="234"/>
      <c r="C125" s="235"/>
      <c r="D125" s="200" t="s">
        <v>239</v>
      </c>
      <c r="E125" s="236" t="s">
        <v>1</v>
      </c>
      <c r="F125" s="237" t="s">
        <v>293</v>
      </c>
      <c r="G125" s="235"/>
      <c r="H125" s="238">
        <v>1416.4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239</v>
      </c>
      <c r="AU125" s="244" t="s">
        <v>89</v>
      </c>
      <c r="AV125" s="15" t="s">
        <v>167</v>
      </c>
      <c r="AW125" s="15" t="s">
        <v>37</v>
      </c>
      <c r="AX125" s="15" t="s">
        <v>81</v>
      </c>
      <c r="AY125" s="244" t="s">
        <v>153</v>
      </c>
    </row>
    <row r="126" spans="1:65" s="13" customFormat="1">
      <c r="B126" s="211"/>
      <c r="C126" s="212"/>
      <c r="D126" s="200" t="s">
        <v>239</v>
      </c>
      <c r="E126" s="213" t="s">
        <v>1</v>
      </c>
      <c r="F126" s="214" t="s">
        <v>820</v>
      </c>
      <c r="G126" s="212"/>
      <c r="H126" s="215">
        <v>6790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239</v>
      </c>
      <c r="AU126" s="221" t="s">
        <v>89</v>
      </c>
      <c r="AV126" s="13" t="s">
        <v>89</v>
      </c>
      <c r="AW126" s="13" t="s">
        <v>37</v>
      </c>
      <c r="AX126" s="13" t="s">
        <v>81</v>
      </c>
      <c r="AY126" s="221" t="s">
        <v>153</v>
      </c>
    </row>
    <row r="127" spans="1:65" s="13" customFormat="1">
      <c r="B127" s="211"/>
      <c r="C127" s="212"/>
      <c r="D127" s="200" t="s">
        <v>239</v>
      </c>
      <c r="E127" s="213" t="s">
        <v>1</v>
      </c>
      <c r="F127" s="214" t="s">
        <v>821</v>
      </c>
      <c r="G127" s="212"/>
      <c r="H127" s="215">
        <v>699.9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239</v>
      </c>
      <c r="AU127" s="221" t="s">
        <v>89</v>
      </c>
      <c r="AV127" s="13" t="s">
        <v>89</v>
      </c>
      <c r="AW127" s="13" t="s">
        <v>37</v>
      </c>
      <c r="AX127" s="13" t="s">
        <v>81</v>
      </c>
      <c r="AY127" s="221" t="s">
        <v>153</v>
      </c>
    </row>
    <row r="128" spans="1:65" s="15" customFormat="1">
      <c r="B128" s="234"/>
      <c r="C128" s="235"/>
      <c r="D128" s="200" t="s">
        <v>239</v>
      </c>
      <c r="E128" s="236" t="s">
        <v>813</v>
      </c>
      <c r="F128" s="237" t="s">
        <v>293</v>
      </c>
      <c r="G128" s="235"/>
      <c r="H128" s="238">
        <v>7489.9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AT128" s="244" t="s">
        <v>239</v>
      </c>
      <c r="AU128" s="244" t="s">
        <v>89</v>
      </c>
      <c r="AV128" s="15" t="s">
        <v>167</v>
      </c>
      <c r="AW128" s="15" t="s">
        <v>37</v>
      </c>
      <c r="AX128" s="15" t="s">
        <v>81</v>
      </c>
      <c r="AY128" s="244" t="s">
        <v>153</v>
      </c>
    </row>
    <row r="129" spans="1:65" s="14" customFormat="1">
      <c r="B129" s="223"/>
      <c r="C129" s="224"/>
      <c r="D129" s="200" t="s">
        <v>239</v>
      </c>
      <c r="E129" s="225" t="s">
        <v>1</v>
      </c>
      <c r="F129" s="226" t="s">
        <v>271</v>
      </c>
      <c r="G129" s="224"/>
      <c r="H129" s="227">
        <v>8906.2999999999993</v>
      </c>
      <c r="I129" s="228"/>
      <c r="J129" s="224"/>
      <c r="K129" s="224"/>
      <c r="L129" s="229"/>
      <c r="M129" s="230"/>
      <c r="N129" s="231"/>
      <c r="O129" s="231"/>
      <c r="P129" s="231"/>
      <c r="Q129" s="231"/>
      <c r="R129" s="231"/>
      <c r="S129" s="231"/>
      <c r="T129" s="232"/>
      <c r="AT129" s="233" t="s">
        <v>239</v>
      </c>
      <c r="AU129" s="233" t="s">
        <v>89</v>
      </c>
      <c r="AV129" s="14" t="s">
        <v>152</v>
      </c>
      <c r="AW129" s="14" t="s">
        <v>37</v>
      </c>
      <c r="AX129" s="14" t="s">
        <v>21</v>
      </c>
      <c r="AY129" s="233" t="s">
        <v>153</v>
      </c>
    </row>
    <row r="130" spans="1:65" s="2" customFormat="1" ht="14.45" customHeight="1">
      <c r="A130" s="35"/>
      <c r="B130" s="36"/>
      <c r="C130" s="187" t="s">
        <v>167</v>
      </c>
      <c r="D130" s="222" t="s">
        <v>155</v>
      </c>
      <c r="E130" s="188" t="s">
        <v>378</v>
      </c>
      <c r="F130" s="189" t="s">
        <v>379</v>
      </c>
      <c r="G130" s="190" t="s">
        <v>249</v>
      </c>
      <c r="H130" s="191">
        <v>7489.9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822</v>
      </c>
    </row>
    <row r="131" spans="1:65" s="13" customFormat="1">
      <c r="B131" s="211"/>
      <c r="C131" s="212"/>
      <c r="D131" s="200" t="s">
        <v>239</v>
      </c>
      <c r="E131" s="213" t="s">
        <v>1</v>
      </c>
      <c r="F131" s="214" t="s">
        <v>813</v>
      </c>
      <c r="G131" s="212"/>
      <c r="H131" s="215">
        <v>7489.9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152</v>
      </c>
      <c r="D132" s="222" t="s">
        <v>155</v>
      </c>
      <c r="E132" s="188" t="s">
        <v>739</v>
      </c>
      <c r="F132" s="189" t="s">
        <v>740</v>
      </c>
      <c r="G132" s="190" t="s">
        <v>249</v>
      </c>
      <c r="H132" s="191">
        <v>6790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823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820</v>
      </c>
      <c r="G133" s="212"/>
      <c r="H133" s="215">
        <v>6790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175</v>
      </c>
      <c r="D134" s="210" t="s">
        <v>155</v>
      </c>
      <c r="E134" s="188" t="s">
        <v>330</v>
      </c>
      <c r="F134" s="189" t="s">
        <v>331</v>
      </c>
      <c r="G134" s="190" t="s">
        <v>236</v>
      </c>
      <c r="H134" s="191">
        <v>4699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824</v>
      </c>
    </row>
    <row r="135" spans="1:65" s="13" customFormat="1">
      <c r="B135" s="211"/>
      <c r="C135" s="212"/>
      <c r="D135" s="200" t="s">
        <v>239</v>
      </c>
      <c r="E135" s="213" t="s">
        <v>1</v>
      </c>
      <c r="F135" s="214" t="s">
        <v>825</v>
      </c>
      <c r="G135" s="212"/>
      <c r="H135" s="215">
        <v>4699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239</v>
      </c>
      <c r="AU135" s="221" t="s">
        <v>89</v>
      </c>
      <c r="AV135" s="13" t="s">
        <v>89</v>
      </c>
      <c r="AW135" s="13" t="s">
        <v>37</v>
      </c>
      <c r="AX135" s="13" t="s">
        <v>21</v>
      </c>
      <c r="AY135" s="221" t="s">
        <v>153</v>
      </c>
    </row>
    <row r="136" spans="1:65" s="2" customFormat="1" ht="14.45" customHeight="1">
      <c r="A136" s="35"/>
      <c r="B136" s="36"/>
      <c r="C136" s="245" t="s">
        <v>179</v>
      </c>
      <c r="D136" s="246" t="s">
        <v>334</v>
      </c>
      <c r="E136" s="247" t="s">
        <v>335</v>
      </c>
      <c r="F136" s="248" t="s">
        <v>336</v>
      </c>
      <c r="G136" s="249" t="s">
        <v>337</v>
      </c>
      <c r="H136" s="250">
        <v>140.97</v>
      </c>
      <c r="I136" s="251"/>
      <c r="J136" s="252">
        <f>ROUND(I136*H136,2)</f>
        <v>0</v>
      </c>
      <c r="K136" s="248" t="s">
        <v>237</v>
      </c>
      <c r="L136" s="253"/>
      <c r="M136" s="254" t="s">
        <v>1</v>
      </c>
      <c r="N136" s="255" t="s">
        <v>46</v>
      </c>
      <c r="O136" s="72"/>
      <c r="P136" s="196">
        <f>O136*H136</f>
        <v>0</v>
      </c>
      <c r="Q136" s="196">
        <v>1E-3</v>
      </c>
      <c r="R136" s="196">
        <f>Q136*H136</f>
        <v>0.14097000000000001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187</v>
      </c>
      <c r="AT136" s="198" t="s">
        <v>334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826</v>
      </c>
    </row>
    <row r="137" spans="1:65" s="13" customFormat="1">
      <c r="B137" s="211"/>
      <c r="C137" s="212"/>
      <c r="D137" s="200" t="s">
        <v>239</v>
      </c>
      <c r="E137" s="213" t="s">
        <v>1</v>
      </c>
      <c r="F137" s="214" t="s">
        <v>827</v>
      </c>
      <c r="G137" s="212"/>
      <c r="H137" s="215">
        <v>140.97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239</v>
      </c>
      <c r="AU137" s="221" t="s">
        <v>89</v>
      </c>
      <c r="AV137" s="13" t="s">
        <v>89</v>
      </c>
      <c r="AW137" s="13" t="s">
        <v>37</v>
      </c>
      <c r="AX137" s="13" t="s">
        <v>21</v>
      </c>
      <c r="AY137" s="221" t="s">
        <v>153</v>
      </c>
    </row>
    <row r="138" spans="1:65" s="2" customFormat="1" ht="14.45" customHeight="1">
      <c r="A138" s="35"/>
      <c r="B138" s="36"/>
      <c r="C138" s="187" t="s">
        <v>183</v>
      </c>
      <c r="D138" s="210" t="s">
        <v>155</v>
      </c>
      <c r="E138" s="188" t="s">
        <v>341</v>
      </c>
      <c r="F138" s="189" t="s">
        <v>342</v>
      </c>
      <c r="G138" s="190" t="s">
        <v>236</v>
      </c>
      <c r="H138" s="191">
        <v>2300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828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829</v>
      </c>
      <c r="G139" s="212"/>
      <c r="H139" s="215">
        <v>2300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21</v>
      </c>
      <c r="AY139" s="221" t="s">
        <v>153</v>
      </c>
    </row>
    <row r="140" spans="1:65" s="2" customFormat="1" ht="14.45" customHeight="1">
      <c r="A140" s="35"/>
      <c r="B140" s="36"/>
      <c r="C140" s="245" t="s">
        <v>187</v>
      </c>
      <c r="D140" s="246" t="s">
        <v>334</v>
      </c>
      <c r="E140" s="247" t="s">
        <v>347</v>
      </c>
      <c r="F140" s="248" t="s">
        <v>348</v>
      </c>
      <c r="G140" s="249" t="s">
        <v>337</v>
      </c>
      <c r="H140" s="250">
        <v>69</v>
      </c>
      <c r="I140" s="251"/>
      <c r="J140" s="252">
        <f>ROUND(I140*H140,2)</f>
        <v>0</v>
      </c>
      <c r="K140" s="248" t="s">
        <v>237</v>
      </c>
      <c r="L140" s="253"/>
      <c r="M140" s="254" t="s">
        <v>1</v>
      </c>
      <c r="N140" s="255" t="s">
        <v>46</v>
      </c>
      <c r="O140" s="72"/>
      <c r="P140" s="196">
        <f>O140*H140</f>
        <v>0</v>
      </c>
      <c r="Q140" s="196">
        <v>1E-3</v>
      </c>
      <c r="R140" s="196">
        <f>Q140*H140</f>
        <v>6.9000000000000006E-2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187</v>
      </c>
      <c r="AT140" s="198" t="s">
        <v>334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830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831</v>
      </c>
      <c r="G141" s="212"/>
      <c r="H141" s="215">
        <v>69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187" t="s">
        <v>191</v>
      </c>
      <c r="D142" s="222" t="s">
        <v>155</v>
      </c>
      <c r="E142" s="188" t="s">
        <v>352</v>
      </c>
      <c r="F142" s="189" t="s">
        <v>353</v>
      </c>
      <c r="G142" s="190" t="s">
        <v>236</v>
      </c>
      <c r="H142" s="191">
        <v>4699</v>
      </c>
      <c r="I142" s="192"/>
      <c r="J142" s="193">
        <f>ROUND(I142*H142,2)</f>
        <v>0</v>
      </c>
      <c r="K142" s="189" t="s">
        <v>237</v>
      </c>
      <c r="L142" s="40"/>
      <c r="M142" s="194" t="s">
        <v>1</v>
      </c>
      <c r="N142" s="195" t="s">
        <v>46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152</v>
      </c>
      <c r="AT142" s="198" t="s">
        <v>155</v>
      </c>
      <c r="AU142" s="198" t="s">
        <v>89</v>
      </c>
      <c r="AY142" s="18" t="s">
        <v>153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21</v>
      </c>
      <c r="BK142" s="199">
        <f>ROUND(I142*H142,2)</f>
        <v>0</v>
      </c>
      <c r="BL142" s="18" t="s">
        <v>152</v>
      </c>
      <c r="BM142" s="198" t="s">
        <v>832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833</v>
      </c>
      <c r="G143" s="212"/>
      <c r="H143" s="215">
        <v>4699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21</v>
      </c>
      <c r="AY143" s="221" t="s">
        <v>153</v>
      </c>
    </row>
    <row r="144" spans="1:65" s="2" customFormat="1" ht="14.45" customHeight="1">
      <c r="A144" s="35"/>
      <c r="B144" s="36"/>
      <c r="C144" s="187" t="s">
        <v>26</v>
      </c>
      <c r="D144" s="222" t="s">
        <v>155</v>
      </c>
      <c r="E144" s="188" t="s">
        <v>834</v>
      </c>
      <c r="F144" s="189" t="s">
        <v>359</v>
      </c>
      <c r="G144" s="190" t="s">
        <v>236</v>
      </c>
      <c r="H144" s="191">
        <v>4699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835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836</v>
      </c>
      <c r="G145" s="212"/>
      <c r="H145" s="215">
        <v>4699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21</v>
      </c>
      <c r="AY145" s="221" t="s">
        <v>153</v>
      </c>
    </row>
    <row r="146" spans="1:65" s="2" customFormat="1" ht="14.45" customHeight="1">
      <c r="A146" s="35"/>
      <c r="B146" s="36"/>
      <c r="C146" s="187" t="s">
        <v>200</v>
      </c>
      <c r="D146" s="222" t="s">
        <v>155</v>
      </c>
      <c r="E146" s="188" t="s">
        <v>369</v>
      </c>
      <c r="F146" s="189" t="s">
        <v>370</v>
      </c>
      <c r="G146" s="190" t="s">
        <v>236</v>
      </c>
      <c r="H146" s="191">
        <v>2300</v>
      </c>
      <c r="I146" s="192"/>
      <c r="J146" s="193">
        <f>ROUND(I146*H146,2)</f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837</v>
      </c>
    </row>
    <row r="147" spans="1:65" s="13" customFormat="1">
      <c r="B147" s="211"/>
      <c r="C147" s="212"/>
      <c r="D147" s="200" t="s">
        <v>239</v>
      </c>
      <c r="E147" s="213" t="s">
        <v>1</v>
      </c>
      <c r="F147" s="214" t="s">
        <v>829</v>
      </c>
      <c r="G147" s="212"/>
      <c r="H147" s="215">
        <v>2300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239</v>
      </c>
      <c r="AU147" s="221" t="s">
        <v>89</v>
      </c>
      <c r="AV147" s="13" t="s">
        <v>89</v>
      </c>
      <c r="AW147" s="13" t="s">
        <v>37</v>
      </c>
      <c r="AX147" s="13" t="s">
        <v>21</v>
      </c>
      <c r="AY147" s="221" t="s">
        <v>153</v>
      </c>
    </row>
    <row r="148" spans="1:65" s="2" customFormat="1" ht="14.45" customHeight="1">
      <c r="A148" s="35"/>
      <c r="B148" s="36"/>
      <c r="C148" s="187" t="s">
        <v>204</v>
      </c>
      <c r="D148" s="222" t="s">
        <v>155</v>
      </c>
      <c r="E148" s="188" t="s">
        <v>374</v>
      </c>
      <c r="F148" s="189" t="s">
        <v>375</v>
      </c>
      <c r="G148" s="190" t="s">
        <v>236</v>
      </c>
      <c r="H148" s="191">
        <v>2300</v>
      </c>
      <c r="I148" s="192"/>
      <c r="J148" s="193">
        <f>ROUND(I148*H148,2)</f>
        <v>0</v>
      </c>
      <c r="K148" s="189" t="s">
        <v>237</v>
      </c>
      <c r="L148" s="40"/>
      <c r="M148" s="194" t="s">
        <v>1</v>
      </c>
      <c r="N148" s="195" t="s">
        <v>46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152</v>
      </c>
      <c r="AT148" s="198" t="s">
        <v>155</v>
      </c>
      <c r="AU148" s="198" t="s">
        <v>89</v>
      </c>
      <c r="AY148" s="18" t="s">
        <v>153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21</v>
      </c>
      <c r="BK148" s="199">
        <f>ROUND(I148*H148,2)</f>
        <v>0</v>
      </c>
      <c r="BL148" s="18" t="s">
        <v>152</v>
      </c>
      <c r="BM148" s="198" t="s">
        <v>838</v>
      </c>
    </row>
    <row r="149" spans="1:65" s="13" customFormat="1">
      <c r="B149" s="211"/>
      <c r="C149" s="212"/>
      <c r="D149" s="200" t="s">
        <v>239</v>
      </c>
      <c r="E149" s="213" t="s">
        <v>1</v>
      </c>
      <c r="F149" s="214" t="s">
        <v>829</v>
      </c>
      <c r="G149" s="212"/>
      <c r="H149" s="215">
        <v>2300</v>
      </c>
      <c r="I149" s="216"/>
      <c r="J149" s="212"/>
      <c r="K149" s="212"/>
      <c r="L149" s="217"/>
      <c r="M149" s="261"/>
      <c r="N149" s="262"/>
      <c r="O149" s="262"/>
      <c r="P149" s="262"/>
      <c r="Q149" s="262"/>
      <c r="R149" s="262"/>
      <c r="S149" s="262"/>
      <c r="T149" s="263"/>
      <c r="AT149" s="221" t="s">
        <v>239</v>
      </c>
      <c r="AU149" s="221" t="s">
        <v>89</v>
      </c>
      <c r="AV149" s="13" t="s">
        <v>89</v>
      </c>
      <c r="AW149" s="13" t="s">
        <v>37</v>
      </c>
      <c r="AX149" s="13" t="s">
        <v>21</v>
      </c>
      <c r="AY149" s="221" t="s">
        <v>153</v>
      </c>
    </row>
    <row r="150" spans="1:65" s="2" customFormat="1" ht="6.95" customHeight="1">
      <c r="A150" s="35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II5zh+IJQcO67alyHmUiBTYJVquQBCbnioUUiv2XHkJgxAEvU3RdEc491xA2Qsjfkgy7pre96xpJdeH/8mKhqQ==" saltValue="Kvta2VTASGN7Kgz5oHlVuRp5QB01SUC04Z55YNU+24dHljaLvGnZd5zjnQP751pRa7X3PFzEakPRYdTkkzQByg==" spinCount="100000" sheet="1" objects="1" scenarios="1" formatColumns="0" formatRows="0" autoFilter="0"/>
  <autoFilter ref="C117:K14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64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105</v>
      </c>
      <c r="AZ2" s="209" t="s">
        <v>813</v>
      </c>
      <c r="BA2" s="209" t="s">
        <v>1</v>
      </c>
      <c r="BB2" s="209" t="s">
        <v>1</v>
      </c>
      <c r="BC2" s="209" t="s">
        <v>839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840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ROUND((SUM(BE119:BE163)),  2)</f>
        <v>0</v>
      </c>
      <c r="G33" s="35"/>
      <c r="H33" s="35"/>
      <c r="I33" s="125">
        <v>0.21</v>
      </c>
      <c r="J33" s="124">
        <f>ROUND(((SUM(BE119:BE163))*I33),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ROUND((SUM(BF119:BF163)),  2)</f>
        <v>0</v>
      </c>
      <c r="G34" s="35"/>
      <c r="H34" s="35"/>
      <c r="I34" s="125">
        <v>0.15</v>
      </c>
      <c r="J34" s="124">
        <f>ROUND(((SUM(BF119:BF163))*I34),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ROUND((SUM(BG119:BG163)),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ROUND((SUM(BH119:BH163)),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ROUND((SUM(BI119:BI163)),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15 - SO 15 - Ochranná hráz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543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138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33" t="str">
        <f>E7</f>
        <v>Přírodě blízká protipovodňová ochrana - obec Karlovice, Zadní Ves</v>
      </c>
      <c r="F109" s="334"/>
      <c r="G109" s="334"/>
      <c r="H109" s="334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128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7" t="str">
        <f>E9</f>
        <v>SO 15 - SO 15 - Ochranná hráz</v>
      </c>
      <c r="F111" s="332"/>
      <c r="G111" s="332"/>
      <c r="H111" s="33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</v>
      </c>
      <c r="D113" s="37"/>
      <c r="E113" s="37"/>
      <c r="F113" s="28" t="str">
        <f>F12</f>
        <v>obec Karlovice, Zadní Ves</v>
      </c>
      <c r="G113" s="37"/>
      <c r="H113" s="37"/>
      <c r="I113" s="30" t="s">
        <v>24</v>
      </c>
      <c r="J113" s="67" t="str">
        <f>IF(J12="","",J12)</f>
        <v>15. 7. 2020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28</v>
      </c>
      <c r="D115" s="37"/>
      <c r="E115" s="37"/>
      <c r="F115" s="28" t="str">
        <f>E15</f>
        <v>Povodí Odry, s.p.</v>
      </c>
      <c r="G115" s="37"/>
      <c r="H115" s="37"/>
      <c r="I115" s="30" t="s">
        <v>34</v>
      </c>
      <c r="J115" s="33" t="str">
        <f>E21</f>
        <v>AQUATIS, a.s.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32</v>
      </c>
      <c r="D116" s="37"/>
      <c r="E116" s="37"/>
      <c r="F116" s="28" t="str">
        <f>IF(E18="","",E18)</f>
        <v>Vyplň údaj</v>
      </c>
      <c r="G116" s="37"/>
      <c r="H116" s="37"/>
      <c r="I116" s="30" t="s">
        <v>38</v>
      </c>
      <c r="J116" s="33" t="str">
        <f>E24</f>
        <v>Ing. Michal Jendruščák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139</v>
      </c>
      <c r="D118" s="163" t="s">
        <v>66</v>
      </c>
      <c r="E118" s="163" t="s">
        <v>62</v>
      </c>
      <c r="F118" s="163" t="s">
        <v>63</v>
      </c>
      <c r="G118" s="163" t="s">
        <v>140</v>
      </c>
      <c r="H118" s="163" t="s">
        <v>141</v>
      </c>
      <c r="I118" s="163" t="s">
        <v>142</v>
      </c>
      <c r="J118" s="163" t="s">
        <v>133</v>
      </c>
      <c r="K118" s="164" t="s">
        <v>143</v>
      </c>
      <c r="L118" s="165"/>
      <c r="M118" s="76" t="s">
        <v>1</v>
      </c>
      <c r="N118" s="77" t="s">
        <v>45</v>
      </c>
      <c r="O118" s="77" t="s">
        <v>144</v>
      </c>
      <c r="P118" s="77" t="s">
        <v>145</v>
      </c>
      <c r="Q118" s="77" t="s">
        <v>146</v>
      </c>
      <c r="R118" s="77" t="s">
        <v>147</v>
      </c>
      <c r="S118" s="77" t="s">
        <v>148</v>
      </c>
      <c r="T118" s="78" t="s">
        <v>149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150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</f>
        <v>0</v>
      </c>
      <c r="Q119" s="80"/>
      <c r="R119" s="168">
        <f>R120</f>
        <v>4.836E-2</v>
      </c>
      <c r="S119" s="80"/>
      <c r="T119" s="169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80</v>
      </c>
      <c r="AU119" s="18" t="s">
        <v>135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80</v>
      </c>
      <c r="E120" s="174" t="s">
        <v>231</v>
      </c>
      <c r="F120" s="174" t="s">
        <v>232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P121+P159</f>
        <v>0</v>
      </c>
      <c r="Q120" s="179"/>
      <c r="R120" s="180">
        <f>R121+R159</f>
        <v>4.836E-2</v>
      </c>
      <c r="S120" s="179"/>
      <c r="T120" s="181">
        <f>T121+T159</f>
        <v>0</v>
      </c>
      <c r="AR120" s="182" t="s">
        <v>21</v>
      </c>
      <c r="AT120" s="183" t="s">
        <v>80</v>
      </c>
      <c r="AU120" s="183" t="s">
        <v>81</v>
      </c>
      <c r="AY120" s="182" t="s">
        <v>153</v>
      </c>
      <c r="BK120" s="184">
        <f>BK121+BK159</f>
        <v>0</v>
      </c>
    </row>
    <row r="121" spans="1:65" s="12" customFormat="1" ht="22.9" customHeight="1">
      <c r="B121" s="171"/>
      <c r="C121" s="172"/>
      <c r="D121" s="173" t="s">
        <v>80</v>
      </c>
      <c r="E121" s="185" t="s">
        <v>21</v>
      </c>
      <c r="F121" s="185" t="s">
        <v>233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SUM(P122:P158)</f>
        <v>0</v>
      </c>
      <c r="Q121" s="179"/>
      <c r="R121" s="180">
        <f>SUM(R122:R158)</f>
        <v>4.836E-2</v>
      </c>
      <c r="S121" s="179"/>
      <c r="T121" s="181">
        <f>SUM(T122:T158)</f>
        <v>0</v>
      </c>
      <c r="AR121" s="182" t="s">
        <v>21</v>
      </c>
      <c r="AT121" s="183" t="s">
        <v>80</v>
      </c>
      <c r="AU121" s="183" t="s">
        <v>21</v>
      </c>
      <c r="AY121" s="182" t="s">
        <v>153</v>
      </c>
      <c r="BK121" s="184">
        <f>SUM(BK122:BK158)</f>
        <v>0</v>
      </c>
    </row>
    <row r="122" spans="1:65" s="2" customFormat="1" ht="14.45" customHeight="1">
      <c r="A122" s="35"/>
      <c r="B122" s="36"/>
      <c r="C122" s="187" t="s">
        <v>21</v>
      </c>
      <c r="D122" s="222" t="s">
        <v>155</v>
      </c>
      <c r="E122" s="188" t="s">
        <v>841</v>
      </c>
      <c r="F122" s="189" t="s">
        <v>842</v>
      </c>
      <c r="G122" s="190" t="s">
        <v>236</v>
      </c>
      <c r="H122" s="191">
        <v>1620</v>
      </c>
      <c r="I122" s="192"/>
      <c r="J122" s="193">
        <f>ROUND(I122*H122,2)</f>
        <v>0</v>
      </c>
      <c r="K122" s="189" t="s">
        <v>237</v>
      </c>
      <c r="L122" s="40"/>
      <c r="M122" s="194" t="s">
        <v>1</v>
      </c>
      <c r="N122" s="195" t="s">
        <v>46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152</v>
      </c>
      <c r="AT122" s="198" t="s">
        <v>155</v>
      </c>
      <c r="AU122" s="198" t="s">
        <v>89</v>
      </c>
      <c r="AY122" s="18" t="s">
        <v>153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21</v>
      </c>
      <c r="BK122" s="199">
        <f>ROUND(I122*H122,2)</f>
        <v>0</v>
      </c>
      <c r="BL122" s="18" t="s">
        <v>152</v>
      </c>
      <c r="BM122" s="198" t="s">
        <v>843</v>
      </c>
    </row>
    <row r="123" spans="1:65" s="13" customFormat="1">
      <c r="B123" s="211"/>
      <c r="C123" s="212"/>
      <c r="D123" s="200" t="s">
        <v>239</v>
      </c>
      <c r="E123" s="213" t="s">
        <v>1</v>
      </c>
      <c r="F123" s="214" t="s">
        <v>844</v>
      </c>
      <c r="G123" s="212"/>
      <c r="H123" s="215">
        <v>1620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239</v>
      </c>
      <c r="AU123" s="221" t="s">
        <v>89</v>
      </c>
      <c r="AV123" s="13" t="s">
        <v>89</v>
      </c>
      <c r="AW123" s="13" t="s">
        <v>37</v>
      </c>
      <c r="AX123" s="13" t="s">
        <v>21</v>
      </c>
      <c r="AY123" s="221" t="s">
        <v>153</v>
      </c>
    </row>
    <row r="124" spans="1:65" s="2" customFormat="1" ht="14.45" customHeight="1">
      <c r="A124" s="35"/>
      <c r="B124" s="36"/>
      <c r="C124" s="187" t="s">
        <v>89</v>
      </c>
      <c r="D124" s="222" t="s">
        <v>155</v>
      </c>
      <c r="E124" s="188" t="s">
        <v>845</v>
      </c>
      <c r="F124" s="189" t="s">
        <v>846</v>
      </c>
      <c r="G124" s="190" t="s">
        <v>249</v>
      </c>
      <c r="H124" s="191">
        <v>9</v>
      </c>
      <c r="I124" s="192"/>
      <c r="J124" s="193">
        <f>ROUND(I124*H124,2)</f>
        <v>0</v>
      </c>
      <c r="K124" s="189" t="s">
        <v>237</v>
      </c>
      <c r="L124" s="40"/>
      <c r="M124" s="194" t="s">
        <v>1</v>
      </c>
      <c r="N124" s="195" t="s">
        <v>46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152</v>
      </c>
      <c r="AT124" s="198" t="s">
        <v>155</v>
      </c>
      <c r="AU124" s="198" t="s">
        <v>89</v>
      </c>
      <c r="AY124" s="18" t="s">
        <v>153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21</v>
      </c>
      <c r="BK124" s="199">
        <f>ROUND(I124*H124,2)</f>
        <v>0</v>
      </c>
      <c r="BL124" s="18" t="s">
        <v>152</v>
      </c>
      <c r="BM124" s="198" t="s">
        <v>847</v>
      </c>
    </row>
    <row r="125" spans="1:65" s="13" customFormat="1">
      <c r="B125" s="211"/>
      <c r="C125" s="212"/>
      <c r="D125" s="200" t="s">
        <v>239</v>
      </c>
      <c r="E125" s="213" t="s">
        <v>1</v>
      </c>
      <c r="F125" s="214" t="s">
        <v>848</v>
      </c>
      <c r="G125" s="212"/>
      <c r="H125" s="215">
        <v>9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239</v>
      </c>
      <c r="AU125" s="221" t="s">
        <v>89</v>
      </c>
      <c r="AV125" s="13" t="s">
        <v>89</v>
      </c>
      <c r="AW125" s="13" t="s">
        <v>37</v>
      </c>
      <c r="AX125" s="13" t="s">
        <v>21</v>
      </c>
      <c r="AY125" s="221" t="s">
        <v>153</v>
      </c>
    </row>
    <row r="126" spans="1:65" s="2" customFormat="1" ht="14.45" customHeight="1">
      <c r="A126" s="35"/>
      <c r="B126" s="36"/>
      <c r="C126" s="187" t="s">
        <v>167</v>
      </c>
      <c r="D126" s="222" t="s">
        <v>155</v>
      </c>
      <c r="E126" s="188" t="s">
        <v>849</v>
      </c>
      <c r="F126" s="189" t="s">
        <v>850</v>
      </c>
      <c r="G126" s="190" t="s">
        <v>249</v>
      </c>
      <c r="H126" s="191">
        <v>14</v>
      </c>
      <c r="I126" s="192"/>
      <c r="J126" s="193">
        <f>ROUND(I126*H126,2)</f>
        <v>0</v>
      </c>
      <c r="K126" s="189" t="s">
        <v>237</v>
      </c>
      <c r="L126" s="40"/>
      <c r="M126" s="194" t="s">
        <v>1</v>
      </c>
      <c r="N126" s="195" t="s">
        <v>46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152</v>
      </c>
      <c r="AT126" s="198" t="s">
        <v>155</v>
      </c>
      <c r="AU126" s="198" t="s">
        <v>89</v>
      </c>
      <c r="AY126" s="18" t="s">
        <v>153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21</v>
      </c>
      <c r="BK126" s="199">
        <f>ROUND(I126*H126,2)</f>
        <v>0</v>
      </c>
      <c r="BL126" s="18" t="s">
        <v>152</v>
      </c>
      <c r="BM126" s="198" t="s">
        <v>851</v>
      </c>
    </row>
    <row r="127" spans="1:65" s="13" customFormat="1">
      <c r="B127" s="211"/>
      <c r="C127" s="212"/>
      <c r="D127" s="200" t="s">
        <v>239</v>
      </c>
      <c r="E127" s="213" t="s">
        <v>1</v>
      </c>
      <c r="F127" s="214" t="s">
        <v>852</v>
      </c>
      <c r="G127" s="212"/>
      <c r="H127" s="215">
        <v>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239</v>
      </c>
      <c r="AU127" s="221" t="s">
        <v>89</v>
      </c>
      <c r="AV127" s="13" t="s">
        <v>89</v>
      </c>
      <c r="AW127" s="13" t="s">
        <v>37</v>
      </c>
      <c r="AX127" s="13" t="s">
        <v>21</v>
      </c>
      <c r="AY127" s="221" t="s">
        <v>153</v>
      </c>
    </row>
    <row r="128" spans="1:65" s="2" customFormat="1" ht="14.45" customHeight="1">
      <c r="A128" s="35"/>
      <c r="B128" s="36"/>
      <c r="C128" s="187" t="s">
        <v>152</v>
      </c>
      <c r="D128" s="222" t="s">
        <v>155</v>
      </c>
      <c r="E128" s="188" t="s">
        <v>286</v>
      </c>
      <c r="F128" s="189" t="s">
        <v>287</v>
      </c>
      <c r="G128" s="190" t="s">
        <v>249</v>
      </c>
      <c r="H128" s="191">
        <v>1531.2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853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854</v>
      </c>
      <c r="G129" s="212"/>
      <c r="H129" s="215">
        <v>405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81</v>
      </c>
      <c r="AY129" s="221" t="s">
        <v>153</v>
      </c>
    </row>
    <row r="130" spans="1:65" s="13" customFormat="1">
      <c r="B130" s="211"/>
      <c r="C130" s="212"/>
      <c r="D130" s="200" t="s">
        <v>239</v>
      </c>
      <c r="E130" s="213" t="s">
        <v>1</v>
      </c>
      <c r="F130" s="214" t="s">
        <v>855</v>
      </c>
      <c r="G130" s="212"/>
      <c r="H130" s="215">
        <v>23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239</v>
      </c>
      <c r="AU130" s="221" t="s">
        <v>89</v>
      </c>
      <c r="AV130" s="13" t="s">
        <v>89</v>
      </c>
      <c r="AW130" s="13" t="s">
        <v>37</v>
      </c>
      <c r="AX130" s="13" t="s">
        <v>81</v>
      </c>
      <c r="AY130" s="221" t="s">
        <v>153</v>
      </c>
    </row>
    <row r="131" spans="1:65" s="15" customFormat="1">
      <c r="B131" s="234"/>
      <c r="C131" s="235"/>
      <c r="D131" s="200" t="s">
        <v>239</v>
      </c>
      <c r="E131" s="236" t="s">
        <v>1</v>
      </c>
      <c r="F131" s="237" t="s">
        <v>293</v>
      </c>
      <c r="G131" s="235"/>
      <c r="H131" s="238">
        <v>428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239</v>
      </c>
      <c r="AU131" s="244" t="s">
        <v>89</v>
      </c>
      <c r="AV131" s="15" t="s">
        <v>167</v>
      </c>
      <c r="AW131" s="15" t="s">
        <v>37</v>
      </c>
      <c r="AX131" s="15" t="s">
        <v>81</v>
      </c>
      <c r="AY131" s="244" t="s">
        <v>153</v>
      </c>
    </row>
    <row r="132" spans="1:65" s="13" customFormat="1">
      <c r="B132" s="211"/>
      <c r="C132" s="212"/>
      <c r="D132" s="200" t="s">
        <v>239</v>
      </c>
      <c r="E132" s="213" t="s">
        <v>1</v>
      </c>
      <c r="F132" s="214" t="s">
        <v>856</v>
      </c>
      <c r="G132" s="212"/>
      <c r="H132" s="215">
        <v>942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239</v>
      </c>
      <c r="AU132" s="221" t="s">
        <v>89</v>
      </c>
      <c r="AV132" s="13" t="s">
        <v>89</v>
      </c>
      <c r="AW132" s="13" t="s">
        <v>37</v>
      </c>
      <c r="AX132" s="13" t="s">
        <v>81</v>
      </c>
      <c r="AY132" s="221" t="s">
        <v>153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857</v>
      </c>
      <c r="G133" s="212"/>
      <c r="H133" s="215">
        <v>161.19999999999999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81</v>
      </c>
      <c r="AY133" s="221" t="s">
        <v>153</v>
      </c>
    </row>
    <row r="134" spans="1:65" s="15" customFormat="1">
      <c r="B134" s="234"/>
      <c r="C134" s="235"/>
      <c r="D134" s="200" t="s">
        <v>239</v>
      </c>
      <c r="E134" s="236" t="s">
        <v>813</v>
      </c>
      <c r="F134" s="237" t="s">
        <v>293</v>
      </c>
      <c r="G134" s="235"/>
      <c r="H134" s="238">
        <v>1103.2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AT134" s="244" t="s">
        <v>239</v>
      </c>
      <c r="AU134" s="244" t="s">
        <v>89</v>
      </c>
      <c r="AV134" s="15" t="s">
        <v>167</v>
      </c>
      <c r="AW134" s="15" t="s">
        <v>37</v>
      </c>
      <c r="AX134" s="15" t="s">
        <v>81</v>
      </c>
      <c r="AY134" s="244" t="s">
        <v>153</v>
      </c>
    </row>
    <row r="135" spans="1:65" s="14" customFormat="1">
      <c r="B135" s="223"/>
      <c r="C135" s="224"/>
      <c r="D135" s="200" t="s">
        <v>239</v>
      </c>
      <c r="E135" s="225" t="s">
        <v>1</v>
      </c>
      <c r="F135" s="226" t="s">
        <v>271</v>
      </c>
      <c r="G135" s="224"/>
      <c r="H135" s="227">
        <v>1531.2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239</v>
      </c>
      <c r="AU135" s="233" t="s">
        <v>89</v>
      </c>
      <c r="AV135" s="14" t="s">
        <v>152</v>
      </c>
      <c r="AW135" s="14" t="s">
        <v>37</v>
      </c>
      <c r="AX135" s="14" t="s">
        <v>21</v>
      </c>
      <c r="AY135" s="233" t="s">
        <v>153</v>
      </c>
    </row>
    <row r="136" spans="1:65" s="2" customFormat="1" ht="14.45" customHeight="1">
      <c r="A136" s="35"/>
      <c r="B136" s="36"/>
      <c r="C136" s="187" t="s">
        <v>175</v>
      </c>
      <c r="D136" s="222" t="s">
        <v>155</v>
      </c>
      <c r="E136" s="188" t="s">
        <v>378</v>
      </c>
      <c r="F136" s="189" t="s">
        <v>379</v>
      </c>
      <c r="G136" s="190" t="s">
        <v>249</v>
      </c>
      <c r="H136" s="191">
        <v>1103.2</v>
      </c>
      <c r="I136" s="192"/>
      <c r="J136" s="193">
        <f>ROUND(I136*H136,2)</f>
        <v>0</v>
      </c>
      <c r="K136" s="189" t="s">
        <v>237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152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858</v>
      </c>
    </row>
    <row r="137" spans="1:65" s="13" customFormat="1">
      <c r="B137" s="211"/>
      <c r="C137" s="212"/>
      <c r="D137" s="200" t="s">
        <v>239</v>
      </c>
      <c r="E137" s="213" t="s">
        <v>1</v>
      </c>
      <c r="F137" s="214" t="s">
        <v>813</v>
      </c>
      <c r="G137" s="212"/>
      <c r="H137" s="215">
        <v>1103.2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239</v>
      </c>
      <c r="AU137" s="221" t="s">
        <v>89</v>
      </c>
      <c r="AV137" s="13" t="s">
        <v>89</v>
      </c>
      <c r="AW137" s="13" t="s">
        <v>37</v>
      </c>
      <c r="AX137" s="13" t="s">
        <v>21</v>
      </c>
      <c r="AY137" s="221" t="s">
        <v>153</v>
      </c>
    </row>
    <row r="138" spans="1:65" s="2" customFormat="1" ht="24.2" customHeight="1">
      <c r="A138" s="35"/>
      <c r="B138" s="36"/>
      <c r="C138" s="187" t="s">
        <v>179</v>
      </c>
      <c r="D138" s="222" t="s">
        <v>155</v>
      </c>
      <c r="E138" s="188" t="s">
        <v>859</v>
      </c>
      <c r="F138" s="189" t="s">
        <v>860</v>
      </c>
      <c r="G138" s="190" t="s">
        <v>249</v>
      </c>
      <c r="H138" s="191">
        <v>942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861</v>
      </c>
    </row>
    <row r="139" spans="1:65" s="2" customFormat="1" ht="19.5">
      <c r="A139" s="35"/>
      <c r="B139" s="36"/>
      <c r="C139" s="37"/>
      <c r="D139" s="200" t="s">
        <v>161</v>
      </c>
      <c r="E139" s="37"/>
      <c r="F139" s="201" t="s">
        <v>862</v>
      </c>
      <c r="G139" s="37"/>
      <c r="H139" s="37"/>
      <c r="I139" s="202"/>
      <c r="J139" s="37"/>
      <c r="K139" s="37"/>
      <c r="L139" s="40"/>
      <c r="M139" s="203"/>
      <c r="N139" s="204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161</v>
      </c>
      <c r="AU139" s="18" t="s">
        <v>89</v>
      </c>
    </row>
    <row r="140" spans="1:65" s="13" customFormat="1">
      <c r="B140" s="211"/>
      <c r="C140" s="212"/>
      <c r="D140" s="200" t="s">
        <v>239</v>
      </c>
      <c r="E140" s="213" t="s">
        <v>1</v>
      </c>
      <c r="F140" s="214" t="s">
        <v>856</v>
      </c>
      <c r="G140" s="212"/>
      <c r="H140" s="215">
        <v>942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239</v>
      </c>
      <c r="AU140" s="221" t="s">
        <v>89</v>
      </c>
      <c r="AV140" s="13" t="s">
        <v>89</v>
      </c>
      <c r="AW140" s="13" t="s">
        <v>37</v>
      </c>
      <c r="AX140" s="13" t="s">
        <v>21</v>
      </c>
      <c r="AY140" s="221" t="s">
        <v>153</v>
      </c>
    </row>
    <row r="141" spans="1:65" s="2" customFormat="1" ht="14.45" customHeight="1">
      <c r="A141" s="35"/>
      <c r="B141" s="36"/>
      <c r="C141" s="187" t="s">
        <v>183</v>
      </c>
      <c r="D141" s="210" t="s">
        <v>155</v>
      </c>
      <c r="E141" s="188" t="s">
        <v>747</v>
      </c>
      <c r="F141" s="189" t="s">
        <v>748</v>
      </c>
      <c r="G141" s="190" t="s">
        <v>236</v>
      </c>
      <c r="H141" s="191">
        <v>769</v>
      </c>
      <c r="I141" s="192"/>
      <c r="J141" s="193">
        <f>ROUND(I141*H141,2)</f>
        <v>0</v>
      </c>
      <c r="K141" s="189" t="s">
        <v>237</v>
      </c>
      <c r="L141" s="40"/>
      <c r="M141" s="194" t="s">
        <v>1</v>
      </c>
      <c r="N141" s="195" t="s">
        <v>46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152</v>
      </c>
      <c r="AT141" s="198" t="s">
        <v>155</v>
      </c>
      <c r="AU141" s="198" t="s">
        <v>89</v>
      </c>
      <c r="AY141" s="18" t="s">
        <v>153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21</v>
      </c>
      <c r="BK141" s="199">
        <f>ROUND(I141*H141,2)</f>
        <v>0</v>
      </c>
      <c r="BL141" s="18" t="s">
        <v>152</v>
      </c>
      <c r="BM141" s="198" t="s">
        <v>863</v>
      </c>
    </row>
    <row r="142" spans="1:65" s="13" customFormat="1">
      <c r="B142" s="211"/>
      <c r="C142" s="212"/>
      <c r="D142" s="200" t="s">
        <v>239</v>
      </c>
      <c r="E142" s="213" t="s">
        <v>1</v>
      </c>
      <c r="F142" s="214" t="s">
        <v>864</v>
      </c>
      <c r="G142" s="212"/>
      <c r="H142" s="215">
        <v>769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239</v>
      </c>
      <c r="AU142" s="221" t="s">
        <v>89</v>
      </c>
      <c r="AV142" s="13" t="s">
        <v>89</v>
      </c>
      <c r="AW142" s="13" t="s">
        <v>37</v>
      </c>
      <c r="AX142" s="13" t="s">
        <v>21</v>
      </c>
      <c r="AY142" s="221" t="s">
        <v>153</v>
      </c>
    </row>
    <row r="143" spans="1:65" s="2" customFormat="1" ht="14.45" customHeight="1">
      <c r="A143" s="35"/>
      <c r="B143" s="36"/>
      <c r="C143" s="245" t="s">
        <v>187</v>
      </c>
      <c r="D143" s="246" t="s">
        <v>334</v>
      </c>
      <c r="E143" s="247" t="s">
        <v>335</v>
      </c>
      <c r="F143" s="248" t="s">
        <v>336</v>
      </c>
      <c r="G143" s="249" t="s">
        <v>337</v>
      </c>
      <c r="H143" s="250">
        <v>23.07</v>
      </c>
      <c r="I143" s="251"/>
      <c r="J143" s="252">
        <f>ROUND(I143*H143,2)</f>
        <v>0</v>
      </c>
      <c r="K143" s="248" t="s">
        <v>237</v>
      </c>
      <c r="L143" s="253"/>
      <c r="M143" s="254" t="s">
        <v>1</v>
      </c>
      <c r="N143" s="255" t="s">
        <v>46</v>
      </c>
      <c r="O143" s="72"/>
      <c r="P143" s="196">
        <f>O143*H143</f>
        <v>0</v>
      </c>
      <c r="Q143" s="196">
        <v>1E-3</v>
      </c>
      <c r="R143" s="196">
        <f>Q143*H143</f>
        <v>2.307E-2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187</v>
      </c>
      <c r="AT143" s="198" t="s">
        <v>334</v>
      </c>
      <c r="AU143" s="198" t="s">
        <v>89</v>
      </c>
      <c r="AY143" s="18" t="s">
        <v>153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21</v>
      </c>
      <c r="BK143" s="199">
        <f>ROUND(I143*H143,2)</f>
        <v>0</v>
      </c>
      <c r="BL143" s="18" t="s">
        <v>152</v>
      </c>
      <c r="BM143" s="198" t="s">
        <v>865</v>
      </c>
    </row>
    <row r="144" spans="1:65" s="13" customFormat="1">
      <c r="B144" s="211"/>
      <c r="C144" s="212"/>
      <c r="D144" s="200" t="s">
        <v>239</v>
      </c>
      <c r="E144" s="213" t="s">
        <v>1</v>
      </c>
      <c r="F144" s="214" t="s">
        <v>866</v>
      </c>
      <c r="G144" s="212"/>
      <c r="H144" s="215">
        <v>23.07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239</v>
      </c>
      <c r="AU144" s="221" t="s">
        <v>89</v>
      </c>
      <c r="AV144" s="13" t="s">
        <v>89</v>
      </c>
      <c r="AW144" s="13" t="s">
        <v>37</v>
      </c>
      <c r="AX144" s="13" t="s">
        <v>21</v>
      </c>
      <c r="AY144" s="221" t="s">
        <v>153</v>
      </c>
    </row>
    <row r="145" spans="1:65" s="2" customFormat="1" ht="14.45" customHeight="1">
      <c r="A145" s="35"/>
      <c r="B145" s="36"/>
      <c r="C145" s="187" t="s">
        <v>191</v>
      </c>
      <c r="D145" s="210" t="s">
        <v>155</v>
      </c>
      <c r="E145" s="188" t="s">
        <v>752</v>
      </c>
      <c r="F145" s="189" t="s">
        <v>753</v>
      </c>
      <c r="G145" s="190" t="s">
        <v>236</v>
      </c>
      <c r="H145" s="191">
        <v>843</v>
      </c>
      <c r="I145" s="192"/>
      <c r="J145" s="193">
        <f>ROUND(I145*H145,2)</f>
        <v>0</v>
      </c>
      <c r="K145" s="189" t="s">
        <v>237</v>
      </c>
      <c r="L145" s="40"/>
      <c r="M145" s="194" t="s">
        <v>1</v>
      </c>
      <c r="N145" s="195" t="s">
        <v>46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152</v>
      </c>
      <c r="AT145" s="198" t="s">
        <v>155</v>
      </c>
      <c r="AU145" s="198" t="s">
        <v>89</v>
      </c>
      <c r="AY145" s="18" t="s">
        <v>153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21</v>
      </c>
      <c r="BK145" s="199">
        <f>ROUND(I145*H145,2)</f>
        <v>0</v>
      </c>
      <c r="BL145" s="18" t="s">
        <v>152</v>
      </c>
      <c r="BM145" s="198" t="s">
        <v>867</v>
      </c>
    </row>
    <row r="146" spans="1:65" s="13" customFormat="1">
      <c r="B146" s="211"/>
      <c r="C146" s="212"/>
      <c r="D146" s="200" t="s">
        <v>239</v>
      </c>
      <c r="E146" s="213" t="s">
        <v>1</v>
      </c>
      <c r="F146" s="214" t="s">
        <v>868</v>
      </c>
      <c r="G146" s="212"/>
      <c r="H146" s="215">
        <v>843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239</v>
      </c>
      <c r="AU146" s="221" t="s">
        <v>89</v>
      </c>
      <c r="AV146" s="13" t="s">
        <v>89</v>
      </c>
      <c r="AW146" s="13" t="s">
        <v>37</v>
      </c>
      <c r="AX146" s="13" t="s">
        <v>21</v>
      </c>
      <c r="AY146" s="221" t="s">
        <v>153</v>
      </c>
    </row>
    <row r="147" spans="1:65" s="2" customFormat="1" ht="14.45" customHeight="1">
      <c r="A147" s="35"/>
      <c r="B147" s="36"/>
      <c r="C147" s="245" t="s">
        <v>26</v>
      </c>
      <c r="D147" s="246" t="s">
        <v>334</v>
      </c>
      <c r="E147" s="247" t="s">
        <v>347</v>
      </c>
      <c r="F147" s="248" t="s">
        <v>348</v>
      </c>
      <c r="G147" s="249" t="s">
        <v>337</v>
      </c>
      <c r="H147" s="250">
        <v>25.29</v>
      </c>
      <c r="I147" s="251"/>
      <c r="J147" s="252">
        <f>ROUND(I147*H147,2)</f>
        <v>0</v>
      </c>
      <c r="K147" s="248" t="s">
        <v>237</v>
      </c>
      <c r="L147" s="253"/>
      <c r="M147" s="254" t="s">
        <v>1</v>
      </c>
      <c r="N147" s="255" t="s">
        <v>46</v>
      </c>
      <c r="O147" s="72"/>
      <c r="P147" s="196">
        <f>O147*H147</f>
        <v>0</v>
      </c>
      <c r="Q147" s="196">
        <v>1E-3</v>
      </c>
      <c r="R147" s="196">
        <f>Q147*H147</f>
        <v>2.529E-2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187</v>
      </c>
      <c r="AT147" s="198" t="s">
        <v>334</v>
      </c>
      <c r="AU147" s="198" t="s">
        <v>89</v>
      </c>
      <c r="AY147" s="18" t="s">
        <v>153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21</v>
      </c>
      <c r="BK147" s="199">
        <f>ROUND(I147*H147,2)</f>
        <v>0</v>
      </c>
      <c r="BL147" s="18" t="s">
        <v>152</v>
      </c>
      <c r="BM147" s="198" t="s">
        <v>869</v>
      </c>
    </row>
    <row r="148" spans="1:65" s="13" customFormat="1">
      <c r="B148" s="211"/>
      <c r="C148" s="212"/>
      <c r="D148" s="200" t="s">
        <v>239</v>
      </c>
      <c r="E148" s="213" t="s">
        <v>1</v>
      </c>
      <c r="F148" s="214" t="s">
        <v>870</v>
      </c>
      <c r="G148" s="212"/>
      <c r="H148" s="215">
        <v>25.29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239</v>
      </c>
      <c r="AU148" s="221" t="s">
        <v>89</v>
      </c>
      <c r="AV148" s="13" t="s">
        <v>89</v>
      </c>
      <c r="AW148" s="13" t="s">
        <v>37</v>
      </c>
      <c r="AX148" s="13" t="s">
        <v>21</v>
      </c>
      <c r="AY148" s="221" t="s">
        <v>153</v>
      </c>
    </row>
    <row r="149" spans="1:65" s="2" customFormat="1" ht="14.45" customHeight="1">
      <c r="A149" s="35"/>
      <c r="B149" s="36"/>
      <c r="C149" s="187" t="s">
        <v>200</v>
      </c>
      <c r="D149" s="222" t="s">
        <v>155</v>
      </c>
      <c r="E149" s="188" t="s">
        <v>352</v>
      </c>
      <c r="F149" s="189" t="s">
        <v>353</v>
      </c>
      <c r="G149" s="190" t="s">
        <v>236</v>
      </c>
      <c r="H149" s="191">
        <v>2350</v>
      </c>
      <c r="I149" s="192"/>
      <c r="J149" s="193">
        <f>ROUND(I149*H149,2)</f>
        <v>0</v>
      </c>
      <c r="K149" s="189" t="s">
        <v>237</v>
      </c>
      <c r="L149" s="40"/>
      <c r="M149" s="194" t="s">
        <v>1</v>
      </c>
      <c r="N149" s="195" t="s">
        <v>46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152</v>
      </c>
      <c r="AT149" s="198" t="s">
        <v>155</v>
      </c>
      <c r="AU149" s="198" t="s">
        <v>89</v>
      </c>
      <c r="AY149" s="18" t="s">
        <v>153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21</v>
      </c>
      <c r="BK149" s="199">
        <f>ROUND(I149*H149,2)</f>
        <v>0</v>
      </c>
      <c r="BL149" s="18" t="s">
        <v>152</v>
      </c>
      <c r="BM149" s="198" t="s">
        <v>871</v>
      </c>
    </row>
    <row r="150" spans="1:65" s="13" customFormat="1">
      <c r="B150" s="211"/>
      <c r="C150" s="212"/>
      <c r="D150" s="200" t="s">
        <v>239</v>
      </c>
      <c r="E150" s="213" t="s">
        <v>1</v>
      </c>
      <c r="F150" s="214" t="s">
        <v>872</v>
      </c>
      <c r="G150" s="212"/>
      <c r="H150" s="215">
        <v>2350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239</v>
      </c>
      <c r="AU150" s="221" t="s">
        <v>89</v>
      </c>
      <c r="AV150" s="13" t="s">
        <v>89</v>
      </c>
      <c r="AW150" s="13" t="s">
        <v>37</v>
      </c>
      <c r="AX150" s="13" t="s">
        <v>21</v>
      </c>
      <c r="AY150" s="221" t="s">
        <v>153</v>
      </c>
    </row>
    <row r="151" spans="1:65" s="2" customFormat="1" ht="14.45" customHeight="1">
      <c r="A151" s="35"/>
      <c r="B151" s="36"/>
      <c r="C151" s="187" t="s">
        <v>204</v>
      </c>
      <c r="D151" s="222" t="s">
        <v>155</v>
      </c>
      <c r="E151" s="188" t="s">
        <v>834</v>
      </c>
      <c r="F151" s="189" t="s">
        <v>359</v>
      </c>
      <c r="G151" s="190" t="s">
        <v>236</v>
      </c>
      <c r="H151" s="191">
        <v>769</v>
      </c>
      <c r="I151" s="192"/>
      <c r="J151" s="193">
        <f>ROUND(I151*H151,2)</f>
        <v>0</v>
      </c>
      <c r="K151" s="189" t="s">
        <v>237</v>
      </c>
      <c r="L151" s="40"/>
      <c r="M151" s="194" t="s">
        <v>1</v>
      </c>
      <c r="N151" s="195" t="s">
        <v>46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152</v>
      </c>
      <c r="AT151" s="198" t="s">
        <v>155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873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864</v>
      </c>
      <c r="G152" s="212"/>
      <c r="H152" s="215">
        <v>769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21</v>
      </c>
      <c r="AY152" s="221" t="s">
        <v>153</v>
      </c>
    </row>
    <row r="153" spans="1:65" s="2" customFormat="1" ht="14.45" customHeight="1">
      <c r="A153" s="35"/>
      <c r="B153" s="36"/>
      <c r="C153" s="187" t="s">
        <v>209</v>
      </c>
      <c r="D153" s="222" t="s">
        <v>155</v>
      </c>
      <c r="E153" s="188" t="s">
        <v>364</v>
      </c>
      <c r="F153" s="189" t="s">
        <v>365</v>
      </c>
      <c r="G153" s="190" t="s">
        <v>236</v>
      </c>
      <c r="H153" s="191">
        <v>152</v>
      </c>
      <c r="I153" s="192"/>
      <c r="J153" s="193">
        <f>ROUND(I153*H153,2)</f>
        <v>0</v>
      </c>
      <c r="K153" s="189" t="s">
        <v>237</v>
      </c>
      <c r="L153" s="40"/>
      <c r="M153" s="194" t="s">
        <v>1</v>
      </c>
      <c r="N153" s="195" t="s">
        <v>46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152</v>
      </c>
      <c r="AT153" s="198" t="s">
        <v>155</v>
      </c>
      <c r="AU153" s="198" t="s">
        <v>89</v>
      </c>
      <c r="AY153" s="18" t="s">
        <v>153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21</v>
      </c>
      <c r="BK153" s="199">
        <f>ROUND(I153*H153,2)</f>
        <v>0</v>
      </c>
      <c r="BL153" s="18" t="s">
        <v>152</v>
      </c>
      <c r="BM153" s="198" t="s">
        <v>874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875</v>
      </c>
      <c r="G154" s="212"/>
      <c r="H154" s="215">
        <v>152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21</v>
      </c>
      <c r="AY154" s="221" t="s">
        <v>153</v>
      </c>
    </row>
    <row r="155" spans="1:65" s="2" customFormat="1" ht="14.45" customHeight="1">
      <c r="A155" s="35"/>
      <c r="B155" s="36"/>
      <c r="C155" s="187" t="s">
        <v>214</v>
      </c>
      <c r="D155" s="222" t="s">
        <v>155</v>
      </c>
      <c r="E155" s="188" t="s">
        <v>369</v>
      </c>
      <c r="F155" s="189" t="s">
        <v>370</v>
      </c>
      <c r="G155" s="190" t="s">
        <v>236</v>
      </c>
      <c r="H155" s="191">
        <v>663</v>
      </c>
      <c r="I155" s="192"/>
      <c r="J155" s="193">
        <f>ROUND(I155*H155,2)</f>
        <v>0</v>
      </c>
      <c r="K155" s="189" t="s">
        <v>237</v>
      </c>
      <c r="L155" s="40"/>
      <c r="M155" s="194" t="s">
        <v>1</v>
      </c>
      <c r="N155" s="195" t="s">
        <v>46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152</v>
      </c>
      <c r="AT155" s="198" t="s">
        <v>155</v>
      </c>
      <c r="AU155" s="198" t="s">
        <v>89</v>
      </c>
      <c r="AY155" s="18" t="s">
        <v>153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21</v>
      </c>
      <c r="BK155" s="199">
        <f>ROUND(I155*H155,2)</f>
        <v>0</v>
      </c>
      <c r="BL155" s="18" t="s">
        <v>152</v>
      </c>
      <c r="BM155" s="198" t="s">
        <v>876</v>
      </c>
    </row>
    <row r="156" spans="1:65" s="13" customFormat="1">
      <c r="B156" s="211"/>
      <c r="C156" s="212"/>
      <c r="D156" s="200" t="s">
        <v>239</v>
      </c>
      <c r="E156" s="213" t="s">
        <v>1</v>
      </c>
      <c r="F156" s="214" t="s">
        <v>877</v>
      </c>
      <c r="G156" s="212"/>
      <c r="H156" s="215">
        <v>663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239</v>
      </c>
      <c r="AU156" s="221" t="s">
        <v>89</v>
      </c>
      <c r="AV156" s="13" t="s">
        <v>89</v>
      </c>
      <c r="AW156" s="13" t="s">
        <v>37</v>
      </c>
      <c r="AX156" s="13" t="s">
        <v>21</v>
      </c>
      <c r="AY156" s="221" t="s">
        <v>153</v>
      </c>
    </row>
    <row r="157" spans="1:65" s="2" customFormat="1" ht="14.45" customHeight="1">
      <c r="A157" s="35"/>
      <c r="B157" s="36"/>
      <c r="C157" s="187" t="s">
        <v>8</v>
      </c>
      <c r="D157" s="222" t="s">
        <v>155</v>
      </c>
      <c r="E157" s="188" t="s">
        <v>374</v>
      </c>
      <c r="F157" s="189" t="s">
        <v>375</v>
      </c>
      <c r="G157" s="190" t="s">
        <v>236</v>
      </c>
      <c r="H157" s="191">
        <v>843</v>
      </c>
      <c r="I157" s="192"/>
      <c r="J157" s="193">
        <f>ROUND(I157*H157,2)</f>
        <v>0</v>
      </c>
      <c r="K157" s="189" t="s">
        <v>237</v>
      </c>
      <c r="L157" s="40"/>
      <c r="M157" s="194" t="s">
        <v>1</v>
      </c>
      <c r="N157" s="195" t="s">
        <v>46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152</v>
      </c>
      <c r="AT157" s="198" t="s">
        <v>155</v>
      </c>
      <c r="AU157" s="198" t="s">
        <v>89</v>
      </c>
      <c r="AY157" s="18" t="s">
        <v>153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21</v>
      </c>
      <c r="BK157" s="199">
        <f>ROUND(I157*H157,2)</f>
        <v>0</v>
      </c>
      <c r="BL157" s="18" t="s">
        <v>152</v>
      </c>
      <c r="BM157" s="198" t="s">
        <v>878</v>
      </c>
    </row>
    <row r="158" spans="1:65" s="13" customFormat="1">
      <c r="B158" s="211"/>
      <c r="C158" s="212"/>
      <c r="D158" s="200" t="s">
        <v>239</v>
      </c>
      <c r="E158" s="213" t="s">
        <v>1</v>
      </c>
      <c r="F158" s="214" t="s">
        <v>868</v>
      </c>
      <c r="G158" s="212"/>
      <c r="H158" s="215">
        <v>843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239</v>
      </c>
      <c r="AU158" s="221" t="s">
        <v>89</v>
      </c>
      <c r="AV158" s="13" t="s">
        <v>89</v>
      </c>
      <c r="AW158" s="13" t="s">
        <v>37</v>
      </c>
      <c r="AX158" s="13" t="s">
        <v>21</v>
      </c>
      <c r="AY158" s="221" t="s">
        <v>153</v>
      </c>
    </row>
    <row r="159" spans="1:65" s="12" customFormat="1" ht="22.9" customHeight="1">
      <c r="B159" s="171"/>
      <c r="C159" s="172"/>
      <c r="D159" s="173" t="s">
        <v>80</v>
      </c>
      <c r="E159" s="185" t="s">
        <v>175</v>
      </c>
      <c r="F159" s="185" t="s">
        <v>660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SUM(P160:P163)</f>
        <v>0</v>
      </c>
      <c r="Q159" s="179"/>
      <c r="R159" s="180">
        <f>SUM(R160:R163)</f>
        <v>0</v>
      </c>
      <c r="S159" s="179"/>
      <c r="T159" s="181">
        <f>SUM(T160:T163)</f>
        <v>0</v>
      </c>
      <c r="AR159" s="182" t="s">
        <v>21</v>
      </c>
      <c r="AT159" s="183" t="s">
        <v>80</v>
      </c>
      <c r="AU159" s="183" t="s">
        <v>21</v>
      </c>
      <c r="AY159" s="182" t="s">
        <v>153</v>
      </c>
      <c r="BK159" s="184">
        <f>SUM(BK160:BK163)</f>
        <v>0</v>
      </c>
    </row>
    <row r="160" spans="1:65" s="2" customFormat="1" ht="14.45" customHeight="1">
      <c r="A160" s="35"/>
      <c r="B160" s="36"/>
      <c r="C160" s="187" t="s">
        <v>310</v>
      </c>
      <c r="D160" s="222" t="s">
        <v>155</v>
      </c>
      <c r="E160" s="188" t="s">
        <v>879</v>
      </c>
      <c r="F160" s="189" t="s">
        <v>880</v>
      </c>
      <c r="G160" s="190" t="s">
        <v>236</v>
      </c>
      <c r="H160" s="191">
        <v>68</v>
      </c>
      <c r="I160" s="192"/>
      <c r="J160" s="193">
        <f>ROUND(I160*H160,2)</f>
        <v>0</v>
      </c>
      <c r="K160" s="189" t="s">
        <v>237</v>
      </c>
      <c r="L160" s="40"/>
      <c r="M160" s="194" t="s">
        <v>1</v>
      </c>
      <c r="N160" s="195" t="s">
        <v>46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152</v>
      </c>
      <c r="AT160" s="198" t="s">
        <v>155</v>
      </c>
      <c r="AU160" s="198" t="s">
        <v>89</v>
      </c>
      <c r="AY160" s="18" t="s">
        <v>153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21</v>
      </c>
      <c r="BK160" s="199">
        <f>ROUND(I160*H160,2)</f>
        <v>0</v>
      </c>
      <c r="BL160" s="18" t="s">
        <v>152</v>
      </c>
      <c r="BM160" s="198" t="s">
        <v>881</v>
      </c>
    </row>
    <row r="161" spans="1:65" s="13" customFormat="1">
      <c r="B161" s="211"/>
      <c r="C161" s="212"/>
      <c r="D161" s="200" t="s">
        <v>239</v>
      </c>
      <c r="E161" s="213" t="s">
        <v>1</v>
      </c>
      <c r="F161" s="214" t="s">
        <v>882</v>
      </c>
      <c r="G161" s="212"/>
      <c r="H161" s="215">
        <v>68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239</v>
      </c>
      <c r="AU161" s="221" t="s">
        <v>89</v>
      </c>
      <c r="AV161" s="13" t="s">
        <v>89</v>
      </c>
      <c r="AW161" s="13" t="s">
        <v>37</v>
      </c>
      <c r="AX161" s="13" t="s">
        <v>21</v>
      </c>
      <c r="AY161" s="221" t="s">
        <v>153</v>
      </c>
    </row>
    <row r="162" spans="1:65" s="2" customFormat="1" ht="14.45" customHeight="1">
      <c r="A162" s="35"/>
      <c r="B162" s="36"/>
      <c r="C162" s="187" t="s">
        <v>314</v>
      </c>
      <c r="D162" s="222" t="s">
        <v>155</v>
      </c>
      <c r="E162" s="188" t="s">
        <v>883</v>
      </c>
      <c r="F162" s="189" t="s">
        <v>884</v>
      </c>
      <c r="G162" s="190" t="s">
        <v>236</v>
      </c>
      <c r="H162" s="191">
        <v>68</v>
      </c>
      <c r="I162" s="192"/>
      <c r="J162" s="193">
        <f>ROUND(I162*H162,2)</f>
        <v>0</v>
      </c>
      <c r="K162" s="189" t="s">
        <v>237</v>
      </c>
      <c r="L162" s="40"/>
      <c r="M162" s="194" t="s">
        <v>1</v>
      </c>
      <c r="N162" s="195" t="s">
        <v>46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152</v>
      </c>
      <c r="AT162" s="198" t="s">
        <v>155</v>
      </c>
      <c r="AU162" s="198" t="s">
        <v>89</v>
      </c>
      <c r="AY162" s="18" t="s">
        <v>153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21</v>
      </c>
      <c r="BK162" s="199">
        <f>ROUND(I162*H162,2)</f>
        <v>0</v>
      </c>
      <c r="BL162" s="18" t="s">
        <v>152</v>
      </c>
      <c r="BM162" s="198" t="s">
        <v>885</v>
      </c>
    </row>
    <row r="163" spans="1:65" s="2" customFormat="1" ht="19.5">
      <c r="A163" s="35"/>
      <c r="B163" s="36"/>
      <c r="C163" s="37"/>
      <c r="D163" s="200" t="s">
        <v>161</v>
      </c>
      <c r="E163" s="37"/>
      <c r="F163" s="201" t="s">
        <v>886</v>
      </c>
      <c r="G163" s="37"/>
      <c r="H163" s="37"/>
      <c r="I163" s="202"/>
      <c r="J163" s="37"/>
      <c r="K163" s="37"/>
      <c r="L163" s="40"/>
      <c r="M163" s="205"/>
      <c r="N163" s="206"/>
      <c r="O163" s="207"/>
      <c r="P163" s="207"/>
      <c r="Q163" s="207"/>
      <c r="R163" s="207"/>
      <c r="S163" s="207"/>
      <c r="T163" s="208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161</v>
      </c>
      <c r="AU163" s="18" t="s">
        <v>89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zDMFpkClEQ8dz5Lw5IzAv3F+ajzOirxT1wAWZK+zB63o8erI3brvQVylWOX60NjyVd5WrmXWOGS7may7Nc7haw==" saltValue="tblRfSv6AQ1yGuyfEGoF2bFePNjrRz65vRsx12f5X+PpP0hiuiM+TEkduIeUt76LG82TdImqB57pZTsy8o3C9A==" spinCount="100000" sheet="1" objects="1" scenarios="1" formatColumns="0" formatRows="0" autoFilter="0"/>
  <autoFilter ref="C118:K16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9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108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4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7" t="s">
        <v>887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ROUND((SUM(BE121:BE148)),  2)</f>
        <v>0</v>
      </c>
      <c r="G33" s="35"/>
      <c r="H33" s="35"/>
      <c r="I33" s="125">
        <v>0.21</v>
      </c>
      <c r="J33" s="124">
        <f>ROUND(((SUM(BE121:BE148))*I33),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ROUND((SUM(BF121:BF148)),  2)</f>
        <v>0</v>
      </c>
      <c r="G34" s="35"/>
      <c r="H34" s="35"/>
      <c r="I34" s="125">
        <v>0.15</v>
      </c>
      <c r="J34" s="124">
        <f>ROUND(((SUM(BF121:BF148))*I34),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ROUND((SUM(BG121:BG148)),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ROUND((SUM(BH121:BH148)),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ROUND((SUM(BI121:BI148)),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21 - SO 21 - Přeložka nadzemního vedení veřejného osvětlení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J122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J123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888</v>
      </c>
      <c r="E100" s="151"/>
      <c r="F100" s="151"/>
      <c r="G100" s="151"/>
      <c r="H100" s="151"/>
      <c r="I100" s="151"/>
      <c r="J100" s="152">
        <f>J129</f>
        <v>0</v>
      </c>
      <c r="K100" s="149"/>
      <c r="L100" s="153"/>
    </row>
    <row r="101" spans="1:31" s="10" customFormat="1" ht="19.899999999999999" customHeight="1">
      <c r="B101" s="154"/>
      <c r="C101" s="155"/>
      <c r="D101" s="156" t="s">
        <v>889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138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33" t="str">
        <f>E7</f>
        <v>Přírodě blízká protipovodňová ochrana - obec Karlovice, Zadní Ves</v>
      </c>
      <c r="F111" s="334"/>
      <c r="G111" s="334"/>
      <c r="H111" s="334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128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7" t="str">
        <f>E9</f>
        <v>SO 21 - SO 21 - Přeložka nadzemního vedení veřejného osvětlení</v>
      </c>
      <c r="F113" s="332"/>
      <c r="G113" s="332"/>
      <c r="H113" s="33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</v>
      </c>
      <c r="D115" s="37"/>
      <c r="E115" s="37"/>
      <c r="F115" s="28" t="str">
        <f>F12</f>
        <v>obec Karlovice, Zadní Ves</v>
      </c>
      <c r="G115" s="37"/>
      <c r="H115" s="37"/>
      <c r="I115" s="30" t="s">
        <v>24</v>
      </c>
      <c r="J115" s="67" t="str">
        <f>IF(J12="","",J12)</f>
        <v>15. 7. 2020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E15</f>
        <v>Povodí Odry, s.p.</v>
      </c>
      <c r="G117" s="37"/>
      <c r="H117" s="37"/>
      <c r="I117" s="30" t="s">
        <v>34</v>
      </c>
      <c r="J117" s="33" t="str">
        <f>E21</f>
        <v>AQUATIS, a.s.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32</v>
      </c>
      <c r="D118" s="37"/>
      <c r="E118" s="37"/>
      <c r="F118" s="28" t="str">
        <f>IF(E18="","",E18)</f>
        <v>Vyplň údaj</v>
      </c>
      <c r="G118" s="37"/>
      <c r="H118" s="37"/>
      <c r="I118" s="30" t="s">
        <v>38</v>
      </c>
      <c r="J118" s="33" t="str">
        <f>E24</f>
        <v>Ing. Michal Jendruščák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0"/>
      <c r="B120" s="161"/>
      <c r="C120" s="162" t="s">
        <v>139</v>
      </c>
      <c r="D120" s="163" t="s">
        <v>66</v>
      </c>
      <c r="E120" s="163" t="s">
        <v>62</v>
      </c>
      <c r="F120" s="163" t="s">
        <v>63</v>
      </c>
      <c r="G120" s="163" t="s">
        <v>140</v>
      </c>
      <c r="H120" s="163" t="s">
        <v>141</v>
      </c>
      <c r="I120" s="163" t="s">
        <v>142</v>
      </c>
      <c r="J120" s="163" t="s">
        <v>133</v>
      </c>
      <c r="K120" s="164" t="s">
        <v>143</v>
      </c>
      <c r="L120" s="165"/>
      <c r="M120" s="76" t="s">
        <v>1</v>
      </c>
      <c r="N120" s="77" t="s">
        <v>45</v>
      </c>
      <c r="O120" s="77" t="s">
        <v>144</v>
      </c>
      <c r="P120" s="77" t="s">
        <v>145</v>
      </c>
      <c r="Q120" s="77" t="s">
        <v>146</v>
      </c>
      <c r="R120" s="77" t="s">
        <v>147</v>
      </c>
      <c r="S120" s="77" t="s">
        <v>148</v>
      </c>
      <c r="T120" s="78" t="s">
        <v>149</v>
      </c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</row>
    <row r="121" spans="1:65" s="2" customFormat="1" ht="22.9" customHeight="1">
      <c r="A121" s="35"/>
      <c r="B121" s="36"/>
      <c r="C121" s="83" t="s">
        <v>150</v>
      </c>
      <c r="D121" s="37"/>
      <c r="E121" s="37"/>
      <c r="F121" s="37"/>
      <c r="G121" s="37"/>
      <c r="H121" s="37"/>
      <c r="I121" s="37"/>
      <c r="J121" s="166">
        <f>BK121</f>
        <v>0</v>
      </c>
      <c r="K121" s="37"/>
      <c r="L121" s="40"/>
      <c r="M121" s="79"/>
      <c r="N121" s="167"/>
      <c r="O121" s="80"/>
      <c r="P121" s="168">
        <f>P122+P129</f>
        <v>0</v>
      </c>
      <c r="Q121" s="80"/>
      <c r="R121" s="168">
        <f>R122+R129</f>
        <v>0.81810999999999989</v>
      </c>
      <c r="S121" s="80"/>
      <c r="T121" s="169">
        <f>T122+T129</f>
        <v>0.34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80</v>
      </c>
      <c r="AU121" s="18" t="s">
        <v>135</v>
      </c>
      <c r="BK121" s="170">
        <f>BK122+BK129</f>
        <v>0</v>
      </c>
    </row>
    <row r="122" spans="1:65" s="12" customFormat="1" ht="25.9" customHeight="1">
      <c r="B122" s="171"/>
      <c r="C122" s="172"/>
      <c r="D122" s="173" t="s">
        <v>80</v>
      </c>
      <c r="E122" s="174" t="s">
        <v>231</v>
      </c>
      <c r="F122" s="174" t="s">
        <v>232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</f>
        <v>0</v>
      </c>
      <c r="Q122" s="179"/>
      <c r="R122" s="180">
        <f>R123+R125</f>
        <v>0</v>
      </c>
      <c r="S122" s="179"/>
      <c r="T122" s="181">
        <f>T123+T125</f>
        <v>0</v>
      </c>
      <c r="AR122" s="182" t="s">
        <v>21</v>
      </c>
      <c r="AT122" s="183" t="s">
        <v>80</v>
      </c>
      <c r="AU122" s="183" t="s">
        <v>81</v>
      </c>
      <c r="AY122" s="182" t="s">
        <v>153</v>
      </c>
      <c r="BK122" s="184">
        <f>BK123+BK125</f>
        <v>0</v>
      </c>
    </row>
    <row r="123" spans="1:65" s="12" customFormat="1" ht="22.9" customHeight="1">
      <c r="B123" s="171"/>
      <c r="C123" s="172"/>
      <c r="D123" s="173" t="s">
        <v>80</v>
      </c>
      <c r="E123" s="185" t="s">
        <v>21</v>
      </c>
      <c r="F123" s="185" t="s">
        <v>233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21</v>
      </c>
      <c r="AT123" s="183" t="s">
        <v>80</v>
      </c>
      <c r="AU123" s="183" t="s">
        <v>21</v>
      </c>
      <c r="AY123" s="182" t="s">
        <v>153</v>
      </c>
      <c r="BK123" s="184">
        <f>BK124</f>
        <v>0</v>
      </c>
    </row>
    <row r="124" spans="1:65" s="2" customFormat="1" ht="14.45" customHeight="1">
      <c r="A124" s="35"/>
      <c r="B124" s="36"/>
      <c r="C124" s="187" t="s">
        <v>21</v>
      </c>
      <c r="D124" s="187" t="s">
        <v>155</v>
      </c>
      <c r="E124" s="188" t="s">
        <v>890</v>
      </c>
      <c r="F124" s="189" t="s">
        <v>891</v>
      </c>
      <c r="G124" s="190" t="s">
        <v>249</v>
      </c>
      <c r="H124" s="191">
        <v>1</v>
      </c>
      <c r="I124" s="192"/>
      <c r="J124" s="193">
        <f>ROUND(I124*H124,2)</f>
        <v>0</v>
      </c>
      <c r="K124" s="189" t="s">
        <v>237</v>
      </c>
      <c r="L124" s="40"/>
      <c r="M124" s="194" t="s">
        <v>1</v>
      </c>
      <c r="N124" s="195" t="s">
        <v>46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152</v>
      </c>
      <c r="AT124" s="198" t="s">
        <v>155</v>
      </c>
      <c r="AU124" s="198" t="s">
        <v>89</v>
      </c>
      <c r="AY124" s="18" t="s">
        <v>153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21</v>
      </c>
      <c r="BK124" s="199">
        <f>ROUND(I124*H124,2)</f>
        <v>0</v>
      </c>
      <c r="BL124" s="18" t="s">
        <v>152</v>
      </c>
      <c r="BM124" s="198" t="s">
        <v>892</v>
      </c>
    </row>
    <row r="125" spans="1:65" s="12" customFormat="1" ht="22.9" customHeight="1">
      <c r="B125" s="171"/>
      <c r="C125" s="172"/>
      <c r="D125" s="173" t="s">
        <v>80</v>
      </c>
      <c r="E125" s="185" t="s">
        <v>191</v>
      </c>
      <c r="F125" s="185" t="s">
        <v>471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SUM(P126:P128)</f>
        <v>0</v>
      </c>
      <c r="Q125" s="179"/>
      <c r="R125" s="180">
        <f>SUM(R126:R128)</f>
        <v>0</v>
      </c>
      <c r="S125" s="179"/>
      <c r="T125" s="181">
        <f>SUM(T126:T128)</f>
        <v>0</v>
      </c>
      <c r="AR125" s="182" t="s">
        <v>21</v>
      </c>
      <c r="AT125" s="183" t="s">
        <v>80</v>
      </c>
      <c r="AU125" s="183" t="s">
        <v>21</v>
      </c>
      <c r="AY125" s="182" t="s">
        <v>153</v>
      </c>
      <c r="BK125" s="184">
        <f>SUM(BK126:BK128)</f>
        <v>0</v>
      </c>
    </row>
    <row r="126" spans="1:65" s="2" customFormat="1" ht="14.45" customHeight="1">
      <c r="A126" s="35"/>
      <c r="B126" s="36"/>
      <c r="C126" s="187" t="s">
        <v>89</v>
      </c>
      <c r="D126" s="222" t="s">
        <v>155</v>
      </c>
      <c r="E126" s="188" t="s">
        <v>893</v>
      </c>
      <c r="F126" s="189" t="s">
        <v>894</v>
      </c>
      <c r="G126" s="190" t="s">
        <v>317</v>
      </c>
      <c r="H126" s="191">
        <v>0.34200000000000003</v>
      </c>
      <c r="I126" s="192"/>
      <c r="J126" s="193">
        <f>ROUND(I126*H126,2)</f>
        <v>0</v>
      </c>
      <c r="K126" s="189" t="s">
        <v>237</v>
      </c>
      <c r="L126" s="40"/>
      <c r="M126" s="194" t="s">
        <v>1</v>
      </c>
      <c r="N126" s="195" t="s">
        <v>46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152</v>
      </c>
      <c r="AT126" s="198" t="s">
        <v>155</v>
      </c>
      <c r="AU126" s="198" t="s">
        <v>89</v>
      </c>
      <c r="AY126" s="18" t="s">
        <v>153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21</v>
      </c>
      <c r="BK126" s="199">
        <f>ROUND(I126*H126,2)</f>
        <v>0</v>
      </c>
      <c r="BL126" s="18" t="s">
        <v>152</v>
      </c>
      <c r="BM126" s="198" t="s">
        <v>895</v>
      </c>
    </row>
    <row r="127" spans="1:65" s="2" customFormat="1" ht="14.45" customHeight="1">
      <c r="A127" s="35"/>
      <c r="B127" s="36"/>
      <c r="C127" s="187" t="s">
        <v>167</v>
      </c>
      <c r="D127" s="222" t="s">
        <v>155</v>
      </c>
      <c r="E127" s="188" t="s">
        <v>896</v>
      </c>
      <c r="F127" s="189" t="s">
        <v>897</v>
      </c>
      <c r="G127" s="190" t="s">
        <v>317</v>
      </c>
      <c r="H127" s="191">
        <v>6.46</v>
      </c>
      <c r="I127" s="192"/>
      <c r="J127" s="193">
        <f>ROUND(I127*H127,2)</f>
        <v>0</v>
      </c>
      <c r="K127" s="189" t="s">
        <v>237</v>
      </c>
      <c r="L127" s="40"/>
      <c r="M127" s="194" t="s">
        <v>1</v>
      </c>
      <c r="N127" s="195" t="s">
        <v>46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152</v>
      </c>
      <c r="AT127" s="198" t="s">
        <v>155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898</v>
      </c>
    </row>
    <row r="128" spans="1:65" s="13" customFormat="1">
      <c r="B128" s="211"/>
      <c r="C128" s="212"/>
      <c r="D128" s="200" t="s">
        <v>239</v>
      </c>
      <c r="E128" s="213" t="s">
        <v>1</v>
      </c>
      <c r="F128" s="214" t="s">
        <v>899</v>
      </c>
      <c r="G128" s="212"/>
      <c r="H128" s="215">
        <v>6.46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239</v>
      </c>
      <c r="AU128" s="221" t="s">
        <v>89</v>
      </c>
      <c r="AV128" s="13" t="s">
        <v>89</v>
      </c>
      <c r="AW128" s="13" t="s">
        <v>37</v>
      </c>
      <c r="AX128" s="13" t="s">
        <v>21</v>
      </c>
      <c r="AY128" s="221" t="s">
        <v>153</v>
      </c>
    </row>
    <row r="129" spans="1:65" s="12" customFormat="1" ht="25.9" customHeight="1">
      <c r="B129" s="171"/>
      <c r="C129" s="172"/>
      <c r="D129" s="173" t="s">
        <v>80</v>
      </c>
      <c r="E129" s="174" t="s">
        <v>334</v>
      </c>
      <c r="F129" s="174" t="s">
        <v>900</v>
      </c>
      <c r="G129" s="172"/>
      <c r="H129" s="172"/>
      <c r="I129" s="175"/>
      <c r="J129" s="176">
        <f>BK129</f>
        <v>0</v>
      </c>
      <c r="K129" s="172"/>
      <c r="L129" s="177"/>
      <c r="M129" s="178"/>
      <c r="N129" s="179"/>
      <c r="O129" s="179"/>
      <c r="P129" s="180">
        <f>P130</f>
        <v>0</v>
      </c>
      <c r="Q129" s="179"/>
      <c r="R129" s="180">
        <f>R130</f>
        <v>0.81810999999999989</v>
      </c>
      <c r="S129" s="179"/>
      <c r="T129" s="181">
        <f>T130</f>
        <v>0.34</v>
      </c>
      <c r="AR129" s="182" t="s">
        <v>167</v>
      </c>
      <c r="AT129" s="183" t="s">
        <v>80</v>
      </c>
      <c r="AU129" s="183" t="s">
        <v>81</v>
      </c>
      <c r="AY129" s="182" t="s">
        <v>153</v>
      </c>
      <c r="BK129" s="184">
        <f>BK130</f>
        <v>0</v>
      </c>
    </row>
    <row r="130" spans="1:65" s="12" customFormat="1" ht="22.9" customHeight="1">
      <c r="B130" s="171"/>
      <c r="C130" s="172"/>
      <c r="D130" s="173" t="s">
        <v>80</v>
      </c>
      <c r="E130" s="185" t="s">
        <v>901</v>
      </c>
      <c r="F130" s="185" t="s">
        <v>902</v>
      </c>
      <c r="G130" s="172"/>
      <c r="H130" s="172"/>
      <c r="I130" s="175"/>
      <c r="J130" s="186">
        <f>BK130</f>
        <v>0</v>
      </c>
      <c r="K130" s="172"/>
      <c r="L130" s="177"/>
      <c r="M130" s="178"/>
      <c r="N130" s="179"/>
      <c r="O130" s="179"/>
      <c r="P130" s="180">
        <f>SUM(P131:P148)</f>
        <v>0</v>
      </c>
      <c r="Q130" s="179"/>
      <c r="R130" s="180">
        <f>SUM(R131:R148)</f>
        <v>0.81810999999999989</v>
      </c>
      <c r="S130" s="179"/>
      <c r="T130" s="181">
        <f>SUM(T131:T148)</f>
        <v>0.34</v>
      </c>
      <c r="AR130" s="182" t="s">
        <v>167</v>
      </c>
      <c r="AT130" s="183" t="s">
        <v>80</v>
      </c>
      <c r="AU130" s="183" t="s">
        <v>21</v>
      </c>
      <c r="AY130" s="182" t="s">
        <v>153</v>
      </c>
      <c r="BK130" s="184">
        <f>SUM(BK131:BK148)</f>
        <v>0</v>
      </c>
    </row>
    <row r="131" spans="1:65" s="2" customFormat="1" ht="14.45" customHeight="1">
      <c r="A131" s="35"/>
      <c r="B131" s="36"/>
      <c r="C131" s="187" t="s">
        <v>152</v>
      </c>
      <c r="D131" s="210" t="s">
        <v>155</v>
      </c>
      <c r="E131" s="188" t="s">
        <v>903</v>
      </c>
      <c r="F131" s="189" t="s">
        <v>904</v>
      </c>
      <c r="G131" s="190" t="s">
        <v>711</v>
      </c>
      <c r="H131" s="191">
        <v>1</v>
      </c>
      <c r="I131" s="192"/>
      <c r="J131" s="193">
        <f>ROUND(I131*H131,2)</f>
        <v>0</v>
      </c>
      <c r="K131" s="189" t="s">
        <v>1</v>
      </c>
      <c r="L131" s="40"/>
      <c r="M131" s="194" t="s">
        <v>1</v>
      </c>
      <c r="N131" s="195" t="s">
        <v>46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0.34</v>
      </c>
      <c r="T131" s="197">
        <f>S131*H131</f>
        <v>0.34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905</v>
      </c>
      <c r="AT131" s="198" t="s">
        <v>155</v>
      </c>
      <c r="AU131" s="198" t="s">
        <v>89</v>
      </c>
      <c r="AY131" s="18" t="s">
        <v>153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21</v>
      </c>
      <c r="BK131" s="199">
        <f>ROUND(I131*H131,2)</f>
        <v>0</v>
      </c>
      <c r="BL131" s="18" t="s">
        <v>905</v>
      </c>
      <c r="BM131" s="198" t="s">
        <v>906</v>
      </c>
    </row>
    <row r="132" spans="1:65" s="2" customFormat="1" ht="14.45" customHeight="1">
      <c r="A132" s="35"/>
      <c r="B132" s="36"/>
      <c r="C132" s="187" t="s">
        <v>175</v>
      </c>
      <c r="D132" s="222" t="s">
        <v>155</v>
      </c>
      <c r="E132" s="188" t="s">
        <v>907</v>
      </c>
      <c r="F132" s="189" t="s">
        <v>908</v>
      </c>
      <c r="G132" s="190" t="s">
        <v>424</v>
      </c>
      <c r="H132" s="191">
        <v>1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905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905</v>
      </c>
      <c r="BM132" s="198" t="s">
        <v>909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910</v>
      </c>
      <c r="G133" s="212"/>
      <c r="H133" s="215">
        <v>1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245" t="s">
        <v>179</v>
      </c>
      <c r="D134" s="264" t="s">
        <v>334</v>
      </c>
      <c r="E134" s="247" t="s">
        <v>911</v>
      </c>
      <c r="F134" s="248" t="s">
        <v>912</v>
      </c>
      <c r="G134" s="249" t="s">
        <v>249</v>
      </c>
      <c r="H134" s="250">
        <v>0.56000000000000005</v>
      </c>
      <c r="I134" s="251"/>
      <c r="J134" s="252">
        <f>ROUND(I134*H134,2)</f>
        <v>0</v>
      </c>
      <c r="K134" s="248" t="s">
        <v>237</v>
      </c>
      <c r="L134" s="253"/>
      <c r="M134" s="254" t="s">
        <v>1</v>
      </c>
      <c r="N134" s="255" t="s">
        <v>46</v>
      </c>
      <c r="O134" s="72"/>
      <c r="P134" s="196">
        <f>O134*H134</f>
        <v>0</v>
      </c>
      <c r="Q134" s="196">
        <v>0.61</v>
      </c>
      <c r="R134" s="196">
        <f>Q134*H134</f>
        <v>0.34160000000000001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913</v>
      </c>
      <c r="AT134" s="198" t="s">
        <v>334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913</v>
      </c>
      <c r="BM134" s="198" t="s">
        <v>914</v>
      </c>
    </row>
    <row r="135" spans="1:65" s="13" customFormat="1">
      <c r="B135" s="211"/>
      <c r="C135" s="212"/>
      <c r="D135" s="200" t="s">
        <v>239</v>
      </c>
      <c r="E135" s="213" t="s">
        <v>1</v>
      </c>
      <c r="F135" s="214" t="s">
        <v>915</v>
      </c>
      <c r="G135" s="212"/>
      <c r="H135" s="215">
        <v>0.56000000000000005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239</v>
      </c>
      <c r="AU135" s="221" t="s">
        <v>89</v>
      </c>
      <c r="AV135" s="13" t="s">
        <v>89</v>
      </c>
      <c r="AW135" s="13" t="s">
        <v>37</v>
      </c>
      <c r="AX135" s="13" t="s">
        <v>21</v>
      </c>
      <c r="AY135" s="221" t="s">
        <v>153</v>
      </c>
    </row>
    <row r="136" spans="1:65" s="2" customFormat="1" ht="14.45" customHeight="1">
      <c r="A136" s="35"/>
      <c r="B136" s="36"/>
      <c r="C136" s="187" t="s">
        <v>183</v>
      </c>
      <c r="D136" s="210" t="s">
        <v>155</v>
      </c>
      <c r="E136" s="188" t="s">
        <v>916</v>
      </c>
      <c r="F136" s="189" t="s">
        <v>917</v>
      </c>
      <c r="G136" s="190" t="s">
        <v>424</v>
      </c>
      <c r="H136" s="191">
        <v>1</v>
      </c>
      <c r="I136" s="192"/>
      <c r="J136" s="193">
        <f>ROUND(I136*H136,2)</f>
        <v>0</v>
      </c>
      <c r="K136" s="189" t="s">
        <v>1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0.443</v>
      </c>
      <c r="R136" s="196">
        <f>Q136*H136</f>
        <v>0.443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905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905</v>
      </c>
      <c r="BM136" s="198" t="s">
        <v>918</v>
      </c>
    </row>
    <row r="137" spans="1:65" s="2" customFormat="1" ht="14.45" customHeight="1">
      <c r="A137" s="35"/>
      <c r="B137" s="36"/>
      <c r="C137" s="187" t="s">
        <v>187</v>
      </c>
      <c r="D137" s="222" t="s">
        <v>155</v>
      </c>
      <c r="E137" s="188" t="s">
        <v>919</v>
      </c>
      <c r="F137" s="189" t="s">
        <v>920</v>
      </c>
      <c r="G137" s="190" t="s">
        <v>424</v>
      </c>
      <c r="H137" s="191">
        <v>2</v>
      </c>
      <c r="I137" s="192"/>
      <c r="J137" s="193">
        <f>ROUND(I137*H137,2)</f>
        <v>0</v>
      </c>
      <c r="K137" s="189" t="s">
        <v>237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905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905</v>
      </c>
      <c r="BM137" s="198" t="s">
        <v>921</v>
      </c>
    </row>
    <row r="138" spans="1:65" s="2" customFormat="1" ht="14.45" customHeight="1">
      <c r="A138" s="35"/>
      <c r="B138" s="36"/>
      <c r="C138" s="187" t="s">
        <v>191</v>
      </c>
      <c r="D138" s="222" t="s">
        <v>155</v>
      </c>
      <c r="E138" s="188" t="s">
        <v>922</v>
      </c>
      <c r="F138" s="189" t="s">
        <v>923</v>
      </c>
      <c r="G138" s="190" t="s">
        <v>711</v>
      </c>
      <c r="H138" s="191">
        <v>1</v>
      </c>
      <c r="I138" s="192"/>
      <c r="J138" s="193">
        <f>ROUND(I138*H138,2)</f>
        <v>0</v>
      </c>
      <c r="K138" s="189" t="s">
        <v>1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905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905</v>
      </c>
      <c r="BM138" s="198" t="s">
        <v>924</v>
      </c>
    </row>
    <row r="139" spans="1:65" s="2" customFormat="1" ht="14.45" customHeight="1">
      <c r="A139" s="35"/>
      <c r="B139" s="36"/>
      <c r="C139" s="187" t="s">
        <v>26</v>
      </c>
      <c r="D139" s="222" t="s">
        <v>155</v>
      </c>
      <c r="E139" s="188" t="s">
        <v>925</v>
      </c>
      <c r="F139" s="189" t="s">
        <v>926</v>
      </c>
      <c r="G139" s="190" t="s">
        <v>424</v>
      </c>
      <c r="H139" s="191">
        <v>1</v>
      </c>
      <c r="I139" s="192"/>
      <c r="J139" s="193">
        <f>ROUND(I139*H139,2)</f>
        <v>0</v>
      </c>
      <c r="K139" s="189" t="s">
        <v>237</v>
      </c>
      <c r="L139" s="40"/>
      <c r="M139" s="194" t="s">
        <v>1</v>
      </c>
      <c r="N139" s="195" t="s">
        <v>46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905</v>
      </c>
      <c r="AT139" s="198" t="s">
        <v>155</v>
      </c>
      <c r="AU139" s="198" t="s">
        <v>89</v>
      </c>
      <c r="AY139" s="18" t="s">
        <v>153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21</v>
      </c>
      <c r="BK139" s="199">
        <f>ROUND(I139*H139,2)</f>
        <v>0</v>
      </c>
      <c r="BL139" s="18" t="s">
        <v>905</v>
      </c>
      <c r="BM139" s="198" t="s">
        <v>927</v>
      </c>
    </row>
    <row r="140" spans="1:65" s="2" customFormat="1" ht="14.45" customHeight="1">
      <c r="A140" s="35"/>
      <c r="B140" s="36"/>
      <c r="C140" s="187" t="s">
        <v>200</v>
      </c>
      <c r="D140" s="222" t="s">
        <v>155</v>
      </c>
      <c r="E140" s="188" t="s">
        <v>928</v>
      </c>
      <c r="F140" s="189" t="s">
        <v>929</v>
      </c>
      <c r="G140" s="190" t="s">
        <v>254</v>
      </c>
      <c r="H140" s="191">
        <v>26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905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905</v>
      </c>
      <c r="BM140" s="198" t="s">
        <v>930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363</v>
      </c>
      <c r="G141" s="212"/>
      <c r="H141" s="215">
        <v>26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245" t="s">
        <v>204</v>
      </c>
      <c r="D142" s="260" t="s">
        <v>334</v>
      </c>
      <c r="E142" s="247" t="s">
        <v>931</v>
      </c>
      <c r="F142" s="248" t="s">
        <v>932</v>
      </c>
      <c r="G142" s="249" t="s">
        <v>254</v>
      </c>
      <c r="H142" s="250">
        <v>26</v>
      </c>
      <c r="I142" s="251"/>
      <c r="J142" s="252">
        <f t="shared" ref="J142:J148" si="0">ROUND(I142*H142,2)</f>
        <v>0</v>
      </c>
      <c r="K142" s="248" t="s">
        <v>682</v>
      </c>
      <c r="L142" s="253"/>
      <c r="M142" s="254" t="s">
        <v>1</v>
      </c>
      <c r="N142" s="255" t="s">
        <v>46</v>
      </c>
      <c r="O142" s="72"/>
      <c r="P142" s="196">
        <f t="shared" ref="P142:P148" si="1">O142*H142</f>
        <v>0</v>
      </c>
      <c r="Q142" s="196">
        <v>1.25E-3</v>
      </c>
      <c r="R142" s="196">
        <f t="shared" ref="R142:R148" si="2">Q142*H142</f>
        <v>3.2500000000000001E-2</v>
      </c>
      <c r="S142" s="196">
        <v>0</v>
      </c>
      <c r="T142" s="197">
        <f t="shared" ref="T142:T148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913</v>
      </c>
      <c r="AT142" s="198" t="s">
        <v>334</v>
      </c>
      <c r="AU142" s="198" t="s">
        <v>89</v>
      </c>
      <c r="AY142" s="18" t="s">
        <v>153</v>
      </c>
      <c r="BE142" s="199">
        <f t="shared" ref="BE142:BE148" si="4">IF(N142="základní",J142,0)</f>
        <v>0</v>
      </c>
      <c r="BF142" s="199">
        <f t="shared" ref="BF142:BF148" si="5">IF(N142="snížená",J142,0)</f>
        <v>0</v>
      </c>
      <c r="BG142" s="199">
        <f t="shared" ref="BG142:BG148" si="6">IF(N142="zákl. přenesená",J142,0)</f>
        <v>0</v>
      </c>
      <c r="BH142" s="199">
        <f t="shared" ref="BH142:BH148" si="7">IF(N142="sníž. přenesená",J142,0)</f>
        <v>0</v>
      </c>
      <c r="BI142" s="199">
        <f t="shared" ref="BI142:BI148" si="8">IF(N142="nulová",J142,0)</f>
        <v>0</v>
      </c>
      <c r="BJ142" s="18" t="s">
        <v>21</v>
      </c>
      <c r="BK142" s="199">
        <f t="shared" ref="BK142:BK148" si="9">ROUND(I142*H142,2)</f>
        <v>0</v>
      </c>
      <c r="BL142" s="18" t="s">
        <v>913</v>
      </c>
      <c r="BM142" s="198" t="s">
        <v>933</v>
      </c>
    </row>
    <row r="143" spans="1:65" s="2" customFormat="1" ht="14.45" customHeight="1">
      <c r="A143" s="35"/>
      <c r="B143" s="36"/>
      <c r="C143" s="187" t="s">
        <v>209</v>
      </c>
      <c r="D143" s="187" t="s">
        <v>155</v>
      </c>
      <c r="E143" s="188" t="s">
        <v>934</v>
      </c>
      <c r="F143" s="189" t="s">
        <v>935</v>
      </c>
      <c r="G143" s="190" t="s">
        <v>424</v>
      </c>
      <c r="H143" s="191">
        <v>1</v>
      </c>
      <c r="I143" s="192"/>
      <c r="J143" s="193">
        <f t="shared" si="0"/>
        <v>0</v>
      </c>
      <c r="K143" s="189" t="s">
        <v>237</v>
      </c>
      <c r="L143" s="40"/>
      <c r="M143" s="194" t="s">
        <v>1</v>
      </c>
      <c r="N143" s="195" t="s">
        <v>46</v>
      </c>
      <c r="O143" s="72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905</v>
      </c>
      <c r="AT143" s="198" t="s">
        <v>155</v>
      </c>
      <c r="AU143" s="198" t="s">
        <v>89</v>
      </c>
      <c r="AY143" s="18" t="s">
        <v>153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21</v>
      </c>
      <c r="BK143" s="199">
        <f t="shared" si="9"/>
        <v>0</v>
      </c>
      <c r="BL143" s="18" t="s">
        <v>905</v>
      </c>
      <c r="BM143" s="198" t="s">
        <v>936</v>
      </c>
    </row>
    <row r="144" spans="1:65" s="2" customFormat="1" ht="14.45" customHeight="1">
      <c r="A144" s="35"/>
      <c r="B144" s="36"/>
      <c r="C144" s="245" t="s">
        <v>214</v>
      </c>
      <c r="D144" s="245" t="s">
        <v>334</v>
      </c>
      <c r="E144" s="247" t="s">
        <v>937</v>
      </c>
      <c r="F144" s="248" t="s">
        <v>938</v>
      </c>
      <c r="G144" s="249" t="s">
        <v>424</v>
      </c>
      <c r="H144" s="250">
        <v>1</v>
      </c>
      <c r="I144" s="251"/>
      <c r="J144" s="252">
        <f t="shared" si="0"/>
        <v>0</v>
      </c>
      <c r="K144" s="248" t="s">
        <v>237</v>
      </c>
      <c r="L144" s="253"/>
      <c r="M144" s="254" t="s">
        <v>1</v>
      </c>
      <c r="N144" s="255" t="s">
        <v>46</v>
      </c>
      <c r="O144" s="72"/>
      <c r="P144" s="196">
        <f t="shared" si="1"/>
        <v>0</v>
      </c>
      <c r="Q144" s="196">
        <v>1.0000000000000001E-5</v>
      </c>
      <c r="R144" s="196">
        <f t="shared" si="2"/>
        <v>1.0000000000000001E-5</v>
      </c>
      <c r="S144" s="196">
        <v>0</v>
      </c>
      <c r="T144" s="197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913</v>
      </c>
      <c r="AT144" s="198" t="s">
        <v>334</v>
      </c>
      <c r="AU144" s="198" t="s">
        <v>89</v>
      </c>
      <c r="AY144" s="18" t="s">
        <v>153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21</v>
      </c>
      <c r="BK144" s="199">
        <f t="shared" si="9"/>
        <v>0</v>
      </c>
      <c r="BL144" s="18" t="s">
        <v>913</v>
      </c>
      <c r="BM144" s="198" t="s">
        <v>939</v>
      </c>
    </row>
    <row r="145" spans="1:65" s="2" customFormat="1" ht="14.45" customHeight="1">
      <c r="A145" s="35"/>
      <c r="B145" s="36"/>
      <c r="C145" s="187" t="s">
        <v>8</v>
      </c>
      <c r="D145" s="187" t="s">
        <v>155</v>
      </c>
      <c r="E145" s="188" t="s">
        <v>940</v>
      </c>
      <c r="F145" s="189" t="s">
        <v>941</v>
      </c>
      <c r="G145" s="190" t="s">
        <v>424</v>
      </c>
      <c r="H145" s="191">
        <v>1</v>
      </c>
      <c r="I145" s="192"/>
      <c r="J145" s="193">
        <f t="shared" si="0"/>
        <v>0</v>
      </c>
      <c r="K145" s="189" t="s">
        <v>237</v>
      </c>
      <c r="L145" s="40"/>
      <c r="M145" s="194" t="s">
        <v>1</v>
      </c>
      <c r="N145" s="195" t="s">
        <v>46</v>
      </c>
      <c r="O145" s="72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905</v>
      </c>
      <c r="AT145" s="198" t="s">
        <v>155</v>
      </c>
      <c r="AU145" s="198" t="s">
        <v>89</v>
      </c>
      <c r="AY145" s="18" t="s">
        <v>153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21</v>
      </c>
      <c r="BK145" s="199">
        <f t="shared" si="9"/>
        <v>0</v>
      </c>
      <c r="BL145" s="18" t="s">
        <v>905</v>
      </c>
      <c r="BM145" s="198" t="s">
        <v>942</v>
      </c>
    </row>
    <row r="146" spans="1:65" s="2" customFormat="1" ht="14.45" customHeight="1">
      <c r="A146" s="35"/>
      <c r="B146" s="36"/>
      <c r="C146" s="187" t="s">
        <v>310</v>
      </c>
      <c r="D146" s="187" t="s">
        <v>155</v>
      </c>
      <c r="E146" s="188" t="s">
        <v>943</v>
      </c>
      <c r="F146" s="189" t="s">
        <v>944</v>
      </c>
      <c r="G146" s="190" t="s">
        <v>424</v>
      </c>
      <c r="H146" s="191">
        <v>1</v>
      </c>
      <c r="I146" s="192"/>
      <c r="J146" s="193">
        <f t="shared" si="0"/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905</v>
      </c>
      <c r="AT146" s="198" t="s">
        <v>155</v>
      </c>
      <c r="AU146" s="198" t="s">
        <v>89</v>
      </c>
      <c r="AY146" s="18" t="s">
        <v>153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21</v>
      </c>
      <c r="BK146" s="199">
        <f t="shared" si="9"/>
        <v>0</v>
      </c>
      <c r="BL146" s="18" t="s">
        <v>905</v>
      </c>
      <c r="BM146" s="198" t="s">
        <v>945</v>
      </c>
    </row>
    <row r="147" spans="1:65" s="2" customFormat="1" ht="14.45" customHeight="1">
      <c r="A147" s="35"/>
      <c r="B147" s="36"/>
      <c r="C147" s="245" t="s">
        <v>314</v>
      </c>
      <c r="D147" s="245" t="s">
        <v>334</v>
      </c>
      <c r="E147" s="247" t="s">
        <v>946</v>
      </c>
      <c r="F147" s="248" t="s">
        <v>947</v>
      </c>
      <c r="G147" s="249" t="s">
        <v>424</v>
      </c>
      <c r="H147" s="250">
        <v>1</v>
      </c>
      <c r="I147" s="251"/>
      <c r="J147" s="252">
        <f t="shared" si="0"/>
        <v>0</v>
      </c>
      <c r="K147" s="248" t="s">
        <v>1</v>
      </c>
      <c r="L147" s="253"/>
      <c r="M147" s="254" t="s">
        <v>1</v>
      </c>
      <c r="N147" s="255" t="s">
        <v>46</v>
      </c>
      <c r="O147" s="72"/>
      <c r="P147" s="196">
        <f t="shared" si="1"/>
        <v>0</v>
      </c>
      <c r="Q147" s="196">
        <v>1E-3</v>
      </c>
      <c r="R147" s="196">
        <f t="shared" si="2"/>
        <v>1E-3</v>
      </c>
      <c r="S147" s="196">
        <v>0</v>
      </c>
      <c r="T147" s="197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913</v>
      </c>
      <c r="AT147" s="198" t="s">
        <v>334</v>
      </c>
      <c r="AU147" s="198" t="s">
        <v>89</v>
      </c>
      <c r="AY147" s="18" t="s">
        <v>153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21</v>
      </c>
      <c r="BK147" s="199">
        <f t="shared" si="9"/>
        <v>0</v>
      </c>
      <c r="BL147" s="18" t="s">
        <v>913</v>
      </c>
      <c r="BM147" s="198" t="s">
        <v>948</v>
      </c>
    </row>
    <row r="148" spans="1:65" s="2" customFormat="1" ht="14.45" customHeight="1">
      <c r="A148" s="35"/>
      <c r="B148" s="36"/>
      <c r="C148" s="187" t="s">
        <v>320</v>
      </c>
      <c r="D148" s="187" t="s">
        <v>155</v>
      </c>
      <c r="E148" s="188" t="s">
        <v>949</v>
      </c>
      <c r="F148" s="189" t="s">
        <v>950</v>
      </c>
      <c r="G148" s="190" t="s">
        <v>424</v>
      </c>
      <c r="H148" s="191">
        <v>1</v>
      </c>
      <c r="I148" s="192"/>
      <c r="J148" s="193">
        <f t="shared" si="0"/>
        <v>0</v>
      </c>
      <c r="K148" s="189" t="s">
        <v>237</v>
      </c>
      <c r="L148" s="40"/>
      <c r="M148" s="256" t="s">
        <v>1</v>
      </c>
      <c r="N148" s="257" t="s">
        <v>46</v>
      </c>
      <c r="O148" s="207"/>
      <c r="P148" s="258">
        <f t="shared" si="1"/>
        <v>0</v>
      </c>
      <c r="Q148" s="258">
        <v>0</v>
      </c>
      <c r="R148" s="258">
        <f t="shared" si="2"/>
        <v>0</v>
      </c>
      <c r="S148" s="258">
        <v>0</v>
      </c>
      <c r="T148" s="259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905</v>
      </c>
      <c r="AT148" s="198" t="s">
        <v>155</v>
      </c>
      <c r="AU148" s="198" t="s">
        <v>89</v>
      </c>
      <c r="AY148" s="18" t="s">
        <v>153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21</v>
      </c>
      <c r="BK148" s="199">
        <f t="shared" si="9"/>
        <v>0</v>
      </c>
      <c r="BL148" s="18" t="s">
        <v>905</v>
      </c>
      <c r="BM148" s="198" t="s">
        <v>951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ozXO1CgYo3LJkhuIZZ1Mvhet10gT6LDf6x2fX7CjnLbiIq3HJrW72ue0i7gvvufx45xZJYR0+Sw6Ozh2hNEa5A==" saltValue="FGctuyLoIqwUJSDH0TMR97163Qbm10TxTI3jmf+qxNpUARnCrlSFnjNRJwrhF4J9054tplQLK41AgFWpQaUudQ==" spinCount="100000" sheet="1" objects="1" scenarios="1" formatColumns="0" formatRows="0" autoFilter="0"/>
  <autoFilter ref="C120:K14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3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111</v>
      </c>
      <c r="AZ2" s="209" t="s">
        <v>813</v>
      </c>
      <c r="BA2" s="209" t="s">
        <v>1</v>
      </c>
      <c r="BB2" s="209" t="s">
        <v>1</v>
      </c>
      <c r="BC2" s="209" t="s">
        <v>191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952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ROUND((SUM(BE122:BE222)),  2)</f>
        <v>0</v>
      </c>
      <c r="G33" s="35"/>
      <c r="H33" s="35"/>
      <c r="I33" s="125">
        <v>0.21</v>
      </c>
      <c r="J33" s="124">
        <f>ROUND(((SUM(BE122:BE222))*I33),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ROUND((SUM(BF122:BF222)),  2)</f>
        <v>0</v>
      </c>
      <c r="G34" s="35"/>
      <c r="H34" s="35"/>
      <c r="I34" s="125">
        <v>0.15</v>
      </c>
      <c r="J34" s="124">
        <f>ROUND(((SUM(BF122:BF222))*I34),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ROUND((SUM(BG122:BG222)),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ROUND((SUM(BH122:BH222)),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ROUND((SUM(BI122:BI222)),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22 - SO 22 - Přeložka vodovodního řadu přes příkop A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225</v>
      </c>
      <c r="E99" s="157"/>
      <c r="F99" s="157"/>
      <c r="G99" s="157"/>
      <c r="H99" s="157"/>
      <c r="I99" s="157"/>
      <c r="J99" s="158">
        <f>J161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544</v>
      </c>
      <c r="E100" s="157"/>
      <c r="F100" s="157"/>
      <c r="G100" s="157"/>
      <c r="H100" s="157"/>
      <c r="I100" s="157"/>
      <c r="J100" s="158">
        <f>J166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226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31" s="10" customFormat="1" ht="14.85" customHeight="1">
      <c r="B102" s="154"/>
      <c r="C102" s="155"/>
      <c r="D102" s="156" t="s">
        <v>227</v>
      </c>
      <c r="E102" s="157"/>
      <c r="F102" s="157"/>
      <c r="G102" s="157"/>
      <c r="H102" s="157"/>
      <c r="I102" s="157"/>
      <c r="J102" s="158">
        <f>J221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3" t="str">
        <f>E7</f>
        <v>Přírodě blízká protipovodňová ochrana - obec Karlovice, Zadní Ves</v>
      </c>
      <c r="F112" s="334"/>
      <c r="G112" s="334"/>
      <c r="H112" s="33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E9</f>
        <v>SO 22 - SO 22 - Přeložka vodovodního řadu přes příkop A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22</v>
      </c>
      <c r="D116" s="37"/>
      <c r="E116" s="37"/>
      <c r="F116" s="28" t="str">
        <f>F12</f>
        <v>obec Karlovice, Zadní Ves</v>
      </c>
      <c r="G116" s="37"/>
      <c r="H116" s="37"/>
      <c r="I116" s="30" t="s">
        <v>24</v>
      </c>
      <c r="J116" s="67" t="str">
        <f>IF(J12="","",J12)</f>
        <v>15. 7. 2020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E15</f>
        <v>Povodí Odry, s.p.</v>
      </c>
      <c r="G118" s="37"/>
      <c r="H118" s="37"/>
      <c r="I118" s="30" t="s">
        <v>34</v>
      </c>
      <c r="J118" s="33" t="str">
        <f>E21</f>
        <v>AQUATIS, a.s.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32</v>
      </c>
      <c r="D119" s="37"/>
      <c r="E119" s="37"/>
      <c r="F119" s="28" t="str">
        <f>IF(E18="","",E18)</f>
        <v>Vyplň údaj</v>
      </c>
      <c r="G119" s="37"/>
      <c r="H119" s="37"/>
      <c r="I119" s="30" t="s">
        <v>38</v>
      </c>
      <c r="J119" s="33" t="str">
        <f>E24</f>
        <v>Ing. Michal Jendruščák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139</v>
      </c>
      <c r="D121" s="163" t="s">
        <v>66</v>
      </c>
      <c r="E121" s="163" t="s">
        <v>62</v>
      </c>
      <c r="F121" s="163" t="s">
        <v>63</v>
      </c>
      <c r="G121" s="163" t="s">
        <v>140</v>
      </c>
      <c r="H121" s="163" t="s">
        <v>141</v>
      </c>
      <c r="I121" s="163" t="s">
        <v>142</v>
      </c>
      <c r="J121" s="163" t="s">
        <v>133</v>
      </c>
      <c r="K121" s="164" t="s">
        <v>143</v>
      </c>
      <c r="L121" s="165"/>
      <c r="M121" s="76" t="s">
        <v>1</v>
      </c>
      <c r="N121" s="77" t="s">
        <v>45</v>
      </c>
      <c r="O121" s="77" t="s">
        <v>144</v>
      </c>
      <c r="P121" s="77" t="s">
        <v>145</v>
      </c>
      <c r="Q121" s="77" t="s">
        <v>146</v>
      </c>
      <c r="R121" s="77" t="s">
        <v>147</v>
      </c>
      <c r="S121" s="77" t="s">
        <v>148</v>
      </c>
      <c r="T121" s="78" t="s">
        <v>149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150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113.881294482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80</v>
      </c>
      <c r="AU122" s="18" t="s">
        <v>135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80</v>
      </c>
      <c r="E123" s="174" t="s">
        <v>231</v>
      </c>
      <c r="F123" s="174" t="s">
        <v>232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P124+P161+P166+P220</f>
        <v>0</v>
      </c>
      <c r="Q123" s="179"/>
      <c r="R123" s="180">
        <f>R124+R161+R166+R220</f>
        <v>113.881294482</v>
      </c>
      <c r="S123" s="179"/>
      <c r="T123" s="181">
        <f>T124+T161+T166+T220</f>
        <v>0</v>
      </c>
      <c r="AR123" s="182" t="s">
        <v>21</v>
      </c>
      <c r="AT123" s="183" t="s">
        <v>80</v>
      </c>
      <c r="AU123" s="183" t="s">
        <v>81</v>
      </c>
      <c r="AY123" s="182" t="s">
        <v>153</v>
      </c>
      <c r="BK123" s="184">
        <f>BK124+BK161+BK166+BK220</f>
        <v>0</v>
      </c>
    </row>
    <row r="124" spans="1:65" s="12" customFormat="1" ht="22.9" customHeight="1">
      <c r="B124" s="171"/>
      <c r="C124" s="172"/>
      <c r="D124" s="173" t="s">
        <v>80</v>
      </c>
      <c r="E124" s="185" t="s">
        <v>21</v>
      </c>
      <c r="F124" s="185" t="s">
        <v>233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SUM(P125:P160)</f>
        <v>0</v>
      </c>
      <c r="Q124" s="179"/>
      <c r="R124" s="180">
        <f>SUM(R125:R160)</f>
        <v>80.387532210000003</v>
      </c>
      <c r="S124" s="179"/>
      <c r="T124" s="181">
        <f>SUM(T125:T160)</f>
        <v>0</v>
      </c>
      <c r="AR124" s="182" t="s">
        <v>21</v>
      </c>
      <c r="AT124" s="183" t="s">
        <v>80</v>
      </c>
      <c r="AU124" s="183" t="s">
        <v>21</v>
      </c>
      <c r="AY124" s="182" t="s">
        <v>153</v>
      </c>
      <c r="BK124" s="184">
        <f>SUM(BK125:BK160)</f>
        <v>0</v>
      </c>
    </row>
    <row r="125" spans="1:65" s="2" customFormat="1" ht="14.45" customHeight="1">
      <c r="A125" s="35"/>
      <c r="B125" s="36"/>
      <c r="C125" s="187" t="s">
        <v>21</v>
      </c>
      <c r="D125" s="265" t="s">
        <v>155</v>
      </c>
      <c r="E125" s="188" t="s">
        <v>953</v>
      </c>
      <c r="F125" s="189" t="s">
        <v>954</v>
      </c>
      <c r="G125" s="190" t="s">
        <v>259</v>
      </c>
      <c r="H125" s="191">
        <v>84</v>
      </c>
      <c r="I125" s="192"/>
      <c r="J125" s="193">
        <f>ROUND(I125*H125,2)</f>
        <v>0</v>
      </c>
      <c r="K125" s="189" t="s">
        <v>237</v>
      </c>
      <c r="L125" s="40"/>
      <c r="M125" s="194" t="s">
        <v>1</v>
      </c>
      <c r="N125" s="195" t="s">
        <v>46</v>
      </c>
      <c r="O125" s="72"/>
      <c r="P125" s="196">
        <f>O125*H125</f>
        <v>0</v>
      </c>
      <c r="Q125" s="196">
        <v>4.0792499999999999E-5</v>
      </c>
      <c r="R125" s="196">
        <f>Q125*H125</f>
        <v>3.4265699999999999E-3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152</v>
      </c>
      <c r="AT125" s="198" t="s">
        <v>155</v>
      </c>
      <c r="AU125" s="198" t="s">
        <v>89</v>
      </c>
      <c r="AY125" s="18" t="s">
        <v>153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21</v>
      </c>
      <c r="BK125" s="199">
        <f>ROUND(I125*H125,2)</f>
        <v>0</v>
      </c>
      <c r="BL125" s="18" t="s">
        <v>152</v>
      </c>
      <c r="BM125" s="198" t="s">
        <v>955</v>
      </c>
    </row>
    <row r="126" spans="1:65" s="13" customFormat="1">
      <c r="B126" s="211"/>
      <c r="C126" s="212"/>
      <c r="D126" s="200" t="s">
        <v>239</v>
      </c>
      <c r="E126" s="213" t="s">
        <v>1</v>
      </c>
      <c r="F126" s="214" t="s">
        <v>956</v>
      </c>
      <c r="G126" s="212"/>
      <c r="H126" s="215">
        <v>84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239</v>
      </c>
      <c r="AU126" s="221" t="s">
        <v>89</v>
      </c>
      <c r="AV126" s="13" t="s">
        <v>89</v>
      </c>
      <c r="AW126" s="13" t="s">
        <v>37</v>
      </c>
      <c r="AX126" s="13" t="s">
        <v>21</v>
      </c>
      <c r="AY126" s="221" t="s">
        <v>153</v>
      </c>
    </row>
    <row r="127" spans="1:65" s="2" customFormat="1" ht="14.45" customHeight="1">
      <c r="A127" s="35"/>
      <c r="B127" s="36"/>
      <c r="C127" s="187" t="s">
        <v>89</v>
      </c>
      <c r="D127" s="265" t="s">
        <v>155</v>
      </c>
      <c r="E127" s="188" t="s">
        <v>957</v>
      </c>
      <c r="F127" s="189" t="s">
        <v>958</v>
      </c>
      <c r="G127" s="190" t="s">
        <v>264</v>
      </c>
      <c r="H127" s="191">
        <v>7</v>
      </c>
      <c r="I127" s="192"/>
      <c r="J127" s="193">
        <f>ROUND(I127*H127,2)</f>
        <v>0</v>
      </c>
      <c r="K127" s="189" t="s">
        <v>237</v>
      </c>
      <c r="L127" s="40"/>
      <c r="M127" s="194" t="s">
        <v>1</v>
      </c>
      <c r="N127" s="195" t="s">
        <v>46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152</v>
      </c>
      <c r="AT127" s="198" t="s">
        <v>155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959</v>
      </c>
    </row>
    <row r="128" spans="1:65" s="2" customFormat="1" ht="14.45" customHeight="1">
      <c r="A128" s="35"/>
      <c r="B128" s="36"/>
      <c r="C128" s="187" t="s">
        <v>167</v>
      </c>
      <c r="D128" s="222" t="s">
        <v>155</v>
      </c>
      <c r="E128" s="188" t="s">
        <v>960</v>
      </c>
      <c r="F128" s="189" t="s">
        <v>961</v>
      </c>
      <c r="G128" s="190" t="s">
        <v>236</v>
      </c>
      <c r="H128" s="191">
        <v>60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962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963</v>
      </c>
      <c r="G129" s="212"/>
      <c r="H129" s="215">
        <v>60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21</v>
      </c>
      <c r="AY129" s="221" t="s">
        <v>153</v>
      </c>
    </row>
    <row r="130" spans="1:65" s="2" customFormat="1" ht="14.45" customHeight="1">
      <c r="A130" s="35"/>
      <c r="B130" s="36"/>
      <c r="C130" s="187" t="s">
        <v>152</v>
      </c>
      <c r="D130" s="222" t="s">
        <v>155</v>
      </c>
      <c r="E130" s="188" t="s">
        <v>964</v>
      </c>
      <c r="F130" s="189" t="s">
        <v>965</v>
      </c>
      <c r="G130" s="190" t="s">
        <v>249</v>
      </c>
      <c r="H130" s="191">
        <v>90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966</v>
      </c>
    </row>
    <row r="131" spans="1:65" s="13" customFormat="1">
      <c r="B131" s="211"/>
      <c r="C131" s="212"/>
      <c r="D131" s="200" t="s">
        <v>239</v>
      </c>
      <c r="E131" s="213" t="s">
        <v>279</v>
      </c>
      <c r="F131" s="214" t="s">
        <v>967</v>
      </c>
      <c r="G131" s="212"/>
      <c r="H131" s="215">
        <v>90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175</v>
      </c>
      <c r="D132" s="222" t="s">
        <v>155</v>
      </c>
      <c r="E132" s="188" t="s">
        <v>968</v>
      </c>
      <c r="F132" s="189" t="s">
        <v>969</v>
      </c>
      <c r="G132" s="190" t="s">
        <v>249</v>
      </c>
      <c r="H132" s="191">
        <v>135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970</v>
      </c>
    </row>
    <row r="133" spans="1:65" s="13" customFormat="1">
      <c r="B133" s="211"/>
      <c r="C133" s="212"/>
      <c r="D133" s="200" t="s">
        <v>239</v>
      </c>
      <c r="E133" s="213" t="s">
        <v>284</v>
      </c>
      <c r="F133" s="214" t="s">
        <v>971</v>
      </c>
      <c r="G133" s="212"/>
      <c r="H133" s="215">
        <v>135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179</v>
      </c>
      <c r="D134" s="222" t="s">
        <v>155</v>
      </c>
      <c r="E134" s="188" t="s">
        <v>574</v>
      </c>
      <c r="F134" s="189" t="s">
        <v>575</v>
      </c>
      <c r="G134" s="190" t="s">
        <v>236</v>
      </c>
      <c r="H134" s="191">
        <v>128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8.3850999999999999E-4</v>
      </c>
      <c r="R134" s="196">
        <f>Q134*H134</f>
        <v>0.10732928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972</v>
      </c>
    </row>
    <row r="135" spans="1:65" s="13" customFormat="1">
      <c r="B135" s="211"/>
      <c r="C135" s="212"/>
      <c r="D135" s="200" t="s">
        <v>239</v>
      </c>
      <c r="E135" s="213" t="s">
        <v>1</v>
      </c>
      <c r="F135" s="214" t="s">
        <v>973</v>
      </c>
      <c r="G135" s="212"/>
      <c r="H135" s="215">
        <v>128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239</v>
      </c>
      <c r="AU135" s="221" t="s">
        <v>89</v>
      </c>
      <c r="AV135" s="13" t="s">
        <v>89</v>
      </c>
      <c r="AW135" s="13" t="s">
        <v>37</v>
      </c>
      <c r="AX135" s="13" t="s">
        <v>21</v>
      </c>
      <c r="AY135" s="221" t="s">
        <v>153</v>
      </c>
    </row>
    <row r="136" spans="1:65" s="2" customFormat="1" ht="14.45" customHeight="1">
      <c r="A136" s="35"/>
      <c r="B136" s="36"/>
      <c r="C136" s="187" t="s">
        <v>183</v>
      </c>
      <c r="D136" s="222" t="s">
        <v>155</v>
      </c>
      <c r="E136" s="188" t="s">
        <v>974</v>
      </c>
      <c r="F136" s="189" t="s">
        <v>975</v>
      </c>
      <c r="G136" s="190" t="s">
        <v>236</v>
      </c>
      <c r="H136" s="191">
        <v>323</v>
      </c>
      <c r="I136" s="192"/>
      <c r="J136" s="193">
        <f>ROUND(I136*H136,2)</f>
        <v>0</v>
      </c>
      <c r="K136" s="189" t="s">
        <v>237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8.5132000000000003E-4</v>
      </c>
      <c r="R136" s="196">
        <f>Q136*H136</f>
        <v>0.27497636000000003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152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976</v>
      </c>
    </row>
    <row r="137" spans="1:65" s="13" customFormat="1">
      <c r="B137" s="211"/>
      <c r="C137" s="212"/>
      <c r="D137" s="200" t="s">
        <v>239</v>
      </c>
      <c r="E137" s="213" t="s">
        <v>1</v>
      </c>
      <c r="F137" s="214" t="s">
        <v>977</v>
      </c>
      <c r="G137" s="212"/>
      <c r="H137" s="215">
        <v>323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239</v>
      </c>
      <c r="AU137" s="221" t="s">
        <v>89</v>
      </c>
      <c r="AV137" s="13" t="s">
        <v>89</v>
      </c>
      <c r="AW137" s="13" t="s">
        <v>37</v>
      </c>
      <c r="AX137" s="13" t="s">
        <v>21</v>
      </c>
      <c r="AY137" s="221" t="s">
        <v>153</v>
      </c>
    </row>
    <row r="138" spans="1:65" s="2" customFormat="1" ht="14.45" customHeight="1">
      <c r="A138" s="35"/>
      <c r="B138" s="36"/>
      <c r="C138" s="187" t="s">
        <v>187</v>
      </c>
      <c r="D138" s="222" t="s">
        <v>155</v>
      </c>
      <c r="E138" s="188" t="s">
        <v>578</v>
      </c>
      <c r="F138" s="189" t="s">
        <v>579</v>
      </c>
      <c r="G138" s="190" t="s">
        <v>236</v>
      </c>
      <c r="H138" s="191">
        <v>128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978</v>
      </c>
    </row>
    <row r="139" spans="1:65" s="2" customFormat="1" ht="14.45" customHeight="1">
      <c r="A139" s="35"/>
      <c r="B139" s="36"/>
      <c r="C139" s="187" t="s">
        <v>191</v>
      </c>
      <c r="D139" s="222" t="s">
        <v>155</v>
      </c>
      <c r="E139" s="188" t="s">
        <v>979</v>
      </c>
      <c r="F139" s="189" t="s">
        <v>980</v>
      </c>
      <c r="G139" s="190" t="s">
        <v>236</v>
      </c>
      <c r="H139" s="191">
        <v>323</v>
      </c>
      <c r="I139" s="192"/>
      <c r="J139" s="193">
        <f>ROUND(I139*H139,2)</f>
        <v>0</v>
      </c>
      <c r="K139" s="189" t="s">
        <v>237</v>
      </c>
      <c r="L139" s="40"/>
      <c r="M139" s="194" t="s">
        <v>1</v>
      </c>
      <c r="N139" s="195" t="s">
        <v>46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152</v>
      </c>
      <c r="AT139" s="198" t="s">
        <v>155</v>
      </c>
      <c r="AU139" s="198" t="s">
        <v>89</v>
      </c>
      <c r="AY139" s="18" t="s">
        <v>153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21</v>
      </c>
      <c r="BK139" s="199">
        <f>ROUND(I139*H139,2)</f>
        <v>0</v>
      </c>
      <c r="BL139" s="18" t="s">
        <v>152</v>
      </c>
      <c r="BM139" s="198" t="s">
        <v>981</v>
      </c>
    </row>
    <row r="140" spans="1:65" s="2" customFormat="1" ht="14.45" customHeight="1">
      <c r="A140" s="35"/>
      <c r="B140" s="36"/>
      <c r="C140" s="187" t="s">
        <v>26</v>
      </c>
      <c r="D140" s="222" t="s">
        <v>155</v>
      </c>
      <c r="E140" s="188" t="s">
        <v>286</v>
      </c>
      <c r="F140" s="189" t="s">
        <v>287</v>
      </c>
      <c r="G140" s="190" t="s">
        <v>249</v>
      </c>
      <c r="H140" s="191">
        <v>43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982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983</v>
      </c>
      <c r="G141" s="212"/>
      <c r="H141" s="215">
        <v>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81</v>
      </c>
      <c r="AY141" s="221" t="s">
        <v>153</v>
      </c>
    </row>
    <row r="142" spans="1:65" s="13" customFormat="1">
      <c r="B142" s="211"/>
      <c r="C142" s="212"/>
      <c r="D142" s="200" t="s">
        <v>239</v>
      </c>
      <c r="E142" s="213" t="s">
        <v>1</v>
      </c>
      <c r="F142" s="214" t="s">
        <v>984</v>
      </c>
      <c r="G142" s="212"/>
      <c r="H142" s="215">
        <v>25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239</v>
      </c>
      <c r="AU142" s="221" t="s">
        <v>89</v>
      </c>
      <c r="AV142" s="13" t="s">
        <v>89</v>
      </c>
      <c r="AW142" s="13" t="s">
        <v>37</v>
      </c>
      <c r="AX142" s="13" t="s">
        <v>81</v>
      </c>
      <c r="AY142" s="221" t="s">
        <v>153</v>
      </c>
    </row>
    <row r="143" spans="1:65" s="15" customFormat="1">
      <c r="B143" s="234"/>
      <c r="C143" s="235"/>
      <c r="D143" s="200" t="s">
        <v>239</v>
      </c>
      <c r="E143" s="236" t="s">
        <v>1</v>
      </c>
      <c r="F143" s="237" t="s">
        <v>293</v>
      </c>
      <c r="G143" s="235"/>
      <c r="H143" s="238">
        <v>34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239</v>
      </c>
      <c r="AU143" s="244" t="s">
        <v>89</v>
      </c>
      <c r="AV143" s="15" t="s">
        <v>167</v>
      </c>
      <c r="AW143" s="15" t="s">
        <v>37</v>
      </c>
      <c r="AX143" s="15" t="s">
        <v>81</v>
      </c>
      <c r="AY143" s="244" t="s">
        <v>153</v>
      </c>
    </row>
    <row r="144" spans="1:65" s="13" customFormat="1">
      <c r="B144" s="211"/>
      <c r="C144" s="212"/>
      <c r="D144" s="200" t="s">
        <v>239</v>
      </c>
      <c r="E144" s="213" t="s">
        <v>1</v>
      </c>
      <c r="F144" s="214" t="s">
        <v>985</v>
      </c>
      <c r="G144" s="212"/>
      <c r="H144" s="215">
        <v>9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239</v>
      </c>
      <c r="AU144" s="221" t="s">
        <v>89</v>
      </c>
      <c r="AV144" s="13" t="s">
        <v>89</v>
      </c>
      <c r="AW144" s="13" t="s">
        <v>37</v>
      </c>
      <c r="AX144" s="13" t="s">
        <v>81</v>
      </c>
      <c r="AY144" s="221" t="s">
        <v>153</v>
      </c>
    </row>
    <row r="145" spans="1:65" s="15" customFormat="1">
      <c r="B145" s="234"/>
      <c r="C145" s="235"/>
      <c r="D145" s="200" t="s">
        <v>239</v>
      </c>
      <c r="E145" s="236" t="s">
        <v>813</v>
      </c>
      <c r="F145" s="237" t="s">
        <v>293</v>
      </c>
      <c r="G145" s="235"/>
      <c r="H145" s="238">
        <v>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239</v>
      </c>
      <c r="AU145" s="244" t="s">
        <v>89</v>
      </c>
      <c r="AV145" s="15" t="s">
        <v>167</v>
      </c>
      <c r="AW145" s="15" t="s">
        <v>37</v>
      </c>
      <c r="AX145" s="15" t="s">
        <v>81</v>
      </c>
      <c r="AY145" s="244" t="s">
        <v>153</v>
      </c>
    </row>
    <row r="146" spans="1:65" s="14" customFormat="1">
      <c r="B146" s="223"/>
      <c r="C146" s="224"/>
      <c r="D146" s="200" t="s">
        <v>239</v>
      </c>
      <c r="E146" s="225" t="s">
        <v>1</v>
      </c>
      <c r="F146" s="226" t="s">
        <v>271</v>
      </c>
      <c r="G146" s="224"/>
      <c r="H146" s="227">
        <v>43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239</v>
      </c>
      <c r="AU146" s="233" t="s">
        <v>89</v>
      </c>
      <c r="AV146" s="14" t="s">
        <v>152</v>
      </c>
      <c r="AW146" s="14" t="s">
        <v>37</v>
      </c>
      <c r="AX146" s="14" t="s">
        <v>21</v>
      </c>
      <c r="AY146" s="233" t="s">
        <v>153</v>
      </c>
    </row>
    <row r="147" spans="1:65" s="2" customFormat="1" ht="14.45" customHeight="1">
      <c r="A147" s="35"/>
      <c r="B147" s="36"/>
      <c r="C147" s="187" t="s">
        <v>200</v>
      </c>
      <c r="D147" s="222" t="s">
        <v>155</v>
      </c>
      <c r="E147" s="188" t="s">
        <v>736</v>
      </c>
      <c r="F147" s="189" t="s">
        <v>737</v>
      </c>
      <c r="G147" s="190" t="s">
        <v>249</v>
      </c>
      <c r="H147" s="191">
        <v>9</v>
      </c>
      <c r="I147" s="192"/>
      <c r="J147" s="193">
        <f>ROUND(I147*H147,2)</f>
        <v>0</v>
      </c>
      <c r="K147" s="189" t="s">
        <v>237</v>
      </c>
      <c r="L147" s="40"/>
      <c r="M147" s="194" t="s">
        <v>1</v>
      </c>
      <c r="N147" s="195" t="s">
        <v>46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152</v>
      </c>
      <c r="AT147" s="198" t="s">
        <v>155</v>
      </c>
      <c r="AU147" s="198" t="s">
        <v>89</v>
      </c>
      <c r="AY147" s="18" t="s">
        <v>153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21</v>
      </c>
      <c r="BK147" s="199">
        <f>ROUND(I147*H147,2)</f>
        <v>0</v>
      </c>
      <c r="BL147" s="18" t="s">
        <v>152</v>
      </c>
      <c r="BM147" s="198" t="s">
        <v>986</v>
      </c>
    </row>
    <row r="148" spans="1:65" s="13" customFormat="1">
      <c r="B148" s="211"/>
      <c r="C148" s="212"/>
      <c r="D148" s="200" t="s">
        <v>239</v>
      </c>
      <c r="E148" s="213" t="s">
        <v>1</v>
      </c>
      <c r="F148" s="214" t="s">
        <v>813</v>
      </c>
      <c r="G148" s="212"/>
      <c r="H148" s="215">
        <v>9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239</v>
      </c>
      <c r="AU148" s="221" t="s">
        <v>89</v>
      </c>
      <c r="AV148" s="13" t="s">
        <v>89</v>
      </c>
      <c r="AW148" s="13" t="s">
        <v>37</v>
      </c>
      <c r="AX148" s="13" t="s">
        <v>21</v>
      </c>
      <c r="AY148" s="221" t="s">
        <v>153</v>
      </c>
    </row>
    <row r="149" spans="1:65" s="2" customFormat="1" ht="14.45" customHeight="1">
      <c r="A149" s="35"/>
      <c r="B149" s="36"/>
      <c r="C149" s="187" t="s">
        <v>204</v>
      </c>
      <c r="D149" s="222" t="s">
        <v>155</v>
      </c>
      <c r="E149" s="188" t="s">
        <v>326</v>
      </c>
      <c r="F149" s="189" t="s">
        <v>327</v>
      </c>
      <c r="G149" s="190" t="s">
        <v>249</v>
      </c>
      <c r="H149" s="191">
        <v>200</v>
      </c>
      <c r="I149" s="192"/>
      <c r="J149" s="193">
        <f>ROUND(I149*H149,2)</f>
        <v>0</v>
      </c>
      <c r="K149" s="189" t="s">
        <v>237</v>
      </c>
      <c r="L149" s="40"/>
      <c r="M149" s="194" t="s">
        <v>1</v>
      </c>
      <c r="N149" s="195" t="s">
        <v>46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152</v>
      </c>
      <c r="AT149" s="198" t="s">
        <v>155</v>
      </c>
      <c r="AU149" s="198" t="s">
        <v>89</v>
      </c>
      <c r="AY149" s="18" t="s">
        <v>153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21</v>
      </c>
      <c r="BK149" s="199">
        <f>ROUND(I149*H149,2)</f>
        <v>0</v>
      </c>
      <c r="BL149" s="18" t="s">
        <v>152</v>
      </c>
      <c r="BM149" s="198" t="s">
        <v>987</v>
      </c>
    </row>
    <row r="150" spans="1:65" s="13" customFormat="1">
      <c r="B150" s="211"/>
      <c r="C150" s="212"/>
      <c r="D150" s="200" t="s">
        <v>239</v>
      </c>
      <c r="E150" s="213" t="s">
        <v>1</v>
      </c>
      <c r="F150" s="214" t="s">
        <v>988</v>
      </c>
      <c r="G150" s="212"/>
      <c r="H150" s="215">
        <v>200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239</v>
      </c>
      <c r="AU150" s="221" t="s">
        <v>89</v>
      </c>
      <c r="AV150" s="13" t="s">
        <v>89</v>
      </c>
      <c r="AW150" s="13" t="s">
        <v>37</v>
      </c>
      <c r="AX150" s="13" t="s">
        <v>21</v>
      </c>
      <c r="AY150" s="221" t="s">
        <v>153</v>
      </c>
    </row>
    <row r="151" spans="1:65" s="2" customFormat="1" ht="14.45" customHeight="1">
      <c r="A151" s="35"/>
      <c r="B151" s="36"/>
      <c r="C151" s="187" t="s">
        <v>209</v>
      </c>
      <c r="D151" s="222" t="s">
        <v>155</v>
      </c>
      <c r="E151" s="188" t="s">
        <v>989</v>
      </c>
      <c r="F151" s="189" t="s">
        <v>990</v>
      </c>
      <c r="G151" s="190" t="s">
        <v>249</v>
      </c>
      <c r="H151" s="191">
        <v>40</v>
      </c>
      <c r="I151" s="192"/>
      <c r="J151" s="193">
        <f>ROUND(I151*H151,2)</f>
        <v>0</v>
      </c>
      <c r="K151" s="189" t="s">
        <v>1</v>
      </c>
      <c r="L151" s="40"/>
      <c r="M151" s="194" t="s">
        <v>1</v>
      </c>
      <c r="N151" s="195" t="s">
        <v>46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152</v>
      </c>
      <c r="AT151" s="198" t="s">
        <v>155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991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992</v>
      </c>
      <c r="G152" s="212"/>
      <c r="H152" s="215">
        <v>40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21</v>
      </c>
      <c r="AY152" s="221" t="s">
        <v>153</v>
      </c>
    </row>
    <row r="153" spans="1:65" s="2" customFormat="1" ht="14.45" customHeight="1">
      <c r="A153" s="35"/>
      <c r="B153" s="36"/>
      <c r="C153" s="245" t="s">
        <v>214</v>
      </c>
      <c r="D153" s="260" t="s">
        <v>334</v>
      </c>
      <c r="E153" s="247" t="s">
        <v>993</v>
      </c>
      <c r="F153" s="248" t="s">
        <v>994</v>
      </c>
      <c r="G153" s="249" t="s">
        <v>317</v>
      </c>
      <c r="H153" s="250">
        <v>80</v>
      </c>
      <c r="I153" s="251"/>
      <c r="J153" s="252">
        <f>ROUND(I153*H153,2)</f>
        <v>0</v>
      </c>
      <c r="K153" s="248" t="s">
        <v>237</v>
      </c>
      <c r="L153" s="253"/>
      <c r="M153" s="254" t="s">
        <v>1</v>
      </c>
      <c r="N153" s="255" t="s">
        <v>46</v>
      </c>
      <c r="O153" s="72"/>
      <c r="P153" s="196">
        <f>O153*H153</f>
        <v>0</v>
      </c>
      <c r="Q153" s="196">
        <v>1</v>
      </c>
      <c r="R153" s="196">
        <f>Q153*H153</f>
        <v>80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187</v>
      </c>
      <c r="AT153" s="198" t="s">
        <v>334</v>
      </c>
      <c r="AU153" s="198" t="s">
        <v>89</v>
      </c>
      <c r="AY153" s="18" t="s">
        <v>153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21</v>
      </c>
      <c r="BK153" s="199">
        <f>ROUND(I153*H153,2)</f>
        <v>0</v>
      </c>
      <c r="BL153" s="18" t="s">
        <v>152</v>
      </c>
      <c r="BM153" s="198" t="s">
        <v>995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996</v>
      </c>
      <c r="G154" s="212"/>
      <c r="H154" s="215">
        <v>80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21</v>
      </c>
      <c r="AY154" s="221" t="s">
        <v>153</v>
      </c>
    </row>
    <row r="155" spans="1:65" s="2" customFormat="1" ht="14.45" customHeight="1">
      <c r="A155" s="35"/>
      <c r="B155" s="36"/>
      <c r="C155" s="187" t="s">
        <v>8</v>
      </c>
      <c r="D155" s="222" t="s">
        <v>155</v>
      </c>
      <c r="E155" s="188" t="s">
        <v>597</v>
      </c>
      <c r="F155" s="189" t="s">
        <v>598</v>
      </c>
      <c r="G155" s="190" t="s">
        <v>236</v>
      </c>
      <c r="H155" s="191">
        <v>60</v>
      </c>
      <c r="I155" s="192"/>
      <c r="J155" s="193">
        <f>ROUND(I155*H155,2)</f>
        <v>0</v>
      </c>
      <c r="K155" s="189" t="s">
        <v>237</v>
      </c>
      <c r="L155" s="40"/>
      <c r="M155" s="194" t="s">
        <v>1</v>
      </c>
      <c r="N155" s="195" t="s">
        <v>46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152</v>
      </c>
      <c r="AT155" s="198" t="s">
        <v>155</v>
      </c>
      <c r="AU155" s="198" t="s">
        <v>89</v>
      </c>
      <c r="AY155" s="18" t="s">
        <v>153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21</v>
      </c>
      <c r="BK155" s="199">
        <f>ROUND(I155*H155,2)</f>
        <v>0</v>
      </c>
      <c r="BL155" s="18" t="s">
        <v>152</v>
      </c>
      <c r="BM155" s="198" t="s">
        <v>997</v>
      </c>
    </row>
    <row r="156" spans="1:65" s="13" customFormat="1">
      <c r="B156" s="211"/>
      <c r="C156" s="212"/>
      <c r="D156" s="200" t="s">
        <v>239</v>
      </c>
      <c r="E156" s="213" t="s">
        <v>998</v>
      </c>
      <c r="F156" s="214" t="s">
        <v>999</v>
      </c>
      <c r="G156" s="212"/>
      <c r="H156" s="215">
        <v>60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239</v>
      </c>
      <c r="AU156" s="221" t="s">
        <v>89</v>
      </c>
      <c r="AV156" s="13" t="s">
        <v>89</v>
      </c>
      <c r="AW156" s="13" t="s">
        <v>37</v>
      </c>
      <c r="AX156" s="13" t="s">
        <v>21</v>
      </c>
      <c r="AY156" s="221" t="s">
        <v>153</v>
      </c>
    </row>
    <row r="157" spans="1:65" s="2" customFormat="1" ht="14.45" customHeight="1">
      <c r="A157" s="35"/>
      <c r="B157" s="36"/>
      <c r="C157" s="187" t="s">
        <v>310</v>
      </c>
      <c r="D157" s="222" t="s">
        <v>155</v>
      </c>
      <c r="E157" s="188" t="s">
        <v>330</v>
      </c>
      <c r="F157" s="189" t="s">
        <v>331</v>
      </c>
      <c r="G157" s="190" t="s">
        <v>236</v>
      </c>
      <c r="H157" s="191">
        <v>60</v>
      </c>
      <c r="I157" s="192"/>
      <c r="J157" s="193">
        <f>ROUND(I157*H157,2)</f>
        <v>0</v>
      </c>
      <c r="K157" s="189" t="s">
        <v>237</v>
      </c>
      <c r="L157" s="40"/>
      <c r="M157" s="194" t="s">
        <v>1</v>
      </c>
      <c r="N157" s="195" t="s">
        <v>46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152</v>
      </c>
      <c r="AT157" s="198" t="s">
        <v>155</v>
      </c>
      <c r="AU157" s="198" t="s">
        <v>89</v>
      </c>
      <c r="AY157" s="18" t="s">
        <v>153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21</v>
      </c>
      <c r="BK157" s="199">
        <f>ROUND(I157*H157,2)</f>
        <v>0</v>
      </c>
      <c r="BL157" s="18" t="s">
        <v>152</v>
      </c>
      <c r="BM157" s="198" t="s">
        <v>1000</v>
      </c>
    </row>
    <row r="158" spans="1:65" s="13" customFormat="1">
      <c r="B158" s="211"/>
      <c r="C158" s="212"/>
      <c r="D158" s="200" t="s">
        <v>239</v>
      </c>
      <c r="E158" s="213" t="s">
        <v>1</v>
      </c>
      <c r="F158" s="214" t="s">
        <v>999</v>
      </c>
      <c r="G158" s="212"/>
      <c r="H158" s="215">
        <v>60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239</v>
      </c>
      <c r="AU158" s="221" t="s">
        <v>89</v>
      </c>
      <c r="AV158" s="13" t="s">
        <v>89</v>
      </c>
      <c r="AW158" s="13" t="s">
        <v>37</v>
      </c>
      <c r="AX158" s="13" t="s">
        <v>21</v>
      </c>
      <c r="AY158" s="221" t="s">
        <v>153</v>
      </c>
    </row>
    <row r="159" spans="1:65" s="2" customFormat="1" ht="14.45" customHeight="1">
      <c r="A159" s="35"/>
      <c r="B159" s="36"/>
      <c r="C159" s="245" t="s">
        <v>314</v>
      </c>
      <c r="D159" s="260" t="s">
        <v>334</v>
      </c>
      <c r="E159" s="247" t="s">
        <v>335</v>
      </c>
      <c r="F159" s="248" t="s">
        <v>336</v>
      </c>
      <c r="G159" s="249" t="s">
        <v>337</v>
      </c>
      <c r="H159" s="250">
        <v>1.8</v>
      </c>
      <c r="I159" s="251"/>
      <c r="J159" s="252">
        <f>ROUND(I159*H159,2)</f>
        <v>0</v>
      </c>
      <c r="K159" s="248" t="s">
        <v>237</v>
      </c>
      <c r="L159" s="253"/>
      <c r="M159" s="254" t="s">
        <v>1</v>
      </c>
      <c r="N159" s="255" t="s">
        <v>46</v>
      </c>
      <c r="O159" s="72"/>
      <c r="P159" s="196">
        <f>O159*H159</f>
        <v>0</v>
      </c>
      <c r="Q159" s="196">
        <v>1E-3</v>
      </c>
      <c r="R159" s="196">
        <f>Q159*H159</f>
        <v>1.8000000000000002E-3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187</v>
      </c>
      <c r="AT159" s="198" t="s">
        <v>334</v>
      </c>
      <c r="AU159" s="198" t="s">
        <v>89</v>
      </c>
      <c r="AY159" s="18" t="s">
        <v>153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21</v>
      </c>
      <c r="BK159" s="199">
        <f>ROUND(I159*H159,2)</f>
        <v>0</v>
      </c>
      <c r="BL159" s="18" t="s">
        <v>152</v>
      </c>
      <c r="BM159" s="198" t="s">
        <v>1001</v>
      </c>
    </row>
    <row r="160" spans="1:65" s="13" customFormat="1">
      <c r="B160" s="211"/>
      <c r="C160" s="212"/>
      <c r="D160" s="200" t="s">
        <v>239</v>
      </c>
      <c r="E160" s="213" t="s">
        <v>1</v>
      </c>
      <c r="F160" s="214" t="s">
        <v>1002</v>
      </c>
      <c r="G160" s="212"/>
      <c r="H160" s="215">
        <v>1.8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239</v>
      </c>
      <c r="AU160" s="221" t="s">
        <v>89</v>
      </c>
      <c r="AV160" s="13" t="s">
        <v>89</v>
      </c>
      <c r="AW160" s="13" t="s">
        <v>37</v>
      </c>
      <c r="AX160" s="13" t="s">
        <v>21</v>
      </c>
      <c r="AY160" s="221" t="s">
        <v>153</v>
      </c>
    </row>
    <row r="161" spans="1:65" s="12" customFormat="1" ht="22.9" customHeight="1">
      <c r="B161" s="171"/>
      <c r="C161" s="172"/>
      <c r="D161" s="173" t="s">
        <v>80</v>
      </c>
      <c r="E161" s="185" t="s">
        <v>152</v>
      </c>
      <c r="F161" s="185" t="s">
        <v>420</v>
      </c>
      <c r="G161" s="172"/>
      <c r="H161" s="172"/>
      <c r="I161" s="175"/>
      <c r="J161" s="186">
        <f>BK161</f>
        <v>0</v>
      </c>
      <c r="K161" s="172"/>
      <c r="L161" s="177"/>
      <c r="M161" s="178"/>
      <c r="N161" s="179"/>
      <c r="O161" s="179"/>
      <c r="P161" s="180">
        <f>SUM(P162:P165)</f>
        <v>0</v>
      </c>
      <c r="Q161" s="179"/>
      <c r="R161" s="180">
        <f>SUM(R162:R165)</f>
        <v>31.369320000000002</v>
      </c>
      <c r="S161" s="179"/>
      <c r="T161" s="181">
        <f>SUM(T162:T165)</f>
        <v>0</v>
      </c>
      <c r="AR161" s="182" t="s">
        <v>21</v>
      </c>
      <c r="AT161" s="183" t="s">
        <v>80</v>
      </c>
      <c r="AU161" s="183" t="s">
        <v>21</v>
      </c>
      <c r="AY161" s="182" t="s">
        <v>153</v>
      </c>
      <c r="BK161" s="184">
        <f>SUM(BK162:BK165)</f>
        <v>0</v>
      </c>
    </row>
    <row r="162" spans="1:65" s="2" customFormat="1" ht="14.45" customHeight="1">
      <c r="A162" s="35"/>
      <c r="B162" s="36"/>
      <c r="C162" s="187" t="s">
        <v>320</v>
      </c>
      <c r="D162" s="222" t="s">
        <v>155</v>
      </c>
      <c r="E162" s="188" t="s">
        <v>1003</v>
      </c>
      <c r="F162" s="189" t="s">
        <v>1004</v>
      </c>
      <c r="G162" s="190" t="s">
        <v>249</v>
      </c>
      <c r="H162" s="191">
        <v>16</v>
      </c>
      <c r="I162" s="192"/>
      <c r="J162" s="193">
        <f>ROUND(I162*H162,2)</f>
        <v>0</v>
      </c>
      <c r="K162" s="189" t="s">
        <v>237</v>
      </c>
      <c r="L162" s="40"/>
      <c r="M162" s="194" t="s">
        <v>1</v>
      </c>
      <c r="N162" s="195" t="s">
        <v>46</v>
      </c>
      <c r="O162" s="72"/>
      <c r="P162" s="196">
        <f>O162*H162</f>
        <v>0</v>
      </c>
      <c r="Q162" s="196">
        <v>1.8907700000000001</v>
      </c>
      <c r="R162" s="196">
        <f>Q162*H162</f>
        <v>30.252320000000001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152</v>
      </c>
      <c r="AT162" s="198" t="s">
        <v>155</v>
      </c>
      <c r="AU162" s="198" t="s">
        <v>89</v>
      </c>
      <c r="AY162" s="18" t="s">
        <v>153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21</v>
      </c>
      <c r="BK162" s="199">
        <f>ROUND(I162*H162,2)</f>
        <v>0</v>
      </c>
      <c r="BL162" s="18" t="s">
        <v>152</v>
      </c>
      <c r="BM162" s="198" t="s">
        <v>1005</v>
      </c>
    </row>
    <row r="163" spans="1:65" s="13" customFormat="1">
      <c r="B163" s="211"/>
      <c r="C163" s="212"/>
      <c r="D163" s="200" t="s">
        <v>239</v>
      </c>
      <c r="E163" s="213" t="s">
        <v>1</v>
      </c>
      <c r="F163" s="214" t="s">
        <v>1006</v>
      </c>
      <c r="G163" s="212"/>
      <c r="H163" s="215">
        <v>16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239</v>
      </c>
      <c r="AU163" s="221" t="s">
        <v>89</v>
      </c>
      <c r="AV163" s="13" t="s">
        <v>89</v>
      </c>
      <c r="AW163" s="13" t="s">
        <v>37</v>
      </c>
      <c r="AX163" s="13" t="s">
        <v>21</v>
      </c>
      <c r="AY163" s="221" t="s">
        <v>153</v>
      </c>
    </row>
    <row r="164" spans="1:65" s="2" customFormat="1" ht="14.45" customHeight="1">
      <c r="A164" s="35"/>
      <c r="B164" s="36"/>
      <c r="C164" s="187" t="s">
        <v>325</v>
      </c>
      <c r="D164" s="222" t="s">
        <v>155</v>
      </c>
      <c r="E164" s="188" t="s">
        <v>1007</v>
      </c>
      <c r="F164" s="189" t="s">
        <v>1008</v>
      </c>
      <c r="G164" s="190" t="s">
        <v>249</v>
      </c>
      <c r="H164" s="191">
        <v>0.5</v>
      </c>
      <c r="I164" s="192"/>
      <c r="J164" s="193">
        <f>ROUND(I164*H164,2)</f>
        <v>0</v>
      </c>
      <c r="K164" s="189" t="s">
        <v>237</v>
      </c>
      <c r="L164" s="40"/>
      <c r="M164" s="194" t="s">
        <v>1</v>
      </c>
      <c r="N164" s="195" t="s">
        <v>46</v>
      </c>
      <c r="O164" s="72"/>
      <c r="P164" s="196">
        <f>O164*H164</f>
        <v>0</v>
      </c>
      <c r="Q164" s="196">
        <v>2.234</v>
      </c>
      <c r="R164" s="196">
        <f>Q164*H164</f>
        <v>1.117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152</v>
      </c>
      <c r="AT164" s="198" t="s">
        <v>155</v>
      </c>
      <c r="AU164" s="198" t="s">
        <v>89</v>
      </c>
      <c r="AY164" s="18" t="s">
        <v>153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21</v>
      </c>
      <c r="BK164" s="199">
        <f>ROUND(I164*H164,2)</f>
        <v>0</v>
      </c>
      <c r="BL164" s="18" t="s">
        <v>152</v>
      </c>
      <c r="BM164" s="198" t="s">
        <v>1009</v>
      </c>
    </row>
    <row r="165" spans="1:65" s="13" customFormat="1">
      <c r="B165" s="211"/>
      <c r="C165" s="212"/>
      <c r="D165" s="200" t="s">
        <v>239</v>
      </c>
      <c r="E165" s="213" t="s">
        <v>1</v>
      </c>
      <c r="F165" s="214" t="s">
        <v>1010</v>
      </c>
      <c r="G165" s="212"/>
      <c r="H165" s="215">
        <v>0.5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239</v>
      </c>
      <c r="AU165" s="221" t="s">
        <v>89</v>
      </c>
      <c r="AV165" s="13" t="s">
        <v>89</v>
      </c>
      <c r="AW165" s="13" t="s">
        <v>37</v>
      </c>
      <c r="AX165" s="13" t="s">
        <v>21</v>
      </c>
      <c r="AY165" s="221" t="s">
        <v>153</v>
      </c>
    </row>
    <row r="166" spans="1:65" s="12" customFormat="1" ht="22.9" customHeight="1">
      <c r="B166" s="171"/>
      <c r="C166" s="172"/>
      <c r="D166" s="173" t="s">
        <v>80</v>
      </c>
      <c r="E166" s="185" t="s">
        <v>187</v>
      </c>
      <c r="F166" s="185" t="s">
        <v>675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SUM(P167:P219)</f>
        <v>0</v>
      </c>
      <c r="Q166" s="179"/>
      <c r="R166" s="180">
        <f>SUM(R167:R219)</f>
        <v>2.124442272</v>
      </c>
      <c r="S166" s="179"/>
      <c r="T166" s="181">
        <f>SUM(T167:T219)</f>
        <v>0</v>
      </c>
      <c r="AR166" s="182" t="s">
        <v>21</v>
      </c>
      <c r="AT166" s="183" t="s">
        <v>80</v>
      </c>
      <c r="AU166" s="183" t="s">
        <v>21</v>
      </c>
      <c r="AY166" s="182" t="s">
        <v>153</v>
      </c>
      <c r="BK166" s="184">
        <f>SUM(BK167:BK219)</f>
        <v>0</v>
      </c>
    </row>
    <row r="167" spans="1:65" s="2" customFormat="1" ht="14.45" customHeight="1">
      <c r="A167" s="35"/>
      <c r="B167" s="36"/>
      <c r="C167" s="187" t="s">
        <v>329</v>
      </c>
      <c r="D167" s="222" t="s">
        <v>155</v>
      </c>
      <c r="E167" s="188" t="s">
        <v>1011</v>
      </c>
      <c r="F167" s="189" t="s">
        <v>1012</v>
      </c>
      <c r="G167" s="190" t="s">
        <v>254</v>
      </c>
      <c r="H167" s="191">
        <v>80.34</v>
      </c>
      <c r="I167" s="192"/>
      <c r="J167" s="193">
        <f>ROUND(I167*H167,2)</f>
        <v>0</v>
      </c>
      <c r="K167" s="189" t="s">
        <v>237</v>
      </c>
      <c r="L167" s="40"/>
      <c r="M167" s="194" t="s">
        <v>1</v>
      </c>
      <c r="N167" s="195" t="s">
        <v>46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152</v>
      </c>
      <c r="AT167" s="198" t="s">
        <v>155</v>
      </c>
      <c r="AU167" s="198" t="s">
        <v>89</v>
      </c>
      <c r="AY167" s="18" t="s">
        <v>153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21</v>
      </c>
      <c r="BK167" s="199">
        <f>ROUND(I167*H167,2)</f>
        <v>0</v>
      </c>
      <c r="BL167" s="18" t="s">
        <v>152</v>
      </c>
      <c r="BM167" s="198" t="s">
        <v>1013</v>
      </c>
    </row>
    <row r="168" spans="1:65" s="2" customFormat="1" ht="19.5">
      <c r="A168" s="35"/>
      <c r="B168" s="36"/>
      <c r="C168" s="37"/>
      <c r="D168" s="200" t="s">
        <v>161</v>
      </c>
      <c r="E168" s="37"/>
      <c r="F168" s="201" t="s">
        <v>1014</v>
      </c>
      <c r="G168" s="37"/>
      <c r="H168" s="37"/>
      <c r="I168" s="202"/>
      <c r="J168" s="37"/>
      <c r="K168" s="37"/>
      <c r="L168" s="40"/>
      <c r="M168" s="203"/>
      <c r="N168" s="204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161</v>
      </c>
      <c r="AU168" s="18" t="s">
        <v>89</v>
      </c>
    </row>
    <row r="169" spans="1:65" s="13" customFormat="1">
      <c r="B169" s="211"/>
      <c r="C169" s="212"/>
      <c r="D169" s="200" t="s">
        <v>239</v>
      </c>
      <c r="E169" s="212"/>
      <c r="F169" s="214" t="s">
        <v>1015</v>
      </c>
      <c r="G169" s="212"/>
      <c r="H169" s="215">
        <v>80.34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239</v>
      </c>
      <c r="AU169" s="221" t="s">
        <v>89</v>
      </c>
      <c r="AV169" s="13" t="s">
        <v>89</v>
      </c>
      <c r="AW169" s="13" t="s">
        <v>4</v>
      </c>
      <c r="AX169" s="13" t="s">
        <v>21</v>
      </c>
      <c r="AY169" s="221" t="s">
        <v>153</v>
      </c>
    </row>
    <row r="170" spans="1:65" s="2" customFormat="1" ht="24.2" customHeight="1">
      <c r="A170" s="35"/>
      <c r="B170" s="36"/>
      <c r="C170" s="245" t="s">
        <v>7</v>
      </c>
      <c r="D170" s="260" t="s">
        <v>334</v>
      </c>
      <c r="E170" s="247" t="s">
        <v>1016</v>
      </c>
      <c r="F170" s="248" t="s">
        <v>1017</v>
      </c>
      <c r="G170" s="249" t="s">
        <v>254</v>
      </c>
      <c r="H170" s="250">
        <v>87.55</v>
      </c>
      <c r="I170" s="251"/>
      <c r="J170" s="252">
        <f>ROUND(I170*H170,2)</f>
        <v>0</v>
      </c>
      <c r="K170" s="248" t="s">
        <v>237</v>
      </c>
      <c r="L170" s="253"/>
      <c r="M170" s="254" t="s">
        <v>1</v>
      </c>
      <c r="N170" s="255" t="s">
        <v>46</v>
      </c>
      <c r="O170" s="72"/>
      <c r="P170" s="196">
        <f>O170*H170</f>
        <v>0</v>
      </c>
      <c r="Q170" s="196">
        <v>4.8000000000000001E-4</v>
      </c>
      <c r="R170" s="196">
        <f>Q170*H170</f>
        <v>4.2023999999999999E-2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187</v>
      </c>
      <c r="AT170" s="198" t="s">
        <v>334</v>
      </c>
      <c r="AU170" s="198" t="s">
        <v>89</v>
      </c>
      <c r="AY170" s="18" t="s">
        <v>153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21</v>
      </c>
      <c r="BK170" s="199">
        <f>ROUND(I170*H170,2)</f>
        <v>0</v>
      </c>
      <c r="BL170" s="18" t="s">
        <v>152</v>
      </c>
      <c r="BM170" s="198" t="s">
        <v>1018</v>
      </c>
    </row>
    <row r="171" spans="1:65" s="13" customFormat="1">
      <c r="B171" s="211"/>
      <c r="C171" s="212"/>
      <c r="D171" s="200" t="s">
        <v>239</v>
      </c>
      <c r="E171" s="212"/>
      <c r="F171" s="214" t="s">
        <v>1019</v>
      </c>
      <c r="G171" s="212"/>
      <c r="H171" s="215">
        <v>87.55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239</v>
      </c>
      <c r="AU171" s="221" t="s">
        <v>89</v>
      </c>
      <c r="AV171" s="13" t="s">
        <v>89</v>
      </c>
      <c r="AW171" s="13" t="s">
        <v>4</v>
      </c>
      <c r="AX171" s="13" t="s">
        <v>21</v>
      </c>
      <c r="AY171" s="221" t="s">
        <v>153</v>
      </c>
    </row>
    <row r="172" spans="1:65" s="2" customFormat="1" ht="14.45" customHeight="1">
      <c r="A172" s="35"/>
      <c r="B172" s="36"/>
      <c r="C172" s="187" t="s">
        <v>340</v>
      </c>
      <c r="D172" s="222" t="s">
        <v>155</v>
      </c>
      <c r="E172" s="188" t="s">
        <v>1020</v>
      </c>
      <c r="F172" s="189" t="s">
        <v>1021</v>
      </c>
      <c r="G172" s="190" t="s">
        <v>254</v>
      </c>
      <c r="H172" s="191">
        <v>82</v>
      </c>
      <c r="I172" s="192"/>
      <c r="J172" s="193">
        <f>ROUND(I172*H172,2)</f>
        <v>0</v>
      </c>
      <c r="K172" s="189" t="s">
        <v>1</v>
      </c>
      <c r="L172" s="40"/>
      <c r="M172" s="194" t="s">
        <v>1</v>
      </c>
      <c r="N172" s="195" t="s">
        <v>46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152</v>
      </c>
      <c r="AT172" s="198" t="s">
        <v>155</v>
      </c>
      <c r="AU172" s="198" t="s">
        <v>89</v>
      </c>
      <c r="AY172" s="18" t="s">
        <v>153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21</v>
      </c>
      <c r="BK172" s="199">
        <f>ROUND(I172*H172,2)</f>
        <v>0</v>
      </c>
      <c r="BL172" s="18" t="s">
        <v>152</v>
      </c>
      <c r="BM172" s="198" t="s">
        <v>1022</v>
      </c>
    </row>
    <row r="173" spans="1:65" s="13" customFormat="1">
      <c r="B173" s="211"/>
      <c r="C173" s="212"/>
      <c r="D173" s="200" t="s">
        <v>239</v>
      </c>
      <c r="E173" s="213" t="s">
        <v>1</v>
      </c>
      <c r="F173" s="214" t="s">
        <v>1023</v>
      </c>
      <c r="G173" s="212"/>
      <c r="H173" s="215">
        <v>82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239</v>
      </c>
      <c r="AU173" s="221" t="s">
        <v>89</v>
      </c>
      <c r="AV173" s="13" t="s">
        <v>89</v>
      </c>
      <c r="AW173" s="13" t="s">
        <v>37</v>
      </c>
      <c r="AX173" s="13" t="s">
        <v>21</v>
      </c>
      <c r="AY173" s="221" t="s">
        <v>153</v>
      </c>
    </row>
    <row r="174" spans="1:65" s="2" customFormat="1" ht="24.2" customHeight="1">
      <c r="A174" s="35"/>
      <c r="B174" s="36"/>
      <c r="C174" s="245" t="s">
        <v>346</v>
      </c>
      <c r="D174" s="260" t="s">
        <v>334</v>
      </c>
      <c r="E174" s="247" t="s">
        <v>1024</v>
      </c>
      <c r="F174" s="248" t="s">
        <v>1025</v>
      </c>
      <c r="G174" s="249" t="s">
        <v>254</v>
      </c>
      <c r="H174" s="250">
        <v>82</v>
      </c>
      <c r="I174" s="251"/>
      <c r="J174" s="252">
        <f>ROUND(I174*H174,2)</f>
        <v>0</v>
      </c>
      <c r="K174" s="248" t="s">
        <v>682</v>
      </c>
      <c r="L174" s="253"/>
      <c r="M174" s="254" t="s">
        <v>1</v>
      </c>
      <c r="N174" s="255" t="s">
        <v>46</v>
      </c>
      <c r="O174" s="72"/>
      <c r="P174" s="196">
        <f>O174*H174</f>
        <v>0</v>
      </c>
      <c r="Q174" s="196">
        <v>2.0999999999999999E-3</v>
      </c>
      <c r="R174" s="196">
        <f>Q174*H174</f>
        <v>0.17219999999999999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187</v>
      </c>
      <c r="AT174" s="198" t="s">
        <v>334</v>
      </c>
      <c r="AU174" s="198" t="s">
        <v>89</v>
      </c>
      <c r="AY174" s="18" t="s">
        <v>153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21</v>
      </c>
      <c r="BK174" s="199">
        <f>ROUND(I174*H174,2)</f>
        <v>0</v>
      </c>
      <c r="BL174" s="18" t="s">
        <v>152</v>
      </c>
      <c r="BM174" s="198" t="s">
        <v>1026</v>
      </c>
    </row>
    <row r="175" spans="1:65" s="2" customFormat="1" ht="14.45" customHeight="1">
      <c r="A175" s="35"/>
      <c r="B175" s="36"/>
      <c r="C175" s="187" t="s">
        <v>351</v>
      </c>
      <c r="D175" s="222" t="s">
        <v>155</v>
      </c>
      <c r="E175" s="188" t="s">
        <v>1027</v>
      </c>
      <c r="F175" s="189" t="s">
        <v>1028</v>
      </c>
      <c r="G175" s="190" t="s">
        <v>254</v>
      </c>
      <c r="H175" s="191">
        <v>41</v>
      </c>
      <c r="I175" s="192"/>
      <c r="J175" s="193">
        <f>ROUND(I175*H175,2)</f>
        <v>0</v>
      </c>
      <c r="K175" s="189" t="s">
        <v>237</v>
      </c>
      <c r="L175" s="40"/>
      <c r="M175" s="194" t="s">
        <v>1</v>
      </c>
      <c r="N175" s="195" t="s">
        <v>46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152</v>
      </c>
      <c r="AT175" s="198" t="s">
        <v>155</v>
      </c>
      <c r="AU175" s="198" t="s">
        <v>89</v>
      </c>
      <c r="AY175" s="18" t="s">
        <v>153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21</v>
      </c>
      <c r="BK175" s="199">
        <f>ROUND(I175*H175,2)</f>
        <v>0</v>
      </c>
      <c r="BL175" s="18" t="s">
        <v>152</v>
      </c>
      <c r="BM175" s="198" t="s">
        <v>1029</v>
      </c>
    </row>
    <row r="176" spans="1:65" s="13" customFormat="1">
      <c r="B176" s="211"/>
      <c r="C176" s="212"/>
      <c r="D176" s="200" t="s">
        <v>239</v>
      </c>
      <c r="E176" s="213" t="s">
        <v>1</v>
      </c>
      <c r="F176" s="214" t="s">
        <v>1030</v>
      </c>
      <c r="G176" s="212"/>
      <c r="H176" s="215">
        <v>41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239</v>
      </c>
      <c r="AU176" s="221" t="s">
        <v>89</v>
      </c>
      <c r="AV176" s="13" t="s">
        <v>89</v>
      </c>
      <c r="AW176" s="13" t="s">
        <v>37</v>
      </c>
      <c r="AX176" s="13" t="s">
        <v>21</v>
      </c>
      <c r="AY176" s="221" t="s">
        <v>153</v>
      </c>
    </row>
    <row r="177" spans="1:65" s="2" customFormat="1" ht="24.2" customHeight="1">
      <c r="A177" s="35"/>
      <c r="B177" s="36"/>
      <c r="C177" s="245" t="s">
        <v>357</v>
      </c>
      <c r="D177" s="260" t="s">
        <v>334</v>
      </c>
      <c r="E177" s="247" t="s">
        <v>1031</v>
      </c>
      <c r="F177" s="248" t="s">
        <v>1032</v>
      </c>
      <c r="G177" s="249" t="s">
        <v>254</v>
      </c>
      <c r="H177" s="250">
        <v>41</v>
      </c>
      <c r="I177" s="251"/>
      <c r="J177" s="252">
        <f>ROUND(I177*H177,2)</f>
        <v>0</v>
      </c>
      <c r="K177" s="248" t="s">
        <v>682</v>
      </c>
      <c r="L177" s="253"/>
      <c r="M177" s="254" t="s">
        <v>1</v>
      </c>
      <c r="N177" s="255" t="s">
        <v>46</v>
      </c>
      <c r="O177" s="72"/>
      <c r="P177" s="196">
        <f>O177*H177</f>
        <v>0</v>
      </c>
      <c r="Q177" s="196">
        <v>1.04E-2</v>
      </c>
      <c r="R177" s="196">
        <f>Q177*H177</f>
        <v>0.4264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187</v>
      </c>
      <c r="AT177" s="198" t="s">
        <v>334</v>
      </c>
      <c r="AU177" s="198" t="s">
        <v>89</v>
      </c>
      <c r="AY177" s="18" t="s">
        <v>153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21</v>
      </c>
      <c r="BK177" s="199">
        <f>ROUND(I177*H177,2)</f>
        <v>0</v>
      </c>
      <c r="BL177" s="18" t="s">
        <v>152</v>
      </c>
      <c r="BM177" s="198" t="s">
        <v>1033</v>
      </c>
    </row>
    <row r="178" spans="1:65" s="2" customFormat="1" ht="14.45" customHeight="1">
      <c r="A178" s="35"/>
      <c r="B178" s="36"/>
      <c r="C178" s="187" t="s">
        <v>363</v>
      </c>
      <c r="D178" s="222" t="s">
        <v>155</v>
      </c>
      <c r="E178" s="188" t="s">
        <v>1034</v>
      </c>
      <c r="F178" s="189" t="s">
        <v>1035</v>
      </c>
      <c r="G178" s="190" t="s">
        <v>254</v>
      </c>
      <c r="H178" s="191">
        <v>41</v>
      </c>
      <c r="I178" s="192"/>
      <c r="J178" s="193">
        <f>ROUND(I178*H178,2)</f>
        <v>0</v>
      </c>
      <c r="K178" s="189" t="s">
        <v>1</v>
      </c>
      <c r="L178" s="40"/>
      <c r="M178" s="194" t="s">
        <v>1</v>
      </c>
      <c r="N178" s="195" t="s">
        <v>46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152</v>
      </c>
      <c r="AT178" s="198" t="s">
        <v>155</v>
      </c>
      <c r="AU178" s="198" t="s">
        <v>89</v>
      </c>
      <c r="AY178" s="18" t="s">
        <v>153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21</v>
      </c>
      <c r="BK178" s="199">
        <f>ROUND(I178*H178,2)</f>
        <v>0</v>
      </c>
      <c r="BL178" s="18" t="s">
        <v>152</v>
      </c>
      <c r="BM178" s="198" t="s">
        <v>1036</v>
      </c>
    </row>
    <row r="179" spans="1:65" s="2" customFormat="1" ht="19.5">
      <c r="A179" s="35"/>
      <c r="B179" s="36"/>
      <c r="C179" s="37"/>
      <c r="D179" s="200" t="s">
        <v>161</v>
      </c>
      <c r="E179" s="37"/>
      <c r="F179" s="201" t="s">
        <v>1037</v>
      </c>
      <c r="G179" s="37"/>
      <c r="H179" s="37"/>
      <c r="I179" s="202"/>
      <c r="J179" s="37"/>
      <c r="K179" s="37"/>
      <c r="L179" s="40"/>
      <c r="M179" s="203"/>
      <c r="N179" s="204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161</v>
      </c>
      <c r="AU179" s="18" t="s">
        <v>89</v>
      </c>
    </row>
    <row r="180" spans="1:65" s="2" customFormat="1" ht="14.45" customHeight="1">
      <c r="A180" s="35"/>
      <c r="B180" s="36"/>
      <c r="C180" s="187" t="s">
        <v>368</v>
      </c>
      <c r="D180" s="222" t="s">
        <v>155</v>
      </c>
      <c r="E180" s="188" t="s">
        <v>1038</v>
      </c>
      <c r="F180" s="189" t="s">
        <v>1039</v>
      </c>
      <c r="G180" s="190" t="s">
        <v>424</v>
      </c>
      <c r="H180" s="191">
        <v>87</v>
      </c>
      <c r="I180" s="192"/>
      <c r="J180" s="193">
        <f>ROUND(I180*H180,2)</f>
        <v>0</v>
      </c>
      <c r="K180" s="189" t="s">
        <v>1</v>
      </c>
      <c r="L180" s="40"/>
      <c r="M180" s="194" t="s">
        <v>1</v>
      </c>
      <c r="N180" s="195" t="s">
        <v>46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152</v>
      </c>
      <c r="AT180" s="198" t="s">
        <v>155</v>
      </c>
      <c r="AU180" s="198" t="s">
        <v>89</v>
      </c>
      <c r="AY180" s="18" t="s">
        <v>153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21</v>
      </c>
      <c r="BK180" s="199">
        <f>ROUND(I180*H180,2)</f>
        <v>0</v>
      </c>
      <c r="BL180" s="18" t="s">
        <v>152</v>
      </c>
      <c r="BM180" s="198" t="s">
        <v>1040</v>
      </c>
    </row>
    <row r="181" spans="1:65" s="2" customFormat="1" ht="19.5">
      <c r="A181" s="35"/>
      <c r="B181" s="36"/>
      <c r="C181" s="37"/>
      <c r="D181" s="200" t="s">
        <v>161</v>
      </c>
      <c r="E181" s="37"/>
      <c r="F181" s="201" t="s">
        <v>1041</v>
      </c>
      <c r="G181" s="37"/>
      <c r="H181" s="37"/>
      <c r="I181" s="202"/>
      <c r="J181" s="37"/>
      <c r="K181" s="37"/>
      <c r="L181" s="40"/>
      <c r="M181" s="203"/>
      <c r="N181" s="204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161</v>
      </c>
      <c r="AU181" s="18" t="s">
        <v>89</v>
      </c>
    </row>
    <row r="182" spans="1:65" s="13" customFormat="1">
      <c r="B182" s="211"/>
      <c r="C182" s="212"/>
      <c r="D182" s="200" t="s">
        <v>239</v>
      </c>
      <c r="E182" s="213" t="s">
        <v>1</v>
      </c>
      <c r="F182" s="214" t="s">
        <v>1042</v>
      </c>
      <c r="G182" s="212"/>
      <c r="H182" s="215">
        <v>87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239</v>
      </c>
      <c r="AU182" s="221" t="s">
        <v>89</v>
      </c>
      <c r="AV182" s="13" t="s">
        <v>89</v>
      </c>
      <c r="AW182" s="13" t="s">
        <v>37</v>
      </c>
      <c r="AX182" s="13" t="s">
        <v>21</v>
      </c>
      <c r="AY182" s="221" t="s">
        <v>153</v>
      </c>
    </row>
    <row r="183" spans="1:65" s="2" customFormat="1" ht="14.45" customHeight="1">
      <c r="A183" s="35"/>
      <c r="B183" s="36"/>
      <c r="C183" s="187" t="s">
        <v>373</v>
      </c>
      <c r="D183" s="187" t="s">
        <v>155</v>
      </c>
      <c r="E183" s="188" t="s">
        <v>1043</v>
      </c>
      <c r="F183" s="189" t="s">
        <v>1044</v>
      </c>
      <c r="G183" s="190" t="s">
        <v>424</v>
      </c>
      <c r="H183" s="191">
        <v>1</v>
      </c>
      <c r="I183" s="192"/>
      <c r="J183" s="193">
        <f t="shared" ref="J183:J195" si="0">ROUND(I183*H183,2)</f>
        <v>0</v>
      </c>
      <c r="K183" s="189" t="s">
        <v>237</v>
      </c>
      <c r="L183" s="40"/>
      <c r="M183" s="194" t="s">
        <v>1</v>
      </c>
      <c r="N183" s="195" t="s">
        <v>46</v>
      </c>
      <c r="O183" s="72"/>
      <c r="P183" s="196">
        <f t="shared" ref="P183:P195" si="1">O183*H183</f>
        <v>0</v>
      </c>
      <c r="Q183" s="196">
        <v>3.4486E-4</v>
      </c>
      <c r="R183" s="196">
        <f t="shared" ref="R183:R195" si="2">Q183*H183</f>
        <v>3.4486E-4</v>
      </c>
      <c r="S183" s="196">
        <v>0</v>
      </c>
      <c r="T183" s="197">
        <f t="shared" ref="T183:T195" si="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152</v>
      </c>
      <c r="AT183" s="198" t="s">
        <v>155</v>
      </c>
      <c r="AU183" s="198" t="s">
        <v>89</v>
      </c>
      <c r="AY183" s="18" t="s">
        <v>153</v>
      </c>
      <c r="BE183" s="199">
        <f t="shared" ref="BE183:BE195" si="4">IF(N183="základní",J183,0)</f>
        <v>0</v>
      </c>
      <c r="BF183" s="199">
        <f t="shared" ref="BF183:BF195" si="5">IF(N183="snížená",J183,0)</f>
        <v>0</v>
      </c>
      <c r="BG183" s="199">
        <f t="shared" ref="BG183:BG195" si="6">IF(N183="zákl. přenesená",J183,0)</f>
        <v>0</v>
      </c>
      <c r="BH183" s="199">
        <f t="shared" ref="BH183:BH195" si="7">IF(N183="sníž. přenesená",J183,0)</f>
        <v>0</v>
      </c>
      <c r="BI183" s="199">
        <f t="shared" ref="BI183:BI195" si="8">IF(N183="nulová",J183,0)</f>
        <v>0</v>
      </c>
      <c r="BJ183" s="18" t="s">
        <v>21</v>
      </c>
      <c r="BK183" s="199">
        <f t="shared" ref="BK183:BK195" si="9">ROUND(I183*H183,2)</f>
        <v>0</v>
      </c>
      <c r="BL183" s="18" t="s">
        <v>152</v>
      </c>
      <c r="BM183" s="198" t="s">
        <v>1045</v>
      </c>
    </row>
    <row r="184" spans="1:65" s="2" customFormat="1" ht="14.45" customHeight="1">
      <c r="A184" s="35"/>
      <c r="B184" s="36"/>
      <c r="C184" s="187" t="s">
        <v>377</v>
      </c>
      <c r="D184" s="187" t="s">
        <v>155</v>
      </c>
      <c r="E184" s="188" t="s">
        <v>1046</v>
      </c>
      <c r="F184" s="189" t="s">
        <v>1047</v>
      </c>
      <c r="G184" s="190" t="s">
        <v>424</v>
      </c>
      <c r="H184" s="191">
        <v>1</v>
      </c>
      <c r="I184" s="192"/>
      <c r="J184" s="193">
        <f t="shared" si="0"/>
        <v>0</v>
      </c>
      <c r="K184" s="189" t="s">
        <v>1</v>
      </c>
      <c r="L184" s="40"/>
      <c r="M184" s="194" t="s">
        <v>1</v>
      </c>
      <c r="N184" s="195" t="s">
        <v>46</v>
      </c>
      <c r="O184" s="72"/>
      <c r="P184" s="196">
        <f t="shared" si="1"/>
        <v>0</v>
      </c>
      <c r="Q184" s="196">
        <v>3.5999999999999997E-2</v>
      </c>
      <c r="R184" s="196">
        <f t="shared" si="2"/>
        <v>3.5999999999999997E-2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152</v>
      </c>
      <c r="AT184" s="198" t="s">
        <v>155</v>
      </c>
      <c r="AU184" s="198" t="s">
        <v>89</v>
      </c>
      <c r="AY184" s="18" t="s">
        <v>153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21</v>
      </c>
      <c r="BK184" s="199">
        <f t="shared" si="9"/>
        <v>0</v>
      </c>
      <c r="BL184" s="18" t="s">
        <v>152</v>
      </c>
      <c r="BM184" s="198" t="s">
        <v>1048</v>
      </c>
    </row>
    <row r="185" spans="1:65" s="2" customFormat="1" ht="14.45" customHeight="1">
      <c r="A185" s="35"/>
      <c r="B185" s="36"/>
      <c r="C185" s="187" t="s">
        <v>382</v>
      </c>
      <c r="D185" s="187" t="s">
        <v>155</v>
      </c>
      <c r="E185" s="188" t="s">
        <v>1049</v>
      </c>
      <c r="F185" s="189" t="s">
        <v>1050</v>
      </c>
      <c r="G185" s="190" t="s">
        <v>424</v>
      </c>
      <c r="H185" s="191">
        <v>1</v>
      </c>
      <c r="I185" s="192"/>
      <c r="J185" s="193">
        <f t="shared" si="0"/>
        <v>0</v>
      </c>
      <c r="K185" s="189" t="s">
        <v>237</v>
      </c>
      <c r="L185" s="40"/>
      <c r="M185" s="194" t="s">
        <v>1</v>
      </c>
      <c r="N185" s="195" t="s">
        <v>46</v>
      </c>
      <c r="O185" s="72"/>
      <c r="P185" s="196">
        <f t="shared" si="1"/>
        <v>0</v>
      </c>
      <c r="Q185" s="196">
        <v>0.32905679999999998</v>
      </c>
      <c r="R185" s="196">
        <f t="shared" si="2"/>
        <v>0.32905679999999998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152</v>
      </c>
      <c r="AT185" s="198" t="s">
        <v>155</v>
      </c>
      <c r="AU185" s="198" t="s">
        <v>89</v>
      </c>
      <c r="AY185" s="18" t="s">
        <v>153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21</v>
      </c>
      <c r="BK185" s="199">
        <f t="shared" si="9"/>
        <v>0</v>
      </c>
      <c r="BL185" s="18" t="s">
        <v>152</v>
      </c>
      <c r="BM185" s="198" t="s">
        <v>1051</v>
      </c>
    </row>
    <row r="186" spans="1:65" s="2" customFormat="1" ht="14.45" customHeight="1">
      <c r="A186" s="35"/>
      <c r="B186" s="36"/>
      <c r="C186" s="245" t="s">
        <v>387</v>
      </c>
      <c r="D186" s="245" t="s">
        <v>334</v>
      </c>
      <c r="E186" s="247" t="s">
        <v>1052</v>
      </c>
      <c r="F186" s="248" t="s">
        <v>1053</v>
      </c>
      <c r="G186" s="249" t="s">
        <v>424</v>
      </c>
      <c r="H186" s="250">
        <v>1</v>
      </c>
      <c r="I186" s="251"/>
      <c r="J186" s="252">
        <f t="shared" si="0"/>
        <v>0</v>
      </c>
      <c r="K186" s="248" t="s">
        <v>237</v>
      </c>
      <c r="L186" s="253"/>
      <c r="M186" s="254" t="s">
        <v>1</v>
      </c>
      <c r="N186" s="255" t="s">
        <v>46</v>
      </c>
      <c r="O186" s="72"/>
      <c r="P186" s="196">
        <f t="shared" si="1"/>
        <v>0</v>
      </c>
      <c r="Q186" s="196">
        <v>2.9499999999999998E-2</v>
      </c>
      <c r="R186" s="196">
        <f t="shared" si="2"/>
        <v>2.9499999999999998E-2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187</v>
      </c>
      <c r="AT186" s="198" t="s">
        <v>334</v>
      </c>
      <c r="AU186" s="198" t="s">
        <v>89</v>
      </c>
      <c r="AY186" s="18" t="s">
        <v>153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21</v>
      </c>
      <c r="BK186" s="199">
        <f t="shared" si="9"/>
        <v>0</v>
      </c>
      <c r="BL186" s="18" t="s">
        <v>152</v>
      </c>
      <c r="BM186" s="198" t="s">
        <v>1054</v>
      </c>
    </row>
    <row r="187" spans="1:65" s="2" customFormat="1" ht="14.45" customHeight="1">
      <c r="A187" s="35"/>
      <c r="B187" s="36"/>
      <c r="C187" s="187" t="s">
        <v>392</v>
      </c>
      <c r="D187" s="187" t="s">
        <v>155</v>
      </c>
      <c r="E187" s="188" t="s">
        <v>1055</v>
      </c>
      <c r="F187" s="189" t="s">
        <v>1056</v>
      </c>
      <c r="G187" s="190" t="s">
        <v>424</v>
      </c>
      <c r="H187" s="191">
        <v>9</v>
      </c>
      <c r="I187" s="192"/>
      <c r="J187" s="193">
        <f t="shared" si="0"/>
        <v>0</v>
      </c>
      <c r="K187" s="189" t="s">
        <v>237</v>
      </c>
      <c r="L187" s="40"/>
      <c r="M187" s="194" t="s">
        <v>1</v>
      </c>
      <c r="N187" s="195" t="s">
        <v>46</v>
      </c>
      <c r="O187" s="72"/>
      <c r="P187" s="196">
        <f t="shared" si="1"/>
        <v>0</v>
      </c>
      <c r="Q187" s="196">
        <v>1.6692E-3</v>
      </c>
      <c r="R187" s="196">
        <f t="shared" si="2"/>
        <v>1.5022799999999999E-2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21</v>
      </c>
      <c r="BK187" s="199">
        <f t="shared" si="9"/>
        <v>0</v>
      </c>
      <c r="BL187" s="18" t="s">
        <v>152</v>
      </c>
      <c r="BM187" s="198" t="s">
        <v>1057</v>
      </c>
    </row>
    <row r="188" spans="1:65" s="2" customFormat="1" ht="14.45" customHeight="1">
      <c r="A188" s="35"/>
      <c r="B188" s="36"/>
      <c r="C188" s="187" t="s">
        <v>396</v>
      </c>
      <c r="D188" s="187" t="s">
        <v>155</v>
      </c>
      <c r="E188" s="188" t="s">
        <v>1058</v>
      </c>
      <c r="F188" s="189" t="s">
        <v>1059</v>
      </c>
      <c r="G188" s="190" t="s">
        <v>424</v>
      </c>
      <c r="H188" s="191">
        <v>1</v>
      </c>
      <c r="I188" s="192"/>
      <c r="J188" s="193">
        <f t="shared" si="0"/>
        <v>0</v>
      </c>
      <c r="K188" s="189" t="s">
        <v>1</v>
      </c>
      <c r="L188" s="40"/>
      <c r="M188" s="194" t="s">
        <v>1</v>
      </c>
      <c r="N188" s="195" t="s">
        <v>46</v>
      </c>
      <c r="O188" s="72"/>
      <c r="P188" s="196">
        <f t="shared" si="1"/>
        <v>0</v>
      </c>
      <c r="Q188" s="196">
        <v>1.2999999999999999E-2</v>
      </c>
      <c r="R188" s="196">
        <f t="shared" si="2"/>
        <v>1.2999999999999999E-2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152</v>
      </c>
      <c r="AT188" s="198" t="s">
        <v>155</v>
      </c>
      <c r="AU188" s="198" t="s">
        <v>89</v>
      </c>
      <c r="AY188" s="18" t="s">
        <v>153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21</v>
      </c>
      <c r="BK188" s="199">
        <f t="shared" si="9"/>
        <v>0</v>
      </c>
      <c r="BL188" s="18" t="s">
        <v>152</v>
      </c>
      <c r="BM188" s="198" t="s">
        <v>1060</v>
      </c>
    </row>
    <row r="189" spans="1:65" s="2" customFormat="1" ht="14.45" customHeight="1">
      <c r="A189" s="35"/>
      <c r="B189" s="36"/>
      <c r="C189" s="187" t="s">
        <v>401</v>
      </c>
      <c r="D189" s="187" t="s">
        <v>155</v>
      </c>
      <c r="E189" s="188" t="s">
        <v>1061</v>
      </c>
      <c r="F189" s="189" t="s">
        <v>1062</v>
      </c>
      <c r="G189" s="190" t="s">
        <v>424</v>
      </c>
      <c r="H189" s="191">
        <v>1</v>
      </c>
      <c r="I189" s="192"/>
      <c r="J189" s="193">
        <f t="shared" si="0"/>
        <v>0</v>
      </c>
      <c r="K189" s="189" t="s">
        <v>1</v>
      </c>
      <c r="L189" s="40"/>
      <c r="M189" s="194" t="s">
        <v>1</v>
      </c>
      <c r="N189" s="195" t="s">
        <v>46</v>
      </c>
      <c r="O189" s="72"/>
      <c r="P189" s="196">
        <f t="shared" si="1"/>
        <v>0</v>
      </c>
      <c r="Q189" s="196">
        <v>3.3399999999999999E-2</v>
      </c>
      <c r="R189" s="196">
        <f t="shared" si="2"/>
        <v>3.3399999999999999E-2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152</v>
      </c>
      <c r="AT189" s="198" t="s">
        <v>155</v>
      </c>
      <c r="AU189" s="198" t="s">
        <v>89</v>
      </c>
      <c r="AY189" s="18" t="s">
        <v>153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21</v>
      </c>
      <c r="BK189" s="199">
        <f t="shared" si="9"/>
        <v>0</v>
      </c>
      <c r="BL189" s="18" t="s">
        <v>152</v>
      </c>
      <c r="BM189" s="198" t="s">
        <v>1063</v>
      </c>
    </row>
    <row r="190" spans="1:65" s="2" customFormat="1" ht="14.45" customHeight="1">
      <c r="A190" s="35"/>
      <c r="B190" s="36"/>
      <c r="C190" s="187" t="s">
        <v>406</v>
      </c>
      <c r="D190" s="187" t="s">
        <v>155</v>
      </c>
      <c r="E190" s="188" t="s">
        <v>1064</v>
      </c>
      <c r="F190" s="189" t="s">
        <v>1065</v>
      </c>
      <c r="G190" s="190" t="s">
        <v>424</v>
      </c>
      <c r="H190" s="191">
        <v>3</v>
      </c>
      <c r="I190" s="192"/>
      <c r="J190" s="193">
        <f t="shared" si="0"/>
        <v>0</v>
      </c>
      <c r="K190" s="189" t="s">
        <v>1</v>
      </c>
      <c r="L190" s="40"/>
      <c r="M190" s="194" t="s">
        <v>1</v>
      </c>
      <c r="N190" s="195" t="s">
        <v>46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152</v>
      </c>
      <c r="AT190" s="198" t="s">
        <v>155</v>
      </c>
      <c r="AU190" s="198" t="s">
        <v>89</v>
      </c>
      <c r="AY190" s="18" t="s">
        <v>153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21</v>
      </c>
      <c r="BK190" s="199">
        <f t="shared" si="9"/>
        <v>0</v>
      </c>
      <c r="BL190" s="18" t="s">
        <v>152</v>
      </c>
      <c r="BM190" s="198" t="s">
        <v>1066</v>
      </c>
    </row>
    <row r="191" spans="1:65" s="2" customFormat="1" ht="14.45" customHeight="1">
      <c r="A191" s="35"/>
      <c r="B191" s="36"/>
      <c r="C191" s="187" t="s">
        <v>411</v>
      </c>
      <c r="D191" s="187" t="s">
        <v>155</v>
      </c>
      <c r="E191" s="188" t="s">
        <v>1067</v>
      </c>
      <c r="F191" s="189" t="s">
        <v>1068</v>
      </c>
      <c r="G191" s="190" t="s">
        <v>424</v>
      </c>
      <c r="H191" s="191">
        <v>2</v>
      </c>
      <c r="I191" s="192"/>
      <c r="J191" s="193">
        <f t="shared" si="0"/>
        <v>0</v>
      </c>
      <c r="K191" s="189" t="s">
        <v>1</v>
      </c>
      <c r="L191" s="40"/>
      <c r="M191" s="194" t="s">
        <v>1</v>
      </c>
      <c r="N191" s="195" t="s">
        <v>46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152</v>
      </c>
      <c r="AT191" s="198" t="s">
        <v>155</v>
      </c>
      <c r="AU191" s="198" t="s">
        <v>89</v>
      </c>
      <c r="AY191" s="18" t="s">
        <v>153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21</v>
      </c>
      <c r="BK191" s="199">
        <f t="shared" si="9"/>
        <v>0</v>
      </c>
      <c r="BL191" s="18" t="s">
        <v>152</v>
      </c>
      <c r="BM191" s="198" t="s">
        <v>1069</v>
      </c>
    </row>
    <row r="192" spans="1:65" s="2" customFormat="1" ht="14.45" customHeight="1">
      <c r="A192" s="35"/>
      <c r="B192" s="36"/>
      <c r="C192" s="187" t="s">
        <v>416</v>
      </c>
      <c r="D192" s="187" t="s">
        <v>155</v>
      </c>
      <c r="E192" s="188" t="s">
        <v>1070</v>
      </c>
      <c r="F192" s="189" t="s">
        <v>1071</v>
      </c>
      <c r="G192" s="190" t="s">
        <v>424</v>
      </c>
      <c r="H192" s="191">
        <v>1</v>
      </c>
      <c r="I192" s="192"/>
      <c r="J192" s="193">
        <f t="shared" si="0"/>
        <v>0</v>
      </c>
      <c r="K192" s="189" t="s">
        <v>1</v>
      </c>
      <c r="L192" s="40"/>
      <c r="M192" s="194" t="s">
        <v>1</v>
      </c>
      <c r="N192" s="195" t="s">
        <v>46</v>
      </c>
      <c r="O192" s="72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152</v>
      </c>
      <c r="AT192" s="198" t="s">
        <v>155</v>
      </c>
      <c r="AU192" s="198" t="s">
        <v>89</v>
      </c>
      <c r="AY192" s="18" t="s">
        <v>153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21</v>
      </c>
      <c r="BK192" s="199">
        <f t="shared" si="9"/>
        <v>0</v>
      </c>
      <c r="BL192" s="18" t="s">
        <v>152</v>
      </c>
      <c r="BM192" s="198" t="s">
        <v>1072</v>
      </c>
    </row>
    <row r="193" spans="1:65" s="2" customFormat="1" ht="14.45" customHeight="1">
      <c r="A193" s="35"/>
      <c r="B193" s="36"/>
      <c r="C193" s="187" t="s">
        <v>421</v>
      </c>
      <c r="D193" s="187" t="s">
        <v>155</v>
      </c>
      <c r="E193" s="188" t="s">
        <v>1073</v>
      </c>
      <c r="F193" s="189" t="s">
        <v>1074</v>
      </c>
      <c r="G193" s="190" t="s">
        <v>424</v>
      </c>
      <c r="H193" s="191">
        <v>1</v>
      </c>
      <c r="I193" s="192"/>
      <c r="J193" s="193">
        <f t="shared" si="0"/>
        <v>0</v>
      </c>
      <c r="K193" s="189" t="s">
        <v>1</v>
      </c>
      <c r="L193" s="40"/>
      <c r="M193" s="194" t="s">
        <v>1</v>
      </c>
      <c r="N193" s="195" t="s">
        <v>46</v>
      </c>
      <c r="O193" s="72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152</v>
      </c>
      <c r="AT193" s="198" t="s">
        <v>155</v>
      </c>
      <c r="AU193" s="198" t="s">
        <v>89</v>
      </c>
      <c r="AY193" s="18" t="s">
        <v>153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21</v>
      </c>
      <c r="BK193" s="199">
        <f t="shared" si="9"/>
        <v>0</v>
      </c>
      <c r="BL193" s="18" t="s">
        <v>152</v>
      </c>
      <c r="BM193" s="198" t="s">
        <v>1075</v>
      </c>
    </row>
    <row r="194" spans="1:65" s="2" customFormat="1" ht="14.45" customHeight="1">
      <c r="A194" s="35"/>
      <c r="B194" s="36"/>
      <c r="C194" s="187" t="s">
        <v>427</v>
      </c>
      <c r="D194" s="265" t="s">
        <v>155</v>
      </c>
      <c r="E194" s="188" t="s">
        <v>1076</v>
      </c>
      <c r="F194" s="189" t="s">
        <v>1077</v>
      </c>
      <c r="G194" s="190" t="s">
        <v>711</v>
      </c>
      <c r="H194" s="191">
        <v>1</v>
      </c>
      <c r="I194" s="192"/>
      <c r="J194" s="193">
        <f t="shared" si="0"/>
        <v>0</v>
      </c>
      <c r="K194" s="189" t="s">
        <v>1</v>
      </c>
      <c r="L194" s="40"/>
      <c r="M194" s="194" t="s">
        <v>1</v>
      </c>
      <c r="N194" s="195" t="s">
        <v>46</v>
      </c>
      <c r="O194" s="72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152</v>
      </c>
      <c r="AT194" s="198" t="s">
        <v>155</v>
      </c>
      <c r="AU194" s="198" t="s">
        <v>89</v>
      </c>
      <c r="AY194" s="18" t="s">
        <v>153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21</v>
      </c>
      <c r="BK194" s="199">
        <f t="shared" si="9"/>
        <v>0</v>
      </c>
      <c r="BL194" s="18" t="s">
        <v>152</v>
      </c>
      <c r="BM194" s="198" t="s">
        <v>1078</v>
      </c>
    </row>
    <row r="195" spans="1:65" s="2" customFormat="1" ht="14.45" customHeight="1">
      <c r="A195" s="35"/>
      <c r="B195" s="36"/>
      <c r="C195" s="187" t="s">
        <v>432</v>
      </c>
      <c r="D195" s="265" t="s">
        <v>155</v>
      </c>
      <c r="E195" s="188" t="s">
        <v>1079</v>
      </c>
      <c r="F195" s="189" t="s">
        <v>1080</v>
      </c>
      <c r="G195" s="190" t="s">
        <v>424</v>
      </c>
      <c r="H195" s="191">
        <v>26</v>
      </c>
      <c r="I195" s="192"/>
      <c r="J195" s="193">
        <f t="shared" si="0"/>
        <v>0</v>
      </c>
      <c r="K195" s="189" t="s">
        <v>1</v>
      </c>
      <c r="L195" s="40"/>
      <c r="M195" s="194" t="s">
        <v>1</v>
      </c>
      <c r="N195" s="195" t="s">
        <v>46</v>
      </c>
      <c r="O195" s="72"/>
      <c r="P195" s="196">
        <f t="shared" si="1"/>
        <v>0</v>
      </c>
      <c r="Q195" s="196">
        <v>0</v>
      </c>
      <c r="R195" s="196">
        <f t="shared" si="2"/>
        <v>0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152</v>
      </c>
      <c r="AT195" s="198" t="s">
        <v>155</v>
      </c>
      <c r="AU195" s="198" t="s">
        <v>89</v>
      </c>
      <c r="AY195" s="18" t="s">
        <v>153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21</v>
      </c>
      <c r="BK195" s="199">
        <f t="shared" si="9"/>
        <v>0</v>
      </c>
      <c r="BL195" s="18" t="s">
        <v>152</v>
      </c>
      <c r="BM195" s="198" t="s">
        <v>1081</v>
      </c>
    </row>
    <row r="196" spans="1:65" s="13" customFormat="1">
      <c r="B196" s="211"/>
      <c r="C196" s="212"/>
      <c r="D196" s="200" t="s">
        <v>239</v>
      </c>
      <c r="E196" s="213" t="s">
        <v>1</v>
      </c>
      <c r="F196" s="214" t="s">
        <v>363</v>
      </c>
      <c r="G196" s="212"/>
      <c r="H196" s="215">
        <v>26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239</v>
      </c>
      <c r="AU196" s="221" t="s">
        <v>89</v>
      </c>
      <c r="AV196" s="13" t="s">
        <v>89</v>
      </c>
      <c r="AW196" s="13" t="s">
        <v>37</v>
      </c>
      <c r="AX196" s="13" t="s">
        <v>21</v>
      </c>
      <c r="AY196" s="221" t="s">
        <v>153</v>
      </c>
    </row>
    <row r="197" spans="1:65" s="2" customFormat="1" ht="14.45" customHeight="1">
      <c r="A197" s="35"/>
      <c r="B197" s="36"/>
      <c r="C197" s="187" t="s">
        <v>437</v>
      </c>
      <c r="D197" s="265" t="s">
        <v>155</v>
      </c>
      <c r="E197" s="188" t="s">
        <v>1082</v>
      </c>
      <c r="F197" s="189" t="s">
        <v>1083</v>
      </c>
      <c r="G197" s="190" t="s">
        <v>424</v>
      </c>
      <c r="H197" s="191">
        <v>13</v>
      </c>
      <c r="I197" s="192"/>
      <c r="J197" s="193">
        <f t="shared" ref="J197:J209" si="10">ROUND(I197*H197,2)</f>
        <v>0</v>
      </c>
      <c r="K197" s="189" t="s">
        <v>1</v>
      </c>
      <c r="L197" s="40"/>
      <c r="M197" s="194" t="s">
        <v>1</v>
      </c>
      <c r="N197" s="195" t="s">
        <v>46</v>
      </c>
      <c r="O197" s="72"/>
      <c r="P197" s="196">
        <f t="shared" ref="P197:P209" si="11">O197*H197</f>
        <v>0</v>
      </c>
      <c r="Q197" s="196">
        <v>4.2999999999999999E-4</v>
      </c>
      <c r="R197" s="196">
        <f t="shared" ref="R197:R209" si="12">Q197*H197</f>
        <v>5.5899999999999995E-3</v>
      </c>
      <c r="S197" s="196">
        <v>0</v>
      </c>
      <c r="T197" s="197">
        <f t="shared" ref="T197:T209" si="13"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152</v>
      </c>
      <c r="AT197" s="198" t="s">
        <v>155</v>
      </c>
      <c r="AU197" s="198" t="s">
        <v>89</v>
      </c>
      <c r="AY197" s="18" t="s">
        <v>153</v>
      </c>
      <c r="BE197" s="199">
        <f t="shared" ref="BE197:BE209" si="14">IF(N197="základní",J197,0)</f>
        <v>0</v>
      </c>
      <c r="BF197" s="199">
        <f t="shared" ref="BF197:BF209" si="15">IF(N197="snížená",J197,0)</f>
        <v>0</v>
      </c>
      <c r="BG197" s="199">
        <f t="shared" ref="BG197:BG209" si="16">IF(N197="zákl. přenesená",J197,0)</f>
        <v>0</v>
      </c>
      <c r="BH197" s="199">
        <f t="shared" ref="BH197:BH209" si="17">IF(N197="sníž. přenesená",J197,0)</f>
        <v>0</v>
      </c>
      <c r="BI197" s="199">
        <f t="shared" ref="BI197:BI209" si="18">IF(N197="nulová",J197,0)</f>
        <v>0</v>
      </c>
      <c r="BJ197" s="18" t="s">
        <v>21</v>
      </c>
      <c r="BK197" s="199">
        <f t="shared" ref="BK197:BK209" si="19">ROUND(I197*H197,2)</f>
        <v>0</v>
      </c>
      <c r="BL197" s="18" t="s">
        <v>152</v>
      </c>
      <c r="BM197" s="198" t="s">
        <v>1084</v>
      </c>
    </row>
    <row r="198" spans="1:65" s="2" customFormat="1" ht="14.45" customHeight="1">
      <c r="A198" s="35"/>
      <c r="B198" s="36"/>
      <c r="C198" s="187" t="s">
        <v>442</v>
      </c>
      <c r="D198" s="265" t="s">
        <v>155</v>
      </c>
      <c r="E198" s="188" t="s">
        <v>1085</v>
      </c>
      <c r="F198" s="189" t="s">
        <v>1086</v>
      </c>
      <c r="G198" s="190" t="s">
        <v>424</v>
      </c>
      <c r="H198" s="191">
        <v>1</v>
      </c>
      <c r="I198" s="192"/>
      <c r="J198" s="193">
        <f t="shared" si="10"/>
        <v>0</v>
      </c>
      <c r="K198" s="189" t="s">
        <v>1</v>
      </c>
      <c r="L198" s="40"/>
      <c r="M198" s="194" t="s">
        <v>1</v>
      </c>
      <c r="N198" s="195" t="s">
        <v>46</v>
      </c>
      <c r="O198" s="72"/>
      <c r="P198" s="196">
        <f t="shared" si="11"/>
        <v>0</v>
      </c>
      <c r="Q198" s="196">
        <v>9.5E-4</v>
      </c>
      <c r="R198" s="196">
        <f t="shared" si="12"/>
        <v>9.5E-4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152</v>
      </c>
      <c r="AT198" s="198" t="s">
        <v>155</v>
      </c>
      <c r="AU198" s="198" t="s">
        <v>89</v>
      </c>
      <c r="AY198" s="18" t="s">
        <v>153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21</v>
      </c>
      <c r="BK198" s="199">
        <f t="shared" si="19"/>
        <v>0</v>
      </c>
      <c r="BL198" s="18" t="s">
        <v>152</v>
      </c>
      <c r="BM198" s="198" t="s">
        <v>1087</v>
      </c>
    </row>
    <row r="199" spans="1:65" s="2" customFormat="1" ht="14.45" customHeight="1">
      <c r="A199" s="35"/>
      <c r="B199" s="36"/>
      <c r="C199" s="187" t="s">
        <v>448</v>
      </c>
      <c r="D199" s="265" t="s">
        <v>155</v>
      </c>
      <c r="E199" s="188" t="s">
        <v>1088</v>
      </c>
      <c r="F199" s="189" t="s">
        <v>1089</v>
      </c>
      <c r="G199" s="190" t="s">
        <v>424</v>
      </c>
      <c r="H199" s="191">
        <v>1</v>
      </c>
      <c r="I199" s="192"/>
      <c r="J199" s="193">
        <f t="shared" si="10"/>
        <v>0</v>
      </c>
      <c r="K199" s="189" t="s">
        <v>1</v>
      </c>
      <c r="L199" s="40"/>
      <c r="M199" s="194" t="s">
        <v>1</v>
      </c>
      <c r="N199" s="195" t="s">
        <v>46</v>
      </c>
      <c r="O199" s="72"/>
      <c r="P199" s="196">
        <f t="shared" si="11"/>
        <v>0</v>
      </c>
      <c r="Q199" s="196">
        <v>8.0000000000000004E-4</v>
      </c>
      <c r="R199" s="196">
        <f t="shared" si="12"/>
        <v>8.0000000000000004E-4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152</v>
      </c>
      <c r="AT199" s="198" t="s">
        <v>155</v>
      </c>
      <c r="AU199" s="198" t="s">
        <v>89</v>
      </c>
      <c r="AY199" s="18" t="s">
        <v>153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21</v>
      </c>
      <c r="BK199" s="199">
        <f t="shared" si="19"/>
        <v>0</v>
      </c>
      <c r="BL199" s="18" t="s">
        <v>152</v>
      </c>
      <c r="BM199" s="198" t="s">
        <v>1090</v>
      </c>
    </row>
    <row r="200" spans="1:65" s="2" customFormat="1" ht="14.45" customHeight="1">
      <c r="A200" s="35"/>
      <c r="B200" s="36"/>
      <c r="C200" s="187" t="s">
        <v>455</v>
      </c>
      <c r="D200" s="265" t="s">
        <v>155</v>
      </c>
      <c r="E200" s="188" t="s">
        <v>1091</v>
      </c>
      <c r="F200" s="189" t="s">
        <v>1092</v>
      </c>
      <c r="G200" s="190" t="s">
        <v>424</v>
      </c>
      <c r="H200" s="191">
        <v>3</v>
      </c>
      <c r="I200" s="192"/>
      <c r="J200" s="193">
        <f t="shared" si="10"/>
        <v>0</v>
      </c>
      <c r="K200" s="189" t="s">
        <v>1</v>
      </c>
      <c r="L200" s="40"/>
      <c r="M200" s="194" t="s">
        <v>1</v>
      </c>
      <c r="N200" s="195" t="s">
        <v>46</v>
      </c>
      <c r="O200" s="72"/>
      <c r="P200" s="196">
        <f t="shared" si="11"/>
        <v>0</v>
      </c>
      <c r="Q200" s="196">
        <v>7.6999999999999996E-4</v>
      </c>
      <c r="R200" s="196">
        <f t="shared" si="12"/>
        <v>2.31E-3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152</v>
      </c>
      <c r="AT200" s="198" t="s">
        <v>155</v>
      </c>
      <c r="AU200" s="198" t="s">
        <v>89</v>
      </c>
      <c r="AY200" s="18" t="s">
        <v>153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21</v>
      </c>
      <c r="BK200" s="199">
        <f t="shared" si="19"/>
        <v>0</v>
      </c>
      <c r="BL200" s="18" t="s">
        <v>152</v>
      </c>
      <c r="BM200" s="198" t="s">
        <v>1093</v>
      </c>
    </row>
    <row r="201" spans="1:65" s="2" customFormat="1" ht="14.45" customHeight="1">
      <c r="A201" s="35"/>
      <c r="B201" s="36"/>
      <c r="C201" s="187" t="s">
        <v>460</v>
      </c>
      <c r="D201" s="265" t="s">
        <v>155</v>
      </c>
      <c r="E201" s="188" t="s">
        <v>1094</v>
      </c>
      <c r="F201" s="189" t="s">
        <v>1095</v>
      </c>
      <c r="G201" s="190" t="s">
        <v>424</v>
      </c>
      <c r="H201" s="191">
        <v>2</v>
      </c>
      <c r="I201" s="192"/>
      <c r="J201" s="193">
        <f t="shared" si="10"/>
        <v>0</v>
      </c>
      <c r="K201" s="189" t="s">
        <v>1</v>
      </c>
      <c r="L201" s="40"/>
      <c r="M201" s="194" t="s">
        <v>1</v>
      </c>
      <c r="N201" s="195" t="s">
        <v>46</v>
      </c>
      <c r="O201" s="72"/>
      <c r="P201" s="196">
        <f t="shared" si="11"/>
        <v>0</v>
      </c>
      <c r="Q201" s="196">
        <v>8.0000000000000004E-4</v>
      </c>
      <c r="R201" s="196">
        <f t="shared" si="12"/>
        <v>1.6000000000000001E-3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152</v>
      </c>
      <c r="AT201" s="198" t="s">
        <v>155</v>
      </c>
      <c r="AU201" s="198" t="s">
        <v>89</v>
      </c>
      <c r="AY201" s="18" t="s">
        <v>153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21</v>
      </c>
      <c r="BK201" s="199">
        <f t="shared" si="19"/>
        <v>0</v>
      </c>
      <c r="BL201" s="18" t="s">
        <v>152</v>
      </c>
      <c r="BM201" s="198" t="s">
        <v>1096</v>
      </c>
    </row>
    <row r="202" spans="1:65" s="2" customFormat="1" ht="14.45" customHeight="1">
      <c r="A202" s="35"/>
      <c r="B202" s="36"/>
      <c r="C202" s="187" t="s">
        <v>465</v>
      </c>
      <c r="D202" s="265" t="s">
        <v>155</v>
      </c>
      <c r="E202" s="188" t="s">
        <v>1097</v>
      </c>
      <c r="F202" s="189" t="s">
        <v>1098</v>
      </c>
      <c r="G202" s="190" t="s">
        <v>424</v>
      </c>
      <c r="H202" s="191">
        <v>1</v>
      </c>
      <c r="I202" s="192"/>
      <c r="J202" s="193">
        <f t="shared" si="10"/>
        <v>0</v>
      </c>
      <c r="K202" s="189" t="s">
        <v>1</v>
      </c>
      <c r="L202" s="40"/>
      <c r="M202" s="194" t="s">
        <v>1</v>
      </c>
      <c r="N202" s="195" t="s">
        <v>46</v>
      </c>
      <c r="O202" s="72"/>
      <c r="P202" s="196">
        <f t="shared" si="11"/>
        <v>0</v>
      </c>
      <c r="Q202" s="196">
        <v>9.6000000000000002E-4</v>
      </c>
      <c r="R202" s="196">
        <f t="shared" si="12"/>
        <v>9.6000000000000002E-4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152</v>
      </c>
      <c r="AT202" s="198" t="s">
        <v>155</v>
      </c>
      <c r="AU202" s="198" t="s">
        <v>89</v>
      </c>
      <c r="AY202" s="18" t="s">
        <v>153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21</v>
      </c>
      <c r="BK202" s="199">
        <f t="shared" si="19"/>
        <v>0</v>
      </c>
      <c r="BL202" s="18" t="s">
        <v>152</v>
      </c>
      <c r="BM202" s="198" t="s">
        <v>1099</v>
      </c>
    </row>
    <row r="203" spans="1:65" s="2" customFormat="1" ht="14.45" customHeight="1">
      <c r="A203" s="35"/>
      <c r="B203" s="36"/>
      <c r="C203" s="187" t="s">
        <v>472</v>
      </c>
      <c r="D203" s="265" t="s">
        <v>155</v>
      </c>
      <c r="E203" s="188" t="s">
        <v>1100</v>
      </c>
      <c r="F203" s="189" t="s">
        <v>1101</v>
      </c>
      <c r="G203" s="190" t="s">
        <v>424</v>
      </c>
      <c r="H203" s="191">
        <v>1</v>
      </c>
      <c r="I203" s="192"/>
      <c r="J203" s="193">
        <f t="shared" si="10"/>
        <v>0</v>
      </c>
      <c r="K203" s="189" t="s">
        <v>1</v>
      </c>
      <c r="L203" s="40"/>
      <c r="M203" s="194" t="s">
        <v>1</v>
      </c>
      <c r="N203" s="195" t="s">
        <v>46</v>
      </c>
      <c r="O203" s="72"/>
      <c r="P203" s="196">
        <f t="shared" si="11"/>
        <v>0</v>
      </c>
      <c r="Q203" s="196">
        <v>1.64E-3</v>
      </c>
      <c r="R203" s="196">
        <f t="shared" si="12"/>
        <v>1.64E-3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152</v>
      </c>
      <c r="AT203" s="198" t="s">
        <v>155</v>
      </c>
      <c r="AU203" s="198" t="s">
        <v>89</v>
      </c>
      <c r="AY203" s="18" t="s">
        <v>153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21</v>
      </c>
      <c r="BK203" s="199">
        <f t="shared" si="19"/>
        <v>0</v>
      </c>
      <c r="BL203" s="18" t="s">
        <v>152</v>
      </c>
      <c r="BM203" s="198" t="s">
        <v>1102</v>
      </c>
    </row>
    <row r="204" spans="1:65" s="2" customFormat="1" ht="14.45" customHeight="1">
      <c r="A204" s="35"/>
      <c r="B204" s="36"/>
      <c r="C204" s="187" t="s">
        <v>477</v>
      </c>
      <c r="D204" s="265" t="s">
        <v>155</v>
      </c>
      <c r="E204" s="188" t="s">
        <v>1103</v>
      </c>
      <c r="F204" s="189" t="s">
        <v>1104</v>
      </c>
      <c r="G204" s="190" t="s">
        <v>424</v>
      </c>
      <c r="H204" s="191">
        <v>1</v>
      </c>
      <c r="I204" s="192"/>
      <c r="J204" s="193">
        <f t="shared" si="10"/>
        <v>0</v>
      </c>
      <c r="K204" s="189" t="s">
        <v>1</v>
      </c>
      <c r="L204" s="40"/>
      <c r="M204" s="194" t="s">
        <v>1</v>
      </c>
      <c r="N204" s="195" t="s">
        <v>46</v>
      </c>
      <c r="O204" s="72"/>
      <c r="P204" s="196">
        <f t="shared" si="11"/>
        <v>0</v>
      </c>
      <c r="Q204" s="196">
        <v>2.5400000000000002E-3</v>
      </c>
      <c r="R204" s="196">
        <f t="shared" si="12"/>
        <v>2.5400000000000002E-3</v>
      </c>
      <c r="S204" s="196">
        <v>0</v>
      </c>
      <c r="T204" s="197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152</v>
      </c>
      <c r="AT204" s="198" t="s">
        <v>155</v>
      </c>
      <c r="AU204" s="198" t="s">
        <v>89</v>
      </c>
      <c r="AY204" s="18" t="s">
        <v>153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8" t="s">
        <v>21</v>
      </c>
      <c r="BK204" s="199">
        <f t="shared" si="19"/>
        <v>0</v>
      </c>
      <c r="BL204" s="18" t="s">
        <v>152</v>
      </c>
      <c r="BM204" s="198" t="s">
        <v>1105</v>
      </c>
    </row>
    <row r="205" spans="1:65" s="2" customFormat="1" ht="14.45" customHeight="1">
      <c r="A205" s="35"/>
      <c r="B205" s="36"/>
      <c r="C205" s="187" t="s">
        <v>482</v>
      </c>
      <c r="D205" s="265" t="s">
        <v>155</v>
      </c>
      <c r="E205" s="188" t="s">
        <v>1106</v>
      </c>
      <c r="F205" s="189" t="s">
        <v>1107</v>
      </c>
      <c r="G205" s="190" t="s">
        <v>424</v>
      </c>
      <c r="H205" s="191">
        <v>1</v>
      </c>
      <c r="I205" s="192"/>
      <c r="J205" s="193">
        <f t="shared" si="10"/>
        <v>0</v>
      </c>
      <c r="K205" s="189" t="s">
        <v>1</v>
      </c>
      <c r="L205" s="40"/>
      <c r="M205" s="194" t="s">
        <v>1</v>
      </c>
      <c r="N205" s="195" t="s">
        <v>46</v>
      </c>
      <c r="O205" s="72"/>
      <c r="P205" s="196">
        <f t="shared" si="11"/>
        <v>0</v>
      </c>
      <c r="Q205" s="196">
        <v>1.1000000000000001E-3</v>
      </c>
      <c r="R205" s="196">
        <f t="shared" si="12"/>
        <v>1.1000000000000001E-3</v>
      </c>
      <c r="S205" s="196">
        <v>0</v>
      </c>
      <c r="T205" s="197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152</v>
      </c>
      <c r="AT205" s="198" t="s">
        <v>155</v>
      </c>
      <c r="AU205" s="198" t="s">
        <v>89</v>
      </c>
      <c r="AY205" s="18" t="s">
        <v>153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8" t="s">
        <v>21</v>
      </c>
      <c r="BK205" s="199">
        <f t="shared" si="19"/>
        <v>0</v>
      </c>
      <c r="BL205" s="18" t="s">
        <v>152</v>
      </c>
      <c r="BM205" s="198" t="s">
        <v>1108</v>
      </c>
    </row>
    <row r="206" spans="1:65" s="2" customFormat="1" ht="14.45" customHeight="1">
      <c r="A206" s="35"/>
      <c r="B206" s="36"/>
      <c r="C206" s="187" t="s">
        <v>487</v>
      </c>
      <c r="D206" s="187" t="s">
        <v>155</v>
      </c>
      <c r="E206" s="188" t="s">
        <v>1109</v>
      </c>
      <c r="F206" s="189" t="s">
        <v>1110</v>
      </c>
      <c r="G206" s="190" t="s">
        <v>254</v>
      </c>
      <c r="H206" s="191">
        <v>82</v>
      </c>
      <c r="I206" s="192"/>
      <c r="J206" s="193">
        <f t="shared" si="10"/>
        <v>0</v>
      </c>
      <c r="K206" s="189" t="s">
        <v>237</v>
      </c>
      <c r="L206" s="40"/>
      <c r="M206" s="194" t="s">
        <v>1</v>
      </c>
      <c r="N206" s="195" t="s">
        <v>46</v>
      </c>
      <c r="O206" s="72"/>
      <c r="P206" s="196">
        <f t="shared" si="11"/>
        <v>0</v>
      </c>
      <c r="Q206" s="196">
        <v>0</v>
      </c>
      <c r="R206" s="196">
        <f t="shared" si="12"/>
        <v>0</v>
      </c>
      <c r="S206" s="196">
        <v>0</v>
      </c>
      <c r="T206" s="197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152</v>
      </c>
      <c r="AT206" s="198" t="s">
        <v>155</v>
      </c>
      <c r="AU206" s="198" t="s">
        <v>89</v>
      </c>
      <c r="AY206" s="18" t="s">
        <v>153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8" t="s">
        <v>21</v>
      </c>
      <c r="BK206" s="199">
        <f t="shared" si="19"/>
        <v>0</v>
      </c>
      <c r="BL206" s="18" t="s">
        <v>152</v>
      </c>
      <c r="BM206" s="198" t="s">
        <v>1111</v>
      </c>
    </row>
    <row r="207" spans="1:65" s="2" customFormat="1" ht="14.45" customHeight="1">
      <c r="A207" s="35"/>
      <c r="B207" s="36"/>
      <c r="C207" s="187" t="s">
        <v>492</v>
      </c>
      <c r="D207" s="187" t="s">
        <v>155</v>
      </c>
      <c r="E207" s="188" t="s">
        <v>1112</v>
      </c>
      <c r="F207" s="189" t="s">
        <v>1113</v>
      </c>
      <c r="G207" s="190" t="s">
        <v>254</v>
      </c>
      <c r="H207" s="191">
        <v>82</v>
      </c>
      <c r="I207" s="192"/>
      <c r="J207" s="193">
        <f t="shared" si="10"/>
        <v>0</v>
      </c>
      <c r="K207" s="189" t="s">
        <v>1</v>
      </c>
      <c r="L207" s="40"/>
      <c r="M207" s="194" t="s">
        <v>1</v>
      </c>
      <c r="N207" s="195" t="s">
        <v>46</v>
      </c>
      <c r="O207" s="72"/>
      <c r="P207" s="196">
        <f t="shared" si="11"/>
        <v>0</v>
      </c>
      <c r="Q207" s="196">
        <v>0</v>
      </c>
      <c r="R207" s="196">
        <f t="shared" si="12"/>
        <v>0</v>
      </c>
      <c r="S207" s="196">
        <v>0</v>
      </c>
      <c r="T207" s="197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152</v>
      </c>
      <c r="AT207" s="198" t="s">
        <v>155</v>
      </c>
      <c r="AU207" s="198" t="s">
        <v>89</v>
      </c>
      <c r="AY207" s="18" t="s">
        <v>153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8" t="s">
        <v>21</v>
      </c>
      <c r="BK207" s="199">
        <f t="shared" si="19"/>
        <v>0</v>
      </c>
      <c r="BL207" s="18" t="s">
        <v>152</v>
      </c>
      <c r="BM207" s="198" t="s">
        <v>1114</v>
      </c>
    </row>
    <row r="208" spans="1:65" s="2" customFormat="1" ht="14.45" customHeight="1">
      <c r="A208" s="35"/>
      <c r="B208" s="36"/>
      <c r="C208" s="187" t="s">
        <v>499</v>
      </c>
      <c r="D208" s="187" t="s">
        <v>155</v>
      </c>
      <c r="E208" s="188" t="s">
        <v>1115</v>
      </c>
      <c r="F208" s="189" t="s">
        <v>1116</v>
      </c>
      <c r="G208" s="190" t="s">
        <v>424</v>
      </c>
      <c r="H208" s="191">
        <v>2</v>
      </c>
      <c r="I208" s="192"/>
      <c r="J208" s="193">
        <f t="shared" si="10"/>
        <v>0</v>
      </c>
      <c r="K208" s="189" t="s">
        <v>237</v>
      </c>
      <c r="L208" s="40"/>
      <c r="M208" s="194" t="s">
        <v>1</v>
      </c>
      <c r="N208" s="195" t="s">
        <v>46</v>
      </c>
      <c r="O208" s="72"/>
      <c r="P208" s="196">
        <f t="shared" si="11"/>
        <v>0</v>
      </c>
      <c r="Q208" s="196">
        <v>0.45937290600000003</v>
      </c>
      <c r="R208" s="196">
        <f t="shared" si="12"/>
        <v>0.91874581200000005</v>
      </c>
      <c r="S208" s="196">
        <v>0</v>
      </c>
      <c r="T208" s="197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8" t="s">
        <v>21</v>
      </c>
      <c r="BK208" s="199">
        <f t="shared" si="19"/>
        <v>0</v>
      </c>
      <c r="BL208" s="18" t="s">
        <v>152</v>
      </c>
      <c r="BM208" s="198" t="s">
        <v>1117</v>
      </c>
    </row>
    <row r="209" spans="1:65" s="2" customFormat="1" ht="14.45" customHeight="1">
      <c r="A209" s="35"/>
      <c r="B209" s="36"/>
      <c r="C209" s="187" t="s">
        <v>505</v>
      </c>
      <c r="D209" s="265" t="s">
        <v>155</v>
      </c>
      <c r="E209" s="188" t="s">
        <v>1118</v>
      </c>
      <c r="F209" s="189" t="s">
        <v>1119</v>
      </c>
      <c r="G209" s="190" t="s">
        <v>254</v>
      </c>
      <c r="H209" s="191">
        <v>82</v>
      </c>
      <c r="I209" s="192"/>
      <c r="J209" s="193">
        <f t="shared" si="10"/>
        <v>0</v>
      </c>
      <c r="K209" s="189" t="s">
        <v>1</v>
      </c>
      <c r="L209" s="40"/>
      <c r="M209" s="194" t="s">
        <v>1</v>
      </c>
      <c r="N209" s="195" t="s">
        <v>46</v>
      </c>
      <c r="O209" s="72"/>
      <c r="P209" s="196">
        <f t="shared" si="11"/>
        <v>0</v>
      </c>
      <c r="Q209" s="196">
        <v>5.0000000000000002E-5</v>
      </c>
      <c r="R209" s="196">
        <f t="shared" si="12"/>
        <v>4.1000000000000003E-3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152</v>
      </c>
      <c r="AT209" s="198" t="s">
        <v>155</v>
      </c>
      <c r="AU209" s="198" t="s">
        <v>89</v>
      </c>
      <c r="AY209" s="18" t="s">
        <v>153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21</v>
      </c>
      <c r="BK209" s="199">
        <f t="shared" si="19"/>
        <v>0</v>
      </c>
      <c r="BL209" s="18" t="s">
        <v>152</v>
      </c>
      <c r="BM209" s="198" t="s">
        <v>1120</v>
      </c>
    </row>
    <row r="210" spans="1:65" s="13" customFormat="1">
      <c r="B210" s="211"/>
      <c r="C210" s="212"/>
      <c r="D210" s="200" t="s">
        <v>239</v>
      </c>
      <c r="E210" s="213" t="s">
        <v>1</v>
      </c>
      <c r="F210" s="214" t="s">
        <v>1121</v>
      </c>
      <c r="G210" s="212"/>
      <c r="H210" s="215">
        <v>82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239</v>
      </c>
      <c r="AU210" s="221" t="s">
        <v>89</v>
      </c>
      <c r="AV210" s="13" t="s">
        <v>89</v>
      </c>
      <c r="AW210" s="13" t="s">
        <v>37</v>
      </c>
      <c r="AX210" s="13" t="s">
        <v>21</v>
      </c>
      <c r="AY210" s="221" t="s">
        <v>153</v>
      </c>
    </row>
    <row r="211" spans="1:65" s="2" customFormat="1" ht="14.45" customHeight="1">
      <c r="A211" s="35"/>
      <c r="B211" s="36"/>
      <c r="C211" s="187" t="s">
        <v>509</v>
      </c>
      <c r="D211" s="265" t="s">
        <v>155</v>
      </c>
      <c r="E211" s="188" t="s">
        <v>1122</v>
      </c>
      <c r="F211" s="189" t="s">
        <v>1123</v>
      </c>
      <c r="G211" s="190" t="s">
        <v>254</v>
      </c>
      <c r="H211" s="191">
        <v>85</v>
      </c>
      <c r="I211" s="192"/>
      <c r="J211" s="193">
        <f>ROUND(I211*H211,2)</f>
        <v>0</v>
      </c>
      <c r="K211" s="189" t="s">
        <v>1</v>
      </c>
      <c r="L211" s="40"/>
      <c r="M211" s="194" t="s">
        <v>1</v>
      </c>
      <c r="N211" s="195" t="s">
        <v>46</v>
      </c>
      <c r="O211" s="72"/>
      <c r="P211" s="196">
        <f>O211*H211</f>
        <v>0</v>
      </c>
      <c r="Q211" s="196">
        <v>2.0000000000000001E-4</v>
      </c>
      <c r="R211" s="196">
        <f>Q211*H211</f>
        <v>1.7000000000000001E-2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152</v>
      </c>
      <c r="AT211" s="198" t="s">
        <v>155</v>
      </c>
      <c r="AU211" s="198" t="s">
        <v>89</v>
      </c>
      <c r="AY211" s="18" t="s">
        <v>153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21</v>
      </c>
      <c r="BK211" s="199">
        <f>ROUND(I211*H211,2)</f>
        <v>0</v>
      </c>
      <c r="BL211" s="18" t="s">
        <v>152</v>
      </c>
      <c r="BM211" s="198" t="s">
        <v>1124</v>
      </c>
    </row>
    <row r="212" spans="1:65" s="2" customFormat="1" ht="19.5">
      <c r="A212" s="35"/>
      <c r="B212" s="36"/>
      <c r="C212" s="37"/>
      <c r="D212" s="200" t="s">
        <v>161</v>
      </c>
      <c r="E212" s="37"/>
      <c r="F212" s="201" t="s">
        <v>1125</v>
      </c>
      <c r="G212" s="37"/>
      <c r="H212" s="37"/>
      <c r="I212" s="202"/>
      <c r="J212" s="37"/>
      <c r="K212" s="37"/>
      <c r="L212" s="40"/>
      <c r="M212" s="203"/>
      <c r="N212" s="204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161</v>
      </c>
      <c r="AU212" s="18" t="s">
        <v>89</v>
      </c>
    </row>
    <row r="213" spans="1:65" s="13" customFormat="1">
      <c r="B213" s="211"/>
      <c r="C213" s="212"/>
      <c r="D213" s="200" t="s">
        <v>239</v>
      </c>
      <c r="E213" s="212"/>
      <c r="F213" s="214" t="s">
        <v>1126</v>
      </c>
      <c r="G213" s="212"/>
      <c r="H213" s="215">
        <v>85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239</v>
      </c>
      <c r="AU213" s="221" t="s">
        <v>89</v>
      </c>
      <c r="AV213" s="13" t="s">
        <v>89</v>
      </c>
      <c r="AW213" s="13" t="s">
        <v>4</v>
      </c>
      <c r="AX213" s="13" t="s">
        <v>21</v>
      </c>
      <c r="AY213" s="221" t="s">
        <v>153</v>
      </c>
    </row>
    <row r="214" spans="1:65" s="2" customFormat="1" ht="14.45" customHeight="1">
      <c r="A214" s="35"/>
      <c r="B214" s="36"/>
      <c r="C214" s="187" t="s">
        <v>513</v>
      </c>
      <c r="D214" s="265" t="s">
        <v>155</v>
      </c>
      <c r="E214" s="188" t="s">
        <v>1127</v>
      </c>
      <c r="F214" s="189" t="s">
        <v>1128</v>
      </c>
      <c r="G214" s="190" t="s">
        <v>424</v>
      </c>
      <c r="H214" s="191">
        <v>1</v>
      </c>
      <c r="I214" s="192"/>
      <c r="J214" s="193">
        <f>ROUND(I214*H214,2)</f>
        <v>0</v>
      </c>
      <c r="K214" s="189" t="s">
        <v>1</v>
      </c>
      <c r="L214" s="40"/>
      <c r="M214" s="194" t="s">
        <v>1</v>
      </c>
      <c r="N214" s="195" t="s">
        <v>46</v>
      </c>
      <c r="O214" s="72"/>
      <c r="P214" s="196">
        <f>O214*H214</f>
        <v>0</v>
      </c>
      <c r="Q214" s="196">
        <v>7.0000000000000007E-2</v>
      </c>
      <c r="R214" s="196">
        <f>Q214*H214</f>
        <v>7.0000000000000007E-2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152</v>
      </c>
      <c r="AT214" s="198" t="s">
        <v>155</v>
      </c>
      <c r="AU214" s="198" t="s">
        <v>89</v>
      </c>
      <c r="AY214" s="18" t="s">
        <v>153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21</v>
      </c>
      <c r="BK214" s="199">
        <f>ROUND(I214*H214,2)</f>
        <v>0</v>
      </c>
      <c r="BL214" s="18" t="s">
        <v>152</v>
      </c>
      <c r="BM214" s="198" t="s">
        <v>1129</v>
      </c>
    </row>
    <row r="215" spans="1:65" s="13" customFormat="1">
      <c r="B215" s="211"/>
      <c r="C215" s="212"/>
      <c r="D215" s="200" t="s">
        <v>239</v>
      </c>
      <c r="E215" s="213" t="s">
        <v>1</v>
      </c>
      <c r="F215" s="214" t="s">
        <v>1130</v>
      </c>
      <c r="G215" s="212"/>
      <c r="H215" s="215">
        <v>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239</v>
      </c>
      <c r="AU215" s="221" t="s">
        <v>89</v>
      </c>
      <c r="AV215" s="13" t="s">
        <v>89</v>
      </c>
      <c r="AW215" s="13" t="s">
        <v>37</v>
      </c>
      <c r="AX215" s="13" t="s">
        <v>21</v>
      </c>
      <c r="AY215" s="221" t="s">
        <v>153</v>
      </c>
    </row>
    <row r="216" spans="1:65" s="16" customFormat="1">
      <c r="B216" s="266"/>
      <c r="C216" s="267"/>
      <c r="D216" s="200" t="s">
        <v>239</v>
      </c>
      <c r="E216" s="268" t="s">
        <v>1</v>
      </c>
      <c r="F216" s="269" t="s">
        <v>1131</v>
      </c>
      <c r="G216" s="267"/>
      <c r="H216" s="268" t="s">
        <v>1</v>
      </c>
      <c r="I216" s="270"/>
      <c r="J216" s="267"/>
      <c r="K216" s="267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239</v>
      </c>
      <c r="AU216" s="275" t="s">
        <v>89</v>
      </c>
      <c r="AV216" s="16" t="s">
        <v>21</v>
      </c>
      <c r="AW216" s="16" t="s">
        <v>37</v>
      </c>
      <c r="AX216" s="16" t="s">
        <v>81</v>
      </c>
      <c r="AY216" s="275" t="s">
        <v>153</v>
      </c>
    </row>
    <row r="217" spans="1:65" s="16" customFormat="1">
      <c r="B217" s="266"/>
      <c r="C217" s="267"/>
      <c r="D217" s="200" t="s">
        <v>239</v>
      </c>
      <c r="E217" s="268" t="s">
        <v>1</v>
      </c>
      <c r="F217" s="269" t="s">
        <v>1132</v>
      </c>
      <c r="G217" s="267"/>
      <c r="H217" s="268" t="s">
        <v>1</v>
      </c>
      <c r="I217" s="270"/>
      <c r="J217" s="267"/>
      <c r="K217" s="267"/>
      <c r="L217" s="271"/>
      <c r="M217" s="272"/>
      <c r="N217" s="273"/>
      <c r="O217" s="273"/>
      <c r="P217" s="273"/>
      <c r="Q217" s="273"/>
      <c r="R217" s="273"/>
      <c r="S217" s="273"/>
      <c r="T217" s="274"/>
      <c r="AT217" s="275" t="s">
        <v>239</v>
      </c>
      <c r="AU217" s="275" t="s">
        <v>89</v>
      </c>
      <c r="AV217" s="16" t="s">
        <v>21</v>
      </c>
      <c r="AW217" s="16" t="s">
        <v>37</v>
      </c>
      <c r="AX217" s="16" t="s">
        <v>81</v>
      </c>
      <c r="AY217" s="275" t="s">
        <v>153</v>
      </c>
    </row>
    <row r="218" spans="1:65" s="2" customFormat="1" ht="14.45" customHeight="1">
      <c r="A218" s="35"/>
      <c r="B218" s="36"/>
      <c r="C218" s="187" t="s">
        <v>518</v>
      </c>
      <c r="D218" s="265" t="s">
        <v>155</v>
      </c>
      <c r="E218" s="188" t="s">
        <v>1133</v>
      </c>
      <c r="F218" s="189" t="s">
        <v>1134</v>
      </c>
      <c r="G218" s="190" t="s">
        <v>424</v>
      </c>
      <c r="H218" s="191">
        <v>1</v>
      </c>
      <c r="I218" s="192"/>
      <c r="J218" s="193">
        <f>ROUND(I218*H218,2)</f>
        <v>0</v>
      </c>
      <c r="K218" s="189" t="s">
        <v>237</v>
      </c>
      <c r="L218" s="40"/>
      <c r="M218" s="194" t="s">
        <v>1</v>
      </c>
      <c r="N218" s="195" t="s">
        <v>46</v>
      </c>
      <c r="O218" s="72"/>
      <c r="P218" s="196">
        <f>O218*H218</f>
        <v>0</v>
      </c>
      <c r="Q218" s="196">
        <v>1.5799999999999999E-4</v>
      </c>
      <c r="R218" s="196">
        <f>Q218*H218</f>
        <v>1.5799999999999999E-4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152</v>
      </c>
      <c r="AT218" s="198" t="s">
        <v>155</v>
      </c>
      <c r="AU218" s="198" t="s">
        <v>89</v>
      </c>
      <c r="AY218" s="18" t="s">
        <v>153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21</v>
      </c>
      <c r="BK218" s="199">
        <f>ROUND(I218*H218,2)</f>
        <v>0</v>
      </c>
      <c r="BL218" s="18" t="s">
        <v>152</v>
      </c>
      <c r="BM218" s="198" t="s">
        <v>1135</v>
      </c>
    </row>
    <row r="219" spans="1:65" s="13" customFormat="1">
      <c r="B219" s="211"/>
      <c r="C219" s="212"/>
      <c r="D219" s="200" t="s">
        <v>239</v>
      </c>
      <c r="E219" s="213" t="s">
        <v>1</v>
      </c>
      <c r="F219" s="214" t="s">
        <v>21</v>
      </c>
      <c r="G219" s="212"/>
      <c r="H219" s="215">
        <v>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239</v>
      </c>
      <c r="AU219" s="221" t="s">
        <v>89</v>
      </c>
      <c r="AV219" s="13" t="s">
        <v>89</v>
      </c>
      <c r="AW219" s="13" t="s">
        <v>37</v>
      </c>
      <c r="AX219" s="13" t="s">
        <v>21</v>
      </c>
      <c r="AY219" s="221" t="s">
        <v>153</v>
      </c>
    </row>
    <row r="220" spans="1:65" s="12" customFormat="1" ht="22.9" customHeight="1">
      <c r="B220" s="171"/>
      <c r="C220" s="172"/>
      <c r="D220" s="173" t="s">
        <v>80</v>
      </c>
      <c r="E220" s="185" t="s">
        <v>191</v>
      </c>
      <c r="F220" s="185" t="s">
        <v>471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P221</f>
        <v>0</v>
      </c>
      <c r="Q220" s="179"/>
      <c r="R220" s="180">
        <f>R221</f>
        <v>0</v>
      </c>
      <c r="S220" s="179"/>
      <c r="T220" s="181">
        <f>T221</f>
        <v>0</v>
      </c>
      <c r="AR220" s="182" t="s">
        <v>21</v>
      </c>
      <c r="AT220" s="183" t="s">
        <v>80</v>
      </c>
      <c r="AU220" s="183" t="s">
        <v>21</v>
      </c>
      <c r="AY220" s="182" t="s">
        <v>153</v>
      </c>
      <c r="BK220" s="184">
        <f>BK221</f>
        <v>0</v>
      </c>
    </row>
    <row r="221" spans="1:65" s="12" customFormat="1" ht="20.85" customHeight="1">
      <c r="B221" s="171"/>
      <c r="C221" s="172"/>
      <c r="D221" s="173" t="s">
        <v>80</v>
      </c>
      <c r="E221" s="185" t="s">
        <v>497</v>
      </c>
      <c r="F221" s="185" t="s">
        <v>498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P222</f>
        <v>0</v>
      </c>
      <c r="Q221" s="179"/>
      <c r="R221" s="180">
        <f>R222</f>
        <v>0</v>
      </c>
      <c r="S221" s="179"/>
      <c r="T221" s="181">
        <f>T222</f>
        <v>0</v>
      </c>
      <c r="AR221" s="182" t="s">
        <v>21</v>
      </c>
      <c r="AT221" s="183" t="s">
        <v>80</v>
      </c>
      <c r="AU221" s="183" t="s">
        <v>89</v>
      </c>
      <c r="AY221" s="182" t="s">
        <v>153</v>
      </c>
      <c r="BK221" s="184">
        <f>BK222</f>
        <v>0</v>
      </c>
    </row>
    <row r="222" spans="1:65" s="2" customFormat="1" ht="14.45" customHeight="1">
      <c r="A222" s="35"/>
      <c r="B222" s="36"/>
      <c r="C222" s="187" t="s">
        <v>526</v>
      </c>
      <c r="D222" s="187" t="s">
        <v>155</v>
      </c>
      <c r="E222" s="188" t="s">
        <v>1136</v>
      </c>
      <c r="F222" s="189" t="s">
        <v>1137</v>
      </c>
      <c r="G222" s="190" t="s">
        <v>317</v>
      </c>
      <c r="H222" s="191">
        <v>113.881</v>
      </c>
      <c r="I222" s="192"/>
      <c r="J222" s="193">
        <f>ROUND(I222*H222,2)</f>
        <v>0</v>
      </c>
      <c r="K222" s="189" t="s">
        <v>237</v>
      </c>
      <c r="L222" s="40"/>
      <c r="M222" s="256" t="s">
        <v>1</v>
      </c>
      <c r="N222" s="257" t="s">
        <v>46</v>
      </c>
      <c r="O222" s="207"/>
      <c r="P222" s="258">
        <f>O222*H222</f>
        <v>0</v>
      </c>
      <c r="Q222" s="258">
        <v>0</v>
      </c>
      <c r="R222" s="258">
        <f>Q222*H222</f>
        <v>0</v>
      </c>
      <c r="S222" s="258">
        <v>0</v>
      </c>
      <c r="T222" s="25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152</v>
      </c>
      <c r="AT222" s="198" t="s">
        <v>155</v>
      </c>
      <c r="AU222" s="198" t="s">
        <v>167</v>
      </c>
      <c r="AY222" s="18" t="s">
        <v>153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21</v>
      </c>
      <c r="BK222" s="199">
        <f>ROUND(I222*H222,2)</f>
        <v>0</v>
      </c>
      <c r="BL222" s="18" t="s">
        <v>152</v>
      </c>
      <c r="BM222" s="198" t="s">
        <v>1138</v>
      </c>
    </row>
    <row r="223" spans="1:65" s="2" customFormat="1" ht="6.95" customHeight="1">
      <c r="A223" s="35"/>
      <c r="B223" s="55"/>
      <c r="C223" s="56"/>
      <c r="D223" s="56"/>
      <c r="E223" s="56"/>
      <c r="F223" s="56"/>
      <c r="G223" s="56"/>
      <c r="H223" s="56"/>
      <c r="I223" s="56"/>
      <c r="J223" s="56"/>
      <c r="K223" s="56"/>
      <c r="L223" s="40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algorithmName="SHA-512" hashValue="wIviKBWCzY+aN2jqaqdh+IHhG5NEMBHCn12ZYkoJpsdXepm/MoTTwX/RNKzLsJkFA7nVaM/lhz/MqRHAOBnGyg==" saltValue="RKkjxkMpf41c1uRZG+16tBqBpu9GJ6HHea0bVOREcSaCp5t6XjFxATywMiYt/Njwn/QMeg/voyMFLYTw+hAtDQ==" spinCount="100000" sheet="1" objects="1" scenarios="1" formatColumns="0" formatRows="0" autoFilter="0"/>
  <autoFilter ref="C121:K22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19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114</v>
      </c>
      <c r="AZ2" s="209" t="s">
        <v>813</v>
      </c>
      <c r="BA2" s="209" t="s">
        <v>1</v>
      </c>
      <c r="BB2" s="209" t="s">
        <v>1</v>
      </c>
      <c r="BC2" s="209" t="s">
        <v>1139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1140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ROUND((SUM(BE122:BE218)),  2)</f>
        <v>0</v>
      </c>
      <c r="G33" s="35"/>
      <c r="H33" s="35"/>
      <c r="I33" s="125">
        <v>0.21</v>
      </c>
      <c r="J33" s="124">
        <f>ROUND(((SUM(BE122:BE218))*I33),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ROUND((SUM(BF122:BF218)),  2)</f>
        <v>0</v>
      </c>
      <c r="G34" s="35"/>
      <c r="H34" s="35"/>
      <c r="I34" s="125">
        <v>0.15</v>
      </c>
      <c r="J34" s="124">
        <f>ROUND(((SUM(BF122:BF218))*I34),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ROUND((SUM(BG122:BG218)),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ROUND((SUM(BH122:BH218)),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ROUND((SUM(BI122:BI218)),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23 - SO 23 - Přeložka vodovodního řadu přes příkop A1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225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544</v>
      </c>
      <c r="E100" s="157"/>
      <c r="F100" s="157"/>
      <c r="G100" s="157"/>
      <c r="H100" s="157"/>
      <c r="I100" s="157"/>
      <c r="J100" s="158">
        <f>J164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226</v>
      </c>
      <c r="E101" s="157"/>
      <c r="F101" s="157"/>
      <c r="G101" s="157"/>
      <c r="H101" s="157"/>
      <c r="I101" s="157"/>
      <c r="J101" s="158">
        <f>J216</f>
        <v>0</v>
      </c>
      <c r="K101" s="155"/>
      <c r="L101" s="159"/>
    </row>
    <row r="102" spans="1:31" s="10" customFormat="1" ht="14.85" customHeight="1">
      <c r="B102" s="154"/>
      <c r="C102" s="155"/>
      <c r="D102" s="156" t="s">
        <v>227</v>
      </c>
      <c r="E102" s="157"/>
      <c r="F102" s="157"/>
      <c r="G102" s="157"/>
      <c r="H102" s="157"/>
      <c r="I102" s="157"/>
      <c r="J102" s="158">
        <f>J217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33" t="str">
        <f>E7</f>
        <v>Přírodě blízká protipovodňová ochrana - obec Karlovice, Zadní Ves</v>
      </c>
      <c r="F112" s="334"/>
      <c r="G112" s="334"/>
      <c r="H112" s="33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7" t="str">
        <f>E9</f>
        <v>SO 23 - SO 23 - Přeložka vodovodního řadu přes příkop A1</v>
      </c>
      <c r="F114" s="332"/>
      <c r="G114" s="332"/>
      <c r="H114" s="33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22</v>
      </c>
      <c r="D116" s="37"/>
      <c r="E116" s="37"/>
      <c r="F116" s="28" t="str">
        <f>F12</f>
        <v>obec Karlovice, Zadní Ves</v>
      </c>
      <c r="G116" s="37"/>
      <c r="H116" s="37"/>
      <c r="I116" s="30" t="s">
        <v>24</v>
      </c>
      <c r="J116" s="67" t="str">
        <f>IF(J12="","",J12)</f>
        <v>15. 7. 2020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E15</f>
        <v>Povodí Odry, s.p.</v>
      </c>
      <c r="G118" s="37"/>
      <c r="H118" s="37"/>
      <c r="I118" s="30" t="s">
        <v>34</v>
      </c>
      <c r="J118" s="33" t="str">
        <f>E21</f>
        <v>AQUATIS, a.s.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32</v>
      </c>
      <c r="D119" s="37"/>
      <c r="E119" s="37"/>
      <c r="F119" s="28" t="str">
        <f>IF(E18="","",E18)</f>
        <v>Vyplň údaj</v>
      </c>
      <c r="G119" s="37"/>
      <c r="H119" s="37"/>
      <c r="I119" s="30" t="s">
        <v>38</v>
      </c>
      <c r="J119" s="33" t="str">
        <f>E24</f>
        <v>Ing. Michal Jendruščák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0"/>
      <c r="B121" s="161"/>
      <c r="C121" s="162" t="s">
        <v>139</v>
      </c>
      <c r="D121" s="163" t="s">
        <v>66</v>
      </c>
      <c r="E121" s="163" t="s">
        <v>62</v>
      </c>
      <c r="F121" s="163" t="s">
        <v>63</v>
      </c>
      <c r="G121" s="163" t="s">
        <v>140</v>
      </c>
      <c r="H121" s="163" t="s">
        <v>141</v>
      </c>
      <c r="I121" s="163" t="s">
        <v>142</v>
      </c>
      <c r="J121" s="163" t="s">
        <v>133</v>
      </c>
      <c r="K121" s="164" t="s">
        <v>143</v>
      </c>
      <c r="L121" s="165"/>
      <c r="M121" s="76" t="s">
        <v>1</v>
      </c>
      <c r="N121" s="77" t="s">
        <v>45</v>
      </c>
      <c r="O121" s="77" t="s">
        <v>144</v>
      </c>
      <c r="P121" s="77" t="s">
        <v>145</v>
      </c>
      <c r="Q121" s="77" t="s">
        <v>146</v>
      </c>
      <c r="R121" s="77" t="s">
        <v>147</v>
      </c>
      <c r="S121" s="77" t="s">
        <v>148</v>
      </c>
      <c r="T121" s="78" t="s">
        <v>149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150</v>
      </c>
      <c r="D122" s="37"/>
      <c r="E122" s="37"/>
      <c r="F122" s="37"/>
      <c r="G122" s="37"/>
      <c r="H122" s="37"/>
      <c r="I122" s="37"/>
      <c r="J122" s="166">
        <f>BK122</f>
        <v>0</v>
      </c>
      <c r="K122" s="37"/>
      <c r="L122" s="40"/>
      <c r="M122" s="79"/>
      <c r="N122" s="167"/>
      <c r="O122" s="80"/>
      <c r="P122" s="168">
        <f>P123</f>
        <v>0</v>
      </c>
      <c r="Q122" s="80"/>
      <c r="R122" s="168">
        <f>R123</f>
        <v>46.732927692000004</v>
      </c>
      <c r="S122" s="80"/>
      <c r="T122" s="169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80</v>
      </c>
      <c r="AU122" s="18" t="s">
        <v>135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80</v>
      </c>
      <c r="E123" s="174" t="s">
        <v>231</v>
      </c>
      <c r="F123" s="174" t="s">
        <v>232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P124+P159+P164+P216</f>
        <v>0</v>
      </c>
      <c r="Q123" s="179"/>
      <c r="R123" s="180">
        <f>R124+R159+R164+R216</f>
        <v>46.732927692000004</v>
      </c>
      <c r="S123" s="179"/>
      <c r="T123" s="181">
        <f>T124+T159+T164+T216</f>
        <v>0</v>
      </c>
      <c r="AR123" s="182" t="s">
        <v>21</v>
      </c>
      <c r="AT123" s="183" t="s">
        <v>80</v>
      </c>
      <c r="AU123" s="183" t="s">
        <v>81</v>
      </c>
      <c r="AY123" s="182" t="s">
        <v>153</v>
      </c>
      <c r="BK123" s="184">
        <f>BK124+BK159+BK164+BK216</f>
        <v>0</v>
      </c>
    </row>
    <row r="124" spans="1:65" s="12" customFormat="1" ht="22.9" customHeight="1">
      <c r="B124" s="171"/>
      <c r="C124" s="172"/>
      <c r="D124" s="173" t="s">
        <v>80</v>
      </c>
      <c r="E124" s="185" t="s">
        <v>21</v>
      </c>
      <c r="F124" s="185" t="s">
        <v>233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SUM(P125:P158)</f>
        <v>0</v>
      </c>
      <c r="Q124" s="179"/>
      <c r="R124" s="180">
        <f>SUM(R125:R158)</f>
        <v>32.10733226</v>
      </c>
      <c r="S124" s="179"/>
      <c r="T124" s="181">
        <f>SUM(T125:T158)</f>
        <v>0</v>
      </c>
      <c r="AR124" s="182" t="s">
        <v>21</v>
      </c>
      <c r="AT124" s="183" t="s">
        <v>80</v>
      </c>
      <c r="AU124" s="183" t="s">
        <v>21</v>
      </c>
      <c r="AY124" s="182" t="s">
        <v>153</v>
      </c>
      <c r="BK124" s="184">
        <f>SUM(BK125:BK158)</f>
        <v>0</v>
      </c>
    </row>
    <row r="125" spans="1:65" s="2" customFormat="1" ht="14.45" customHeight="1">
      <c r="A125" s="35"/>
      <c r="B125" s="36"/>
      <c r="C125" s="187" t="s">
        <v>21</v>
      </c>
      <c r="D125" s="210" t="s">
        <v>155</v>
      </c>
      <c r="E125" s="188" t="s">
        <v>257</v>
      </c>
      <c r="F125" s="189" t="s">
        <v>258</v>
      </c>
      <c r="G125" s="190" t="s">
        <v>259</v>
      </c>
      <c r="H125" s="191">
        <v>24</v>
      </c>
      <c r="I125" s="192"/>
      <c r="J125" s="193">
        <f>ROUND(I125*H125,2)</f>
        <v>0</v>
      </c>
      <c r="K125" s="189" t="s">
        <v>237</v>
      </c>
      <c r="L125" s="40"/>
      <c r="M125" s="194" t="s">
        <v>1</v>
      </c>
      <c r="N125" s="195" t="s">
        <v>46</v>
      </c>
      <c r="O125" s="72"/>
      <c r="P125" s="196">
        <f>O125*H125</f>
        <v>0</v>
      </c>
      <c r="Q125" s="196">
        <v>3.0000000000000001E-5</v>
      </c>
      <c r="R125" s="196">
        <f>Q125*H125</f>
        <v>7.2000000000000005E-4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152</v>
      </c>
      <c r="AT125" s="198" t="s">
        <v>155</v>
      </c>
      <c r="AU125" s="198" t="s">
        <v>89</v>
      </c>
      <c r="AY125" s="18" t="s">
        <v>153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21</v>
      </c>
      <c r="BK125" s="199">
        <f>ROUND(I125*H125,2)</f>
        <v>0</v>
      </c>
      <c r="BL125" s="18" t="s">
        <v>152</v>
      </c>
      <c r="BM125" s="198" t="s">
        <v>1141</v>
      </c>
    </row>
    <row r="126" spans="1:65" s="13" customFormat="1">
      <c r="B126" s="211"/>
      <c r="C126" s="212"/>
      <c r="D126" s="200" t="s">
        <v>239</v>
      </c>
      <c r="E126" s="213" t="s">
        <v>1</v>
      </c>
      <c r="F126" s="214" t="s">
        <v>1142</v>
      </c>
      <c r="G126" s="212"/>
      <c r="H126" s="215">
        <v>24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239</v>
      </c>
      <c r="AU126" s="221" t="s">
        <v>89</v>
      </c>
      <c r="AV126" s="13" t="s">
        <v>89</v>
      </c>
      <c r="AW126" s="13" t="s">
        <v>37</v>
      </c>
      <c r="AX126" s="13" t="s">
        <v>21</v>
      </c>
      <c r="AY126" s="221" t="s">
        <v>153</v>
      </c>
    </row>
    <row r="127" spans="1:65" s="2" customFormat="1" ht="14.45" customHeight="1">
      <c r="A127" s="35"/>
      <c r="B127" s="36"/>
      <c r="C127" s="187" t="s">
        <v>89</v>
      </c>
      <c r="D127" s="210" t="s">
        <v>155</v>
      </c>
      <c r="E127" s="188" t="s">
        <v>262</v>
      </c>
      <c r="F127" s="189" t="s">
        <v>263</v>
      </c>
      <c r="G127" s="190" t="s">
        <v>264</v>
      </c>
      <c r="H127" s="191">
        <v>3</v>
      </c>
      <c r="I127" s="192"/>
      <c r="J127" s="193">
        <f>ROUND(I127*H127,2)</f>
        <v>0</v>
      </c>
      <c r="K127" s="189" t="s">
        <v>237</v>
      </c>
      <c r="L127" s="40"/>
      <c r="M127" s="194" t="s">
        <v>1</v>
      </c>
      <c r="N127" s="195" t="s">
        <v>46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152</v>
      </c>
      <c r="AT127" s="198" t="s">
        <v>155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1143</v>
      </c>
    </row>
    <row r="128" spans="1:65" s="2" customFormat="1" ht="14.45" customHeight="1">
      <c r="A128" s="35"/>
      <c r="B128" s="36"/>
      <c r="C128" s="187" t="s">
        <v>167</v>
      </c>
      <c r="D128" s="222" t="s">
        <v>155</v>
      </c>
      <c r="E128" s="188" t="s">
        <v>960</v>
      </c>
      <c r="F128" s="189" t="s">
        <v>961</v>
      </c>
      <c r="G128" s="190" t="s">
        <v>236</v>
      </c>
      <c r="H128" s="191">
        <v>34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1144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1145</v>
      </c>
      <c r="G129" s="212"/>
      <c r="H129" s="215">
        <v>34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21</v>
      </c>
      <c r="AY129" s="221" t="s">
        <v>153</v>
      </c>
    </row>
    <row r="130" spans="1:65" s="2" customFormat="1" ht="14.45" customHeight="1">
      <c r="A130" s="35"/>
      <c r="B130" s="36"/>
      <c r="C130" s="187" t="s">
        <v>152</v>
      </c>
      <c r="D130" s="210" t="s">
        <v>155</v>
      </c>
      <c r="E130" s="188" t="s">
        <v>1146</v>
      </c>
      <c r="F130" s="189" t="s">
        <v>1147</v>
      </c>
      <c r="G130" s="190" t="s">
        <v>249</v>
      </c>
      <c r="H130" s="191">
        <v>28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1148</v>
      </c>
    </row>
    <row r="131" spans="1:65" s="13" customFormat="1">
      <c r="B131" s="211"/>
      <c r="C131" s="212"/>
      <c r="D131" s="200" t="s">
        <v>239</v>
      </c>
      <c r="E131" s="213" t="s">
        <v>1</v>
      </c>
      <c r="F131" s="214" t="s">
        <v>1149</v>
      </c>
      <c r="G131" s="212"/>
      <c r="H131" s="215">
        <v>28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175</v>
      </c>
      <c r="D132" s="222" t="s">
        <v>155</v>
      </c>
      <c r="E132" s="188" t="s">
        <v>1150</v>
      </c>
      <c r="F132" s="189" t="s">
        <v>1151</v>
      </c>
      <c r="G132" s="190" t="s">
        <v>249</v>
      </c>
      <c r="H132" s="191">
        <v>42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1152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1153</v>
      </c>
      <c r="G133" s="212"/>
      <c r="H133" s="215">
        <v>42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179</v>
      </c>
      <c r="D134" s="222" t="s">
        <v>155</v>
      </c>
      <c r="E134" s="188" t="s">
        <v>574</v>
      </c>
      <c r="F134" s="189" t="s">
        <v>575</v>
      </c>
      <c r="G134" s="190" t="s">
        <v>236</v>
      </c>
      <c r="H134" s="191">
        <v>126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8.3850999999999999E-4</v>
      </c>
      <c r="R134" s="196">
        <f>Q134*H134</f>
        <v>0.10565226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1154</v>
      </c>
    </row>
    <row r="135" spans="1:65" s="2" customFormat="1" ht="19.5">
      <c r="A135" s="35"/>
      <c r="B135" s="36"/>
      <c r="C135" s="37"/>
      <c r="D135" s="200" t="s">
        <v>161</v>
      </c>
      <c r="E135" s="37"/>
      <c r="F135" s="201" t="s">
        <v>1155</v>
      </c>
      <c r="G135" s="37"/>
      <c r="H135" s="37"/>
      <c r="I135" s="202"/>
      <c r="J135" s="37"/>
      <c r="K135" s="37"/>
      <c r="L135" s="40"/>
      <c r="M135" s="203"/>
      <c r="N135" s="204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161</v>
      </c>
      <c r="AU135" s="18" t="s">
        <v>89</v>
      </c>
    </row>
    <row r="136" spans="1:65" s="2" customFormat="1" ht="14.45" customHeight="1">
      <c r="A136" s="35"/>
      <c r="B136" s="36"/>
      <c r="C136" s="187" t="s">
        <v>183</v>
      </c>
      <c r="D136" s="222" t="s">
        <v>155</v>
      </c>
      <c r="E136" s="188" t="s">
        <v>578</v>
      </c>
      <c r="F136" s="189" t="s">
        <v>579</v>
      </c>
      <c r="G136" s="190" t="s">
        <v>236</v>
      </c>
      <c r="H136" s="191">
        <v>126</v>
      </c>
      <c r="I136" s="192"/>
      <c r="J136" s="193">
        <f>ROUND(I136*H136,2)</f>
        <v>0</v>
      </c>
      <c r="K136" s="189" t="s">
        <v>237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152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1156</v>
      </c>
    </row>
    <row r="137" spans="1:65" s="2" customFormat="1" ht="14.45" customHeight="1">
      <c r="A137" s="35"/>
      <c r="B137" s="36"/>
      <c r="C137" s="187" t="s">
        <v>187</v>
      </c>
      <c r="D137" s="222" t="s">
        <v>155</v>
      </c>
      <c r="E137" s="188" t="s">
        <v>286</v>
      </c>
      <c r="F137" s="189" t="s">
        <v>287</v>
      </c>
      <c r="G137" s="190" t="s">
        <v>249</v>
      </c>
      <c r="H137" s="191">
        <v>29.9</v>
      </c>
      <c r="I137" s="192"/>
      <c r="J137" s="193">
        <f>ROUND(I137*H137,2)</f>
        <v>0</v>
      </c>
      <c r="K137" s="189" t="s">
        <v>237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152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152</v>
      </c>
      <c r="BM137" s="198" t="s">
        <v>1157</v>
      </c>
    </row>
    <row r="138" spans="1:65" s="13" customFormat="1">
      <c r="B138" s="211"/>
      <c r="C138" s="212"/>
      <c r="D138" s="200" t="s">
        <v>239</v>
      </c>
      <c r="E138" s="213" t="s">
        <v>1</v>
      </c>
      <c r="F138" s="214" t="s">
        <v>1158</v>
      </c>
      <c r="G138" s="212"/>
      <c r="H138" s="215">
        <v>5.0999999999999996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239</v>
      </c>
      <c r="AU138" s="221" t="s">
        <v>89</v>
      </c>
      <c r="AV138" s="13" t="s">
        <v>89</v>
      </c>
      <c r="AW138" s="13" t="s">
        <v>37</v>
      </c>
      <c r="AX138" s="13" t="s">
        <v>81</v>
      </c>
      <c r="AY138" s="221" t="s">
        <v>153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1159</v>
      </c>
      <c r="G139" s="212"/>
      <c r="H139" s="215">
        <v>20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81</v>
      </c>
      <c r="AY139" s="221" t="s">
        <v>153</v>
      </c>
    </row>
    <row r="140" spans="1:65" s="15" customFormat="1">
      <c r="B140" s="234"/>
      <c r="C140" s="235"/>
      <c r="D140" s="200" t="s">
        <v>239</v>
      </c>
      <c r="E140" s="236" t="s">
        <v>1</v>
      </c>
      <c r="F140" s="237" t="s">
        <v>293</v>
      </c>
      <c r="G140" s="235"/>
      <c r="H140" s="238">
        <v>25.1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239</v>
      </c>
      <c r="AU140" s="244" t="s">
        <v>89</v>
      </c>
      <c r="AV140" s="15" t="s">
        <v>167</v>
      </c>
      <c r="AW140" s="15" t="s">
        <v>37</v>
      </c>
      <c r="AX140" s="15" t="s">
        <v>81</v>
      </c>
      <c r="AY140" s="244" t="s">
        <v>153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1160</v>
      </c>
      <c r="G141" s="212"/>
      <c r="H141" s="215">
        <v>4.8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81</v>
      </c>
      <c r="AY141" s="221" t="s">
        <v>153</v>
      </c>
    </row>
    <row r="142" spans="1:65" s="15" customFormat="1">
      <c r="B142" s="234"/>
      <c r="C142" s="235"/>
      <c r="D142" s="200" t="s">
        <v>239</v>
      </c>
      <c r="E142" s="236" t="s">
        <v>813</v>
      </c>
      <c r="F142" s="237" t="s">
        <v>293</v>
      </c>
      <c r="G142" s="235"/>
      <c r="H142" s="238">
        <v>4.8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239</v>
      </c>
      <c r="AU142" s="244" t="s">
        <v>89</v>
      </c>
      <c r="AV142" s="15" t="s">
        <v>167</v>
      </c>
      <c r="AW142" s="15" t="s">
        <v>37</v>
      </c>
      <c r="AX142" s="15" t="s">
        <v>81</v>
      </c>
      <c r="AY142" s="244" t="s">
        <v>153</v>
      </c>
    </row>
    <row r="143" spans="1:65" s="14" customFormat="1">
      <c r="B143" s="223"/>
      <c r="C143" s="224"/>
      <c r="D143" s="200" t="s">
        <v>239</v>
      </c>
      <c r="E143" s="225" t="s">
        <v>1</v>
      </c>
      <c r="F143" s="226" t="s">
        <v>271</v>
      </c>
      <c r="G143" s="224"/>
      <c r="H143" s="227">
        <v>29.9</v>
      </c>
      <c r="I143" s="228"/>
      <c r="J143" s="224"/>
      <c r="K143" s="224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239</v>
      </c>
      <c r="AU143" s="233" t="s">
        <v>89</v>
      </c>
      <c r="AV143" s="14" t="s">
        <v>152</v>
      </c>
      <c r="AW143" s="14" t="s">
        <v>37</v>
      </c>
      <c r="AX143" s="14" t="s">
        <v>21</v>
      </c>
      <c r="AY143" s="233" t="s">
        <v>153</v>
      </c>
    </row>
    <row r="144" spans="1:65" s="2" customFormat="1" ht="14.45" customHeight="1">
      <c r="A144" s="35"/>
      <c r="B144" s="36"/>
      <c r="C144" s="187" t="s">
        <v>191</v>
      </c>
      <c r="D144" s="222" t="s">
        <v>155</v>
      </c>
      <c r="E144" s="188" t="s">
        <v>736</v>
      </c>
      <c r="F144" s="189" t="s">
        <v>737</v>
      </c>
      <c r="G144" s="190" t="s">
        <v>249</v>
      </c>
      <c r="H144" s="191">
        <v>4.8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1161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813</v>
      </c>
      <c r="G145" s="212"/>
      <c r="H145" s="215">
        <v>4.8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21</v>
      </c>
      <c r="AY145" s="221" t="s">
        <v>153</v>
      </c>
    </row>
    <row r="146" spans="1:65" s="2" customFormat="1" ht="14.45" customHeight="1">
      <c r="A146" s="35"/>
      <c r="B146" s="36"/>
      <c r="C146" s="187" t="s">
        <v>26</v>
      </c>
      <c r="D146" s="222" t="s">
        <v>155</v>
      </c>
      <c r="E146" s="188" t="s">
        <v>326</v>
      </c>
      <c r="F146" s="189" t="s">
        <v>327</v>
      </c>
      <c r="G146" s="190" t="s">
        <v>249</v>
      </c>
      <c r="H146" s="191">
        <v>49</v>
      </c>
      <c r="I146" s="192"/>
      <c r="J146" s="193">
        <f>ROUND(I146*H146,2)</f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1162</v>
      </c>
    </row>
    <row r="147" spans="1:65" s="13" customFormat="1">
      <c r="B147" s="211"/>
      <c r="C147" s="212"/>
      <c r="D147" s="200" t="s">
        <v>239</v>
      </c>
      <c r="E147" s="213" t="s">
        <v>1</v>
      </c>
      <c r="F147" s="214" t="s">
        <v>1163</v>
      </c>
      <c r="G147" s="212"/>
      <c r="H147" s="215">
        <v>49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239</v>
      </c>
      <c r="AU147" s="221" t="s">
        <v>89</v>
      </c>
      <c r="AV147" s="13" t="s">
        <v>89</v>
      </c>
      <c r="AW147" s="13" t="s">
        <v>37</v>
      </c>
      <c r="AX147" s="13" t="s">
        <v>21</v>
      </c>
      <c r="AY147" s="221" t="s">
        <v>153</v>
      </c>
    </row>
    <row r="148" spans="1:65" s="2" customFormat="1" ht="14.45" customHeight="1">
      <c r="A148" s="35"/>
      <c r="B148" s="36"/>
      <c r="C148" s="187" t="s">
        <v>200</v>
      </c>
      <c r="D148" s="222" t="s">
        <v>155</v>
      </c>
      <c r="E148" s="188" t="s">
        <v>989</v>
      </c>
      <c r="F148" s="189" t="s">
        <v>990</v>
      </c>
      <c r="G148" s="190" t="s">
        <v>249</v>
      </c>
      <c r="H148" s="191">
        <v>16</v>
      </c>
      <c r="I148" s="192"/>
      <c r="J148" s="193">
        <f>ROUND(I148*H148,2)</f>
        <v>0</v>
      </c>
      <c r="K148" s="189" t="s">
        <v>1</v>
      </c>
      <c r="L148" s="40"/>
      <c r="M148" s="194" t="s">
        <v>1</v>
      </c>
      <c r="N148" s="195" t="s">
        <v>46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152</v>
      </c>
      <c r="AT148" s="198" t="s">
        <v>155</v>
      </c>
      <c r="AU148" s="198" t="s">
        <v>89</v>
      </c>
      <c r="AY148" s="18" t="s">
        <v>153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21</v>
      </c>
      <c r="BK148" s="199">
        <f>ROUND(I148*H148,2)</f>
        <v>0</v>
      </c>
      <c r="BL148" s="18" t="s">
        <v>152</v>
      </c>
      <c r="BM148" s="198" t="s">
        <v>1164</v>
      </c>
    </row>
    <row r="149" spans="1:65" s="13" customFormat="1">
      <c r="B149" s="211"/>
      <c r="C149" s="212"/>
      <c r="D149" s="200" t="s">
        <v>239</v>
      </c>
      <c r="E149" s="213" t="s">
        <v>1</v>
      </c>
      <c r="F149" s="214" t="s">
        <v>1165</v>
      </c>
      <c r="G149" s="212"/>
      <c r="H149" s="215">
        <v>16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239</v>
      </c>
      <c r="AU149" s="221" t="s">
        <v>89</v>
      </c>
      <c r="AV149" s="13" t="s">
        <v>89</v>
      </c>
      <c r="AW149" s="13" t="s">
        <v>37</v>
      </c>
      <c r="AX149" s="13" t="s">
        <v>81</v>
      </c>
      <c r="AY149" s="221" t="s">
        <v>153</v>
      </c>
    </row>
    <row r="150" spans="1:65" s="14" customFormat="1">
      <c r="B150" s="223"/>
      <c r="C150" s="224"/>
      <c r="D150" s="200" t="s">
        <v>239</v>
      </c>
      <c r="E150" s="225" t="s">
        <v>1</v>
      </c>
      <c r="F150" s="226" t="s">
        <v>271</v>
      </c>
      <c r="G150" s="224"/>
      <c r="H150" s="227">
        <v>16</v>
      </c>
      <c r="I150" s="228"/>
      <c r="J150" s="224"/>
      <c r="K150" s="224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239</v>
      </c>
      <c r="AU150" s="233" t="s">
        <v>89</v>
      </c>
      <c r="AV150" s="14" t="s">
        <v>152</v>
      </c>
      <c r="AW150" s="14" t="s">
        <v>37</v>
      </c>
      <c r="AX150" s="14" t="s">
        <v>21</v>
      </c>
      <c r="AY150" s="233" t="s">
        <v>153</v>
      </c>
    </row>
    <row r="151" spans="1:65" s="2" customFormat="1" ht="14.45" customHeight="1">
      <c r="A151" s="35"/>
      <c r="B151" s="36"/>
      <c r="C151" s="245" t="s">
        <v>204</v>
      </c>
      <c r="D151" s="260" t="s">
        <v>334</v>
      </c>
      <c r="E151" s="247" t="s">
        <v>993</v>
      </c>
      <c r="F151" s="248" t="s">
        <v>994</v>
      </c>
      <c r="G151" s="249" t="s">
        <v>317</v>
      </c>
      <c r="H151" s="250">
        <v>32</v>
      </c>
      <c r="I151" s="251"/>
      <c r="J151" s="252">
        <f>ROUND(I151*H151,2)</f>
        <v>0</v>
      </c>
      <c r="K151" s="248" t="s">
        <v>237</v>
      </c>
      <c r="L151" s="253"/>
      <c r="M151" s="254" t="s">
        <v>1</v>
      </c>
      <c r="N151" s="255" t="s">
        <v>46</v>
      </c>
      <c r="O151" s="72"/>
      <c r="P151" s="196">
        <f>O151*H151</f>
        <v>0</v>
      </c>
      <c r="Q151" s="196">
        <v>1</v>
      </c>
      <c r="R151" s="196">
        <f>Q151*H151</f>
        <v>32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187</v>
      </c>
      <c r="AT151" s="198" t="s">
        <v>334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1166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1167</v>
      </c>
      <c r="G152" s="212"/>
      <c r="H152" s="215">
        <v>32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21</v>
      </c>
      <c r="AY152" s="221" t="s">
        <v>153</v>
      </c>
    </row>
    <row r="153" spans="1:65" s="2" customFormat="1" ht="14.45" customHeight="1">
      <c r="A153" s="35"/>
      <c r="B153" s="36"/>
      <c r="C153" s="187" t="s">
        <v>209</v>
      </c>
      <c r="D153" s="222" t="s">
        <v>155</v>
      </c>
      <c r="E153" s="188" t="s">
        <v>597</v>
      </c>
      <c r="F153" s="189" t="s">
        <v>598</v>
      </c>
      <c r="G153" s="190" t="s">
        <v>236</v>
      </c>
      <c r="H153" s="191">
        <v>32</v>
      </c>
      <c r="I153" s="192"/>
      <c r="J153" s="193">
        <f>ROUND(I153*H153,2)</f>
        <v>0</v>
      </c>
      <c r="K153" s="189" t="s">
        <v>237</v>
      </c>
      <c r="L153" s="40"/>
      <c r="M153" s="194" t="s">
        <v>1</v>
      </c>
      <c r="N153" s="195" t="s">
        <v>46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152</v>
      </c>
      <c r="AT153" s="198" t="s">
        <v>155</v>
      </c>
      <c r="AU153" s="198" t="s">
        <v>89</v>
      </c>
      <c r="AY153" s="18" t="s">
        <v>153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21</v>
      </c>
      <c r="BK153" s="199">
        <f>ROUND(I153*H153,2)</f>
        <v>0</v>
      </c>
      <c r="BL153" s="18" t="s">
        <v>152</v>
      </c>
      <c r="BM153" s="198" t="s">
        <v>1168</v>
      </c>
    </row>
    <row r="154" spans="1:65" s="13" customFormat="1">
      <c r="B154" s="211"/>
      <c r="C154" s="212"/>
      <c r="D154" s="200" t="s">
        <v>239</v>
      </c>
      <c r="E154" s="213" t="s">
        <v>1</v>
      </c>
      <c r="F154" s="214" t="s">
        <v>1169</v>
      </c>
      <c r="G154" s="212"/>
      <c r="H154" s="215">
        <v>32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239</v>
      </c>
      <c r="AU154" s="221" t="s">
        <v>89</v>
      </c>
      <c r="AV154" s="13" t="s">
        <v>89</v>
      </c>
      <c r="AW154" s="13" t="s">
        <v>37</v>
      </c>
      <c r="AX154" s="13" t="s">
        <v>21</v>
      </c>
      <c r="AY154" s="221" t="s">
        <v>153</v>
      </c>
    </row>
    <row r="155" spans="1:65" s="2" customFormat="1" ht="14.45" customHeight="1">
      <c r="A155" s="35"/>
      <c r="B155" s="36"/>
      <c r="C155" s="187" t="s">
        <v>214</v>
      </c>
      <c r="D155" s="222" t="s">
        <v>155</v>
      </c>
      <c r="E155" s="188" t="s">
        <v>330</v>
      </c>
      <c r="F155" s="189" t="s">
        <v>331</v>
      </c>
      <c r="G155" s="190" t="s">
        <v>236</v>
      </c>
      <c r="H155" s="191">
        <v>32</v>
      </c>
      <c r="I155" s="192"/>
      <c r="J155" s="193">
        <f>ROUND(I155*H155,2)</f>
        <v>0</v>
      </c>
      <c r="K155" s="189" t="s">
        <v>237</v>
      </c>
      <c r="L155" s="40"/>
      <c r="M155" s="194" t="s">
        <v>1</v>
      </c>
      <c r="N155" s="195" t="s">
        <v>46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152</v>
      </c>
      <c r="AT155" s="198" t="s">
        <v>155</v>
      </c>
      <c r="AU155" s="198" t="s">
        <v>89</v>
      </c>
      <c r="AY155" s="18" t="s">
        <v>153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21</v>
      </c>
      <c r="BK155" s="199">
        <f>ROUND(I155*H155,2)</f>
        <v>0</v>
      </c>
      <c r="BL155" s="18" t="s">
        <v>152</v>
      </c>
      <c r="BM155" s="198" t="s">
        <v>1170</v>
      </c>
    </row>
    <row r="156" spans="1:65" s="13" customFormat="1">
      <c r="B156" s="211"/>
      <c r="C156" s="212"/>
      <c r="D156" s="200" t="s">
        <v>239</v>
      </c>
      <c r="E156" s="213" t="s">
        <v>1</v>
      </c>
      <c r="F156" s="214" t="s">
        <v>1169</v>
      </c>
      <c r="G156" s="212"/>
      <c r="H156" s="215">
        <v>32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239</v>
      </c>
      <c r="AU156" s="221" t="s">
        <v>89</v>
      </c>
      <c r="AV156" s="13" t="s">
        <v>89</v>
      </c>
      <c r="AW156" s="13" t="s">
        <v>37</v>
      </c>
      <c r="AX156" s="13" t="s">
        <v>21</v>
      </c>
      <c r="AY156" s="221" t="s">
        <v>153</v>
      </c>
    </row>
    <row r="157" spans="1:65" s="2" customFormat="1" ht="14.45" customHeight="1">
      <c r="A157" s="35"/>
      <c r="B157" s="36"/>
      <c r="C157" s="245" t="s">
        <v>8</v>
      </c>
      <c r="D157" s="246" t="s">
        <v>334</v>
      </c>
      <c r="E157" s="247" t="s">
        <v>335</v>
      </c>
      <c r="F157" s="248" t="s">
        <v>336</v>
      </c>
      <c r="G157" s="249" t="s">
        <v>337</v>
      </c>
      <c r="H157" s="250">
        <v>0.96</v>
      </c>
      <c r="I157" s="251"/>
      <c r="J157" s="252">
        <f>ROUND(I157*H157,2)</f>
        <v>0</v>
      </c>
      <c r="K157" s="248" t="s">
        <v>237</v>
      </c>
      <c r="L157" s="253"/>
      <c r="M157" s="254" t="s">
        <v>1</v>
      </c>
      <c r="N157" s="255" t="s">
        <v>46</v>
      </c>
      <c r="O157" s="72"/>
      <c r="P157" s="196">
        <f>O157*H157</f>
        <v>0</v>
      </c>
      <c r="Q157" s="196">
        <v>1E-3</v>
      </c>
      <c r="R157" s="196">
        <f>Q157*H157</f>
        <v>9.6000000000000002E-4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187</v>
      </c>
      <c r="AT157" s="198" t="s">
        <v>334</v>
      </c>
      <c r="AU157" s="198" t="s">
        <v>89</v>
      </c>
      <c r="AY157" s="18" t="s">
        <v>153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21</v>
      </c>
      <c r="BK157" s="199">
        <f>ROUND(I157*H157,2)</f>
        <v>0</v>
      </c>
      <c r="BL157" s="18" t="s">
        <v>152</v>
      </c>
      <c r="BM157" s="198" t="s">
        <v>1171</v>
      </c>
    </row>
    <row r="158" spans="1:65" s="13" customFormat="1">
      <c r="B158" s="211"/>
      <c r="C158" s="212"/>
      <c r="D158" s="200" t="s">
        <v>239</v>
      </c>
      <c r="E158" s="213" t="s">
        <v>1</v>
      </c>
      <c r="F158" s="214" t="s">
        <v>1172</v>
      </c>
      <c r="G158" s="212"/>
      <c r="H158" s="215">
        <v>0.96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239</v>
      </c>
      <c r="AU158" s="221" t="s">
        <v>89</v>
      </c>
      <c r="AV158" s="13" t="s">
        <v>89</v>
      </c>
      <c r="AW158" s="13" t="s">
        <v>37</v>
      </c>
      <c r="AX158" s="13" t="s">
        <v>21</v>
      </c>
      <c r="AY158" s="221" t="s">
        <v>153</v>
      </c>
    </row>
    <row r="159" spans="1:65" s="12" customFormat="1" ht="22.9" customHeight="1">
      <c r="B159" s="171"/>
      <c r="C159" s="172"/>
      <c r="D159" s="173" t="s">
        <v>80</v>
      </c>
      <c r="E159" s="185" t="s">
        <v>152</v>
      </c>
      <c r="F159" s="185" t="s">
        <v>420</v>
      </c>
      <c r="G159" s="172"/>
      <c r="H159" s="172"/>
      <c r="I159" s="175"/>
      <c r="J159" s="186">
        <f>BK159</f>
        <v>0</v>
      </c>
      <c r="K159" s="172"/>
      <c r="L159" s="177"/>
      <c r="M159" s="178"/>
      <c r="N159" s="179"/>
      <c r="O159" s="179"/>
      <c r="P159" s="180">
        <f>SUM(P160:P163)</f>
        <v>0</v>
      </c>
      <c r="Q159" s="179"/>
      <c r="R159" s="180">
        <f>SUM(R160:R163)</f>
        <v>12.46162</v>
      </c>
      <c r="S159" s="179"/>
      <c r="T159" s="181">
        <f>SUM(T160:T163)</f>
        <v>0</v>
      </c>
      <c r="AR159" s="182" t="s">
        <v>21</v>
      </c>
      <c r="AT159" s="183" t="s">
        <v>80</v>
      </c>
      <c r="AU159" s="183" t="s">
        <v>21</v>
      </c>
      <c r="AY159" s="182" t="s">
        <v>153</v>
      </c>
      <c r="BK159" s="184">
        <f>SUM(BK160:BK163)</f>
        <v>0</v>
      </c>
    </row>
    <row r="160" spans="1:65" s="2" customFormat="1" ht="14.45" customHeight="1">
      <c r="A160" s="35"/>
      <c r="B160" s="36"/>
      <c r="C160" s="187" t="s">
        <v>310</v>
      </c>
      <c r="D160" s="222" t="s">
        <v>155</v>
      </c>
      <c r="E160" s="188" t="s">
        <v>1003</v>
      </c>
      <c r="F160" s="189" t="s">
        <v>1004</v>
      </c>
      <c r="G160" s="190" t="s">
        <v>249</v>
      </c>
      <c r="H160" s="191">
        <v>6</v>
      </c>
      <c r="I160" s="192"/>
      <c r="J160" s="193">
        <f>ROUND(I160*H160,2)</f>
        <v>0</v>
      </c>
      <c r="K160" s="189" t="s">
        <v>237</v>
      </c>
      <c r="L160" s="40"/>
      <c r="M160" s="194" t="s">
        <v>1</v>
      </c>
      <c r="N160" s="195" t="s">
        <v>46</v>
      </c>
      <c r="O160" s="72"/>
      <c r="P160" s="196">
        <f>O160*H160</f>
        <v>0</v>
      </c>
      <c r="Q160" s="196">
        <v>1.8907700000000001</v>
      </c>
      <c r="R160" s="196">
        <f>Q160*H160</f>
        <v>11.344620000000001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152</v>
      </c>
      <c r="AT160" s="198" t="s">
        <v>155</v>
      </c>
      <c r="AU160" s="198" t="s">
        <v>89</v>
      </c>
      <c r="AY160" s="18" t="s">
        <v>153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21</v>
      </c>
      <c r="BK160" s="199">
        <f>ROUND(I160*H160,2)</f>
        <v>0</v>
      </c>
      <c r="BL160" s="18" t="s">
        <v>152</v>
      </c>
      <c r="BM160" s="198" t="s">
        <v>1173</v>
      </c>
    </row>
    <row r="161" spans="1:65" s="13" customFormat="1">
      <c r="B161" s="211"/>
      <c r="C161" s="212"/>
      <c r="D161" s="200" t="s">
        <v>239</v>
      </c>
      <c r="E161" s="213" t="s">
        <v>1</v>
      </c>
      <c r="F161" s="214" t="s">
        <v>1174</v>
      </c>
      <c r="G161" s="212"/>
      <c r="H161" s="215">
        <v>6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239</v>
      </c>
      <c r="AU161" s="221" t="s">
        <v>89</v>
      </c>
      <c r="AV161" s="13" t="s">
        <v>89</v>
      </c>
      <c r="AW161" s="13" t="s">
        <v>37</v>
      </c>
      <c r="AX161" s="13" t="s">
        <v>21</v>
      </c>
      <c r="AY161" s="221" t="s">
        <v>153</v>
      </c>
    </row>
    <row r="162" spans="1:65" s="2" customFormat="1" ht="14.45" customHeight="1">
      <c r="A162" s="35"/>
      <c r="B162" s="36"/>
      <c r="C162" s="187" t="s">
        <v>314</v>
      </c>
      <c r="D162" s="222" t="s">
        <v>155</v>
      </c>
      <c r="E162" s="188" t="s">
        <v>1007</v>
      </c>
      <c r="F162" s="189" t="s">
        <v>1008</v>
      </c>
      <c r="G162" s="190" t="s">
        <v>249</v>
      </c>
      <c r="H162" s="191">
        <v>0.5</v>
      </c>
      <c r="I162" s="192"/>
      <c r="J162" s="193">
        <f>ROUND(I162*H162,2)</f>
        <v>0</v>
      </c>
      <c r="K162" s="189" t="s">
        <v>237</v>
      </c>
      <c r="L162" s="40"/>
      <c r="M162" s="194" t="s">
        <v>1</v>
      </c>
      <c r="N162" s="195" t="s">
        <v>46</v>
      </c>
      <c r="O162" s="72"/>
      <c r="P162" s="196">
        <f>O162*H162</f>
        <v>0</v>
      </c>
      <c r="Q162" s="196">
        <v>2.234</v>
      </c>
      <c r="R162" s="196">
        <f>Q162*H162</f>
        <v>1.117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152</v>
      </c>
      <c r="AT162" s="198" t="s">
        <v>155</v>
      </c>
      <c r="AU162" s="198" t="s">
        <v>89</v>
      </c>
      <c r="AY162" s="18" t="s">
        <v>153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21</v>
      </c>
      <c r="BK162" s="199">
        <f>ROUND(I162*H162,2)</f>
        <v>0</v>
      </c>
      <c r="BL162" s="18" t="s">
        <v>152</v>
      </c>
      <c r="BM162" s="198" t="s">
        <v>1175</v>
      </c>
    </row>
    <row r="163" spans="1:65" s="13" customFormat="1">
      <c r="B163" s="211"/>
      <c r="C163" s="212"/>
      <c r="D163" s="200" t="s">
        <v>239</v>
      </c>
      <c r="E163" s="213" t="s">
        <v>1</v>
      </c>
      <c r="F163" s="214" t="s">
        <v>1010</v>
      </c>
      <c r="G163" s="212"/>
      <c r="H163" s="215">
        <v>0.5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239</v>
      </c>
      <c r="AU163" s="221" t="s">
        <v>89</v>
      </c>
      <c r="AV163" s="13" t="s">
        <v>89</v>
      </c>
      <c r="AW163" s="13" t="s">
        <v>37</v>
      </c>
      <c r="AX163" s="13" t="s">
        <v>21</v>
      </c>
      <c r="AY163" s="221" t="s">
        <v>153</v>
      </c>
    </row>
    <row r="164" spans="1:65" s="12" customFormat="1" ht="22.9" customHeight="1">
      <c r="B164" s="171"/>
      <c r="C164" s="172"/>
      <c r="D164" s="173" t="s">
        <v>80</v>
      </c>
      <c r="E164" s="185" t="s">
        <v>187</v>
      </c>
      <c r="F164" s="185" t="s">
        <v>675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SUM(P165:P215)</f>
        <v>0</v>
      </c>
      <c r="Q164" s="179"/>
      <c r="R164" s="180">
        <f>SUM(R165:R215)</f>
        <v>2.163975432</v>
      </c>
      <c r="S164" s="179"/>
      <c r="T164" s="181">
        <f>SUM(T165:T215)</f>
        <v>0</v>
      </c>
      <c r="AR164" s="182" t="s">
        <v>21</v>
      </c>
      <c r="AT164" s="183" t="s">
        <v>80</v>
      </c>
      <c r="AU164" s="183" t="s">
        <v>21</v>
      </c>
      <c r="AY164" s="182" t="s">
        <v>153</v>
      </c>
      <c r="BK164" s="184">
        <f>SUM(BK165:BK215)</f>
        <v>0</v>
      </c>
    </row>
    <row r="165" spans="1:65" s="2" customFormat="1" ht="14.45" customHeight="1">
      <c r="A165" s="35"/>
      <c r="B165" s="36"/>
      <c r="C165" s="187" t="s">
        <v>320</v>
      </c>
      <c r="D165" s="222" t="s">
        <v>155</v>
      </c>
      <c r="E165" s="188" t="s">
        <v>1011</v>
      </c>
      <c r="F165" s="189" t="s">
        <v>1012</v>
      </c>
      <c r="G165" s="190" t="s">
        <v>254</v>
      </c>
      <c r="H165" s="191">
        <v>36</v>
      </c>
      <c r="I165" s="192"/>
      <c r="J165" s="193">
        <f>ROUND(I165*H165,2)</f>
        <v>0</v>
      </c>
      <c r="K165" s="189" t="s">
        <v>237</v>
      </c>
      <c r="L165" s="40"/>
      <c r="M165" s="194" t="s">
        <v>1</v>
      </c>
      <c r="N165" s="195" t="s">
        <v>46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152</v>
      </c>
      <c r="AT165" s="198" t="s">
        <v>155</v>
      </c>
      <c r="AU165" s="198" t="s">
        <v>89</v>
      </c>
      <c r="AY165" s="18" t="s">
        <v>153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21</v>
      </c>
      <c r="BK165" s="199">
        <f>ROUND(I165*H165,2)</f>
        <v>0</v>
      </c>
      <c r="BL165" s="18" t="s">
        <v>152</v>
      </c>
      <c r="BM165" s="198" t="s">
        <v>1176</v>
      </c>
    </row>
    <row r="166" spans="1:65" s="2" customFormat="1" ht="24.2" customHeight="1">
      <c r="A166" s="35"/>
      <c r="B166" s="36"/>
      <c r="C166" s="245" t="s">
        <v>325</v>
      </c>
      <c r="D166" s="260" t="s">
        <v>334</v>
      </c>
      <c r="E166" s="247" t="s">
        <v>1016</v>
      </c>
      <c r="F166" s="248" t="s">
        <v>1017</v>
      </c>
      <c r="G166" s="249" t="s">
        <v>254</v>
      </c>
      <c r="H166" s="250">
        <v>36</v>
      </c>
      <c r="I166" s="251"/>
      <c r="J166" s="252">
        <f>ROUND(I166*H166,2)</f>
        <v>0</v>
      </c>
      <c r="K166" s="248" t="s">
        <v>237</v>
      </c>
      <c r="L166" s="253"/>
      <c r="M166" s="254" t="s">
        <v>1</v>
      </c>
      <c r="N166" s="255" t="s">
        <v>46</v>
      </c>
      <c r="O166" s="72"/>
      <c r="P166" s="196">
        <f>O166*H166</f>
        <v>0</v>
      </c>
      <c r="Q166" s="196">
        <v>4.8000000000000001E-4</v>
      </c>
      <c r="R166" s="196">
        <f>Q166*H166</f>
        <v>1.728E-2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187</v>
      </c>
      <c r="AT166" s="198" t="s">
        <v>334</v>
      </c>
      <c r="AU166" s="198" t="s">
        <v>89</v>
      </c>
      <c r="AY166" s="18" t="s">
        <v>153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21</v>
      </c>
      <c r="BK166" s="199">
        <f>ROUND(I166*H166,2)</f>
        <v>0</v>
      </c>
      <c r="BL166" s="18" t="s">
        <v>152</v>
      </c>
      <c r="BM166" s="198" t="s">
        <v>1177</v>
      </c>
    </row>
    <row r="167" spans="1:65" s="2" customFormat="1" ht="14.45" customHeight="1">
      <c r="A167" s="35"/>
      <c r="B167" s="36"/>
      <c r="C167" s="187" t="s">
        <v>329</v>
      </c>
      <c r="D167" s="222" t="s">
        <v>155</v>
      </c>
      <c r="E167" s="188" t="s">
        <v>1020</v>
      </c>
      <c r="F167" s="189" t="s">
        <v>1021</v>
      </c>
      <c r="G167" s="190" t="s">
        <v>254</v>
      </c>
      <c r="H167" s="191">
        <v>36</v>
      </c>
      <c r="I167" s="192"/>
      <c r="J167" s="193">
        <f>ROUND(I167*H167,2)</f>
        <v>0</v>
      </c>
      <c r="K167" s="189" t="s">
        <v>1</v>
      </c>
      <c r="L167" s="40"/>
      <c r="M167" s="194" t="s">
        <v>1</v>
      </c>
      <c r="N167" s="195" t="s">
        <v>46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152</v>
      </c>
      <c r="AT167" s="198" t="s">
        <v>155</v>
      </c>
      <c r="AU167" s="198" t="s">
        <v>89</v>
      </c>
      <c r="AY167" s="18" t="s">
        <v>153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21</v>
      </c>
      <c r="BK167" s="199">
        <f>ROUND(I167*H167,2)</f>
        <v>0</v>
      </c>
      <c r="BL167" s="18" t="s">
        <v>152</v>
      </c>
      <c r="BM167" s="198" t="s">
        <v>1178</v>
      </c>
    </row>
    <row r="168" spans="1:65" s="13" customFormat="1">
      <c r="B168" s="211"/>
      <c r="C168" s="212"/>
      <c r="D168" s="200" t="s">
        <v>239</v>
      </c>
      <c r="E168" s="213" t="s">
        <v>1</v>
      </c>
      <c r="F168" s="214" t="s">
        <v>1179</v>
      </c>
      <c r="G168" s="212"/>
      <c r="H168" s="215">
        <v>36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239</v>
      </c>
      <c r="AU168" s="221" t="s">
        <v>89</v>
      </c>
      <c r="AV168" s="13" t="s">
        <v>89</v>
      </c>
      <c r="AW168" s="13" t="s">
        <v>37</v>
      </c>
      <c r="AX168" s="13" t="s">
        <v>21</v>
      </c>
      <c r="AY168" s="221" t="s">
        <v>153</v>
      </c>
    </row>
    <row r="169" spans="1:65" s="2" customFormat="1" ht="24.2" customHeight="1">
      <c r="A169" s="35"/>
      <c r="B169" s="36"/>
      <c r="C169" s="245" t="s">
        <v>7</v>
      </c>
      <c r="D169" s="260" t="s">
        <v>334</v>
      </c>
      <c r="E169" s="247" t="s">
        <v>1024</v>
      </c>
      <c r="F169" s="248" t="s">
        <v>1025</v>
      </c>
      <c r="G169" s="249" t="s">
        <v>254</v>
      </c>
      <c r="H169" s="250">
        <v>36</v>
      </c>
      <c r="I169" s="251"/>
      <c r="J169" s="252">
        <f>ROUND(I169*H169,2)</f>
        <v>0</v>
      </c>
      <c r="K169" s="248" t="s">
        <v>682</v>
      </c>
      <c r="L169" s="253"/>
      <c r="M169" s="254" t="s">
        <v>1</v>
      </c>
      <c r="N169" s="255" t="s">
        <v>46</v>
      </c>
      <c r="O169" s="72"/>
      <c r="P169" s="196">
        <f>O169*H169</f>
        <v>0</v>
      </c>
      <c r="Q169" s="196">
        <v>2.0999999999999999E-3</v>
      </c>
      <c r="R169" s="196">
        <f>Q169*H169</f>
        <v>7.5600000000000001E-2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187</v>
      </c>
      <c r="AT169" s="198" t="s">
        <v>334</v>
      </c>
      <c r="AU169" s="198" t="s">
        <v>89</v>
      </c>
      <c r="AY169" s="18" t="s">
        <v>153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21</v>
      </c>
      <c r="BK169" s="199">
        <f>ROUND(I169*H169,2)</f>
        <v>0</v>
      </c>
      <c r="BL169" s="18" t="s">
        <v>152</v>
      </c>
      <c r="BM169" s="198" t="s">
        <v>1180</v>
      </c>
    </row>
    <row r="170" spans="1:65" s="2" customFormat="1" ht="14.45" customHeight="1">
      <c r="A170" s="35"/>
      <c r="B170" s="36"/>
      <c r="C170" s="187" t="s">
        <v>340</v>
      </c>
      <c r="D170" s="222" t="s">
        <v>155</v>
      </c>
      <c r="E170" s="188" t="s">
        <v>1027</v>
      </c>
      <c r="F170" s="189" t="s">
        <v>1028</v>
      </c>
      <c r="G170" s="190" t="s">
        <v>254</v>
      </c>
      <c r="H170" s="191">
        <v>8</v>
      </c>
      <c r="I170" s="192"/>
      <c r="J170" s="193">
        <f>ROUND(I170*H170,2)</f>
        <v>0</v>
      </c>
      <c r="K170" s="189" t="s">
        <v>237</v>
      </c>
      <c r="L170" s="40"/>
      <c r="M170" s="194" t="s">
        <v>1</v>
      </c>
      <c r="N170" s="195" t="s">
        <v>46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152</v>
      </c>
      <c r="AT170" s="198" t="s">
        <v>155</v>
      </c>
      <c r="AU170" s="198" t="s">
        <v>89</v>
      </c>
      <c r="AY170" s="18" t="s">
        <v>153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21</v>
      </c>
      <c r="BK170" s="199">
        <f>ROUND(I170*H170,2)</f>
        <v>0</v>
      </c>
      <c r="BL170" s="18" t="s">
        <v>152</v>
      </c>
      <c r="BM170" s="198" t="s">
        <v>1181</v>
      </c>
    </row>
    <row r="171" spans="1:65" s="13" customFormat="1">
      <c r="B171" s="211"/>
      <c r="C171" s="212"/>
      <c r="D171" s="200" t="s">
        <v>239</v>
      </c>
      <c r="E171" s="213" t="s">
        <v>1</v>
      </c>
      <c r="F171" s="214" t="s">
        <v>1182</v>
      </c>
      <c r="G171" s="212"/>
      <c r="H171" s="215">
        <v>8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239</v>
      </c>
      <c r="AU171" s="221" t="s">
        <v>89</v>
      </c>
      <c r="AV171" s="13" t="s">
        <v>89</v>
      </c>
      <c r="AW171" s="13" t="s">
        <v>37</v>
      </c>
      <c r="AX171" s="13" t="s">
        <v>21</v>
      </c>
      <c r="AY171" s="221" t="s">
        <v>153</v>
      </c>
    </row>
    <row r="172" spans="1:65" s="2" customFormat="1" ht="24.2" customHeight="1">
      <c r="A172" s="35"/>
      <c r="B172" s="36"/>
      <c r="C172" s="245" t="s">
        <v>346</v>
      </c>
      <c r="D172" s="260" t="s">
        <v>334</v>
      </c>
      <c r="E172" s="247" t="s">
        <v>1031</v>
      </c>
      <c r="F172" s="248" t="s">
        <v>1032</v>
      </c>
      <c r="G172" s="249" t="s">
        <v>254</v>
      </c>
      <c r="H172" s="250">
        <v>8</v>
      </c>
      <c r="I172" s="251"/>
      <c r="J172" s="252">
        <f>ROUND(I172*H172,2)</f>
        <v>0</v>
      </c>
      <c r="K172" s="248" t="s">
        <v>682</v>
      </c>
      <c r="L172" s="253"/>
      <c r="M172" s="254" t="s">
        <v>1</v>
      </c>
      <c r="N172" s="255" t="s">
        <v>46</v>
      </c>
      <c r="O172" s="72"/>
      <c r="P172" s="196">
        <f>O172*H172</f>
        <v>0</v>
      </c>
      <c r="Q172" s="196">
        <v>1.04E-2</v>
      </c>
      <c r="R172" s="196">
        <f>Q172*H172</f>
        <v>8.3199999999999996E-2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187</v>
      </c>
      <c r="AT172" s="198" t="s">
        <v>334</v>
      </c>
      <c r="AU172" s="198" t="s">
        <v>89</v>
      </c>
      <c r="AY172" s="18" t="s">
        <v>153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21</v>
      </c>
      <c r="BK172" s="199">
        <f>ROUND(I172*H172,2)</f>
        <v>0</v>
      </c>
      <c r="BL172" s="18" t="s">
        <v>152</v>
      </c>
      <c r="BM172" s="198" t="s">
        <v>1183</v>
      </c>
    </row>
    <row r="173" spans="1:65" s="2" customFormat="1" ht="14.45" customHeight="1">
      <c r="A173" s="35"/>
      <c r="B173" s="36"/>
      <c r="C173" s="187" t="s">
        <v>351</v>
      </c>
      <c r="D173" s="222" t="s">
        <v>155</v>
      </c>
      <c r="E173" s="188" t="s">
        <v>1034</v>
      </c>
      <c r="F173" s="189" t="s">
        <v>1035</v>
      </c>
      <c r="G173" s="190" t="s">
        <v>254</v>
      </c>
      <c r="H173" s="191">
        <v>8</v>
      </c>
      <c r="I173" s="192"/>
      <c r="J173" s="193">
        <f>ROUND(I173*H173,2)</f>
        <v>0</v>
      </c>
      <c r="K173" s="189" t="s">
        <v>1</v>
      </c>
      <c r="L173" s="40"/>
      <c r="M173" s="194" t="s">
        <v>1</v>
      </c>
      <c r="N173" s="195" t="s">
        <v>46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152</v>
      </c>
      <c r="AT173" s="198" t="s">
        <v>155</v>
      </c>
      <c r="AU173" s="198" t="s">
        <v>89</v>
      </c>
      <c r="AY173" s="18" t="s">
        <v>153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21</v>
      </c>
      <c r="BK173" s="199">
        <f>ROUND(I173*H173,2)</f>
        <v>0</v>
      </c>
      <c r="BL173" s="18" t="s">
        <v>152</v>
      </c>
      <c r="BM173" s="198" t="s">
        <v>1184</v>
      </c>
    </row>
    <row r="174" spans="1:65" s="2" customFormat="1" ht="14.45" customHeight="1">
      <c r="A174" s="35"/>
      <c r="B174" s="36"/>
      <c r="C174" s="187" t="s">
        <v>357</v>
      </c>
      <c r="D174" s="222" t="s">
        <v>155</v>
      </c>
      <c r="E174" s="188" t="s">
        <v>1038</v>
      </c>
      <c r="F174" s="189" t="s">
        <v>1185</v>
      </c>
      <c r="G174" s="190" t="s">
        <v>424</v>
      </c>
      <c r="H174" s="191">
        <v>21</v>
      </c>
      <c r="I174" s="192"/>
      <c r="J174" s="193">
        <f>ROUND(I174*H174,2)</f>
        <v>0</v>
      </c>
      <c r="K174" s="189" t="s">
        <v>1</v>
      </c>
      <c r="L174" s="40"/>
      <c r="M174" s="194" t="s">
        <v>1</v>
      </c>
      <c r="N174" s="195" t="s">
        <v>46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152</v>
      </c>
      <c r="AT174" s="198" t="s">
        <v>155</v>
      </c>
      <c r="AU174" s="198" t="s">
        <v>89</v>
      </c>
      <c r="AY174" s="18" t="s">
        <v>153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21</v>
      </c>
      <c r="BK174" s="199">
        <f>ROUND(I174*H174,2)</f>
        <v>0</v>
      </c>
      <c r="BL174" s="18" t="s">
        <v>152</v>
      </c>
      <c r="BM174" s="198" t="s">
        <v>1186</v>
      </c>
    </row>
    <row r="175" spans="1:65" s="2" customFormat="1" ht="19.5">
      <c r="A175" s="35"/>
      <c r="B175" s="36"/>
      <c r="C175" s="37"/>
      <c r="D175" s="200" t="s">
        <v>161</v>
      </c>
      <c r="E175" s="37"/>
      <c r="F175" s="201" t="s">
        <v>1041</v>
      </c>
      <c r="G175" s="37"/>
      <c r="H175" s="37"/>
      <c r="I175" s="202"/>
      <c r="J175" s="37"/>
      <c r="K175" s="37"/>
      <c r="L175" s="40"/>
      <c r="M175" s="203"/>
      <c r="N175" s="204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161</v>
      </c>
      <c r="AU175" s="18" t="s">
        <v>89</v>
      </c>
    </row>
    <row r="176" spans="1:65" s="13" customFormat="1">
      <c r="B176" s="211"/>
      <c r="C176" s="212"/>
      <c r="D176" s="200" t="s">
        <v>239</v>
      </c>
      <c r="E176" s="213" t="s">
        <v>1</v>
      </c>
      <c r="F176" s="214" t="s">
        <v>1187</v>
      </c>
      <c r="G176" s="212"/>
      <c r="H176" s="215">
        <v>21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239</v>
      </c>
      <c r="AU176" s="221" t="s">
        <v>89</v>
      </c>
      <c r="AV176" s="13" t="s">
        <v>89</v>
      </c>
      <c r="AW176" s="13" t="s">
        <v>37</v>
      </c>
      <c r="AX176" s="13" t="s">
        <v>21</v>
      </c>
      <c r="AY176" s="221" t="s">
        <v>153</v>
      </c>
    </row>
    <row r="177" spans="1:65" s="2" customFormat="1" ht="14.45" customHeight="1">
      <c r="A177" s="35"/>
      <c r="B177" s="36"/>
      <c r="C177" s="187" t="s">
        <v>363</v>
      </c>
      <c r="D177" s="187" t="s">
        <v>155</v>
      </c>
      <c r="E177" s="188" t="s">
        <v>1188</v>
      </c>
      <c r="F177" s="189" t="s">
        <v>1189</v>
      </c>
      <c r="G177" s="190" t="s">
        <v>424</v>
      </c>
      <c r="H177" s="191">
        <v>3</v>
      </c>
      <c r="I177" s="192"/>
      <c r="J177" s="193">
        <f>ROUND(I177*H177,2)</f>
        <v>0</v>
      </c>
      <c r="K177" s="189" t="s">
        <v>237</v>
      </c>
      <c r="L177" s="40"/>
      <c r="M177" s="194" t="s">
        <v>1</v>
      </c>
      <c r="N177" s="195" t="s">
        <v>46</v>
      </c>
      <c r="O177" s="72"/>
      <c r="P177" s="196">
        <f>O177*H177</f>
        <v>0</v>
      </c>
      <c r="Q177" s="196">
        <v>0.1230316</v>
      </c>
      <c r="R177" s="196">
        <f>Q177*H177</f>
        <v>0.3690948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152</v>
      </c>
      <c r="AT177" s="198" t="s">
        <v>155</v>
      </c>
      <c r="AU177" s="198" t="s">
        <v>89</v>
      </c>
      <c r="AY177" s="18" t="s">
        <v>153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21</v>
      </c>
      <c r="BK177" s="199">
        <f>ROUND(I177*H177,2)</f>
        <v>0</v>
      </c>
      <c r="BL177" s="18" t="s">
        <v>152</v>
      </c>
      <c r="BM177" s="198" t="s">
        <v>1190</v>
      </c>
    </row>
    <row r="178" spans="1:65" s="2" customFormat="1" ht="14.45" customHeight="1">
      <c r="A178" s="35"/>
      <c r="B178" s="36"/>
      <c r="C178" s="245" t="s">
        <v>368</v>
      </c>
      <c r="D178" s="245" t="s">
        <v>334</v>
      </c>
      <c r="E178" s="247" t="s">
        <v>1191</v>
      </c>
      <c r="F178" s="248" t="s">
        <v>1192</v>
      </c>
      <c r="G178" s="249" t="s">
        <v>424</v>
      </c>
      <c r="H178" s="250">
        <v>3</v>
      </c>
      <c r="I178" s="251"/>
      <c r="J178" s="252">
        <f>ROUND(I178*H178,2)</f>
        <v>0</v>
      </c>
      <c r="K178" s="248" t="s">
        <v>237</v>
      </c>
      <c r="L178" s="253"/>
      <c r="M178" s="254" t="s">
        <v>1</v>
      </c>
      <c r="N178" s="255" t="s">
        <v>46</v>
      </c>
      <c r="O178" s="72"/>
      <c r="P178" s="196">
        <f>O178*H178</f>
        <v>0</v>
      </c>
      <c r="Q178" s="196">
        <v>1.3299999999999999E-2</v>
      </c>
      <c r="R178" s="196">
        <f>Q178*H178</f>
        <v>3.9899999999999998E-2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187</v>
      </c>
      <c r="AT178" s="198" t="s">
        <v>334</v>
      </c>
      <c r="AU178" s="198" t="s">
        <v>89</v>
      </c>
      <c r="AY178" s="18" t="s">
        <v>153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21</v>
      </c>
      <c r="BK178" s="199">
        <f>ROUND(I178*H178,2)</f>
        <v>0</v>
      </c>
      <c r="BL178" s="18" t="s">
        <v>152</v>
      </c>
      <c r="BM178" s="198" t="s">
        <v>1193</v>
      </c>
    </row>
    <row r="179" spans="1:65" s="2" customFormat="1" ht="14.45" customHeight="1">
      <c r="A179" s="35"/>
      <c r="B179" s="36"/>
      <c r="C179" s="187" t="s">
        <v>373</v>
      </c>
      <c r="D179" s="187" t="s">
        <v>155</v>
      </c>
      <c r="E179" s="188" t="s">
        <v>1079</v>
      </c>
      <c r="F179" s="189" t="s">
        <v>1080</v>
      </c>
      <c r="G179" s="190" t="s">
        <v>424</v>
      </c>
      <c r="H179" s="191">
        <v>19</v>
      </c>
      <c r="I179" s="192"/>
      <c r="J179" s="193">
        <f>ROUND(I179*H179,2)</f>
        <v>0</v>
      </c>
      <c r="K179" s="189" t="s">
        <v>1</v>
      </c>
      <c r="L179" s="40"/>
      <c r="M179" s="194" t="s">
        <v>1</v>
      </c>
      <c r="N179" s="195" t="s">
        <v>46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152</v>
      </c>
      <c r="AT179" s="198" t="s">
        <v>155</v>
      </c>
      <c r="AU179" s="198" t="s">
        <v>89</v>
      </c>
      <c r="AY179" s="18" t="s">
        <v>153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21</v>
      </c>
      <c r="BK179" s="199">
        <f>ROUND(I179*H179,2)</f>
        <v>0</v>
      </c>
      <c r="BL179" s="18" t="s">
        <v>152</v>
      </c>
      <c r="BM179" s="198" t="s">
        <v>1194</v>
      </c>
    </row>
    <row r="180" spans="1:65" s="13" customFormat="1">
      <c r="B180" s="211"/>
      <c r="C180" s="212"/>
      <c r="D180" s="200" t="s">
        <v>239</v>
      </c>
      <c r="E180" s="213" t="s">
        <v>1</v>
      </c>
      <c r="F180" s="214" t="s">
        <v>325</v>
      </c>
      <c r="G180" s="212"/>
      <c r="H180" s="215">
        <v>19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239</v>
      </c>
      <c r="AU180" s="221" t="s">
        <v>89</v>
      </c>
      <c r="AV180" s="13" t="s">
        <v>89</v>
      </c>
      <c r="AW180" s="13" t="s">
        <v>37</v>
      </c>
      <c r="AX180" s="13" t="s">
        <v>21</v>
      </c>
      <c r="AY180" s="221" t="s">
        <v>153</v>
      </c>
    </row>
    <row r="181" spans="1:65" s="2" customFormat="1" ht="14.45" customHeight="1">
      <c r="A181" s="35"/>
      <c r="B181" s="36"/>
      <c r="C181" s="187" t="s">
        <v>377</v>
      </c>
      <c r="D181" s="187" t="s">
        <v>155</v>
      </c>
      <c r="E181" s="188" t="s">
        <v>1082</v>
      </c>
      <c r="F181" s="189" t="s">
        <v>1083</v>
      </c>
      <c r="G181" s="190" t="s">
        <v>424</v>
      </c>
      <c r="H181" s="191">
        <v>7</v>
      </c>
      <c r="I181" s="192"/>
      <c r="J181" s="193">
        <f t="shared" ref="J181:J187" si="0">ROUND(I181*H181,2)</f>
        <v>0</v>
      </c>
      <c r="K181" s="189" t="s">
        <v>1</v>
      </c>
      <c r="L181" s="40"/>
      <c r="M181" s="194" t="s">
        <v>1</v>
      </c>
      <c r="N181" s="195" t="s">
        <v>46</v>
      </c>
      <c r="O181" s="72"/>
      <c r="P181" s="196">
        <f t="shared" ref="P181:P187" si="1">O181*H181</f>
        <v>0</v>
      </c>
      <c r="Q181" s="196">
        <v>4.2999999999999999E-4</v>
      </c>
      <c r="R181" s="196">
        <f t="shared" ref="R181:R187" si="2">Q181*H181</f>
        <v>3.0100000000000001E-3</v>
      </c>
      <c r="S181" s="196">
        <v>0</v>
      </c>
      <c r="T181" s="197">
        <f t="shared" ref="T181:T187" si="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152</v>
      </c>
      <c r="AT181" s="198" t="s">
        <v>155</v>
      </c>
      <c r="AU181" s="198" t="s">
        <v>89</v>
      </c>
      <c r="AY181" s="18" t="s">
        <v>153</v>
      </c>
      <c r="BE181" s="199">
        <f t="shared" ref="BE181:BE187" si="4">IF(N181="základní",J181,0)</f>
        <v>0</v>
      </c>
      <c r="BF181" s="199">
        <f t="shared" ref="BF181:BF187" si="5">IF(N181="snížená",J181,0)</f>
        <v>0</v>
      </c>
      <c r="BG181" s="199">
        <f t="shared" ref="BG181:BG187" si="6">IF(N181="zákl. přenesená",J181,0)</f>
        <v>0</v>
      </c>
      <c r="BH181" s="199">
        <f t="shared" ref="BH181:BH187" si="7">IF(N181="sníž. přenesená",J181,0)</f>
        <v>0</v>
      </c>
      <c r="BI181" s="199">
        <f t="shared" ref="BI181:BI187" si="8">IF(N181="nulová",J181,0)</f>
        <v>0</v>
      </c>
      <c r="BJ181" s="18" t="s">
        <v>21</v>
      </c>
      <c r="BK181" s="199">
        <f t="shared" ref="BK181:BK187" si="9">ROUND(I181*H181,2)</f>
        <v>0</v>
      </c>
      <c r="BL181" s="18" t="s">
        <v>152</v>
      </c>
      <c r="BM181" s="198" t="s">
        <v>1195</v>
      </c>
    </row>
    <row r="182" spans="1:65" s="2" customFormat="1" ht="14.45" customHeight="1">
      <c r="A182" s="35"/>
      <c r="B182" s="36"/>
      <c r="C182" s="187" t="s">
        <v>382</v>
      </c>
      <c r="D182" s="187" t="s">
        <v>155</v>
      </c>
      <c r="E182" s="188" t="s">
        <v>1088</v>
      </c>
      <c r="F182" s="189" t="s">
        <v>1089</v>
      </c>
      <c r="G182" s="190" t="s">
        <v>424</v>
      </c>
      <c r="H182" s="191">
        <v>5</v>
      </c>
      <c r="I182" s="192"/>
      <c r="J182" s="193">
        <f t="shared" si="0"/>
        <v>0</v>
      </c>
      <c r="K182" s="189" t="s">
        <v>1</v>
      </c>
      <c r="L182" s="40"/>
      <c r="M182" s="194" t="s">
        <v>1</v>
      </c>
      <c r="N182" s="195" t="s">
        <v>46</v>
      </c>
      <c r="O182" s="72"/>
      <c r="P182" s="196">
        <f t="shared" si="1"/>
        <v>0</v>
      </c>
      <c r="Q182" s="196">
        <v>8.0000000000000004E-4</v>
      </c>
      <c r="R182" s="196">
        <f t="shared" si="2"/>
        <v>4.0000000000000001E-3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152</v>
      </c>
      <c r="AT182" s="198" t="s">
        <v>155</v>
      </c>
      <c r="AU182" s="198" t="s">
        <v>89</v>
      </c>
      <c r="AY182" s="18" t="s">
        <v>153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21</v>
      </c>
      <c r="BK182" s="199">
        <f t="shared" si="9"/>
        <v>0</v>
      </c>
      <c r="BL182" s="18" t="s">
        <v>152</v>
      </c>
      <c r="BM182" s="198" t="s">
        <v>1196</v>
      </c>
    </row>
    <row r="183" spans="1:65" s="2" customFormat="1" ht="14.45" customHeight="1">
      <c r="A183" s="35"/>
      <c r="B183" s="36"/>
      <c r="C183" s="187" t="s">
        <v>387</v>
      </c>
      <c r="D183" s="187" t="s">
        <v>155</v>
      </c>
      <c r="E183" s="188" t="s">
        <v>1091</v>
      </c>
      <c r="F183" s="189" t="s">
        <v>1092</v>
      </c>
      <c r="G183" s="190" t="s">
        <v>424</v>
      </c>
      <c r="H183" s="191">
        <v>1</v>
      </c>
      <c r="I183" s="192"/>
      <c r="J183" s="193">
        <f t="shared" si="0"/>
        <v>0</v>
      </c>
      <c r="K183" s="189" t="s">
        <v>1</v>
      </c>
      <c r="L183" s="40"/>
      <c r="M183" s="194" t="s">
        <v>1</v>
      </c>
      <c r="N183" s="195" t="s">
        <v>46</v>
      </c>
      <c r="O183" s="72"/>
      <c r="P183" s="196">
        <f t="shared" si="1"/>
        <v>0</v>
      </c>
      <c r="Q183" s="196">
        <v>7.6999999999999996E-4</v>
      </c>
      <c r="R183" s="196">
        <f t="shared" si="2"/>
        <v>7.6999999999999996E-4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152</v>
      </c>
      <c r="AT183" s="198" t="s">
        <v>155</v>
      </c>
      <c r="AU183" s="198" t="s">
        <v>89</v>
      </c>
      <c r="AY183" s="18" t="s">
        <v>153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21</v>
      </c>
      <c r="BK183" s="199">
        <f t="shared" si="9"/>
        <v>0</v>
      </c>
      <c r="BL183" s="18" t="s">
        <v>152</v>
      </c>
      <c r="BM183" s="198" t="s">
        <v>1197</v>
      </c>
    </row>
    <row r="184" spans="1:65" s="2" customFormat="1" ht="14.45" customHeight="1">
      <c r="A184" s="35"/>
      <c r="B184" s="36"/>
      <c r="C184" s="187" t="s">
        <v>392</v>
      </c>
      <c r="D184" s="187" t="s">
        <v>155</v>
      </c>
      <c r="E184" s="188" t="s">
        <v>1103</v>
      </c>
      <c r="F184" s="189" t="s">
        <v>1104</v>
      </c>
      <c r="G184" s="190" t="s">
        <v>424</v>
      </c>
      <c r="H184" s="191">
        <v>3</v>
      </c>
      <c r="I184" s="192"/>
      <c r="J184" s="193">
        <f t="shared" si="0"/>
        <v>0</v>
      </c>
      <c r="K184" s="189" t="s">
        <v>1</v>
      </c>
      <c r="L184" s="40"/>
      <c r="M184" s="194" t="s">
        <v>1</v>
      </c>
      <c r="N184" s="195" t="s">
        <v>46</v>
      </c>
      <c r="O184" s="72"/>
      <c r="P184" s="196">
        <f t="shared" si="1"/>
        <v>0</v>
      </c>
      <c r="Q184" s="196">
        <v>2.5400000000000002E-3</v>
      </c>
      <c r="R184" s="196">
        <f t="shared" si="2"/>
        <v>7.62E-3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152</v>
      </c>
      <c r="AT184" s="198" t="s">
        <v>155</v>
      </c>
      <c r="AU184" s="198" t="s">
        <v>89</v>
      </c>
      <c r="AY184" s="18" t="s">
        <v>153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21</v>
      </c>
      <c r="BK184" s="199">
        <f t="shared" si="9"/>
        <v>0</v>
      </c>
      <c r="BL184" s="18" t="s">
        <v>152</v>
      </c>
      <c r="BM184" s="198" t="s">
        <v>1198</v>
      </c>
    </row>
    <row r="185" spans="1:65" s="2" customFormat="1" ht="14.45" customHeight="1">
      <c r="A185" s="35"/>
      <c r="B185" s="36"/>
      <c r="C185" s="187" t="s">
        <v>396</v>
      </c>
      <c r="D185" s="187" t="s">
        <v>155</v>
      </c>
      <c r="E185" s="188" t="s">
        <v>1106</v>
      </c>
      <c r="F185" s="189" t="s">
        <v>1107</v>
      </c>
      <c r="G185" s="190" t="s">
        <v>424</v>
      </c>
      <c r="H185" s="191">
        <v>3</v>
      </c>
      <c r="I185" s="192"/>
      <c r="J185" s="193">
        <f t="shared" si="0"/>
        <v>0</v>
      </c>
      <c r="K185" s="189" t="s">
        <v>1</v>
      </c>
      <c r="L185" s="40"/>
      <c r="M185" s="194" t="s">
        <v>1</v>
      </c>
      <c r="N185" s="195" t="s">
        <v>46</v>
      </c>
      <c r="O185" s="72"/>
      <c r="P185" s="196">
        <f t="shared" si="1"/>
        <v>0</v>
      </c>
      <c r="Q185" s="196">
        <v>1.1000000000000001E-3</v>
      </c>
      <c r="R185" s="196">
        <f t="shared" si="2"/>
        <v>3.3E-3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152</v>
      </c>
      <c r="AT185" s="198" t="s">
        <v>155</v>
      </c>
      <c r="AU185" s="198" t="s">
        <v>89</v>
      </c>
      <c r="AY185" s="18" t="s">
        <v>153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21</v>
      </c>
      <c r="BK185" s="199">
        <f t="shared" si="9"/>
        <v>0</v>
      </c>
      <c r="BL185" s="18" t="s">
        <v>152</v>
      </c>
      <c r="BM185" s="198" t="s">
        <v>1199</v>
      </c>
    </row>
    <row r="186" spans="1:65" s="2" customFormat="1" ht="14.45" customHeight="1">
      <c r="A186" s="35"/>
      <c r="B186" s="36"/>
      <c r="C186" s="187" t="s">
        <v>401</v>
      </c>
      <c r="D186" s="187" t="s">
        <v>155</v>
      </c>
      <c r="E186" s="188" t="s">
        <v>1200</v>
      </c>
      <c r="F186" s="189" t="s">
        <v>1201</v>
      </c>
      <c r="G186" s="190" t="s">
        <v>424</v>
      </c>
      <c r="H186" s="191">
        <v>3</v>
      </c>
      <c r="I186" s="192"/>
      <c r="J186" s="193">
        <f t="shared" si="0"/>
        <v>0</v>
      </c>
      <c r="K186" s="189" t="s">
        <v>237</v>
      </c>
      <c r="L186" s="40"/>
      <c r="M186" s="194" t="s">
        <v>1</v>
      </c>
      <c r="N186" s="195" t="s">
        <v>46</v>
      </c>
      <c r="O186" s="72"/>
      <c r="P186" s="196">
        <f t="shared" si="1"/>
        <v>0</v>
      </c>
      <c r="Q186" s="196">
        <v>1.61652E-3</v>
      </c>
      <c r="R186" s="196">
        <f t="shared" si="2"/>
        <v>4.8495600000000002E-3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152</v>
      </c>
      <c r="AT186" s="198" t="s">
        <v>155</v>
      </c>
      <c r="AU186" s="198" t="s">
        <v>89</v>
      </c>
      <c r="AY186" s="18" t="s">
        <v>153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21</v>
      </c>
      <c r="BK186" s="199">
        <f t="shared" si="9"/>
        <v>0</v>
      </c>
      <c r="BL186" s="18" t="s">
        <v>152</v>
      </c>
      <c r="BM186" s="198" t="s">
        <v>1202</v>
      </c>
    </row>
    <row r="187" spans="1:65" s="2" customFormat="1" ht="14.45" customHeight="1">
      <c r="A187" s="35"/>
      <c r="B187" s="36"/>
      <c r="C187" s="187" t="s">
        <v>406</v>
      </c>
      <c r="D187" s="187" t="s">
        <v>155</v>
      </c>
      <c r="E187" s="188" t="s">
        <v>1203</v>
      </c>
      <c r="F187" s="189" t="s">
        <v>1204</v>
      </c>
      <c r="G187" s="190" t="s">
        <v>711</v>
      </c>
      <c r="H187" s="191">
        <v>3</v>
      </c>
      <c r="I187" s="192"/>
      <c r="J187" s="193">
        <f t="shared" si="0"/>
        <v>0</v>
      </c>
      <c r="K187" s="189" t="s">
        <v>1</v>
      </c>
      <c r="L187" s="40"/>
      <c r="M187" s="194" t="s">
        <v>1</v>
      </c>
      <c r="N187" s="195" t="s">
        <v>46</v>
      </c>
      <c r="O187" s="72"/>
      <c r="P187" s="196">
        <f t="shared" si="1"/>
        <v>0</v>
      </c>
      <c r="Q187" s="196">
        <v>2.63E-2</v>
      </c>
      <c r="R187" s="196">
        <f t="shared" si="2"/>
        <v>7.8899999999999998E-2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21</v>
      </c>
      <c r="BK187" s="199">
        <f t="shared" si="9"/>
        <v>0</v>
      </c>
      <c r="BL187" s="18" t="s">
        <v>152</v>
      </c>
      <c r="BM187" s="198" t="s">
        <v>1205</v>
      </c>
    </row>
    <row r="188" spans="1:65" s="2" customFormat="1" ht="19.5">
      <c r="A188" s="35"/>
      <c r="B188" s="36"/>
      <c r="C188" s="37"/>
      <c r="D188" s="200" t="s">
        <v>161</v>
      </c>
      <c r="E188" s="37"/>
      <c r="F188" s="201" t="s">
        <v>1206</v>
      </c>
      <c r="G188" s="37"/>
      <c r="H188" s="37"/>
      <c r="I188" s="202"/>
      <c r="J188" s="37"/>
      <c r="K188" s="37"/>
      <c r="L188" s="40"/>
      <c r="M188" s="203"/>
      <c r="N188" s="204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161</v>
      </c>
      <c r="AU188" s="18" t="s">
        <v>89</v>
      </c>
    </row>
    <row r="189" spans="1:65" s="2" customFormat="1" ht="14.45" customHeight="1">
      <c r="A189" s="35"/>
      <c r="B189" s="36"/>
      <c r="C189" s="187" t="s">
        <v>411</v>
      </c>
      <c r="D189" s="187" t="s">
        <v>155</v>
      </c>
      <c r="E189" s="188" t="s">
        <v>1055</v>
      </c>
      <c r="F189" s="189" t="s">
        <v>1056</v>
      </c>
      <c r="G189" s="190" t="s">
        <v>424</v>
      </c>
      <c r="H189" s="191">
        <v>18</v>
      </c>
      <c r="I189" s="192"/>
      <c r="J189" s="193">
        <f t="shared" ref="J189:J203" si="10">ROUND(I189*H189,2)</f>
        <v>0</v>
      </c>
      <c r="K189" s="189" t="s">
        <v>237</v>
      </c>
      <c r="L189" s="40"/>
      <c r="M189" s="194" t="s">
        <v>1</v>
      </c>
      <c r="N189" s="195" t="s">
        <v>46</v>
      </c>
      <c r="O189" s="72"/>
      <c r="P189" s="196">
        <f t="shared" ref="P189:P203" si="11">O189*H189</f>
        <v>0</v>
      </c>
      <c r="Q189" s="196">
        <v>1.6692E-3</v>
      </c>
      <c r="R189" s="196">
        <f t="shared" ref="R189:R203" si="12">Q189*H189</f>
        <v>3.0045599999999999E-2</v>
      </c>
      <c r="S189" s="196">
        <v>0</v>
      </c>
      <c r="T189" s="197">
        <f t="shared" ref="T189:T203" si="13"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152</v>
      </c>
      <c r="AT189" s="198" t="s">
        <v>155</v>
      </c>
      <c r="AU189" s="198" t="s">
        <v>89</v>
      </c>
      <c r="AY189" s="18" t="s">
        <v>153</v>
      </c>
      <c r="BE189" s="199">
        <f t="shared" ref="BE189:BE203" si="14">IF(N189="základní",J189,0)</f>
        <v>0</v>
      </c>
      <c r="BF189" s="199">
        <f t="shared" ref="BF189:BF203" si="15">IF(N189="snížená",J189,0)</f>
        <v>0</v>
      </c>
      <c r="BG189" s="199">
        <f t="shared" ref="BG189:BG203" si="16">IF(N189="zákl. přenesená",J189,0)</f>
        <v>0</v>
      </c>
      <c r="BH189" s="199">
        <f t="shared" ref="BH189:BH203" si="17">IF(N189="sníž. přenesená",J189,0)</f>
        <v>0</v>
      </c>
      <c r="BI189" s="199">
        <f t="shared" ref="BI189:BI203" si="18">IF(N189="nulová",J189,0)</f>
        <v>0</v>
      </c>
      <c r="BJ189" s="18" t="s">
        <v>21</v>
      </c>
      <c r="BK189" s="199">
        <f t="shared" ref="BK189:BK203" si="19">ROUND(I189*H189,2)</f>
        <v>0</v>
      </c>
      <c r="BL189" s="18" t="s">
        <v>152</v>
      </c>
      <c r="BM189" s="198" t="s">
        <v>1207</v>
      </c>
    </row>
    <row r="190" spans="1:65" s="2" customFormat="1" ht="14.45" customHeight="1">
      <c r="A190" s="35"/>
      <c r="B190" s="36"/>
      <c r="C190" s="187" t="s">
        <v>416</v>
      </c>
      <c r="D190" s="187" t="s">
        <v>155</v>
      </c>
      <c r="E190" s="188" t="s">
        <v>1058</v>
      </c>
      <c r="F190" s="189" t="s">
        <v>1059</v>
      </c>
      <c r="G190" s="190" t="s">
        <v>424</v>
      </c>
      <c r="H190" s="191">
        <v>1</v>
      </c>
      <c r="I190" s="192"/>
      <c r="J190" s="193">
        <f t="shared" si="10"/>
        <v>0</v>
      </c>
      <c r="K190" s="189" t="s">
        <v>1</v>
      </c>
      <c r="L190" s="40"/>
      <c r="M190" s="194" t="s">
        <v>1</v>
      </c>
      <c r="N190" s="195" t="s">
        <v>46</v>
      </c>
      <c r="O190" s="72"/>
      <c r="P190" s="196">
        <f t="shared" si="11"/>
        <v>0</v>
      </c>
      <c r="Q190" s="196">
        <v>1.2999999999999999E-2</v>
      </c>
      <c r="R190" s="196">
        <f t="shared" si="12"/>
        <v>1.2999999999999999E-2</v>
      </c>
      <c r="S190" s="196">
        <v>0</v>
      </c>
      <c r="T190" s="197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152</v>
      </c>
      <c r="AT190" s="198" t="s">
        <v>155</v>
      </c>
      <c r="AU190" s="198" t="s">
        <v>89</v>
      </c>
      <c r="AY190" s="18" t="s">
        <v>153</v>
      </c>
      <c r="BE190" s="199">
        <f t="shared" si="14"/>
        <v>0</v>
      </c>
      <c r="BF190" s="199">
        <f t="shared" si="15"/>
        <v>0</v>
      </c>
      <c r="BG190" s="199">
        <f t="shared" si="16"/>
        <v>0</v>
      </c>
      <c r="BH190" s="199">
        <f t="shared" si="17"/>
        <v>0</v>
      </c>
      <c r="BI190" s="199">
        <f t="shared" si="18"/>
        <v>0</v>
      </c>
      <c r="BJ190" s="18" t="s">
        <v>21</v>
      </c>
      <c r="BK190" s="199">
        <f t="shared" si="19"/>
        <v>0</v>
      </c>
      <c r="BL190" s="18" t="s">
        <v>152</v>
      </c>
      <c r="BM190" s="198" t="s">
        <v>1208</v>
      </c>
    </row>
    <row r="191" spans="1:65" s="2" customFormat="1" ht="14.45" customHeight="1">
      <c r="A191" s="35"/>
      <c r="B191" s="36"/>
      <c r="C191" s="187" t="s">
        <v>421</v>
      </c>
      <c r="D191" s="187" t="s">
        <v>155</v>
      </c>
      <c r="E191" s="188" t="s">
        <v>1061</v>
      </c>
      <c r="F191" s="189" t="s">
        <v>1209</v>
      </c>
      <c r="G191" s="190" t="s">
        <v>424</v>
      </c>
      <c r="H191" s="191">
        <v>1</v>
      </c>
      <c r="I191" s="192"/>
      <c r="J191" s="193">
        <f t="shared" si="10"/>
        <v>0</v>
      </c>
      <c r="K191" s="189" t="s">
        <v>1</v>
      </c>
      <c r="L191" s="40"/>
      <c r="M191" s="194" t="s">
        <v>1</v>
      </c>
      <c r="N191" s="195" t="s">
        <v>46</v>
      </c>
      <c r="O191" s="72"/>
      <c r="P191" s="196">
        <f t="shared" si="11"/>
        <v>0</v>
      </c>
      <c r="Q191" s="196">
        <v>7.4999999999999997E-3</v>
      </c>
      <c r="R191" s="196">
        <f t="shared" si="12"/>
        <v>7.4999999999999997E-3</v>
      </c>
      <c r="S191" s="196">
        <v>0</v>
      </c>
      <c r="T191" s="197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152</v>
      </c>
      <c r="AT191" s="198" t="s">
        <v>155</v>
      </c>
      <c r="AU191" s="198" t="s">
        <v>89</v>
      </c>
      <c r="AY191" s="18" t="s">
        <v>153</v>
      </c>
      <c r="BE191" s="199">
        <f t="shared" si="14"/>
        <v>0</v>
      </c>
      <c r="BF191" s="199">
        <f t="shared" si="15"/>
        <v>0</v>
      </c>
      <c r="BG191" s="199">
        <f t="shared" si="16"/>
        <v>0</v>
      </c>
      <c r="BH191" s="199">
        <f t="shared" si="17"/>
        <v>0</v>
      </c>
      <c r="BI191" s="199">
        <f t="shared" si="18"/>
        <v>0</v>
      </c>
      <c r="BJ191" s="18" t="s">
        <v>21</v>
      </c>
      <c r="BK191" s="199">
        <f t="shared" si="19"/>
        <v>0</v>
      </c>
      <c r="BL191" s="18" t="s">
        <v>152</v>
      </c>
      <c r="BM191" s="198" t="s">
        <v>1210</v>
      </c>
    </row>
    <row r="192" spans="1:65" s="2" customFormat="1" ht="14.45" customHeight="1">
      <c r="A192" s="35"/>
      <c r="B192" s="36"/>
      <c r="C192" s="187" t="s">
        <v>427</v>
      </c>
      <c r="D192" s="187" t="s">
        <v>155</v>
      </c>
      <c r="E192" s="188" t="s">
        <v>1211</v>
      </c>
      <c r="F192" s="189" t="s">
        <v>1212</v>
      </c>
      <c r="G192" s="190" t="s">
        <v>424</v>
      </c>
      <c r="H192" s="191">
        <v>2</v>
      </c>
      <c r="I192" s="192"/>
      <c r="J192" s="193">
        <f t="shared" si="10"/>
        <v>0</v>
      </c>
      <c r="K192" s="189" t="s">
        <v>1</v>
      </c>
      <c r="L192" s="40"/>
      <c r="M192" s="194" t="s">
        <v>1</v>
      </c>
      <c r="N192" s="195" t="s">
        <v>46</v>
      </c>
      <c r="O192" s="72"/>
      <c r="P192" s="196">
        <f t="shared" si="11"/>
        <v>0</v>
      </c>
      <c r="Q192" s="196">
        <v>1.5299999999999999E-2</v>
      </c>
      <c r="R192" s="196">
        <f t="shared" si="12"/>
        <v>3.0599999999999999E-2</v>
      </c>
      <c r="S192" s="196">
        <v>0</v>
      </c>
      <c r="T192" s="197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152</v>
      </c>
      <c r="AT192" s="198" t="s">
        <v>155</v>
      </c>
      <c r="AU192" s="198" t="s">
        <v>89</v>
      </c>
      <c r="AY192" s="18" t="s">
        <v>153</v>
      </c>
      <c r="BE192" s="199">
        <f t="shared" si="14"/>
        <v>0</v>
      </c>
      <c r="BF192" s="199">
        <f t="shared" si="15"/>
        <v>0</v>
      </c>
      <c r="BG192" s="199">
        <f t="shared" si="16"/>
        <v>0</v>
      </c>
      <c r="BH192" s="199">
        <f t="shared" si="17"/>
        <v>0</v>
      </c>
      <c r="BI192" s="199">
        <f t="shared" si="18"/>
        <v>0</v>
      </c>
      <c r="BJ192" s="18" t="s">
        <v>21</v>
      </c>
      <c r="BK192" s="199">
        <f t="shared" si="19"/>
        <v>0</v>
      </c>
      <c r="BL192" s="18" t="s">
        <v>152</v>
      </c>
      <c r="BM192" s="198" t="s">
        <v>1213</v>
      </c>
    </row>
    <row r="193" spans="1:65" s="2" customFormat="1" ht="14.45" customHeight="1">
      <c r="A193" s="35"/>
      <c r="B193" s="36"/>
      <c r="C193" s="187" t="s">
        <v>432</v>
      </c>
      <c r="D193" s="187" t="s">
        <v>155</v>
      </c>
      <c r="E193" s="188" t="s">
        <v>1070</v>
      </c>
      <c r="F193" s="189" t="s">
        <v>1071</v>
      </c>
      <c r="G193" s="190" t="s">
        <v>424</v>
      </c>
      <c r="H193" s="191">
        <v>1</v>
      </c>
      <c r="I193" s="192"/>
      <c r="J193" s="193">
        <f t="shared" si="10"/>
        <v>0</v>
      </c>
      <c r="K193" s="189" t="s">
        <v>1</v>
      </c>
      <c r="L193" s="40"/>
      <c r="M193" s="194" t="s">
        <v>1</v>
      </c>
      <c r="N193" s="195" t="s">
        <v>46</v>
      </c>
      <c r="O193" s="72"/>
      <c r="P193" s="196">
        <f t="shared" si="11"/>
        <v>0</v>
      </c>
      <c r="Q193" s="196">
        <v>0</v>
      </c>
      <c r="R193" s="196">
        <f t="shared" si="12"/>
        <v>0</v>
      </c>
      <c r="S193" s="196">
        <v>0</v>
      </c>
      <c r="T193" s="197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152</v>
      </c>
      <c r="AT193" s="198" t="s">
        <v>155</v>
      </c>
      <c r="AU193" s="198" t="s">
        <v>89</v>
      </c>
      <c r="AY193" s="18" t="s">
        <v>153</v>
      </c>
      <c r="BE193" s="199">
        <f t="shared" si="14"/>
        <v>0</v>
      </c>
      <c r="BF193" s="199">
        <f t="shared" si="15"/>
        <v>0</v>
      </c>
      <c r="BG193" s="199">
        <f t="shared" si="16"/>
        <v>0</v>
      </c>
      <c r="BH193" s="199">
        <f t="shared" si="17"/>
        <v>0</v>
      </c>
      <c r="BI193" s="199">
        <f t="shared" si="18"/>
        <v>0</v>
      </c>
      <c r="BJ193" s="18" t="s">
        <v>21</v>
      </c>
      <c r="BK193" s="199">
        <f t="shared" si="19"/>
        <v>0</v>
      </c>
      <c r="BL193" s="18" t="s">
        <v>152</v>
      </c>
      <c r="BM193" s="198" t="s">
        <v>1214</v>
      </c>
    </row>
    <row r="194" spans="1:65" s="2" customFormat="1" ht="14.45" customHeight="1">
      <c r="A194" s="35"/>
      <c r="B194" s="36"/>
      <c r="C194" s="187" t="s">
        <v>437</v>
      </c>
      <c r="D194" s="187" t="s">
        <v>155</v>
      </c>
      <c r="E194" s="188" t="s">
        <v>1073</v>
      </c>
      <c r="F194" s="189" t="s">
        <v>1074</v>
      </c>
      <c r="G194" s="190" t="s">
        <v>424</v>
      </c>
      <c r="H194" s="191">
        <v>1</v>
      </c>
      <c r="I194" s="192"/>
      <c r="J194" s="193">
        <f t="shared" si="10"/>
        <v>0</v>
      </c>
      <c r="K194" s="189" t="s">
        <v>1</v>
      </c>
      <c r="L194" s="40"/>
      <c r="M194" s="194" t="s">
        <v>1</v>
      </c>
      <c r="N194" s="195" t="s">
        <v>46</v>
      </c>
      <c r="O194" s="72"/>
      <c r="P194" s="196">
        <f t="shared" si="11"/>
        <v>0</v>
      </c>
      <c r="Q194" s="196">
        <v>0</v>
      </c>
      <c r="R194" s="196">
        <f t="shared" si="12"/>
        <v>0</v>
      </c>
      <c r="S194" s="196">
        <v>0</v>
      </c>
      <c r="T194" s="197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152</v>
      </c>
      <c r="AT194" s="198" t="s">
        <v>155</v>
      </c>
      <c r="AU194" s="198" t="s">
        <v>89</v>
      </c>
      <c r="AY194" s="18" t="s">
        <v>153</v>
      </c>
      <c r="BE194" s="199">
        <f t="shared" si="14"/>
        <v>0</v>
      </c>
      <c r="BF194" s="199">
        <f t="shared" si="15"/>
        <v>0</v>
      </c>
      <c r="BG194" s="199">
        <f t="shared" si="16"/>
        <v>0</v>
      </c>
      <c r="BH194" s="199">
        <f t="shared" si="17"/>
        <v>0</v>
      </c>
      <c r="BI194" s="199">
        <f t="shared" si="18"/>
        <v>0</v>
      </c>
      <c r="BJ194" s="18" t="s">
        <v>21</v>
      </c>
      <c r="BK194" s="199">
        <f t="shared" si="19"/>
        <v>0</v>
      </c>
      <c r="BL194" s="18" t="s">
        <v>152</v>
      </c>
      <c r="BM194" s="198" t="s">
        <v>1215</v>
      </c>
    </row>
    <row r="195" spans="1:65" s="2" customFormat="1" ht="14.45" customHeight="1">
      <c r="A195" s="35"/>
      <c r="B195" s="36"/>
      <c r="C195" s="187" t="s">
        <v>442</v>
      </c>
      <c r="D195" s="187" t="s">
        <v>155</v>
      </c>
      <c r="E195" s="188" t="s">
        <v>1064</v>
      </c>
      <c r="F195" s="189" t="s">
        <v>1065</v>
      </c>
      <c r="G195" s="190" t="s">
        <v>424</v>
      </c>
      <c r="H195" s="191">
        <v>10</v>
      </c>
      <c r="I195" s="192"/>
      <c r="J195" s="193">
        <f t="shared" si="10"/>
        <v>0</v>
      </c>
      <c r="K195" s="189" t="s">
        <v>1</v>
      </c>
      <c r="L195" s="40"/>
      <c r="M195" s="194" t="s">
        <v>1</v>
      </c>
      <c r="N195" s="195" t="s">
        <v>46</v>
      </c>
      <c r="O195" s="72"/>
      <c r="P195" s="196">
        <f t="shared" si="11"/>
        <v>0</v>
      </c>
      <c r="Q195" s="196">
        <v>0</v>
      </c>
      <c r="R195" s="196">
        <f t="shared" si="12"/>
        <v>0</v>
      </c>
      <c r="S195" s="196">
        <v>0</v>
      </c>
      <c r="T195" s="197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152</v>
      </c>
      <c r="AT195" s="198" t="s">
        <v>155</v>
      </c>
      <c r="AU195" s="198" t="s">
        <v>89</v>
      </c>
      <c r="AY195" s="18" t="s">
        <v>153</v>
      </c>
      <c r="BE195" s="199">
        <f t="shared" si="14"/>
        <v>0</v>
      </c>
      <c r="BF195" s="199">
        <f t="shared" si="15"/>
        <v>0</v>
      </c>
      <c r="BG195" s="199">
        <f t="shared" si="16"/>
        <v>0</v>
      </c>
      <c r="BH195" s="199">
        <f t="shared" si="17"/>
        <v>0</v>
      </c>
      <c r="BI195" s="199">
        <f t="shared" si="18"/>
        <v>0</v>
      </c>
      <c r="BJ195" s="18" t="s">
        <v>21</v>
      </c>
      <c r="BK195" s="199">
        <f t="shared" si="19"/>
        <v>0</v>
      </c>
      <c r="BL195" s="18" t="s">
        <v>152</v>
      </c>
      <c r="BM195" s="198" t="s">
        <v>1216</v>
      </c>
    </row>
    <row r="196" spans="1:65" s="2" customFormat="1" ht="14.45" customHeight="1">
      <c r="A196" s="35"/>
      <c r="B196" s="36"/>
      <c r="C196" s="187" t="s">
        <v>448</v>
      </c>
      <c r="D196" s="187" t="s">
        <v>155</v>
      </c>
      <c r="E196" s="188" t="s">
        <v>1067</v>
      </c>
      <c r="F196" s="189" t="s">
        <v>1068</v>
      </c>
      <c r="G196" s="190" t="s">
        <v>424</v>
      </c>
      <c r="H196" s="191">
        <v>2</v>
      </c>
      <c r="I196" s="192"/>
      <c r="J196" s="193">
        <f t="shared" si="10"/>
        <v>0</v>
      </c>
      <c r="K196" s="189" t="s">
        <v>1</v>
      </c>
      <c r="L196" s="40"/>
      <c r="M196" s="194" t="s">
        <v>1</v>
      </c>
      <c r="N196" s="195" t="s">
        <v>46</v>
      </c>
      <c r="O196" s="72"/>
      <c r="P196" s="196">
        <f t="shared" si="11"/>
        <v>0</v>
      </c>
      <c r="Q196" s="196">
        <v>0</v>
      </c>
      <c r="R196" s="196">
        <f t="shared" si="12"/>
        <v>0</v>
      </c>
      <c r="S196" s="196">
        <v>0</v>
      </c>
      <c r="T196" s="197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152</v>
      </c>
      <c r="AT196" s="198" t="s">
        <v>155</v>
      </c>
      <c r="AU196" s="198" t="s">
        <v>89</v>
      </c>
      <c r="AY196" s="18" t="s">
        <v>153</v>
      </c>
      <c r="BE196" s="199">
        <f t="shared" si="14"/>
        <v>0</v>
      </c>
      <c r="BF196" s="199">
        <f t="shared" si="15"/>
        <v>0</v>
      </c>
      <c r="BG196" s="199">
        <f t="shared" si="16"/>
        <v>0</v>
      </c>
      <c r="BH196" s="199">
        <f t="shared" si="17"/>
        <v>0</v>
      </c>
      <c r="BI196" s="199">
        <f t="shared" si="18"/>
        <v>0</v>
      </c>
      <c r="BJ196" s="18" t="s">
        <v>21</v>
      </c>
      <c r="BK196" s="199">
        <f t="shared" si="19"/>
        <v>0</v>
      </c>
      <c r="BL196" s="18" t="s">
        <v>152</v>
      </c>
      <c r="BM196" s="198" t="s">
        <v>1217</v>
      </c>
    </row>
    <row r="197" spans="1:65" s="2" customFormat="1" ht="14.45" customHeight="1">
      <c r="A197" s="35"/>
      <c r="B197" s="36"/>
      <c r="C197" s="187" t="s">
        <v>455</v>
      </c>
      <c r="D197" s="187" t="s">
        <v>155</v>
      </c>
      <c r="E197" s="188" t="s">
        <v>1076</v>
      </c>
      <c r="F197" s="189" t="s">
        <v>1077</v>
      </c>
      <c r="G197" s="190" t="s">
        <v>711</v>
      </c>
      <c r="H197" s="191">
        <v>1</v>
      </c>
      <c r="I197" s="192"/>
      <c r="J197" s="193">
        <f t="shared" si="10"/>
        <v>0</v>
      </c>
      <c r="K197" s="189" t="s">
        <v>1</v>
      </c>
      <c r="L197" s="40"/>
      <c r="M197" s="194" t="s">
        <v>1</v>
      </c>
      <c r="N197" s="195" t="s">
        <v>46</v>
      </c>
      <c r="O197" s="72"/>
      <c r="P197" s="196">
        <f t="shared" si="11"/>
        <v>0</v>
      </c>
      <c r="Q197" s="196">
        <v>0</v>
      </c>
      <c r="R197" s="196">
        <f t="shared" si="12"/>
        <v>0</v>
      </c>
      <c r="S197" s="196">
        <v>0</v>
      </c>
      <c r="T197" s="197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152</v>
      </c>
      <c r="AT197" s="198" t="s">
        <v>155</v>
      </c>
      <c r="AU197" s="198" t="s">
        <v>89</v>
      </c>
      <c r="AY197" s="18" t="s">
        <v>153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8" t="s">
        <v>21</v>
      </c>
      <c r="BK197" s="199">
        <f t="shared" si="19"/>
        <v>0</v>
      </c>
      <c r="BL197" s="18" t="s">
        <v>152</v>
      </c>
      <c r="BM197" s="198" t="s">
        <v>1218</v>
      </c>
    </row>
    <row r="198" spans="1:65" s="2" customFormat="1" ht="14.45" customHeight="1">
      <c r="A198" s="35"/>
      <c r="B198" s="36"/>
      <c r="C198" s="187" t="s">
        <v>460</v>
      </c>
      <c r="D198" s="187" t="s">
        <v>155</v>
      </c>
      <c r="E198" s="188" t="s">
        <v>1043</v>
      </c>
      <c r="F198" s="189" t="s">
        <v>1044</v>
      </c>
      <c r="G198" s="190" t="s">
        <v>424</v>
      </c>
      <c r="H198" s="191">
        <v>1</v>
      </c>
      <c r="I198" s="192"/>
      <c r="J198" s="193">
        <f t="shared" si="10"/>
        <v>0</v>
      </c>
      <c r="K198" s="189" t="s">
        <v>237</v>
      </c>
      <c r="L198" s="40"/>
      <c r="M198" s="194" t="s">
        <v>1</v>
      </c>
      <c r="N198" s="195" t="s">
        <v>46</v>
      </c>
      <c r="O198" s="72"/>
      <c r="P198" s="196">
        <f t="shared" si="11"/>
        <v>0</v>
      </c>
      <c r="Q198" s="196">
        <v>3.4486E-4</v>
      </c>
      <c r="R198" s="196">
        <f t="shared" si="12"/>
        <v>3.4486E-4</v>
      </c>
      <c r="S198" s="196">
        <v>0</v>
      </c>
      <c r="T198" s="197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152</v>
      </c>
      <c r="AT198" s="198" t="s">
        <v>155</v>
      </c>
      <c r="AU198" s="198" t="s">
        <v>89</v>
      </c>
      <c r="AY198" s="18" t="s">
        <v>153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8" t="s">
        <v>21</v>
      </c>
      <c r="BK198" s="199">
        <f t="shared" si="19"/>
        <v>0</v>
      </c>
      <c r="BL198" s="18" t="s">
        <v>152</v>
      </c>
      <c r="BM198" s="198" t="s">
        <v>1219</v>
      </c>
    </row>
    <row r="199" spans="1:65" s="2" customFormat="1" ht="14.45" customHeight="1">
      <c r="A199" s="35"/>
      <c r="B199" s="36"/>
      <c r="C199" s="187" t="s">
        <v>465</v>
      </c>
      <c r="D199" s="187" t="s">
        <v>155</v>
      </c>
      <c r="E199" s="188" t="s">
        <v>1046</v>
      </c>
      <c r="F199" s="189" t="s">
        <v>1047</v>
      </c>
      <c r="G199" s="190" t="s">
        <v>424</v>
      </c>
      <c r="H199" s="191">
        <v>1</v>
      </c>
      <c r="I199" s="192"/>
      <c r="J199" s="193">
        <f t="shared" si="10"/>
        <v>0</v>
      </c>
      <c r="K199" s="189" t="s">
        <v>1</v>
      </c>
      <c r="L199" s="40"/>
      <c r="M199" s="194" t="s">
        <v>1</v>
      </c>
      <c r="N199" s="195" t="s">
        <v>46</v>
      </c>
      <c r="O199" s="72"/>
      <c r="P199" s="196">
        <f t="shared" si="11"/>
        <v>0</v>
      </c>
      <c r="Q199" s="196">
        <v>3.5999999999999997E-2</v>
      </c>
      <c r="R199" s="196">
        <f t="shared" si="12"/>
        <v>3.5999999999999997E-2</v>
      </c>
      <c r="S199" s="196">
        <v>0</v>
      </c>
      <c r="T199" s="197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152</v>
      </c>
      <c r="AT199" s="198" t="s">
        <v>155</v>
      </c>
      <c r="AU199" s="198" t="s">
        <v>89</v>
      </c>
      <c r="AY199" s="18" t="s">
        <v>153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8" t="s">
        <v>21</v>
      </c>
      <c r="BK199" s="199">
        <f t="shared" si="19"/>
        <v>0</v>
      </c>
      <c r="BL199" s="18" t="s">
        <v>152</v>
      </c>
      <c r="BM199" s="198" t="s">
        <v>1220</v>
      </c>
    </row>
    <row r="200" spans="1:65" s="2" customFormat="1" ht="14.45" customHeight="1">
      <c r="A200" s="35"/>
      <c r="B200" s="36"/>
      <c r="C200" s="187" t="s">
        <v>472</v>
      </c>
      <c r="D200" s="187" t="s">
        <v>155</v>
      </c>
      <c r="E200" s="188" t="s">
        <v>1109</v>
      </c>
      <c r="F200" s="189" t="s">
        <v>1110</v>
      </c>
      <c r="G200" s="190" t="s">
        <v>254</v>
      </c>
      <c r="H200" s="191">
        <v>36</v>
      </c>
      <c r="I200" s="192"/>
      <c r="J200" s="193">
        <f t="shared" si="10"/>
        <v>0</v>
      </c>
      <c r="K200" s="189" t="s">
        <v>237</v>
      </c>
      <c r="L200" s="40"/>
      <c r="M200" s="194" t="s">
        <v>1</v>
      </c>
      <c r="N200" s="195" t="s">
        <v>46</v>
      </c>
      <c r="O200" s="72"/>
      <c r="P200" s="196">
        <f t="shared" si="11"/>
        <v>0</v>
      </c>
      <c r="Q200" s="196">
        <v>0</v>
      </c>
      <c r="R200" s="196">
        <f t="shared" si="12"/>
        <v>0</v>
      </c>
      <c r="S200" s="196">
        <v>0</v>
      </c>
      <c r="T200" s="197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152</v>
      </c>
      <c r="AT200" s="198" t="s">
        <v>155</v>
      </c>
      <c r="AU200" s="198" t="s">
        <v>89</v>
      </c>
      <c r="AY200" s="18" t="s">
        <v>153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8" t="s">
        <v>21</v>
      </c>
      <c r="BK200" s="199">
        <f t="shared" si="19"/>
        <v>0</v>
      </c>
      <c r="BL200" s="18" t="s">
        <v>152</v>
      </c>
      <c r="BM200" s="198" t="s">
        <v>1221</v>
      </c>
    </row>
    <row r="201" spans="1:65" s="2" customFormat="1" ht="14.45" customHeight="1">
      <c r="A201" s="35"/>
      <c r="B201" s="36"/>
      <c r="C201" s="187" t="s">
        <v>477</v>
      </c>
      <c r="D201" s="187" t="s">
        <v>155</v>
      </c>
      <c r="E201" s="188" t="s">
        <v>1222</v>
      </c>
      <c r="F201" s="189" t="s">
        <v>1113</v>
      </c>
      <c r="G201" s="190" t="s">
        <v>254</v>
      </c>
      <c r="H201" s="191">
        <v>36</v>
      </c>
      <c r="I201" s="192"/>
      <c r="J201" s="193">
        <f t="shared" si="10"/>
        <v>0</v>
      </c>
      <c r="K201" s="189" t="s">
        <v>1223</v>
      </c>
      <c r="L201" s="40"/>
      <c r="M201" s="194" t="s">
        <v>1</v>
      </c>
      <c r="N201" s="195" t="s">
        <v>46</v>
      </c>
      <c r="O201" s="72"/>
      <c r="P201" s="196">
        <f t="shared" si="11"/>
        <v>0</v>
      </c>
      <c r="Q201" s="196">
        <v>0</v>
      </c>
      <c r="R201" s="196">
        <f t="shared" si="12"/>
        <v>0</v>
      </c>
      <c r="S201" s="196">
        <v>0</v>
      </c>
      <c r="T201" s="197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152</v>
      </c>
      <c r="AT201" s="198" t="s">
        <v>155</v>
      </c>
      <c r="AU201" s="198" t="s">
        <v>89</v>
      </c>
      <c r="AY201" s="18" t="s">
        <v>153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8" t="s">
        <v>21</v>
      </c>
      <c r="BK201" s="199">
        <f t="shared" si="19"/>
        <v>0</v>
      </c>
      <c r="BL201" s="18" t="s">
        <v>152</v>
      </c>
      <c r="BM201" s="198" t="s">
        <v>1224</v>
      </c>
    </row>
    <row r="202" spans="1:65" s="2" customFormat="1" ht="14.45" customHeight="1">
      <c r="A202" s="35"/>
      <c r="B202" s="36"/>
      <c r="C202" s="187" t="s">
        <v>482</v>
      </c>
      <c r="D202" s="187" t="s">
        <v>155</v>
      </c>
      <c r="E202" s="188" t="s">
        <v>1115</v>
      </c>
      <c r="F202" s="189" t="s">
        <v>1116</v>
      </c>
      <c r="G202" s="190" t="s">
        <v>424</v>
      </c>
      <c r="H202" s="191">
        <v>2</v>
      </c>
      <c r="I202" s="192"/>
      <c r="J202" s="193">
        <f t="shared" si="10"/>
        <v>0</v>
      </c>
      <c r="K202" s="189" t="s">
        <v>237</v>
      </c>
      <c r="L202" s="40"/>
      <c r="M202" s="194" t="s">
        <v>1</v>
      </c>
      <c r="N202" s="195" t="s">
        <v>46</v>
      </c>
      <c r="O202" s="72"/>
      <c r="P202" s="196">
        <f t="shared" si="11"/>
        <v>0</v>
      </c>
      <c r="Q202" s="196">
        <v>0.45937290600000003</v>
      </c>
      <c r="R202" s="196">
        <f t="shared" si="12"/>
        <v>0.91874581200000005</v>
      </c>
      <c r="S202" s="196">
        <v>0</v>
      </c>
      <c r="T202" s="197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152</v>
      </c>
      <c r="AT202" s="198" t="s">
        <v>155</v>
      </c>
      <c r="AU202" s="198" t="s">
        <v>89</v>
      </c>
      <c r="AY202" s="18" t="s">
        <v>153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8" t="s">
        <v>21</v>
      </c>
      <c r="BK202" s="199">
        <f t="shared" si="19"/>
        <v>0</v>
      </c>
      <c r="BL202" s="18" t="s">
        <v>152</v>
      </c>
      <c r="BM202" s="198" t="s">
        <v>1225</v>
      </c>
    </row>
    <row r="203" spans="1:65" s="2" customFormat="1" ht="14.45" customHeight="1">
      <c r="A203" s="35"/>
      <c r="B203" s="36"/>
      <c r="C203" s="187" t="s">
        <v>487</v>
      </c>
      <c r="D203" s="222" t="s">
        <v>155</v>
      </c>
      <c r="E203" s="188" t="s">
        <v>1118</v>
      </c>
      <c r="F203" s="189" t="s">
        <v>1119</v>
      </c>
      <c r="G203" s="190" t="s">
        <v>254</v>
      </c>
      <c r="H203" s="191">
        <v>46</v>
      </c>
      <c r="I203" s="192"/>
      <c r="J203" s="193">
        <f t="shared" si="10"/>
        <v>0</v>
      </c>
      <c r="K203" s="189" t="s">
        <v>1</v>
      </c>
      <c r="L203" s="40"/>
      <c r="M203" s="194" t="s">
        <v>1</v>
      </c>
      <c r="N203" s="195" t="s">
        <v>46</v>
      </c>
      <c r="O203" s="72"/>
      <c r="P203" s="196">
        <f t="shared" si="11"/>
        <v>0</v>
      </c>
      <c r="Q203" s="196">
        <v>5.0000000000000002E-5</v>
      </c>
      <c r="R203" s="196">
        <f t="shared" si="12"/>
        <v>2.3E-3</v>
      </c>
      <c r="S203" s="196">
        <v>0</v>
      </c>
      <c r="T203" s="197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152</v>
      </c>
      <c r="AT203" s="198" t="s">
        <v>155</v>
      </c>
      <c r="AU203" s="198" t="s">
        <v>89</v>
      </c>
      <c r="AY203" s="18" t="s">
        <v>153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8" t="s">
        <v>21</v>
      </c>
      <c r="BK203" s="199">
        <f t="shared" si="19"/>
        <v>0</v>
      </c>
      <c r="BL203" s="18" t="s">
        <v>152</v>
      </c>
      <c r="BM203" s="198" t="s">
        <v>1226</v>
      </c>
    </row>
    <row r="204" spans="1:65" s="13" customFormat="1">
      <c r="B204" s="211"/>
      <c r="C204" s="212"/>
      <c r="D204" s="200" t="s">
        <v>239</v>
      </c>
      <c r="E204" s="213" t="s">
        <v>1</v>
      </c>
      <c r="F204" s="214" t="s">
        <v>1227</v>
      </c>
      <c r="G204" s="212"/>
      <c r="H204" s="215">
        <v>46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239</v>
      </c>
      <c r="AU204" s="221" t="s">
        <v>89</v>
      </c>
      <c r="AV204" s="13" t="s">
        <v>89</v>
      </c>
      <c r="AW204" s="13" t="s">
        <v>37</v>
      </c>
      <c r="AX204" s="13" t="s">
        <v>21</v>
      </c>
      <c r="AY204" s="221" t="s">
        <v>153</v>
      </c>
    </row>
    <row r="205" spans="1:65" s="2" customFormat="1" ht="14.45" customHeight="1">
      <c r="A205" s="35"/>
      <c r="B205" s="36"/>
      <c r="C205" s="187" t="s">
        <v>492</v>
      </c>
      <c r="D205" s="222" t="s">
        <v>155</v>
      </c>
      <c r="E205" s="188" t="s">
        <v>1122</v>
      </c>
      <c r="F205" s="189" t="s">
        <v>1123</v>
      </c>
      <c r="G205" s="190" t="s">
        <v>254</v>
      </c>
      <c r="H205" s="191">
        <v>46</v>
      </c>
      <c r="I205" s="192"/>
      <c r="J205" s="193">
        <f>ROUND(I205*H205,2)</f>
        <v>0</v>
      </c>
      <c r="K205" s="189" t="s">
        <v>1</v>
      </c>
      <c r="L205" s="40"/>
      <c r="M205" s="194" t="s">
        <v>1</v>
      </c>
      <c r="N205" s="195" t="s">
        <v>46</v>
      </c>
      <c r="O205" s="72"/>
      <c r="P205" s="196">
        <f>O205*H205</f>
        <v>0</v>
      </c>
      <c r="Q205" s="196">
        <v>2.0000000000000001E-4</v>
      </c>
      <c r="R205" s="196">
        <f>Q205*H205</f>
        <v>9.1999999999999998E-3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152</v>
      </c>
      <c r="AT205" s="198" t="s">
        <v>155</v>
      </c>
      <c r="AU205" s="198" t="s">
        <v>89</v>
      </c>
      <c r="AY205" s="18" t="s">
        <v>153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21</v>
      </c>
      <c r="BK205" s="199">
        <f>ROUND(I205*H205,2)</f>
        <v>0</v>
      </c>
      <c r="BL205" s="18" t="s">
        <v>152</v>
      </c>
      <c r="BM205" s="198" t="s">
        <v>1228</v>
      </c>
    </row>
    <row r="206" spans="1:65" s="2" customFormat="1" ht="19.5">
      <c r="A206" s="35"/>
      <c r="B206" s="36"/>
      <c r="C206" s="37"/>
      <c r="D206" s="200" t="s">
        <v>161</v>
      </c>
      <c r="E206" s="37"/>
      <c r="F206" s="201" t="s">
        <v>1229</v>
      </c>
      <c r="G206" s="37"/>
      <c r="H206" s="37"/>
      <c r="I206" s="202"/>
      <c r="J206" s="37"/>
      <c r="K206" s="37"/>
      <c r="L206" s="40"/>
      <c r="M206" s="203"/>
      <c r="N206" s="204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161</v>
      </c>
      <c r="AU206" s="18" t="s">
        <v>89</v>
      </c>
    </row>
    <row r="207" spans="1:65" s="13" customFormat="1">
      <c r="B207" s="211"/>
      <c r="C207" s="212"/>
      <c r="D207" s="200" t="s">
        <v>239</v>
      </c>
      <c r="E207" s="212"/>
      <c r="F207" s="214" t="s">
        <v>1230</v>
      </c>
      <c r="G207" s="212"/>
      <c r="H207" s="215">
        <v>46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239</v>
      </c>
      <c r="AU207" s="221" t="s">
        <v>89</v>
      </c>
      <c r="AV207" s="13" t="s">
        <v>89</v>
      </c>
      <c r="AW207" s="13" t="s">
        <v>4</v>
      </c>
      <c r="AX207" s="13" t="s">
        <v>21</v>
      </c>
      <c r="AY207" s="221" t="s">
        <v>153</v>
      </c>
    </row>
    <row r="208" spans="1:65" s="2" customFormat="1" ht="14.45" customHeight="1">
      <c r="A208" s="35"/>
      <c r="B208" s="36"/>
      <c r="C208" s="187" t="s">
        <v>499</v>
      </c>
      <c r="D208" s="187" t="s">
        <v>155</v>
      </c>
      <c r="E208" s="188" t="s">
        <v>1127</v>
      </c>
      <c r="F208" s="189" t="s">
        <v>1128</v>
      </c>
      <c r="G208" s="190" t="s">
        <v>424</v>
      </c>
      <c r="H208" s="191">
        <v>1</v>
      </c>
      <c r="I208" s="192"/>
      <c r="J208" s="193">
        <f>ROUND(I208*H208,2)</f>
        <v>0</v>
      </c>
      <c r="K208" s="189" t="s">
        <v>1</v>
      </c>
      <c r="L208" s="40"/>
      <c r="M208" s="194" t="s">
        <v>1</v>
      </c>
      <c r="N208" s="195" t="s">
        <v>46</v>
      </c>
      <c r="O208" s="72"/>
      <c r="P208" s="196">
        <f>O208*H208</f>
        <v>0</v>
      </c>
      <c r="Q208" s="196">
        <v>7.0000000000000007E-2</v>
      </c>
      <c r="R208" s="196">
        <f>Q208*H208</f>
        <v>7.0000000000000007E-2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21</v>
      </c>
      <c r="BK208" s="199">
        <f>ROUND(I208*H208,2)</f>
        <v>0</v>
      </c>
      <c r="BL208" s="18" t="s">
        <v>152</v>
      </c>
      <c r="BM208" s="198" t="s">
        <v>1231</v>
      </c>
    </row>
    <row r="209" spans="1:65" s="13" customFormat="1">
      <c r="B209" s="211"/>
      <c r="C209" s="212"/>
      <c r="D209" s="200" t="s">
        <v>239</v>
      </c>
      <c r="E209" s="213" t="s">
        <v>1</v>
      </c>
      <c r="F209" s="214" t="s">
        <v>1130</v>
      </c>
      <c r="G209" s="212"/>
      <c r="H209" s="215">
        <v>1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239</v>
      </c>
      <c r="AU209" s="221" t="s">
        <v>89</v>
      </c>
      <c r="AV209" s="13" t="s">
        <v>89</v>
      </c>
      <c r="AW209" s="13" t="s">
        <v>37</v>
      </c>
      <c r="AX209" s="13" t="s">
        <v>21</v>
      </c>
      <c r="AY209" s="221" t="s">
        <v>153</v>
      </c>
    </row>
    <row r="210" spans="1:65" s="16" customFormat="1">
      <c r="B210" s="266"/>
      <c r="C210" s="267"/>
      <c r="D210" s="200" t="s">
        <v>239</v>
      </c>
      <c r="E210" s="268" t="s">
        <v>1</v>
      </c>
      <c r="F210" s="269" t="s">
        <v>1131</v>
      </c>
      <c r="G210" s="267"/>
      <c r="H210" s="268" t="s">
        <v>1</v>
      </c>
      <c r="I210" s="270"/>
      <c r="J210" s="267"/>
      <c r="K210" s="267"/>
      <c r="L210" s="271"/>
      <c r="M210" s="272"/>
      <c r="N210" s="273"/>
      <c r="O210" s="273"/>
      <c r="P210" s="273"/>
      <c r="Q210" s="273"/>
      <c r="R210" s="273"/>
      <c r="S210" s="273"/>
      <c r="T210" s="274"/>
      <c r="AT210" s="275" t="s">
        <v>239</v>
      </c>
      <c r="AU210" s="275" t="s">
        <v>89</v>
      </c>
      <c r="AV210" s="16" t="s">
        <v>21</v>
      </c>
      <c r="AW210" s="16" t="s">
        <v>37</v>
      </c>
      <c r="AX210" s="16" t="s">
        <v>81</v>
      </c>
      <c r="AY210" s="275" t="s">
        <v>153</v>
      </c>
    </row>
    <row r="211" spans="1:65" s="16" customFormat="1">
      <c r="B211" s="266"/>
      <c r="C211" s="267"/>
      <c r="D211" s="200" t="s">
        <v>239</v>
      </c>
      <c r="E211" s="268" t="s">
        <v>1</v>
      </c>
      <c r="F211" s="269" t="s">
        <v>1132</v>
      </c>
      <c r="G211" s="267"/>
      <c r="H211" s="268" t="s">
        <v>1</v>
      </c>
      <c r="I211" s="270"/>
      <c r="J211" s="267"/>
      <c r="K211" s="267"/>
      <c r="L211" s="271"/>
      <c r="M211" s="272"/>
      <c r="N211" s="273"/>
      <c r="O211" s="273"/>
      <c r="P211" s="273"/>
      <c r="Q211" s="273"/>
      <c r="R211" s="273"/>
      <c r="S211" s="273"/>
      <c r="T211" s="274"/>
      <c r="AT211" s="275" t="s">
        <v>239</v>
      </c>
      <c r="AU211" s="275" t="s">
        <v>89</v>
      </c>
      <c r="AV211" s="16" t="s">
        <v>21</v>
      </c>
      <c r="AW211" s="16" t="s">
        <v>37</v>
      </c>
      <c r="AX211" s="16" t="s">
        <v>81</v>
      </c>
      <c r="AY211" s="275" t="s">
        <v>153</v>
      </c>
    </row>
    <row r="212" spans="1:65" s="2" customFormat="1" ht="14.45" customHeight="1">
      <c r="A212" s="35"/>
      <c r="B212" s="36"/>
      <c r="C212" s="187" t="s">
        <v>505</v>
      </c>
      <c r="D212" s="187" t="s">
        <v>155</v>
      </c>
      <c r="E212" s="188" t="s">
        <v>1049</v>
      </c>
      <c r="F212" s="189" t="s">
        <v>1050</v>
      </c>
      <c r="G212" s="190" t="s">
        <v>424</v>
      </c>
      <c r="H212" s="191">
        <v>1</v>
      </c>
      <c r="I212" s="192"/>
      <c r="J212" s="193">
        <f>ROUND(I212*H212,2)</f>
        <v>0</v>
      </c>
      <c r="K212" s="189" t="s">
        <v>237</v>
      </c>
      <c r="L212" s="40"/>
      <c r="M212" s="194" t="s">
        <v>1</v>
      </c>
      <c r="N212" s="195" t="s">
        <v>46</v>
      </c>
      <c r="O212" s="72"/>
      <c r="P212" s="196">
        <f>O212*H212</f>
        <v>0</v>
      </c>
      <c r="Q212" s="196">
        <v>0.32905679999999998</v>
      </c>
      <c r="R212" s="196">
        <f>Q212*H212</f>
        <v>0.32905679999999998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152</v>
      </c>
      <c r="AT212" s="198" t="s">
        <v>155</v>
      </c>
      <c r="AU212" s="198" t="s">
        <v>89</v>
      </c>
      <c r="AY212" s="18" t="s">
        <v>153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21</v>
      </c>
      <c r="BK212" s="199">
        <f>ROUND(I212*H212,2)</f>
        <v>0</v>
      </c>
      <c r="BL212" s="18" t="s">
        <v>152</v>
      </c>
      <c r="BM212" s="198" t="s">
        <v>1232</v>
      </c>
    </row>
    <row r="213" spans="1:65" s="2" customFormat="1" ht="14.45" customHeight="1">
      <c r="A213" s="35"/>
      <c r="B213" s="36"/>
      <c r="C213" s="245" t="s">
        <v>509</v>
      </c>
      <c r="D213" s="245" t="s">
        <v>334</v>
      </c>
      <c r="E213" s="247" t="s">
        <v>1052</v>
      </c>
      <c r="F213" s="248" t="s">
        <v>1053</v>
      </c>
      <c r="G213" s="249" t="s">
        <v>424</v>
      </c>
      <c r="H213" s="250">
        <v>1</v>
      </c>
      <c r="I213" s="251"/>
      <c r="J213" s="252">
        <f>ROUND(I213*H213,2)</f>
        <v>0</v>
      </c>
      <c r="K213" s="248" t="s">
        <v>237</v>
      </c>
      <c r="L213" s="253"/>
      <c r="M213" s="254" t="s">
        <v>1</v>
      </c>
      <c r="N213" s="255" t="s">
        <v>46</v>
      </c>
      <c r="O213" s="72"/>
      <c r="P213" s="196">
        <f>O213*H213</f>
        <v>0</v>
      </c>
      <c r="Q213" s="196">
        <v>2.9499999999999998E-2</v>
      </c>
      <c r="R213" s="196">
        <f>Q213*H213</f>
        <v>2.9499999999999998E-2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187</v>
      </c>
      <c r="AT213" s="198" t="s">
        <v>334</v>
      </c>
      <c r="AU213" s="198" t="s">
        <v>89</v>
      </c>
      <c r="AY213" s="18" t="s">
        <v>153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21</v>
      </c>
      <c r="BK213" s="199">
        <f>ROUND(I213*H213,2)</f>
        <v>0</v>
      </c>
      <c r="BL213" s="18" t="s">
        <v>152</v>
      </c>
      <c r="BM213" s="198" t="s">
        <v>1233</v>
      </c>
    </row>
    <row r="214" spans="1:65" s="2" customFormat="1" ht="14.45" customHeight="1">
      <c r="A214" s="35"/>
      <c r="B214" s="36"/>
      <c r="C214" s="187" t="s">
        <v>513</v>
      </c>
      <c r="D214" s="187" t="s">
        <v>155</v>
      </c>
      <c r="E214" s="188" t="s">
        <v>1133</v>
      </c>
      <c r="F214" s="189" t="s">
        <v>1134</v>
      </c>
      <c r="G214" s="190" t="s">
        <v>424</v>
      </c>
      <c r="H214" s="191">
        <v>1</v>
      </c>
      <c r="I214" s="192"/>
      <c r="J214" s="193">
        <f>ROUND(I214*H214,2)</f>
        <v>0</v>
      </c>
      <c r="K214" s="189" t="s">
        <v>237</v>
      </c>
      <c r="L214" s="40"/>
      <c r="M214" s="194" t="s">
        <v>1</v>
      </c>
      <c r="N214" s="195" t="s">
        <v>46</v>
      </c>
      <c r="O214" s="72"/>
      <c r="P214" s="196">
        <f>O214*H214</f>
        <v>0</v>
      </c>
      <c r="Q214" s="196">
        <v>1.5799999999999999E-4</v>
      </c>
      <c r="R214" s="196">
        <f>Q214*H214</f>
        <v>1.5799999999999999E-4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152</v>
      </c>
      <c r="AT214" s="198" t="s">
        <v>155</v>
      </c>
      <c r="AU214" s="198" t="s">
        <v>89</v>
      </c>
      <c r="AY214" s="18" t="s">
        <v>153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21</v>
      </c>
      <c r="BK214" s="199">
        <f>ROUND(I214*H214,2)</f>
        <v>0</v>
      </c>
      <c r="BL214" s="18" t="s">
        <v>152</v>
      </c>
      <c r="BM214" s="198" t="s">
        <v>1234</v>
      </c>
    </row>
    <row r="215" spans="1:65" s="13" customFormat="1">
      <c r="B215" s="211"/>
      <c r="C215" s="212"/>
      <c r="D215" s="200" t="s">
        <v>239</v>
      </c>
      <c r="E215" s="213" t="s">
        <v>1</v>
      </c>
      <c r="F215" s="214" t="s">
        <v>21</v>
      </c>
      <c r="G215" s="212"/>
      <c r="H215" s="215">
        <v>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239</v>
      </c>
      <c r="AU215" s="221" t="s">
        <v>89</v>
      </c>
      <c r="AV215" s="13" t="s">
        <v>89</v>
      </c>
      <c r="AW215" s="13" t="s">
        <v>37</v>
      </c>
      <c r="AX215" s="13" t="s">
        <v>21</v>
      </c>
      <c r="AY215" s="221" t="s">
        <v>153</v>
      </c>
    </row>
    <row r="216" spans="1:65" s="12" customFormat="1" ht="22.9" customHeight="1">
      <c r="B216" s="171"/>
      <c r="C216" s="172"/>
      <c r="D216" s="173" t="s">
        <v>80</v>
      </c>
      <c r="E216" s="185" t="s">
        <v>191</v>
      </c>
      <c r="F216" s="185" t="s">
        <v>471</v>
      </c>
      <c r="G216" s="172"/>
      <c r="H216" s="172"/>
      <c r="I216" s="175"/>
      <c r="J216" s="186">
        <f>BK216</f>
        <v>0</v>
      </c>
      <c r="K216" s="172"/>
      <c r="L216" s="177"/>
      <c r="M216" s="178"/>
      <c r="N216" s="179"/>
      <c r="O216" s="179"/>
      <c r="P216" s="180">
        <f>P217</f>
        <v>0</v>
      </c>
      <c r="Q216" s="179"/>
      <c r="R216" s="180">
        <f>R217</f>
        <v>0</v>
      </c>
      <c r="S216" s="179"/>
      <c r="T216" s="181">
        <f>T217</f>
        <v>0</v>
      </c>
      <c r="AR216" s="182" t="s">
        <v>21</v>
      </c>
      <c r="AT216" s="183" t="s">
        <v>80</v>
      </c>
      <c r="AU216" s="183" t="s">
        <v>21</v>
      </c>
      <c r="AY216" s="182" t="s">
        <v>153</v>
      </c>
      <c r="BK216" s="184">
        <f>BK217</f>
        <v>0</v>
      </c>
    </row>
    <row r="217" spans="1:65" s="12" customFormat="1" ht="20.85" customHeight="1">
      <c r="B217" s="171"/>
      <c r="C217" s="172"/>
      <c r="D217" s="173" t="s">
        <v>80</v>
      </c>
      <c r="E217" s="185" t="s">
        <v>497</v>
      </c>
      <c r="F217" s="185" t="s">
        <v>498</v>
      </c>
      <c r="G217" s="172"/>
      <c r="H217" s="172"/>
      <c r="I217" s="175"/>
      <c r="J217" s="186">
        <f>BK217</f>
        <v>0</v>
      </c>
      <c r="K217" s="172"/>
      <c r="L217" s="177"/>
      <c r="M217" s="178"/>
      <c r="N217" s="179"/>
      <c r="O217" s="179"/>
      <c r="P217" s="180">
        <f>P218</f>
        <v>0</v>
      </c>
      <c r="Q217" s="179"/>
      <c r="R217" s="180">
        <f>R218</f>
        <v>0</v>
      </c>
      <c r="S217" s="179"/>
      <c r="T217" s="181">
        <f>T218</f>
        <v>0</v>
      </c>
      <c r="AR217" s="182" t="s">
        <v>21</v>
      </c>
      <c r="AT217" s="183" t="s">
        <v>80</v>
      </c>
      <c r="AU217" s="183" t="s">
        <v>89</v>
      </c>
      <c r="AY217" s="182" t="s">
        <v>153</v>
      </c>
      <c r="BK217" s="184">
        <f>BK218</f>
        <v>0</v>
      </c>
    </row>
    <row r="218" spans="1:65" s="2" customFormat="1" ht="14.45" customHeight="1">
      <c r="A218" s="35"/>
      <c r="B218" s="36"/>
      <c r="C218" s="187" t="s">
        <v>518</v>
      </c>
      <c r="D218" s="187" t="s">
        <v>155</v>
      </c>
      <c r="E218" s="188" t="s">
        <v>1136</v>
      </c>
      <c r="F218" s="189" t="s">
        <v>1137</v>
      </c>
      <c r="G218" s="190" t="s">
        <v>317</v>
      </c>
      <c r="H218" s="191">
        <v>46.732999999999997</v>
      </c>
      <c r="I218" s="192"/>
      <c r="J218" s="193">
        <f>ROUND(I218*H218,2)</f>
        <v>0</v>
      </c>
      <c r="K218" s="189" t="s">
        <v>237</v>
      </c>
      <c r="L218" s="40"/>
      <c r="M218" s="256" t="s">
        <v>1</v>
      </c>
      <c r="N218" s="257" t="s">
        <v>46</v>
      </c>
      <c r="O218" s="207"/>
      <c r="P218" s="258">
        <f>O218*H218</f>
        <v>0</v>
      </c>
      <c r="Q218" s="258">
        <v>0</v>
      </c>
      <c r="R218" s="258">
        <f>Q218*H218</f>
        <v>0</v>
      </c>
      <c r="S218" s="258">
        <v>0</v>
      </c>
      <c r="T218" s="259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152</v>
      </c>
      <c r="AT218" s="198" t="s">
        <v>155</v>
      </c>
      <c r="AU218" s="198" t="s">
        <v>167</v>
      </c>
      <c r="AY218" s="18" t="s">
        <v>153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21</v>
      </c>
      <c r="BK218" s="199">
        <f>ROUND(I218*H218,2)</f>
        <v>0</v>
      </c>
      <c r="BL218" s="18" t="s">
        <v>152</v>
      </c>
      <c r="BM218" s="198" t="s">
        <v>1235</v>
      </c>
    </row>
    <row r="219" spans="1:65" s="2" customFormat="1" ht="6.95" customHeight="1">
      <c r="A219" s="35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G5UqBB3FLDafNq2QwzZ/iXhc3qcnUDTGdKy9ex4m/Wz8+IfK5U6bCNQPvz4VwmYLmyWCDG+plmWBMoMv3BcsHA==" saltValue="4DhqbCPHe9gQuJ4QcU7uzZ9Jjrc90ckZfERcLV/RpH64vFUaSFskqqGhMjHLhhoWvfb35xXr7sIbia1EuILuTg==" spinCount="100000" sheet="1" objects="1" scenarios="1" formatColumns="0" formatRows="0" autoFilter="0"/>
  <autoFilter ref="C121:K21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34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117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4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7" t="s">
        <v>1236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ROUND((SUM(BE123:BE233)),  2)</f>
        <v>0</v>
      </c>
      <c r="G33" s="35"/>
      <c r="H33" s="35"/>
      <c r="I33" s="125">
        <v>0.21</v>
      </c>
      <c r="J33" s="124">
        <f>ROUND(((SUM(BE123:BE233))*I33),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ROUND((SUM(BF123:BF233)),  2)</f>
        <v>0</v>
      </c>
      <c r="G34" s="35"/>
      <c r="H34" s="35"/>
      <c r="I34" s="125">
        <v>0.15</v>
      </c>
      <c r="J34" s="124">
        <f>ROUND(((SUM(BF123:BF233))*I34),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ROUND((SUM(BG123:BG233)),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ROUND((SUM(BH123:BH233)),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ROUND((SUM(BI123:BI233)),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24 - SO 24 - Přeložka vodovodního řadu přes příkop A2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J124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J125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225</v>
      </c>
      <c r="E99" s="157"/>
      <c r="F99" s="157"/>
      <c r="G99" s="157"/>
      <c r="H99" s="157"/>
      <c r="I99" s="157"/>
      <c r="J99" s="158">
        <f>J166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543</v>
      </c>
      <c r="E100" s="157"/>
      <c r="F100" s="157"/>
      <c r="G100" s="157"/>
      <c r="H100" s="157"/>
      <c r="I100" s="157"/>
      <c r="J100" s="158">
        <f>J171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544</v>
      </c>
      <c r="E101" s="157"/>
      <c r="F101" s="157"/>
      <c r="G101" s="157"/>
      <c r="H101" s="157"/>
      <c r="I101" s="157"/>
      <c r="J101" s="158">
        <f>J177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226</v>
      </c>
      <c r="E102" s="157"/>
      <c r="F102" s="157"/>
      <c r="G102" s="157"/>
      <c r="H102" s="157"/>
      <c r="I102" s="157"/>
      <c r="J102" s="158">
        <f>J226</f>
        <v>0</v>
      </c>
      <c r="K102" s="155"/>
      <c r="L102" s="159"/>
    </row>
    <row r="103" spans="1:31" s="10" customFormat="1" ht="14.85" customHeight="1">
      <c r="B103" s="154"/>
      <c r="C103" s="155"/>
      <c r="D103" s="156" t="s">
        <v>227</v>
      </c>
      <c r="E103" s="157"/>
      <c r="F103" s="157"/>
      <c r="G103" s="157"/>
      <c r="H103" s="157"/>
      <c r="I103" s="157"/>
      <c r="J103" s="158">
        <f>J232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33" t="str">
        <f>E7</f>
        <v>Přírodě blízká protipovodňová ochrana - obec Karlovice, Zadní Ves</v>
      </c>
      <c r="F113" s="334"/>
      <c r="G113" s="334"/>
      <c r="H113" s="33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128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27" t="str">
        <f>E9</f>
        <v>SO 24 - SO 24 - Přeložka vodovodního řadu přes příkop A2</v>
      </c>
      <c r="F115" s="332"/>
      <c r="G115" s="332"/>
      <c r="H115" s="33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22</v>
      </c>
      <c r="D117" s="37"/>
      <c r="E117" s="37"/>
      <c r="F117" s="28" t="str">
        <f>F12</f>
        <v>obec Karlovice, Zadní Ves</v>
      </c>
      <c r="G117" s="37"/>
      <c r="H117" s="37"/>
      <c r="I117" s="30" t="s">
        <v>24</v>
      </c>
      <c r="J117" s="67" t="str">
        <f>IF(J12="","",J12)</f>
        <v>15. 7. 2020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E15</f>
        <v>Povodí Odry, s.p.</v>
      </c>
      <c r="G119" s="37"/>
      <c r="H119" s="37"/>
      <c r="I119" s="30" t="s">
        <v>34</v>
      </c>
      <c r="J119" s="33" t="str">
        <f>E21</f>
        <v>AQUATIS, a.s.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32</v>
      </c>
      <c r="D120" s="37"/>
      <c r="E120" s="37"/>
      <c r="F120" s="28" t="str">
        <f>IF(E18="","",E18)</f>
        <v>Vyplň údaj</v>
      </c>
      <c r="G120" s="37"/>
      <c r="H120" s="37"/>
      <c r="I120" s="30" t="s">
        <v>38</v>
      </c>
      <c r="J120" s="33" t="str">
        <f>E24</f>
        <v>Ing. Michal Jendruščák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0"/>
      <c r="B122" s="161"/>
      <c r="C122" s="162" t="s">
        <v>139</v>
      </c>
      <c r="D122" s="163" t="s">
        <v>66</v>
      </c>
      <c r="E122" s="163" t="s">
        <v>62</v>
      </c>
      <c r="F122" s="163" t="s">
        <v>63</v>
      </c>
      <c r="G122" s="163" t="s">
        <v>140</v>
      </c>
      <c r="H122" s="163" t="s">
        <v>141</v>
      </c>
      <c r="I122" s="163" t="s">
        <v>142</v>
      </c>
      <c r="J122" s="163" t="s">
        <v>133</v>
      </c>
      <c r="K122" s="164" t="s">
        <v>143</v>
      </c>
      <c r="L122" s="165"/>
      <c r="M122" s="76" t="s">
        <v>1</v>
      </c>
      <c r="N122" s="77" t="s">
        <v>45</v>
      </c>
      <c r="O122" s="77" t="s">
        <v>144</v>
      </c>
      <c r="P122" s="77" t="s">
        <v>145</v>
      </c>
      <c r="Q122" s="77" t="s">
        <v>146</v>
      </c>
      <c r="R122" s="77" t="s">
        <v>147</v>
      </c>
      <c r="S122" s="77" t="s">
        <v>148</v>
      </c>
      <c r="T122" s="78" t="s">
        <v>149</v>
      </c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</row>
    <row r="123" spans="1:65" s="2" customFormat="1" ht="22.9" customHeight="1">
      <c r="A123" s="35"/>
      <c r="B123" s="36"/>
      <c r="C123" s="83" t="s">
        <v>150</v>
      </c>
      <c r="D123" s="37"/>
      <c r="E123" s="37"/>
      <c r="F123" s="37"/>
      <c r="G123" s="37"/>
      <c r="H123" s="37"/>
      <c r="I123" s="37"/>
      <c r="J123" s="166">
        <f>BK123</f>
        <v>0</v>
      </c>
      <c r="K123" s="37"/>
      <c r="L123" s="40"/>
      <c r="M123" s="79"/>
      <c r="N123" s="167"/>
      <c r="O123" s="80"/>
      <c r="P123" s="168">
        <f>P124</f>
        <v>0</v>
      </c>
      <c r="Q123" s="80"/>
      <c r="R123" s="168">
        <f>R124</f>
        <v>35.353759112000006</v>
      </c>
      <c r="S123" s="80"/>
      <c r="T123" s="169">
        <f>T124</f>
        <v>9.06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80</v>
      </c>
      <c r="AU123" s="18" t="s">
        <v>135</v>
      </c>
      <c r="BK123" s="170">
        <f>BK124</f>
        <v>0</v>
      </c>
    </row>
    <row r="124" spans="1:65" s="12" customFormat="1" ht="25.9" customHeight="1">
      <c r="B124" s="171"/>
      <c r="C124" s="172"/>
      <c r="D124" s="173" t="s">
        <v>80</v>
      </c>
      <c r="E124" s="174" t="s">
        <v>231</v>
      </c>
      <c r="F124" s="174" t="s">
        <v>232</v>
      </c>
      <c r="G124" s="172"/>
      <c r="H124" s="172"/>
      <c r="I124" s="175"/>
      <c r="J124" s="176">
        <f>BK124</f>
        <v>0</v>
      </c>
      <c r="K124" s="172"/>
      <c r="L124" s="177"/>
      <c r="M124" s="178"/>
      <c r="N124" s="179"/>
      <c r="O124" s="179"/>
      <c r="P124" s="180">
        <f>P125+P166+P171+P177+P226</f>
        <v>0</v>
      </c>
      <c r="Q124" s="179"/>
      <c r="R124" s="180">
        <f>R125+R166+R171+R177+R226</f>
        <v>35.353759112000006</v>
      </c>
      <c r="S124" s="179"/>
      <c r="T124" s="181">
        <f>T125+T166+T171+T177+T226</f>
        <v>9.06</v>
      </c>
      <c r="AR124" s="182" t="s">
        <v>21</v>
      </c>
      <c r="AT124" s="183" t="s">
        <v>80</v>
      </c>
      <c r="AU124" s="183" t="s">
        <v>81</v>
      </c>
      <c r="AY124" s="182" t="s">
        <v>153</v>
      </c>
      <c r="BK124" s="184">
        <f>BK125+BK166+BK171+BK177+BK226</f>
        <v>0</v>
      </c>
    </row>
    <row r="125" spans="1:65" s="12" customFormat="1" ht="22.9" customHeight="1">
      <c r="B125" s="171"/>
      <c r="C125" s="172"/>
      <c r="D125" s="173" t="s">
        <v>80</v>
      </c>
      <c r="E125" s="185" t="s">
        <v>21</v>
      </c>
      <c r="F125" s="185" t="s">
        <v>233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SUM(P126:P165)</f>
        <v>0</v>
      </c>
      <c r="Q125" s="179"/>
      <c r="R125" s="180">
        <f>SUM(R126:R165)</f>
        <v>18.08365564</v>
      </c>
      <c r="S125" s="179"/>
      <c r="T125" s="181">
        <f>SUM(T126:T165)</f>
        <v>9.06</v>
      </c>
      <c r="AR125" s="182" t="s">
        <v>21</v>
      </c>
      <c r="AT125" s="183" t="s">
        <v>80</v>
      </c>
      <c r="AU125" s="183" t="s">
        <v>21</v>
      </c>
      <c r="AY125" s="182" t="s">
        <v>153</v>
      </c>
      <c r="BK125" s="184">
        <f>SUM(BK126:BK165)</f>
        <v>0</v>
      </c>
    </row>
    <row r="126" spans="1:65" s="2" customFormat="1" ht="14.45" customHeight="1">
      <c r="A126" s="35"/>
      <c r="B126" s="36"/>
      <c r="C126" s="187" t="s">
        <v>21</v>
      </c>
      <c r="D126" s="210" t="s">
        <v>155</v>
      </c>
      <c r="E126" s="188" t="s">
        <v>1237</v>
      </c>
      <c r="F126" s="189" t="s">
        <v>1238</v>
      </c>
      <c r="G126" s="190" t="s">
        <v>236</v>
      </c>
      <c r="H126" s="191">
        <v>10</v>
      </c>
      <c r="I126" s="192"/>
      <c r="J126" s="193">
        <f>ROUND(I126*H126,2)</f>
        <v>0</v>
      </c>
      <c r="K126" s="189" t="s">
        <v>237</v>
      </c>
      <c r="L126" s="40"/>
      <c r="M126" s="194" t="s">
        <v>1</v>
      </c>
      <c r="N126" s="195" t="s">
        <v>46</v>
      </c>
      <c r="O126" s="72"/>
      <c r="P126" s="196">
        <f>O126*H126</f>
        <v>0</v>
      </c>
      <c r="Q126" s="196">
        <v>0</v>
      </c>
      <c r="R126" s="196">
        <f>Q126*H126</f>
        <v>0</v>
      </c>
      <c r="S126" s="196">
        <v>0.3</v>
      </c>
      <c r="T126" s="197">
        <f>S126*H126</f>
        <v>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8" t="s">
        <v>152</v>
      </c>
      <c r="AT126" s="198" t="s">
        <v>155</v>
      </c>
      <c r="AU126" s="198" t="s">
        <v>89</v>
      </c>
      <c r="AY126" s="18" t="s">
        <v>153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21</v>
      </c>
      <c r="BK126" s="199">
        <f>ROUND(I126*H126,2)</f>
        <v>0</v>
      </c>
      <c r="BL126" s="18" t="s">
        <v>152</v>
      </c>
      <c r="BM126" s="198" t="s">
        <v>1239</v>
      </c>
    </row>
    <row r="127" spans="1:65" s="2" customFormat="1" ht="19.5">
      <c r="A127" s="35"/>
      <c r="B127" s="36"/>
      <c r="C127" s="37"/>
      <c r="D127" s="200" t="s">
        <v>161</v>
      </c>
      <c r="E127" s="37"/>
      <c r="F127" s="201" t="s">
        <v>1240</v>
      </c>
      <c r="G127" s="37"/>
      <c r="H127" s="37"/>
      <c r="I127" s="202"/>
      <c r="J127" s="37"/>
      <c r="K127" s="37"/>
      <c r="L127" s="40"/>
      <c r="M127" s="203"/>
      <c r="N127" s="204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161</v>
      </c>
      <c r="AU127" s="18" t="s">
        <v>89</v>
      </c>
    </row>
    <row r="128" spans="1:65" s="2" customFormat="1" ht="14.45" customHeight="1">
      <c r="A128" s="35"/>
      <c r="B128" s="36"/>
      <c r="C128" s="187" t="s">
        <v>89</v>
      </c>
      <c r="D128" s="210" t="s">
        <v>155</v>
      </c>
      <c r="E128" s="188" t="s">
        <v>1241</v>
      </c>
      <c r="F128" s="189" t="s">
        <v>1242</v>
      </c>
      <c r="G128" s="190" t="s">
        <v>236</v>
      </c>
      <c r="H128" s="191">
        <v>10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0.28999999999999998</v>
      </c>
      <c r="T128" s="197">
        <f>S128*H128</f>
        <v>2.9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1243</v>
      </c>
    </row>
    <row r="129" spans="1:65" s="2" customFormat="1" ht="19.5">
      <c r="A129" s="35"/>
      <c r="B129" s="36"/>
      <c r="C129" s="37"/>
      <c r="D129" s="200" t="s">
        <v>161</v>
      </c>
      <c r="E129" s="37"/>
      <c r="F129" s="201" t="s">
        <v>1240</v>
      </c>
      <c r="G129" s="37"/>
      <c r="H129" s="37"/>
      <c r="I129" s="202"/>
      <c r="J129" s="37"/>
      <c r="K129" s="37"/>
      <c r="L129" s="40"/>
      <c r="M129" s="203"/>
      <c r="N129" s="204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161</v>
      </c>
      <c r="AU129" s="18" t="s">
        <v>89</v>
      </c>
    </row>
    <row r="130" spans="1:65" s="2" customFormat="1" ht="14.45" customHeight="1">
      <c r="A130" s="35"/>
      <c r="B130" s="36"/>
      <c r="C130" s="187" t="s">
        <v>167</v>
      </c>
      <c r="D130" s="210" t="s">
        <v>155</v>
      </c>
      <c r="E130" s="188" t="s">
        <v>1244</v>
      </c>
      <c r="F130" s="189" t="s">
        <v>1245</v>
      </c>
      <c r="G130" s="190" t="s">
        <v>236</v>
      </c>
      <c r="H130" s="191">
        <v>10</v>
      </c>
      <c r="I130" s="192"/>
      <c r="J130" s="193">
        <f>ROUND(I130*H130,2)</f>
        <v>0</v>
      </c>
      <c r="K130" s="189" t="s">
        <v>237</v>
      </c>
      <c r="L130" s="40"/>
      <c r="M130" s="194" t="s">
        <v>1</v>
      </c>
      <c r="N130" s="195" t="s">
        <v>46</v>
      </c>
      <c r="O130" s="72"/>
      <c r="P130" s="196">
        <f>O130*H130</f>
        <v>0</v>
      </c>
      <c r="Q130" s="196">
        <v>0</v>
      </c>
      <c r="R130" s="196">
        <f>Q130*H130</f>
        <v>0</v>
      </c>
      <c r="S130" s="196">
        <v>0.316</v>
      </c>
      <c r="T130" s="197">
        <f>S130*H130</f>
        <v>3.16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8" t="s">
        <v>152</v>
      </c>
      <c r="AT130" s="198" t="s">
        <v>155</v>
      </c>
      <c r="AU130" s="198" t="s">
        <v>89</v>
      </c>
      <c r="AY130" s="18" t="s">
        <v>153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21</v>
      </c>
      <c r="BK130" s="199">
        <f>ROUND(I130*H130,2)</f>
        <v>0</v>
      </c>
      <c r="BL130" s="18" t="s">
        <v>152</v>
      </c>
      <c r="BM130" s="198" t="s">
        <v>1246</v>
      </c>
    </row>
    <row r="131" spans="1:65" s="13" customFormat="1">
      <c r="B131" s="211"/>
      <c r="C131" s="212"/>
      <c r="D131" s="200" t="s">
        <v>239</v>
      </c>
      <c r="E131" s="213" t="s">
        <v>1</v>
      </c>
      <c r="F131" s="214" t="s">
        <v>1247</v>
      </c>
      <c r="G131" s="212"/>
      <c r="H131" s="215">
        <v>10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239</v>
      </c>
      <c r="AU131" s="221" t="s">
        <v>89</v>
      </c>
      <c r="AV131" s="13" t="s">
        <v>89</v>
      </c>
      <c r="AW131" s="13" t="s">
        <v>37</v>
      </c>
      <c r="AX131" s="13" t="s">
        <v>21</v>
      </c>
      <c r="AY131" s="221" t="s">
        <v>153</v>
      </c>
    </row>
    <row r="132" spans="1:65" s="2" customFormat="1" ht="14.45" customHeight="1">
      <c r="A132" s="35"/>
      <c r="B132" s="36"/>
      <c r="C132" s="187" t="s">
        <v>152</v>
      </c>
      <c r="D132" s="187" t="s">
        <v>155</v>
      </c>
      <c r="E132" s="188" t="s">
        <v>257</v>
      </c>
      <c r="F132" s="189" t="s">
        <v>258</v>
      </c>
      <c r="G132" s="190" t="s">
        <v>259</v>
      </c>
      <c r="H132" s="191">
        <v>24</v>
      </c>
      <c r="I132" s="192"/>
      <c r="J132" s="193">
        <f>ROUND(I132*H132,2)</f>
        <v>0</v>
      </c>
      <c r="K132" s="189" t="s">
        <v>237</v>
      </c>
      <c r="L132" s="40"/>
      <c r="M132" s="194" t="s">
        <v>1</v>
      </c>
      <c r="N132" s="195" t="s">
        <v>46</v>
      </c>
      <c r="O132" s="72"/>
      <c r="P132" s="196">
        <f>O132*H132</f>
        <v>0</v>
      </c>
      <c r="Q132" s="196">
        <v>3.0000000000000001E-5</v>
      </c>
      <c r="R132" s="196">
        <f>Q132*H132</f>
        <v>7.2000000000000005E-4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152</v>
      </c>
      <c r="AT132" s="198" t="s">
        <v>155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1248</v>
      </c>
    </row>
    <row r="133" spans="1:65" s="13" customFormat="1">
      <c r="B133" s="211"/>
      <c r="C133" s="212"/>
      <c r="D133" s="200" t="s">
        <v>239</v>
      </c>
      <c r="E133" s="213" t="s">
        <v>1</v>
      </c>
      <c r="F133" s="214" t="s">
        <v>1142</v>
      </c>
      <c r="G133" s="212"/>
      <c r="H133" s="215">
        <v>24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239</v>
      </c>
      <c r="AU133" s="221" t="s">
        <v>89</v>
      </c>
      <c r="AV133" s="13" t="s">
        <v>89</v>
      </c>
      <c r="AW133" s="13" t="s">
        <v>37</v>
      </c>
      <c r="AX133" s="13" t="s">
        <v>21</v>
      </c>
      <c r="AY133" s="221" t="s">
        <v>153</v>
      </c>
    </row>
    <row r="134" spans="1:65" s="2" customFormat="1" ht="14.45" customHeight="1">
      <c r="A134" s="35"/>
      <c r="B134" s="36"/>
      <c r="C134" s="187" t="s">
        <v>175</v>
      </c>
      <c r="D134" s="187" t="s">
        <v>155</v>
      </c>
      <c r="E134" s="188" t="s">
        <v>262</v>
      </c>
      <c r="F134" s="189" t="s">
        <v>263</v>
      </c>
      <c r="G134" s="190" t="s">
        <v>264</v>
      </c>
      <c r="H134" s="191">
        <v>3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1249</v>
      </c>
    </row>
    <row r="135" spans="1:65" s="2" customFormat="1" ht="14.45" customHeight="1">
      <c r="A135" s="35"/>
      <c r="B135" s="36"/>
      <c r="C135" s="187" t="s">
        <v>179</v>
      </c>
      <c r="D135" s="210" t="s">
        <v>155</v>
      </c>
      <c r="E135" s="188" t="s">
        <v>960</v>
      </c>
      <c r="F135" s="189" t="s">
        <v>961</v>
      </c>
      <c r="G135" s="190" t="s">
        <v>236</v>
      </c>
      <c r="H135" s="191">
        <v>29</v>
      </c>
      <c r="I135" s="192"/>
      <c r="J135" s="193">
        <f>ROUND(I135*H135,2)</f>
        <v>0</v>
      </c>
      <c r="K135" s="189" t="s">
        <v>237</v>
      </c>
      <c r="L135" s="40"/>
      <c r="M135" s="194" t="s">
        <v>1</v>
      </c>
      <c r="N135" s="195" t="s">
        <v>46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152</v>
      </c>
      <c r="AT135" s="198" t="s">
        <v>155</v>
      </c>
      <c r="AU135" s="198" t="s">
        <v>89</v>
      </c>
      <c r="AY135" s="18" t="s">
        <v>153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21</v>
      </c>
      <c r="BK135" s="199">
        <f>ROUND(I135*H135,2)</f>
        <v>0</v>
      </c>
      <c r="BL135" s="18" t="s">
        <v>152</v>
      </c>
      <c r="BM135" s="198" t="s">
        <v>1250</v>
      </c>
    </row>
    <row r="136" spans="1:65" s="13" customFormat="1">
      <c r="B136" s="211"/>
      <c r="C136" s="212"/>
      <c r="D136" s="200" t="s">
        <v>239</v>
      </c>
      <c r="E136" s="213" t="s">
        <v>1</v>
      </c>
      <c r="F136" s="214" t="s">
        <v>1251</v>
      </c>
      <c r="G136" s="212"/>
      <c r="H136" s="215">
        <v>29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239</v>
      </c>
      <c r="AU136" s="221" t="s">
        <v>89</v>
      </c>
      <c r="AV136" s="13" t="s">
        <v>89</v>
      </c>
      <c r="AW136" s="13" t="s">
        <v>37</v>
      </c>
      <c r="AX136" s="13" t="s">
        <v>21</v>
      </c>
      <c r="AY136" s="221" t="s">
        <v>153</v>
      </c>
    </row>
    <row r="137" spans="1:65" s="2" customFormat="1" ht="14.45" customHeight="1">
      <c r="A137" s="35"/>
      <c r="B137" s="36"/>
      <c r="C137" s="187" t="s">
        <v>183</v>
      </c>
      <c r="D137" s="222" t="s">
        <v>155</v>
      </c>
      <c r="E137" s="188" t="s">
        <v>562</v>
      </c>
      <c r="F137" s="189" t="s">
        <v>563</v>
      </c>
      <c r="G137" s="190" t="s">
        <v>249</v>
      </c>
      <c r="H137" s="191">
        <v>18</v>
      </c>
      <c r="I137" s="192"/>
      <c r="J137" s="193">
        <f>ROUND(I137*H137,2)</f>
        <v>0</v>
      </c>
      <c r="K137" s="189" t="s">
        <v>237</v>
      </c>
      <c r="L137" s="40"/>
      <c r="M137" s="194" t="s">
        <v>1</v>
      </c>
      <c r="N137" s="19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152</v>
      </c>
      <c r="AT137" s="198" t="s">
        <v>155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152</v>
      </c>
      <c r="BM137" s="198" t="s">
        <v>1252</v>
      </c>
    </row>
    <row r="138" spans="1:65" s="13" customFormat="1">
      <c r="B138" s="211"/>
      <c r="C138" s="212"/>
      <c r="D138" s="200" t="s">
        <v>239</v>
      </c>
      <c r="E138" s="213" t="s">
        <v>1</v>
      </c>
      <c r="F138" s="214" t="s">
        <v>1253</v>
      </c>
      <c r="G138" s="212"/>
      <c r="H138" s="215">
        <v>18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239</v>
      </c>
      <c r="AU138" s="221" t="s">
        <v>89</v>
      </c>
      <c r="AV138" s="13" t="s">
        <v>89</v>
      </c>
      <c r="AW138" s="13" t="s">
        <v>37</v>
      </c>
      <c r="AX138" s="13" t="s">
        <v>21</v>
      </c>
      <c r="AY138" s="221" t="s">
        <v>153</v>
      </c>
    </row>
    <row r="139" spans="1:65" s="2" customFormat="1" ht="14.45" customHeight="1">
      <c r="A139" s="35"/>
      <c r="B139" s="36"/>
      <c r="C139" s="187" t="s">
        <v>187</v>
      </c>
      <c r="D139" s="222" t="s">
        <v>155</v>
      </c>
      <c r="E139" s="188" t="s">
        <v>1150</v>
      </c>
      <c r="F139" s="189" t="s">
        <v>1151</v>
      </c>
      <c r="G139" s="190" t="s">
        <v>249</v>
      </c>
      <c r="H139" s="191">
        <v>27</v>
      </c>
      <c r="I139" s="192"/>
      <c r="J139" s="193">
        <f>ROUND(I139*H139,2)</f>
        <v>0</v>
      </c>
      <c r="K139" s="189" t="s">
        <v>237</v>
      </c>
      <c r="L139" s="40"/>
      <c r="M139" s="194" t="s">
        <v>1</v>
      </c>
      <c r="N139" s="195" t="s">
        <v>46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152</v>
      </c>
      <c r="AT139" s="198" t="s">
        <v>155</v>
      </c>
      <c r="AU139" s="198" t="s">
        <v>89</v>
      </c>
      <c r="AY139" s="18" t="s">
        <v>153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21</v>
      </c>
      <c r="BK139" s="199">
        <f>ROUND(I139*H139,2)</f>
        <v>0</v>
      </c>
      <c r="BL139" s="18" t="s">
        <v>152</v>
      </c>
      <c r="BM139" s="198" t="s">
        <v>1254</v>
      </c>
    </row>
    <row r="140" spans="1:65" s="13" customFormat="1">
      <c r="B140" s="211"/>
      <c r="C140" s="212"/>
      <c r="D140" s="200" t="s">
        <v>239</v>
      </c>
      <c r="E140" s="213" t="s">
        <v>1</v>
      </c>
      <c r="F140" s="214" t="s">
        <v>1255</v>
      </c>
      <c r="G140" s="212"/>
      <c r="H140" s="215">
        <v>27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239</v>
      </c>
      <c r="AU140" s="221" t="s">
        <v>89</v>
      </c>
      <c r="AV140" s="13" t="s">
        <v>89</v>
      </c>
      <c r="AW140" s="13" t="s">
        <v>37</v>
      </c>
      <c r="AX140" s="13" t="s">
        <v>21</v>
      </c>
      <c r="AY140" s="221" t="s">
        <v>153</v>
      </c>
    </row>
    <row r="141" spans="1:65" s="2" customFormat="1" ht="14.45" customHeight="1">
      <c r="A141" s="35"/>
      <c r="B141" s="36"/>
      <c r="C141" s="187" t="s">
        <v>191</v>
      </c>
      <c r="D141" s="222" t="s">
        <v>155</v>
      </c>
      <c r="E141" s="188" t="s">
        <v>574</v>
      </c>
      <c r="F141" s="189" t="s">
        <v>575</v>
      </c>
      <c r="G141" s="190" t="s">
        <v>236</v>
      </c>
      <c r="H141" s="191">
        <v>40</v>
      </c>
      <c r="I141" s="192"/>
      <c r="J141" s="193">
        <f>ROUND(I141*H141,2)</f>
        <v>0</v>
      </c>
      <c r="K141" s="189" t="s">
        <v>237</v>
      </c>
      <c r="L141" s="40"/>
      <c r="M141" s="194" t="s">
        <v>1</v>
      </c>
      <c r="N141" s="195" t="s">
        <v>46</v>
      </c>
      <c r="O141" s="72"/>
      <c r="P141" s="196">
        <f>O141*H141</f>
        <v>0</v>
      </c>
      <c r="Q141" s="196">
        <v>8.3850999999999999E-4</v>
      </c>
      <c r="R141" s="196">
        <f>Q141*H141</f>
        <v>3.3540399999999998E-2</v>
      </c>
      <c r="S141" s="196">
        <v>0</v>
      </c>
      <c r="T141" s="19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152</v>
      </c>
      <c r="AT141" s="198" t="s">
        <v>155</v>
      </c>
      <c r="AU141" s="198" t="s">
        <v>89</v>
      </c>
      <c r="AY141" s="18" t="s">
        <v>153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21</v>
      </c>
      <c r="BK141" s="199">
        <f>ROUND(I141*H141,2)</f>
        <v>0</v>
      </c>
      <c r="BL141" s="18" t="s">
        <v>152</v>
      </c>
      <c r="BM141" s="198" t="s">
        <v>1256</v>
      </c>
    </row>
    <row r="142" spans="1:65" s="13" customFormat="1">
      <c r="B142" s="211"/>
      <c r="C142" s="212"/>
      <c r="D142" s="200" t="s">
        <v>239</v>
      </c>
      <c r="E142" s="213" t="s">
        <v>1</v>
      </c>
      <c r="F142" s="214" t="s">
        <v>1257</v>
      </c>
      <c r="G142" s="212"/>
      <c r="H142" s="215">
        <v>40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239</v>
      </c>
      <c r="AU142" s="221" t="s">
        <v>89</v>
      </c>
      <c r="AV142" s="13" t="s">
        <v>89</v>
      </c>
      <c r="AW142" s="13" t="s">
        <v>37</v>
      </c>
      <c r="AX142" s="13" t="s">
        <v>21</v>
      </c>
      <c r="AY142" s="221" t="s">
        <v>153</v>
      </c>
    </row>
    <row r="143" spans="1:65" s="2" customFormat="1" ht="14.45" customHeight="1">
      <c r="A143" s="35"/>
      <c r="B143" s="36"/>
      <c r="C143" s="187" t="s">
        <v>26</v>
      </c>
      <c r="D143" s="222" t="s">
        <v>155</v>
      </c>
      <c r="E143" s="188" t="s">
        <v>974</v>
      </c>
      <c r="F143" s="189" t="s">
        <v>975</v>
      </c>
      <c r="G143" s="190" t="s">
        <v>236</v>
      </c>
      <c r="H143" s="191">
        <v>57</v>
      </c>
      <c r="I143" s="192"/>
      <c r="J143" s="193">
        <f>ROUND(I143*H143,2)</f>
        <v>0</v>
      </c>
      <c r="K143" s="189" t="s">
        <v>237</v>
      </c>
      <c r="L143" s="40"/>
      <c r="M143" s="194" t="s">
        <v>1</v>
      </c>
      <c r="N143" s="195" t="s">
        <v>46</v>
      </c>
      <c r="O143" s="72"/>
      <c r="P143" s="196">
        <f>O143*H143</f>
        <v>0</v>
      </c>
      <c r="Q143" s="196">
        <v>8.5132000000000003E-4</v>
      </c>
      <c r="R143" s="196">
        <f>Q143*H143</f>
        <v>4.8525240000000004E-2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152</v>
      </c>
      <c r="AT143" s="198" t="s">
        <v>155</v>
      </c>
      <c r="AU143" s="198" t="s">
        <v>89</v>
      </c>
      <c r="AY143" s="18" t="s">
        <v>153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21</v>
      </c>
      <c r="BK143" s="199">
        <f>ROUND(I143*H143,2)</f>
        <v>0</v>
      </c>
      <c r="BL143" s="18" t="s">
        <v>152</v>
      </c>
      <c r="BM143" s="198" t="s">
        <v>1258</v>
      </c>
    </row>
    <row r="144" spans="1:65" s="13" customFormat="1">
      <c r="B144" s="211"/>
      <c r="C144" s="212"/>
      <c r="D144" s="200" t="s">
        <v>239</v>
      </c>
      <c r="E144" s="213" t="s">
        <v>1</v>
      </c>
      <c r="F144" s="214" t="s">
        <v>1259</v>
      </c>
      <c r="G144" s="212"/>
      <c r="H144" s="215">
        <v>57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239</v>
      </c>
      <c r="AU144" s="221" t="s">
        <v>89</v>
      </c>
      <c r="AV144" s="13" t="s">
        <v>89</v>
      </c>
      <c r="AW144" s="13" t="s">
        <v>37</v>
      </c>
      <c r="AX144" s="13" t="s">
        <v>21</v>
      </c>
      <c r="AY144" s="221" t="s">
        <v>153</v>
      </c>
    </row>
    <row r="145" spans="1:65" s="2" customFormat="1" ht="14.45" customHeight="1">
      <c r="A145" s="35"/>
      <c r="B145" s="36"/>
      <c r="C145" s="187" t="s">
        <v>200</v>
      </c>
      <c r="D145" s="222" t="s">
        <v>155</v>
      </c>
      <c r="E145" s="188" t="s">
        <v>578</v>
      </c>
      <c r="F145" s="189" t="s">
        <v>579</v>
      </c>
      <c r="G145" s="190" t="s">
        <v>236</v>
      </c>
      <c r="H145" s="191">
        <v>40</v>
      </c>
      <c r="I145" s="192"/>
      <c r="J145" s="193">
        <f>ROUND(I145*H145,2)</f>
        <v>0</v>
      </c>
      <c r="K145" s="189" t="s">
        <v>237</v>
      </c>
      <c r="L145" s="40"/>
      <c r="M145" s="194" t="s">
        <v>1</v>
      </c>
      <c r="N145" s="195" t="s">
        <v>46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152</v>
      </c>
      <c r="AT145" s="198" t="s">
        <v>155</v>
      </c>
      <c r="AU145" s="198" t="s">
        <v>89</v>
      </c>
      <c r="AY145" s="18" t="s">
        <v>153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21</v>
      </c>
      <c r="BK145" s="199">
        <f>ROUND(I145*H145,2)</f>
        <v>0</v>
      </c>
      <c r="BL145" s="18" t="s">
        <v>152</v>
      </c>
      <c r="BM145" s="198" t="s">
        <v>1260</v>
      </c>
    </row>
    <row r="146" spans="1:65" s="2" customFormat="1" ht="14.45" customHeight="1">
      <c r="A146" s="35"/>
      <c r="B146" s="36"/>
      <c r="C146" s="187" t="s">
        <v>204</v>
      </c>
      <c r="D146" s="222" t="s">
        <v>155</v>
      </c>
      <c r="E146" s="188" t="s">
        <v>979</v>
      </c>
      <c r="F146" s="189" t="s">
        <v>980</v>
      </c>
      <c r="G146" s="190" t="s">
        <v>236</v>
      </c>
      <c r="H146" s="191">
        <v>57</v>
      </c>
      <c r="I146" s="192"/>
      <c r="J146" s="193">
        <f>ROUND(I146*H146,2)</f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1261</v>
      </c>
    </row>
    <row r="147" spans="1:65" s="2" customFormat="1" ht="14.45" customHeight="1">
      <c r="A147" s="35"/>
      <c r="B147" s="36"/>
      <c r="C147" s="187" t="s">
        <v>209</v>
      </c>
      <c r="D147" s="222" t="s">
        <v>155</v>
      </c>
      <c r="E147" s="188" t="s">
        <v>286</v>
      </c>
      <c r="F147" s="189" t="s">
        <v>287</v>
      </c>
      <c r="G147" s="190" t="s">
        <v>249</v>
      </c>
      <c r="H147" s="191">
        <v>30.7</v>
      </c>
      <c r="I147" s="192"/>
      <c r="J147" s="193">
        <f>ROUND(I147*H147,2)</f>
        <v>0</v>
      </c>
      <c r="K147" s="189" t="s">
        <v>237</v>
      </c>
      <c r="L147" s="40"/>
      <c r="M147" s="194" t="s">
        <v>1</v>
      </c>
      <c r="N147" s="195" t="s">
        <v>46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152</v>
      </c>
      <c r="AT147" s="198" t="s">
        <v>155</v>
      </c>
      <c r="AU147" s="198" t="s">
        <v>89</v>
      </c>
      <c r="AY147" s="18" t="s">
        <v>153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21</v>
      </c>
      <c r="BK147" s="199">
        <f>ROUND(I147*H147,2)</f>
        <v>0</v>
      </c>
      <c r="BL147" s="18" t="s">
        <v>152</v>
      </c>
      <c r="BM147" s="198" t="s">
        <v>1262</v>
      </c>
    </row>
    <row r="148" spans="1:65" s="13" customFormat="1">
      <c r="B148" s="211"/>
      <c r="C148" s="212"/>
      <c r="D148" s="200" t="s">
        <v>239</v>
      </c>
      <c r="E148" s="213" t="s">
        <v>1</v>
      </c>
      <c r="F148" s="214" t="s">
        <v>1263</v>
      </c>
      <c r="G148" s="212"/>
      <c r="H148" s="215">
        <v>22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239</v>
      </c>
      <c r="AU148" s="221" t="s">
        <v>89</v>
      </c>
      <c r="AV148" s="13" t="s">
        <v>89</v>
      </c>
      <c r="AW148" s="13" t="s">
        <v>37</v>
      </c>
      <c r="AX148" s="13" t="s">
        <v>81</v>
      </c>
      <c r="AY148" s="221" t="s">
        <v>153</v>
      </c>
    </row>
    <row r="149" spans="1:65" s="13" customFormat="1">
      <c r="B149" s="211"/>
      <c r="C149" s="212"/>
      <c r="D149" s="200" t="s">
        <v>239</v>
      </c>
      <c r="E149" s="213" t="s">
        <v>1</v>
      </c>
      <c r="F149" s="214" t="s">
        <v>1264</v>
      </c>
      <c r="G149" s="212"/>
      <c r="H149" s="215">
        <v>4.3499999999999996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239</v>
      </c>
      <c r="AU149" s="221" t="s">
        <v>89</v>
      </c>
      <c r="AV149" s="13" t="s">
        <v>89</v>
      </c>
      <c r="AW149" s="13" t="s">
        <v>37</v>
      </c>
      <c r="AX149" s="13" t="s">
        <v>81</v>
      </c>
      <c r="AY149" s="221" t="s">
        <v>153</v>
      </c>
    </row>
    <row r="150" spans="1:65" s="15" customFormat="1">
      <c r="B150" s="234"/>
      <c r="C150" s="235"/>
      <c r="D150" s="200" t="s">
        <v>239</v>
      </c>
      <c r="E150" s="236" t="s">
        <v>1</v>
      </c>
      <c r="F150" s="237" t="s">
        <v>293</v>
      </c>
      <c r="G150" s="235"/>
      <c r="H150" s="238">
        <v>26.35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239</v>
      </c>
      <c r="AU150" s="244" t="s">
        <v>89</v>
      </c>
      <c r="AV150" s="15" t="s">
        <v>167</v>
      </c>
      <c r="AW150" s="15" t="s">
        <v>37</v>
      </c>
      <c r="AX150" s="15" t="s">
        <v>81</v>
      </c>
      <c r="AY150" s="244" t="s">
        <v>153</v>
      </c>
    </row>
    <row r="151" spans="1:65" s="13" customFormat="1">
      <c r="B151" s="211"/>
      <c r="C151" s="212"/>
      <c r="D151" s="200" t="s">
        <v>239</v>
      </c>
      <c r="E151" s="213" t="s">
        <v>1</v>
      </c>
      <c r="F151" s="214" t="s">
        <v>1265</v>
      </c>
      <c r="G151" s="212"/>
      <c r="H151" s="215">
        <v>4.3499999999999996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239</v>
      </c>
      <c r="AU151" s="221" t="s">
        <v>89</v>
      </c>
      <c r="AV151" s="13" t="s">
        <v>89</v>
      </c>
      <c r="AW151" s="13" t="s">
        <v>37</v>
      </c>
      <c r="AX151" s="13" t="s">
        <v>81</v>
      </c>
      <c r="AY151" s="221" t="s">
        <v>153</v>
      </c>
    </row>
    <row r="152" spans="1:65" s="15" customFormat="1">
      <c r="B152" s="234"/>
      <c r="C152" s="235"/>
      <c r="D152" s="200" t="s">
        <v>239</v>
      </c>
      <c r="E152" s="236" t="s">
        <v>813</v>
      </c>
      <c r="F152" s="237" t="s">
        <v>293</v>
      </c>
      <c r="G152" s="235"/>
      <c r="H152" s="238">
        <v>4.3499999999999996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239</v>
      </c>
      <c r="AU152" s="244" t="s">
        <v>89</v>
      </c>
      <c r="AV152" s="15" t="s">
        <v>167</v>
      </c>
      <c r="AW152" s="15" t="s">
        <v>37</v>
      </c>
      <c r="AX152" s="15" t="s">
        <v>81</v>
      </c>
      <c r="AY152" s="244" t="s">
        <v>153</v>
      </c>
    </row>
    <row r="153" spans="1:65" s="14" customFormat="1">
      <c r="B153" s="223"/>
      <c r="C153" s="224"/>
      <c r="D153" s="200" t="s">
        <v>239</v>
      </c>
      <c r="E153" s="225" t="s">
        <v>1</v>
      </c>
      <c r="F153" s="226" t="s">
        <v>271</v>
      </c>
      <c r="G153" s="224"/>
      <c r="H153" s="227">
        <v>30.7</v>
      </c>
      <c r="I153" s="228"/>
      <c r="J153" s="224"/>
      <c r="K153" s="224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239</v>
      </c>
      <c r="AU153" s="233" t="s">
        <v>89</v>
      </c>
      <c r="AV153" s="14" t="s">
        <v>152</v>
      </c>
      <c r="AW153" s="14" t="s">
        <v>37</v>
      </c>
      <c r="AX153" s="14" t="s">
        <v>21</v>
      </c>
      <c r="AY153" s="233" t="s">
        <v>153</v>
      </c>
    </row>
    <row r="154" spans="1:65" s="2" customFormat="1" ht="14.45" customHeight="1">
      <c r="A154" s="35"/>
      <c r="B154" s="36"/>
      <c r="C154" s="187" t="s">
        <v>214</v>
      </c>
      <c r="D154" s="222" t="s">
        <v>155</v>
      </c>
      <c r="E154" s="188" t="s">
        <v>326</v>
      </c>
      <c r="F154" s="189" t="s">
        <v>327</v>
      </c>
      <c r="G154" s="190" t="s">
        <v>249</v>
      </c>
      <c r="H154" s="191">
        <v>24</v>
      </c>
      <c r="I154" s="192"/>
      <c r="J154" s="193">
        <f>ROUND(I154*H154,2)</f>
        <v>0</v>
      </c>
      <c r="K154" s="189" t="s">
        <v>237</v>
      </c>
      <c r="L154" s="40"/>
      <c r="M154" s="194" t="s">
        <v>1</v>
      </c>
      <c r="N154" s="195" t="s">
        <v>46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152</v>
      </c>
      <c r="AT154" s="198" t="s">
        <v>155</v>
      </c>
      <c r="AU154" s="198" t="s">
        <v>89</v>
      </c>
      <c r="AY154" s="18" t="s">
        <v>153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21</v>
      </c>
      <c r="BK154" s="199">
        <f>ROUND(I154*H154,2)</f>
        <v>0</v>
      </c>
      <c r="BL154" s="18" t="s">
        <v>152</v>
      </c>
      <c r="BM154" s="198" t="s">
        <v>1266</v>
      </c>
    </row>
    <row r="155" spans="1:65" s="13" customFormat="1">
      <c r="B155" s="211"/>
      <c r="C155" s="212"/>
      <c r="D155" s="200" t="s">
        <v>239</v>
      </c>
      <c r="E155" s="213" t="s">
        <v>1</v>
      </c>
      <c r="F155" s="214" t="s">
        <v>1267</v>
      </c>
      <c r="G155" s="212"/>
      <c r="H155" s="215">
        <v>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239</v>
      </c>
      <c r="AU155" s="221" t="s">
        <v>89</v>
      </c>
      <c r="AV155" s="13" t="s">
        <v>89</v>
      </c>
      <c r="AW155" s="13" t="s">
        <v>37</v>
      </c>
      <c r="AX155" s="13" t="s">
        <v>21</v>
      </c>
      <c r="AY155" s="221" t="s">
        <v>153</v>
      </c>
    </row>
    <row r="156" spans="1:65" s="2" customFormat="1" ht="14.45" customHeight="1">
      <c r="A156" s="35"/>
      <c r="B156" s="36"/>
      <c r="C156" s="187" t="s">
        <v>8</v>
      </c>
      <c r="D156" s="222" t="s">
        <v>155</v>
      </c>
      <c r="E156" s="188" t="s">
        <v>989</v>
      </c>
      <c r="F156" s="189" t="s">
        <v>990</v>
      </c>
      <c r="G156" s="190" t="s">
        <v>249</v>
      </c>
      <c r="H156" s="191">
        <v>9</v>
      </c>
      <c r="I156" s="192"/>
      <c r="J156" s="193">
        <f>ROUND(I156*H156,2)</f>
        <v>0</v>
      </c>
      <c r="K156" s="189" t="s">
        <v>1</v>
      </c>
      <c r="L156" s="40"/>
      <c r="M156" s="194" t="s">
        <v>1</v>
      </c>
      <c r="N156" s="195" t="s">
        <v>46</v>
      </c>
      <c r="O156" s="72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152</v>
      </c>
      <c r="AT156" s="198" t="s">
        <v>155</v>
      </c>
      <c r="AU156" s="198" t="s">
        <v>89</v>
      </c>
      <c r="AY156" s="18" t="s">
        <v>153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21</v>
      </c>
      <c r="BK156" s="199">
        <f>ROUND(I156*H156,2)</f>
        <v>0</v>
      </c>
      <c r="BL156" s="18" t="s">
        <v>152</v>
      </c>
      <c r="BM156" s="198" t="s">
        <v>1268</v>
      </c>
    </row>
    <row r="157" spans="1:65" s="13" customFormat="1">
      <c r="B157" s="211"/>
      <c r="C157" s="212"/>
      <c r="D157" s="200" t="s">
        <v>239</v>
      </c>
      <c r="E157" s="213" t="s">
        <v>1</v>
      </c>
      <c r="F157" s="214" t="s">
        <v>1269</v>
      </c>
      <c r="G157" s="212"/>
      <c r="H157" s="215">
        <v>9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239</v>
      </c>
      <c r="AU157" s="221" t="s">
        <v>89</v>
      </c>
      <c r="AV157" s="13" t="s">
        <v>89</v>
      </c>
      <c r="AW157" s="13" t="s">
        <v>37</v>
      </c>
      <c r="AX157" s="13" t="s">
        <v>21</v>
      </c>
      <c r="AY157" s="221" t="s">
        <v>153</v>
      </c>
    </row>
    <row r="158" spans="1:65" s="2" customFormat="1" ht="14.45" customHeight="1">
      <c r="A158" s="35"/>
      <c r="B158" s="36"/>
      <c r="C158" s="245" t="s">
        <v>310</v>
      </c>
      <c r="D158" s="260" t="s">
        <v>334</v>
      </c>
      <c r="E158" s="247" t="s">
        <v>993</v>
      </c>
      <c r="F158" s="248" t="s">
        <v>994</v>
      </c>
      <c r="G158" s="249" t="s">
        <v>317</v>
      </c>
      <c r="H158" s="250">
        <v>18</v>
      </c>
      <c r="I158" s="251"/>
      <c r="J158" s="252">
        <f>ROUND(I158*H158,2)</f>
        <v>0</v>
      </c>
      <c r="K158" s="248" t="s">
        <v>237</v>
      </c>
      <c r="L158" s="253"/>
      <c r="M158" s="254" t="s">
        <v>1</v>
      </c>
      <c r="N158" s="255" t="s">
        <v>46</v>
      </c>
      <c r="O158" s="72"/>
      <c r="P158" s="196">
        <f>O158*H158</f>
        <v>0</v>
      </c>
      <c r="Q158" s="196">
        <v>1</v>
      </c>
      <c r="R158" s="196">
        <f>Q158*H158</f>
        <v>18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187</v>
      </c>
      <c r="AT158" s="198" t="s">
        <v>334</v>
      </c>
      <c r="AU158" s="198" t="s">
        <v>89</v>
      </c>
      <c r="AY158" s="18" t="s">
        <v>153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21</v>
      </c>
      <c r="BK158" s="199">
        <f>ROUND(I158*H158,2)</f>
        <v>0</v>
      </c>
      <c r="BL158" s="18" t="s">
        <v>152</v>
      </c>
      <c r="BM158" s="198" t="s">
        <v>1270</v>
      </c>
    </row>
    <row r="159" spans="1:65" s="13" customFormat="1">
      <c r="B159" s="211"/>
      <c r="C159" s="212"/>
      <c r="D159" s="200" t="s">
        <v>239</v>
      </c>
      <c r="E159" s="213" t="s">
        <v>1</v>
      </c>
      <c r="F159" s="214" t="s">
        <v>1271</v>
      </c>
      <c r="G159" s="212"/>
      <c r="H159" s="215">
        <v>18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239</v>
      </c>
      <c r="AU159" s="221" t="s">
        <v>89</v>
      </c>
      <c r="AV159" s="13" t="s">
        <v>89</v>
      </c>
      <c r="AW159" s="13" t="s">
        <v>37</v>
      </c>
      <c r="AX159" s="13" t="s">
        <v>21</v>
      </c>
      <c r="AY159" s="221" t="s">
        <v>153</v>
      </c>
    </row>
    <row r="160" spans="1:65" s="2" customFormat="1" ht="14.45" customHeight="1">
      <c r="A160" s="35"/>
      <c r="B160" s="36"/>
      <c r="C160" s="187" t="s">
        <v>314</v>
      </c>
      <c r="D160" s="222" t="s">
        <v>155</v>
      </c>
      <c r="E160" s="188" t="s">
        <v>597</v>
      </c>
      <c r="F160" s="189" t="s">
        <v>598</v>
      </c>
      <c r="G160" s="190" t="s">
        <v>236</v>
      </c>
      <c r="H160" s="191">
        <v>29</v>
      </c>
      <c r="I160" s="192"/>
      <c r="J160" s="193">
        <f>ROUND(I160*H160,2)</f>
        <v>0</v>
      </c>
      <c r="K160" s="189" t="s">
        <v>237</v>
      </c>
      <c r="L160" s="40"/>
      <c r="M160" s="194" t="s">
        <v>1</v>
      </c>
      <c r="N160" s="195" t="s">
        <v>46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152</v>
      </c>
      <c r="AT160" s="198" t="s">
        <v>155</v>
      </c>
      <c r="AU160" s="198" t="s">
        <v>89</v>
      </c>
      <c r="AY160" s="18" t="s">
        <v>153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21</v>
      </c>
      <c r="BK160" s="199">
        <f>ROUND(I160*H160,2)</f>
        <v>0</v>
      </c>
      <c r="BL160" s="18" t="s">
        <v>152</v>
      </c>
      <c r="BM160" s="198" t="s">
        <v>1272</v>
      </c>
    </row>
    <row r="161" spans="1:65" s="13" customFormat="1">
      <c r="B161" s="211"/>
      <c r="C161" s="212"/>
      <c r="D161" s="200" t="s">
        <v>239</v>
      </c>
      <c r="E161" s="213" t="s">
        <v>1</v>
      </c>
      <c r="F161" s="214" t="s">
        <v>1273</v>
      </c>
      <c r="G161" s="212"/>
      <c r="H161" s="215">
        <v>29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239</v>
      </c>
      <c r="AU161" s="221" t="s">
        <v>89</v>
      </c>
      <c r="AV161" s="13" t="s">
        <v>89</v>
      </c>
      <c r="AW161" s="13" t="s">
        <v>37</v>
      </c>
      <c r="AX161" s="13" t="s">
        <v>21</v>
      </c>
      <c r="AY161" s="221" t="s">
        <v>153</v>
      </c>
    </row>
    <row r="162" spans="1:65" s="2" customFormat="1" ht="14.45" customHeight="1">
      <c r="A162" s="35"/>
      <c r="B162" s="36"/>
      <c r="C162" s="187" t="s">
        <v>320</v>
      </c>
      <c r="D162" s="210" t="s">
        <v>155</v>
      </c>
      <c r="E162" s="188" t="s">
        <v>747</v>
      </c>
      <c r="F162" s="189" t="s">
        <v>748</v>
      </c>
      <c r="G162" s="190" t="s">
        <v>236</v>
      </c>
      <c r="H162" s="191">
        <v>29</v>
      </c>
      <c r="I162" s="192"/>
      <c r="J162" s="193">
        <f>ROUND(I162*H162,2)</f>
        <v>0</v>
      </c>
      <c r="K162" s="189" t="s">
        <v>237</v>
      </c>
      <c r="L162" s="40"/>
      <c r="M162" s="194" t="s">
        <v>1</v>
      </c>
      <c r="N162" s="195" t="s">
        <v>46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152</v>
      </c>
      <c r="AT162" s="198" t="s">
        <v>155</v>
      </c>
      <c r="AU162" s="198" t="s">
        <v>89</v>
      </c>
      <c r="AY162" s="18" t="s">
        <v>153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21</v>
      </c>
      <c r="BK162" s="199">
        <f>ROUND(I162*H162,2)</f>
        <v>0</v>
      </c>
      <c r="BL162" s="18" t="s">
        <v>152</v>
      </c>
      <c r="BM162" s="198" t="s">
        <v>1274</v>
      </c>
    </row>
    <row r="163" spans="1:65" s="13" customFormat="1">
      <c r="B163" s="211"/>
      <c r="C163" s="212"/>
      <c r="D163" s="200" t="s">
        <v>239</v>
      </c>
      <c r="E163" s="213" t="s">
        <v>1</v>
      </c>
      <c r="F163" s="214" t="s">
        <v>1273</v>
      </c>
      <c r="G163" s="212"/>
      <c r="H163" s="215">
        <v>29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239</v>
      </c>
      <c r="AU163" s="221" t="s">
        <v>89</v>
      </c>
      <c r="AV163" s="13" t="s">
        <v>89</v>
      </c>
      <c r="AW163" s="13" t="s">
        <v>37</v>
      </c>
      <c r="AX163" s="13" t="s">
        <v>21</v>
      </c>
      <c r="AY163" s="221" t="s">
        <v>153</v>
      </c>
    </row>
    <row r="164" spans="1:65" s="2" customFormat="1" ht="14.45" customHeight="1">
      <c r="A164" s="35"/>
      <c r="B164" s="36"/>
      <c r="C164" s="245" t="s">
        <v>325</v>
      </c>
      <c r="D164" s="246" t="s">
        <v>334</v>
      </c>
      <c r="E164" s="247" t="s">
        <v>335</v>
      </c>
      <c r="F164" s="248" t="s">
        <v>336</v>
      </c>
      <c r="G164" s="249" t="s">
        <v>337</v>
      </c>
      <c r="H164" s="250">
        <v>0.87</v>
      </c>
      <c r="I164" s="251"/>
      <c r="J164" s="252">
        <f>ROUND(I164*H164,2)</f>
        <v>0</v>
      </c>
      <c r="K164" s="248" t="s">
        <v>237</v>
      </c>
      <c r="L164" s="253"/>
      <c r="M164" s="254" t="s">
        <v>1</v>
      </c>
      <c r="N164" s="255" t="s">
        <v>46</v>
      </c>
      <c r="O164" s="72"/>
      <c r="P164" s="196">
        <f>O164*H164</f>
        <v>0</v>
      </c>
      <c r="Q164" s="196">
        <v>1E-3</v>
      </c>
      <c r="R164" s="196">
        <f>Q164*H164</f>
        <v>8.7000000000000001E-4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187</v>
      </c>
      <c r="AT164" s="198" t="s">
        <v>334</v>
      </c>
      <c r="AU164" s="198" t="s">
        <v>89</v>
      </c>
      <c r="AY164" s="18" t="s">
        <v>153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21</v>
      </c>
      <c r="BK164" s="199">
        <f>ROUND(I164*H164,2)</f>
        <v>0</v>
      </c>
      <c r="BL164" s="18" t="s">
        <v>152</v>
      </c>
      <c r="BM164" s="198" t="s">
        <v>1275</v>
      </c>
    </row>
    <row r="165" spans="1:65" s="13" customFormat="1">
      <c r="B165" s="211"/>
      <c r="C165" s="212"/>
      <c r="D165" s="200" t="s">
        <v>239</v>
      </c>
      <c r="E165" s="213" t="s">
        <v>1</v>
      </c>
      <c r="F165" s="214" t="s">
        <v>1276</v>
      </c>
      <c r="G165" s="212"/>
      <c r="H165" s="215">
        <v>0.87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239</v>
      </c>
      <c r="AU165" s="221" t="s">
        <v>89</v>
      </c>
      <c r="AV165" s="13" t="s">
        <v>89</v>
      </c>
      <c r="AW165" s="13" t="s">
        <v>37</v>
      </c>
      <c r="AX165" s="13" t="s">
        <v>21</v>
      </c>
      <c r="AY165" s="221" t="s">
        <v>153</v>
      </c>
    </row>
    <row r="166" spans="1:65" s="12" customFormat="1" ht="22.9" customHeight="1">
      <c r="B166" s="171"/>
      <c r="C166" s="172"/>
      <c r="D166" s="173" t="s">
        <v>80</v>
      </c>
      <c r="E166" s="185" t="s">
        <v>152</v>
      </c>
      <c r="F166" s="185" t="s">
        <v>420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SUM(P167:P170)</f>
        <v>0</v>
      </c>
      <c r="Q166" s="179"/>
      <c r="R166" s="180">
        <f>SUM(R167:R170)</f>
        <v>8.6800800000000002</v>
      </c>
      <c r="S166" s="179"/>
      <c r="T166" s="181">
        <f>SUM(T167:T170)</f>
        <v>0</v>
      </c>
      <c r="AR166" s="182" t="s">
        <v>21</v>
      </c>
      <c r="AT166" s="183" t="s">
        <v>80</v>
      </c>
      <c r="AU166" s="183" t="s">
        <v>21</v>
      </c>
      <c r="AY166" s="182" t="s">
        <v>153</v>
      </c>
      <c r="BK166" s="184">
        <f>SUM(BK167:BK170)</f>
        <v>0</v>
      </c>
    </row>
    <row r="167" spans="1:65" s="2" customFormat="1" ht="14.45" customHeight="1">
      <c r="A167" s="35"/>
      <c r="B167" s="36"/>
      <c r="C167" s="187" t="s">
        <v>329</v>
      </c>
      <c r="D167" s="222" t="s">
        <v>155</v>
      </c>
      <c r="E167" s="188" t="s">
        <v>1003</v>
      </c>
      <c r="F167" s="189" t="s">
        <v>1004</v>
      </c>
      <c r="G167" s="190" t="s">
        <v>249</v>
      </c>
      <c r="H167" s="191">
        <v>4</v>
      </c>
      <c r="I167" s="192"/>
      <c r="J167" s="193">
        <f>ROUND(I167*H167,2)</f>
        <v>0</v>
      </c>
      <c r="K167" s="189" t="s">
        <v>237</v>
      </c>
      <c r="L167" s="40"/>
      <c r="M167" s="194" t="s">
        <v>1</v>
      </c>
      <c r="N167" s="195" t="s">
        <v>46</v>
      </c>
      <c r="O167" s="72"/>
      <c r="P167" s="196">
        <f>O167*H167</f>
        <v>0</v>
      </c>
      <c r="Q167" s="196">
        <v>1.8907700000000001</v>
      </c>
      <c r="R167" s="196">
        <f>Q167*H167</f>
        <v>7.5630800000000002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152</v>
      </c>
      <c r="AT167" s="198" t="s">
        <v>155</v>
      </c>
      <c r="AU167" s="198" t="s">
        <v>89</v>
      </c>
      <c r="AY167" s="18" t="s">
        <v>153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21</v>
      </c>
      <c r="BK167" s="199">
        <f>ROUND(I167*H167,2)</f>
        <v>0</v>
      </c>
      <c r="BL167" s="18" t="s">
        <v>152</v>
      </c>
      <c r="BM167" s="198" t="s">
        <v>1277</v>
      </c>
    </row>
    <row r="168" spans="1:65" s="13" customFormat="1">
      <c r="B168" s="211"/>
      <c r="C168" s="212"/>
      <c r="D168" s="200" t="s">
        <v>239</v>
      </c>
      <c r="E168" s="213" t="s">
        <v>1</v>
      </c>
      <c r="F168" s="214" t="s">
        <v>1278</v>
      </c>
      <c r="G168" s="212"/>
      <c r="H168" s="215">
        <v>4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239</v>
      </c>
      <c r="AU168" s="221" t="s">
        <v>89</v>
      </c>
      <c r="AV168" s="13" t="s">
        <v>89</v>
      </c>
      <c r="AW168" s="13" t="s">
        <v>37</v>
      </c>
      <c r="AX168" s="13" t="s">
        <v>21</v>
      </c>
      <c r="AY168" s="221" t="s">
        <v>153</v>
      </c>
    </row>
    <row r="169" spans="1:65" s="2" customFormat="1" ht="14.45" customHeight="1">
      <c r="A169" s="35"/>
      <c r="B169" s="36"/>
      <c r="C169" s="187" t="s">
        <v>7</v>
      </c>
      <c r="D169" s="222" t="s">
        <v>155</v>
      </c>
      <c r="E169" s="188" t="s">
        <v>1007</v>
      </c>
      <c r="F169" s="189" t="s">
        <v>1008</v>
      </c>
      <c r="G169" s="190" t="s">
        <v>249</v>
      </c>
      <c r="H169" s="191">
        <v>0.5</v>
      </c>
      <c r="I169" s="192"/>
      <c r="J169" s="193">
        <f>ROUND(I169*H169,2)</f>
        <v>0</v>
      </c>
      <c r="K169" s="189" t="s">
        <v>237</v>
      </c>
      <c r="L169" s="40"/>
      <c r="M169" s="194" t="s">
        <v>1</v>
      </c>
      <c r="N169" s="195" t="s">
        <v>46</v>
      </c>
      <c r="O169" s="72"/>
      <c r="P169" s="196">
        <f>O169*H169</f>
        <v>0</v>
      </c>
      <c r="Q169" s="196">
        <v>2.234</v>
      </c>
      <c r="R169" s="196">
        <f>Q169*H169</f>
        <v>1.117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152</v>
      </c>
      <c r="AT169" s="198" t="s">
        <v>155</v>
      </c>
      <c r="AU169" s="198" t="s">
        <v>89</v>
      </c>
      <c r="AY169" s="18" t="s">
        <v>153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21</v>
      </c>
      <c r="BK169" s="199">
        <f>ROUND(I169*H169,2)</f>
        <v>0</v>
      </c>
      <c r="BL169" s="18" t="s">
        <v>152</v>
      </c>
      <c r="BM169" s="198" t="s">
        <v>1279</v>
      </c>
    </row>
    <row r="170" spans="1:65" s="13" customFormat="1">
      <c r="B170" s="211"/>
      <c r="C170" s="212"/>
      <c r="D170" s="200" t="s">
        <v>239</v>
      </c>
      <c r="E170" s="213" t="s">
        <v>1</v>
      </c>
      <c r="F170" s="214" t="s">
        <v>1280</v>
      </c>
      <c r="G170" s="212"/>
      <c r="H170" s="215">
        <v>0.5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239</v>
      </c>
      <c r="AU170" s="221" t="s">
        <v>89</v>
      </c>
      <c r="AV170" s="13" t="s">
        <v>89</v>
      </c>
      <c r="AW170" s="13" t="s">
        <v>37</v>
      </c>
      <c r="AX170" s="13" t="s">
        <v>21</v>
      </c>
      <c r="AY170" s="221" t="s">
        <v>153</v>
      </c>
    </row>
    <row r="171" spans="1:65" s="12" customFormat="1" ht="22.9" customHeight="1">
      <c r="B171" s="171"/>
      <c r="C171" s="172"/>
      <c r="D171" s="173" t="s">
        <v>80</v>
      </c>
      <c r="E171" s="185" t="s">
        <v>175</v>
      </c>
      <c r="F171" s="185" t="s">
        <v>660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SUM(P172:P176)</f>
        <v>0</v>
      </c>
      <c r="Q171" s="179"/>
      <c r="R171" s="180">
        <f>SUM(R172:R176)</f>
        <v>6.9855359999999997</v>
      </c>
      <c r="S171" s="179"/>
      <c r="T171" s="181">
        <f>SUM(T172:T176)</f>
        <v>0</v>
      </c>
      <c r="AR171" s="182" t="s">
        <v>21</v>
      </c>
      <c r="AT171" s="183" t="s">
        <v>80</v>
      </c>
      <c r="AU171" s="183" t="s">
        <v>21</v>
      </c>
      <c r="AY171" s="182" t="s">
        <v>153</v>
      </c>
      <c r="BK171" s="184">
        <f>SUM(BK172:BK176)</f>
        <v>0</v>
      </c>
    </row>
    <row r="172" spans="1:65" s="2" customFormat="1" ht="14.45" customHeight="1">
      <c r="A172" s="35"/>
      <c r="B172" s="36"/>
      <c r="C172" s="187" t="s">
        <v>340</v>
      </c>
      <c r="D172" s="222" t="s">
        <v>155</v>
      </c>
      <c r="E172" s="188" t="s">
        <v>661</v>
      </c>
      <c r="F172" s="189" t="s">
        <v>662</v>
      </c>
      <c r="G172" s="190" t="s">
        <v>236</v>
      </c>
      <c r="H172" s="191">
        <v>9.6</v>
      </c>
      <c r="I172" s="192"/>
      <c r="J172" s="193">
        <f>ROUND(I172*H172,2)</f>
        <v>0</v>
      </c>
      <c r="K172" s="189" t="s">
        <v>237</v>
      </c>
      <c r="L172" s="40"/>
      <c r="M172" s="194" t="s">
        <v>1</v>
      </c>
      <c r="N172" s="195" t="s">
        <v>46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152</v>
      </c>
      <c r="AT172" s="198" t="s">
        <v>155</v>
      </c>
      <c r="AU172" s="198" t="s">
        <v>89</v>
      </c>
      <c r="AY172" s="18" t="s">
        <v>153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21</v>
      </c>
      <c r="BK172" s="199">
        <f>ROUND(I172*H172,2)</f>
        <v>0</v>
      </c>
      <c r="BL172" s="18" t="s">
        <v>152</v>
      </c>
      <c r="BM172" s="198" t="s">
        <v>1281</v>
      </c>
    </row>
    <row r="173" spans="1:65" s="2" customFormat="1" ht="14.45" customHeight="1">
      <c r="A173" s="35"/>
      <c r="B173" s="36"/>
      <c r="C173" s="187" t="s">
        <v>346</v>
      </c>
      <c r="D173" s="222" t="s">
        <v>155</v>
      </c>
      <c r="E173" s="188" t="s">
        <v>665</v>
      </c>
      <c r="F173" s="189" t="s">
        <v>666</v>
      </c>
      <c r="G173" s="190" t="s">
        <v>236</v>
      </c>
      <c r="H173" s="191">
        <v>9.6</v>
      </c>
      <c r="I173" s="192"/>
      <c r="J173" s="193">
        <f>ROUND(I173*H173,2)</f>
        <v>0</v>
      </c>
      <c r="K173" s="189" t="s">
        <v>237</v>
      </c>
      <c r="L173" s="40"/>
      <c r="M173" s="194" t="s">
        <v>1</v>
      </c>
      <c r="N173" s="195" t="s">
        <v>46</v>
      </c>
      <c r="O173" s="72"/>
      <c r="P173" s="196">
        <f>O173*H173</f>
        <v>0</v>
      </c>
      <c r="Q173" s="196">
        <v>0.38700000000000001</v>
      </c>
      <c r="R173" s="196">
        <f>Q173*H173</f>
        <v>3.7151999999999998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152</v>
      </c>
      <c r="AT173" s="198" t="s">
        <v>155</v>
      </c>
      <c r="AU173" s="198" t="s">
        <v>89</v>
      </c>
      <c r="AY173" s="18" t="s">
        <v>153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21</v>
      </c>
      <c r="BK173" s="199">
        <f>ROUND(I173*H173,2)</f>
        <v>0</v>
      </c>
      <c r="BL173" s="18" t="s">
        <v>152</v>
      </c>
      <c r="BM173" s="198" t="s">
        <v>1282</v>
      </c>
    </row>
    <row r="174" spans="1:65" s="2" customFormat="1" ht="14.45" customHeight="1">
      <c r="A174" s="35"/>
      <c r="B174" s="36"/>
      <c r="C174" s="187" t="s">
        <v>351</v>
      </c>
      <c r="D174" s="222" t="s">
        <v>155</v>
      </c>
      <c r="E174" s="188" t="s">
        <v>668</v>
      </c>
      <c r="F174" s="189" t="s">
        <v>669</v>
      </c>
      <c r="G174" s="190" t="s">
        <v>236</v>
      </c>
      <c r="H174" s="191">
        <v>9.6</v>
      </c>
      <c r="I174" s="192"/>
      <c r="J174" s="193">
        <f>ROUND(I174*H174,2)</f>
        <v>0</v>
      </c>
      <c r="K174" s="189" t="s">
        <v>237</v>
      </c>
      <c r="L174" s="40"/>
      <c r="M174" s="194" t="s">
        <v>1</v>
      </c>
      <c r="N174" s="195" t="s">
        <v>46</v>
      </c>
      <c r="O174" s="72"/>
      <c r="P174" s="196">
        <f>O174*H174</f>
        <v>0</v>
      </c>
      <c r="Q174" s="196">
        <v>0.21099999999999999</v>
      </c>
      <c r="R174" s="196">
        <f>Q174*H174</f>
        <v>2.0255999999999998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152</v>
      </c>
      <c r="AT174" s="198" t="s">
        <v>155</v>
      </c>
      <c r="AU174" s="198" t="s">
        <v>89</v>
      </c>
      <c r="AY174" s="18" t="s">
        <v>153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21</v>
      </c>
      <c r="BK174" s="199">
        <f>ROUND(I174*H174,2)</f>
        <v>0</v>
      </c>
      <c r="BL174" s="18" t="s">
        <v>152</v>
      </c>
      <c r="BM174" s="198" t="s">
        <v>1283</v>
      </c>
    </row>
    <row r="175" spans="1:65" s="2" customFormat="1" ht="14.45" customHeight="1">
      <c r="A175" s="35"/>
      <c r="B175" s="36"/>
      <c r="C175" s="187" t="s">
        <v>357</v>
      </c>
      <c r="D175" s="222" t="s">
        <v>155</v>
      </c>
      <c r="E175" s="188" t="s">
        <v>671</v>
      </c>
      <c r="F175" s="189" t="s">
        <v>672</v>
      </c>
      <c r="G175" s="190" t="s">
        <v>236</v>
      </c>
      <c r="H175" s="191">
        <v>9.6</v>
      </c>
      <c r="I175" s="192"/>
      <c r="J175" s="193">
        <f>ROUND(I175*H175,2)</f>
        <v>0</v>
      </c>
      <c r="K175" s="189" t="s">
        <v>237</v>
      </c>
      <c r="L175" s="40"/>
      <c r="M175" s="194" t="s">
        <v>1</v>
      </c>
      <c r="N175" s="195" t="s">
        <v>46</v>
      </c>
      <c r="O175" s="72"/>
      <c r="P175" s="196">
        <f>O175*H175</f>
        <v>0</v>
      </c>
      <c r="Q175" s="196">
        <v>0.12966</v>
      </c>
      <c r="R175" s="196">
        <f>Q175*H175</f>
        <v>1.2447359999999998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152</v>
      </c>
      <c r="AT175" s="198" t="s">
        <v>155</v>
      </c>
      <c r="AU175" s="198" t="s">
        <v>89</v>
      </c>
      <c r="AY175" s="18" t="s">
        <v>153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21</v>
      </c>
      <c r="BK175" s="199">
        <f>ROUND(I175*H175,2)</f>
        <v>0</v>
      </c>
      <c r="BL175" s="18" t="s">
        <v>152</v>
      </c>
      <c r="BM175" s="198" t="s">
        <v>1284</v>
      </c>
    </row>
    <row r="176" spans="1:65" s="13" customFormat="1">
      <c r="B176" s="211"/>
      <c r="C176" s="212"/>
      <c r="D176" s="200" t="s">
        <v>239</v>
      </c>
      <c r="E176" s="213" t="s">
        <v>1</v>
      </c>
      <c r="F176" s="214" t="s">
        <v>1285</v>
      </c>
      <c r="G176" s="212"/>
      <c r="H176" s="215">
        <v>9.6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239</v>
      </c>
      <c r="AU176" s="221" t="s">
        <v>89</v>
      </c>
      <c r="AV176" s="13" t="s">
        <v>89</v>
      </c>
      <c r="AW176" s="13" t="s">
        <v>37</v>
      </c>
      <c r="AX176" s="13" t="s">
        <v>21</v>
      </c>
      <c r="AY176" s="221" t="s">
        <v>153</v>
      </c>
    </row>
    <row r="177" spans="1:65" s="12" customFormat="1" ht="22.9" customHeight="1">
      <c r="B177" s="171"/>
      <c r="C177" s="172"/>
      <c r="D177" s="173" t="s">
        <v>80</v>
      </c>
      <c r="E177" s="185" t="s">
        <v>187</v>
      </c>
      <c r="F177" s="185" t="s">
        <v>675</v>
      </c>
      <c r="G177" s="172"/>
      <c r="H177" s="172"/>
      <c r="I177" s="175"/>
      <c r="J177" s="186">
        <f>BK177</f>
        <v>0</v>
      </c>
      <c r="K177" s="172"/>
      <c r="L177" s="177"/>
      <c r="M177" s="178"/>
      <c r="N177" s="179"/>
      <c r="O177" s="179"/>
      <c r="P177" s="180">
        <f>SUM(P178:P225)</f>
        <v>0</v>
      </c>
      <c r="Q177" s="179"/>
      <c r="R177" s="180">
        <f>SUM(R178:R225)</f>
        <v>1.604487472</v>
      </c>
      <c r="S177" s="179"/>
      <c r="T177" s="181">
        <f>SUM(T178:T225)</f>
        <v>0</v>
      </c>
      <c r="AR177" s="182" t="s">
        <v>21</v>
      </c>
      <c r="AT177" s="183" t="s">
        <v>80</v>
      </c>
      <c r="AU177" s="183" t="s">
        <v>21</v>
      </c>
      <c r="AY177" s="182" t="s">
        <v>153</v>
      </c>
      <c r="BK177" s="184">
        <f>SUM(BK178:BK225)</f>
        <v>0</v>
      </c>
    </row>
    <row r="178" spans="1:65" s="2" customFormat="1" ht="14.45" customHeight="1">
      <c r="A178" s="35"/>
      <c r="B178" s="36"/>
      <c r="C178" s="187" t="s">
        <v>363</v>
      </c>
      <c r="D178" s="222" t="s">
        <v>155</v>
      </c>
      <c r="E178" s="188" t="s">
        <v>1011</v>
      </c>
      <c r="F178" s="189" t="s">
        <v>1012</v>
      </c>
      <c r="G178" s="190" t="s">
        <v>254</v>
      </c>
      <c r="H178" s="191">
        <v>17</v>
      </c>
      <c r="I178" s="192"/>
      <c r="J178" s="193">
        <f>ROUND(I178*H178,2)</f>
        <v>0</v>
      </c>
      <c r="K178" s="189" t="s">
        <v>237</v>
      </c>
      <c r="L178" s="40"/>
      <c r="M178" s="194" t="s">
        <v>1</v>
      </c>
      <c r="N178" s="195" t="s">
        <v>46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152</v>
      </c>
      <c r="AT178" s="198" t="s">
        <v>155</v>
      </c>
      <c r="AU178" s="198" t="s">
        <v>89</v>
      </c>
      <c r="AY178" s="18" t="s">
        <v>153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21</v>
      </c>
      <c r="BK178" s="199">
        <f>ROUND(I178*H178,2)</f>
        <v>0</v>
      </c>
      <c r="BL178" s="18" t="s">
        <v>152</v>
      </c>
      <c r="BM178" s="198" t="s">
        <v>1286</v>
      </c>
    </row>
    <row r="179" spans="1:65" s="13" customFormat="1">
      <c r="B179" s="211"/>
      <c r="C179" s="212"/>
      <c r="D179" s="200" t="s">
        <v>239</v>
      </c>
      <c r="E179" s="213" t="s">
        <v>1</v>
      </c>
      <c r="F179" s="214" t="s">
        <v>1287</v>
      </c>
      <c r="G179" s="212"/>
      <c r="H179" s="215">
        <v>17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239</v>
      </c>
      <c r="AU179" s="221" t="s">
        <v>89</v>
      </c>
      <c r="AV179" s="13" t="s">
        <v>89</v>
      </c>
      <c r="AW179" s="13" t="s">
        <v>37</v>
      </c>
      <c r="AX179" s="13" t="s">
        <v>21</v>
      </c>
      <c r="AY179" s="221" t="s">
        <v>153</v>
      </c>
    </row>
    <row r="180" spans="1:65" s="2" customFormat="1" ht="14.45" customHeight="1">
      <c r="A180" s="35"/>
      <c r="B180" s="36"/>
      <c r="C180" s="245" t="s">
        <v>368</v>
      </c>
      <c r="D180" s="260" t="s">
        <v>334</v>
      </c>
      <c r="E180" s="247" t="s">
        <v>680</v>
      </c>
      <c r="F180" s="248" t="s">
        <v>681</v>
      </c>
      <c r="G180" s="249" t="s">
        <v>254</v>
      </c>
      <c r="H180" s="250">
        <v>17</v>
      </c>
      <c r="I180" s="251"/>
      <c r="J180" s="252">
        <f>ROUND(I180*H180,2)</f>
        <v>0</v>
      </c>
      <c r="K180" s="248" t="s">
        <v>682</v>
      </c>
      <c r="L180" s="253"/>
      <c r="M180" s="254" t="s">
        <v>1</v>
      </c>
      <c r="N180" s="255" t="s">
        <v>46</v>
      </c>
      <c r="O180" s="72"/>
      <c r="P180" s="196">
        <f>O180*H180</f>
        <v>0</v>
      </c>
      <c r="Q180" s="196">
        <v>4.8000000000000001E-4</v>
      </c>
      <c r="R180" s="196">
        <f>Q180*H180</f>
        <v>8.1600000000000006E-3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187</v>
      </c>
      <c r="AT180" s="198" t="s">
        <v>334</v>
      </c>
      <c r="AU180" s="198" t="s">
        <v>89</v>
      </c>
      <c r="AY180" s="18" t="s">
        <v>153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21</v>
      </c>
      <c r="BK180" s="199">
        <f>ROUND(I180*H180,2)</f>
        <v>0</v>
      </c>
      <c r="BL180" s="18" t="s">
        <v>152</v>
      </c>
      <c r="BM180" s="198" t="s">
        <v>1288</v>
      </c>
    </row>
    <row r="181" spans="1:65" s="2" customFormat="1" ht="14.45" customHeight="1">
      <c r="A181" s="35"/>
      <c r="B181" s="36"/>
      <c r="C181" s="187" t="s">
        <v>373</v>
      </c>
      <c r="D181" s="222" t="s">
        <v>155</v>
      </c>
      <c r="E181" s="188" t="s">
        <v>1020</v>
      </c>
      <c r="F181" s="189" t="s">
        <v>1021</v>
      </c>
      <c r="G181" s="190" t="s">
        <v>254</v>
      </c>
      <c r="H181" s="191">
        <v>18</v>
      </c>
      <c r="I181" s="192"/>
      <c r="J181" s="193">
        <f>ROUND(I181*H181,2)</f>
        <v>0</v>
      </c>
      <c r="K181" s="189" t="s">
        <v>1</v>
      </c>
      <c r="L181" s="40"/>
      <c r="M181" s="194" t="s">
        <v>1</v>
      </c>
      <c r="N181" s="195" t="s">
        <v>46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152</v>
      </c>
      <c r="AT181" s="198" t="s">
        <v>155</v>
      </c>
      <c r="AU181" s="198" t="s">
        <v>89</v>
      </c>
      <c r="AY181" s="18" t="s">
        <v>153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21</v>
      </c>
      <c r="BK181" s="199">
        <f>ROUND(I181*H181,2)</f>
        <v>0</v>
      </c>
      <c r="BL181" s="18" t="s">
        <v>152</v>
      </c>
      <c r="BM181" s="198" t="s">
        <v>1289</v>
      </c>
    </row>
    <row r="182" spans="1:65" s="13" customFormat="1">
      <c r="B182" s="211"/>
      <c r="C182" s="212"/>
      <c r="D182" s="200" t="s">
        <v>239</v>
      </c>
      <c r="E182" s="213" t="s">
        <v>1</v>
      </c>
      <c r="F182" s="214" t="s">
        <v>1290</v>
      </c>
      <c r="G182" s="212"/>
      <c r="H182" s="215">
        <v>18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239</v>
      </c>
      <c r="AU182" s="221" t="s">
        <v>89</v>
      </c>
      <c r="AV182" s="13" t="s">
        <v>89</v>
      </c>
      <c r="AW182" s="13" t="s">
        <v>37</v>
      </c>
      <c r="AX182" s="13" t="s">
        <v>21</v>
      </c>
      <c r="AY182" s="221" t="s">
        <v>153</v>
      </c>
    </row>
    <row r="183" spans="1:65" s="2" customFormat="1" ht="24.2" customHeight="1">
      <c r="A183" s="35"/>
      <c r="B183" s="36"/>
      <c r="C183" s="245" t="s">
        <v>377</v>
      </c>
      <c r="D183" s="260" t="s">
        <v>334</v>
      </c>
      <c r="E183" s="247" t="s">
        <v>1024</v>
      </c>
      <c r="F183" s="248" t="s">
        <v>1025</v>
      </c>
      <c r="G183" s="249" t="s">
        <v>254</v>
      </c>
      <c r="H183" s="250">
        <v>18</v>
      </c>
      <c r="I183" s="251"/>
      <c r="J183" s="252">
        <f>ROUND(I183*H183,2)</f>
        <v>0</v>
      </c>
      <c r="K183" s="248" t="s">
        <v>682</v>
      </c>
      <c r="L183" s="253"/>
      <c r="M183" s="254" t="s">
        <v>1</v>
      </c>
      <c r="N183" s="255" t="s">
        <v>46</v>
      </c>
      <c r="O183" s="72"/>
      <c r="P183" s="196">
        <f>O183*H183</f>
        <v>0</v>
      </c>
      <c r="Q183" s="196">
        <v>2.0999999999999999E-3</v>
      </c>
      <c r="R183" s="196">
        <f>Q183*H183</f>
        <v>3.78E-2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187</v>
      </c>
      <c r="AT183" s="198" t="s">
        <v>334</v>
      </c>
      <c r="AU183" s="198" t="s">
        <v>89</v>
      </c>
      <c r="AY183" s="18" t="s">
        <v>153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21</v>
      </c>
      <c r="BK183" s="199">
        <f>ROUND(I183*H183,2)</f>
        <v>0</v>
      </c>
      <c r="BL183" s="18" t="s">
        <v>152</v>
      </c>
      <c r="BM183" s="198" t="s">
        <v>1291</v>
      </c>
    </row>
    <row r="184" spans="1:65" s="2" customFormat="1" ht="14.45" customHeight="1">
      <c r="A184" s="35"/>
      <c r="B184" s="36"/>
      <c r="C184" s="187" t="s">
        <v>382</v>
      </c>
      <c r="D184" s="222" t="s">
        <v>155</v>
      </c>
      <c r="E184" s="188" t="s">
        <v>1027</v>
      </c>
      <c r="F184" s="189" t="s">
        <v>1028</v>
      </c>
      <c r="G184" s="190" t="s">
        <v>254</v>
      </c>
      <c r="H184" s="191">
        <v>8</v>
      </c>
      <c r="I184" s="192"/>
      <c r="J184" s="193">
        <f>ROUND(I184*H184,2)</f>
        <v>0</v>
      </c>
      <c r="K184" s="189" t="s">
        <v>237</v>
      </c>
      <c r="L184" s="40"/>
      <c r="M184" s="194" t="s">
        <v>1</v>
      </c>
      <c r="N184" s="195" t="s">
        <v>46</v>
      </c>
      <c r="O184" s="72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152</v>
      </c>
      <c r="AT184" s="198" t="s">
        <v>155</v>
      </c>
      <c r="AU184" s="198" t="s">
        <v>89</v>
      </c>
      <c r="AY184" s="18" t="s">
        <v>153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21</v>
      </c>
      <c r="BK184" s="199">
        <f>ROUND(I184*H184,2)</f>
        <v>0</v>
      </c>
      <c r="BL184" s="18" t="s">
        <v>152</v>
      </c>
      <c r="BM184" s="198" t="s">
        <v>1292</v>
      </c>
    </row>
    <row r="185" spans="1:65" s="13" customFormat="1">
      <c r="B185" s="211"/>
      <c r="C185" s="212"/>
      <c r="D185" s="200" t="s">
        <v>239</v>
      </c>
      <c r="E185" s="213" t="s">
        <v>1</v>
      </c>
      <c r="F185" s="214" t="s">
        <v>1182</v>
      </c>
      <c r="G185" s="212"/>
      <c r="H185" s="215">
        <v>8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239</v>
      </c>
      <c r="AU185" s="221" t="s">
        <v>89</v>
      </c>
      <c r="AV185" s="13" t="s">
        <v>89</v>
      </c>
      <c r="AW185" s="13" t="s">
        <v>37</v>
      </c>
      <c r="AX185" s="13" t="s">
        <v>21</v>
      </c>
      <c r="AY185" s="221" t="s">
        <v>153</v>
      </c>
    </row>
    <row r="186" spans="1:65" s="2" customFormat="1" ht="24.2" customHeight="1">
      <c r="A186" s="35"/>
      <c r="B186" s="36"/>
      <c r="C186" s="245" t="s">
        <v>387</v>
      </c>
      <c r="D186" s="260" t="s">
        <v>334</v>
      </c>
      <c r="E186" s="247" t="s">
        <v>1031</v>
      </c>
      <c r="F186" s="248" t="s">
        <v>1032</v>
      </c>
      <c r="G186" s="249" t="s">
        <v>254</v>
      </c>
      <c r="H186" s="250">
        <v>8</v>
      </c>
      <c r="I186" s="251"/>
      <c r="J186" s="252">
        <f>ROUND(I186*H186,2)</f>
        <v>0</v>
      </c>
      <c r="K186" s="248" t="s">
        <v>682</v>
      </c>
      <c r="L186" s="253"/>
      <c r="M186" s="254" t="s">
        <v>1</v>
      </c>
      <c r="N186" s="255" t="s">
        <v>46</v>
      </c>
      <c r="O186" s="72"/>
      <c r="P186" s="196">
        <f>O186*H186</f>
        <v>0</v>
      </c>
      <c r="Q186" s="196">
        <v>1.04E-2</v>
      </c>
      <c r="R186" s="196">
        <f>Q186*H186</f>
        <v>8.3199999999999996E-2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187</v>
      </c>
      <c r="AT186" s="198" t="s">
        <v>334</v>
      </c>
      <c r="AU186" s="198" t="s">
        <v>89</v>
      </c>
      <c r="AY186" s="18" t="s">
        <v>153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21</v>
      </c>
      <c r="BK186" s="199">
        <f>ROUND(I186*H186,2)</f>
        <v>0</v>
      </c>
      <c r="BL186" s="18" t="s">
        <v>152</v>
      </c>
      <c r="BM186" s="198" t="s">
        <v>1293</v>
      </c>
    </row>
    <row r="187" spans="1:65" s="2" customFormat="1" ht="14.45" customHeight="1">
      <c r="A187" s="35"/>
      <c r="B187" s="36"/>
      <c r="C187" s="187" t="s">
        <v>392</v>
      </c>
      <c r="D187" s="222" t="s">
        <v>155</v>
      </c>
      <c r="E187" s="188" t="s">
        <v>1034</v>
      </c>
      <c r="F187" s="189" t="s">
        <v>1035</v>
      </c>
      <c r="G187" s="190" t="s">
        <v>254</v>
      </c>
      <c r="H187" s="191">
        <v>41</v>
      </c>
      <c r="I187" s="192"/>
      <c r="J187" s="193">
        <f>ROUND(I187*H187,2)</f>
        <v>0</v>
      </c>
      <c r="K187" s="189" t="s">
        <v>1</v>
      </c>
      <c r="L187" s="40"/>
      <c r="M187" s="194" t="s">
        <v>1</v>
      </c>
      <c r="N187" s="195" t="s">
        <v>46</v>
      </c>
      <c r="O187" s="72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152</v>
      </c>
      <c r="AT187" s="198" t="s">
        <v>155</v>
      </c>
      <c r="AU187" s="198" t="s">
        <v>89</v>
      </c>
      <c r="AY187" s="18" t="s">
        <v>153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21</v>
      </c>
      <c r="BK187" s="199">
        <f>ROUND(I187*H187,2)</f>
        <v>0</v>
      </c>
      <c r="BL187" s="18" t="s">
        <v>152</v>
      </c>
      <c r="BM187" s="198" t="s">
        <v>1294</v>
      </c>
    </row>
    <row r="188" spans="1:65" s="2" customFormat="1" ht="19.5">
      <c r="A188" s="35"/>
      <c r="B188" s="36"/>
      <c r="C188" s="37"/>
      <c r="D188" s="200" t="s">
        <v>161</v>
      </c>
      <c r="E188" s="37"/>
      <c r="F188" s="201" t="s">
        <v>1037</v>
      </c>
      <c r="G188" s="37"/>
      <c r="H188" s="37"/>
      <c r="I188" s="202"/>
      <c r="J188" s="37"/>
      <c r="K188" s="37"/>
      <c r="L188" s="40"/>
      <c r="M188" s="203"/>
      <c r="N188" s="204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161</v>
      </c>
      <c r="AU188" s="18" t="s">
        <v>89</v>
      </c>
    </row>
    <row r="189" spans="1:65" s="2" customFormat="1" ht="14.45" customHeight="1">
      <c r="A189" s="35"/>
      <c r="B189" s="36"/>
      <c r="C189" s="187" t="s">
        <v>396</v>
      </c>
      <c r="D189" s="222" t="s">
        <v>155</v>
      </c>
      <c r="E189" s="188" t="s">
        <v>1038</v>
      </c>
      <c r="F189" s="189" t="s">
        <v>1039</v>
      </c>
      <c r="G189" s="190" t="s">
        <v>424</v>
      </c>
      <c r="H189" s="191">
        <v>15</v>
      </c>
      <c r="I189" s="192"/>
      <c r="J189" s="193">
        <f>ROUND(I189*H189,2)</f>
        <v>0</v>
      </c>
      <c r="K189" s="189" t="s">
        <v>1</v>
      </c>
      <c r="L189" s="40"/>
      <c r="M189" s="194" t="s">
        <v>1</v>
      </c>
      <c r="N189" s="195" t="s">
        <v>46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152</v>
      </c>
      <c r="AT189" s="198" t="s">
        <v>155</v>
      </c>
      <c r="AU189" s="198" t="s">
        <v>89</v>
      </c>
      <c r="AY189" s="18" t="s">
        <v>153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21</v>
      </c>
      <c r="BK189" s="199">
        <f>ROUND(I189*H189,2)</f>
        <v>0</v>
      </c>
      <c r="BL189" s="18" t="s">
        <v>152</v>
      </c>
      <c r="BM189" s="198" t="s">
        <v>1295</v>
      </c>
    </row>
    <row r="190" spans="1:65" s="2" customFormat="1" ht="19.5">
      <c r="A190" s="35"/>
      <c r="B190" s="36"/>
      <c r="C190" s="37"/>
      <c r="D190" s="200" t="s">
        <v>161</v>
      </c>
      <c r="E190" s="37"/>
      <c r="F190" s="201" t="s">
        <v>1041</v>
      </c>
      <c r="G190" s="37"/>
      <c r="H190" s="37"/>
      <c r="I190" s="202"/>
      <c r="J190" s="37"/>
      <c r="K190" s="37"/>
      <c r="L190" s="40"/>
      <c r="M190" s="203"/>
      <c r="N190" s="204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161</v>
      </c>
      <c r="AU190" s="18" t="s">
        <v>89</v>
      </c>
    </row>
    <row r="191" spans="1:65" s="13" customFormat="1">
      <c r="B191" s="211"/>
      <c r="C191" s="212"/>
      <c r="D191" s="200" t="s">
        <v>239</v>
      </c>
      <c r="E191" s="213" t="s">
        <v>1</v>
      </c>
      <c r="F191" s="214" t="s">
        <v>1296</v>
      </c>
      <c r="G191" s="212"/>
      <c r="H191" s="215">
        <v>15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239</v>
      </c>
      <c r="AU191" s="221" t="s">
        <v>89</v>
      </c>
      <c r="AV191" s="13" t="s">
        <v>89</v>
      </c>
      <c r="AW191" s="13" t="s">
        <v>37</v>
      </c>
      <c r="AX191" s="13" t="s">
        <v>21</v>
      </c>
      <c r="AY191" s="221" t="s">
        <v>153</v>
      </c>
    </row>
    <row r="192" spans="1:65" s="2" customFormat="1" ht="14.45" customHeight="1">
      <c r="A192" s="35"/>
      <c r="B192" s="36"/>
      <c r="C192" s="187" t="s">
        <v>401</v>
      </c>
      <c r="D192" s="265" t="s">
        <v>155</v>
      </c>
      <c r="E192" s="188" t="s">
        <v>1079</v>
      </c>
      <c r="F192" s="189" t="s">
        <v>1080</v>
      </c>
      <c r="G192" s="190" t="s">
        <v>424</v>
      </c>
      <c r="H192" s="191">
        <v>12</v>
      </c>
      <c r="I192" s="192"/>
      <c r="J192" s="193">
        <f>ROUND(I192*H192,2)</f>
        <v>0</v>
      </c>
      <c r="K192" s="189" t="s">
        <v>1</v>
      </c>
      <c r="L192" s="40"/>
      <c r="M192" s="194" t="s">
        <v>1</v>
      </c>
      <c r="N192" s="195" t="s">
        <v>46</v>
      </c>
      <c r="O192" s="72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152</v>
      </c>
      <c r="AT192" s="198" t="s">
        <v>155</v>
      </c>
      <c r="AU192" s="198" t="s">
        <v>89</v>
      </c>
      <c r="AY192" s="18" t="s">
        <v>153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21</v>
      </c>
      <c r="BK192" s="199">
        <f>ROUND(I192*H192,2)</f>
        <v>0</v>
      </c>
      <c r="BL192" s="18" t="s">
        <v>152</v>
      </c>
      <c r="BM192" s="198" t="s">
        <v>1297</v>
      </c>
    </row>
    <row r="193" spans="1:65" s="13" customFormat="1">
      <c r="B193" s="211"/>
      <c r="C193" s="212"/>
      <c r="D193" s="200" t="s">
        <v>239</v>
      </c>
      <c r="E193" s="213" t="s">
        <v>1</v>
      </c>
      <c r="F193" s="214" t="s">
        <v>204</v>
      </c>
      <c r="G193" s="212"/>
      <c r="H193" s="215">
        <v>12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239</v>
      </c>
      <c r="AU193" s="221" t="s">
        <v>89</v>
      </c>
      <c r="AV193" s="13" t="s">
        <v>89</v>
      </c>
      <c r="AW193" s="13" t="s">
        <v>37</v>
      </c>
      <c r="AX193" s="13" t="s">
        <v>21</v>
      </c>
      <c r="AY193" s="221" t="s">
        <v>153</v>
      </c>
    </row>
    <row r="194" spans="1:65" s="2" customFormat="1" ht="14.45" customHeight="1">
      <c r="A194" s="35"/>
      <c r="B194" s="36"/>
      <c r="C194" s="187" t="s">
        <v>406</v>
      </c>
      <c r="D194" s="265" t="s">
        <v>155</v>
      </c>
      <c r="E194" s="188" t="s">
        <v>1082</v>
      </c>
      <c r="F194" s="189" t="s">
        <v>1083</v>
      </c>
      <c r="G194" s="190" t="s">
        <v>424</v>
      </c>
      <c r="H194" s="191">
        <v>4</v>
      </c>
      <c r="I194" s="192"/>
      <c r="J194" s="193">
        <f t="shared" ref="J194:J213" si="0">ROUND(I194*H194,2)</f>
        <v>0</v>
      </c>
      <c r="K194" s="189" t="s">
        <v>1</v>
      </c>
      <c r="L194" s="40"/>
      <c r="M194" s="194" t="s">
        <v>1</v>
      </c>
      <c r="N194" s="195" t="s">
        <v>46</v>
      </c>
      <c r="O194" s="72"/>
      <c r="P194" s="196">
        <f t="shared" ref="P194:P213" si="1">O194*H194</f>
        <v>0</v>
      </c>
      <c r="Q194" s="196">
        <v>4.2999999999999999E-4</v>
      </c>
      <c r="R194" s="196">
        <f t="shared" ref="R194:R213" si="2">Q194*H194</f>
        <v>1.72E-3</v>
      </c>
      <c r="S194" s="196">
        <v>0</v>
      </c>
      <c r="T194" s="197">
        <f t="shared" ref="T194:T213" si="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152</v>
      </c>
      <c r="AT194" s="198" t="s">
        <v>155</v>
      </c>
      <c r="AU194" s="198" t="s">
        <v>89</v>
      </c>
      <c r="AY194" s="18" t="s">
        <v>153</v>
      </c>
      <c r="BE194" s="199">
        <f t="shared" ref="BE194:BE213" si="4">IF(N194="základní",J194,0)</f>
        <v>0</v>
      </c>
      <c r="BF194" s="199">
        <f t="shared" ref="BF194:BF213" si="5">IF(N194="snížená",J194,0)</f>
        <v>0</v>
      </c>
      <c r="BG194" s="199">
        <f t="shared" ref="BG194:BG213" si="6">IF(N194="zákl. přenesená",J194,0)</f>
        <v>0</v>
      </c>
      <c r="BH194" s="199">
        <f t="shared" ref="BH194:BH213" si="7">IF(N194="sníž. přenesená",J194,0)</f>
        <v>0</v>
      </c>
      <c r="BI194" s="199">
        <f t="shared" ref="BI194:BI213" si="8">IF(N194="nulová",J194,0)</f>
        <v>0</v>
      </c>
      <c r="BJ194" s="18" t="s">
        <v>21</v>
      </c>
      <c r="BK194" s="199">
        <f t="shared" ref="BK194:BK213" si="9">ROUND(I194*H194,2)</f>
        <v>0</v>
      </c>
      <c r="BL194" s="18" t="s">
        <v>152</v>
      </c>
      <c r="BM194" s="198" t="s">
        <v>1298</v>
      </c>
    </row>
    <row r="195" spans="1:65" s="2" customFormat="1" ht="14.45" customHeight="1">
      <c r="A195" s="35"/>
      <c r="B195" s="36"/>
      <c r="C195" s="187" t="s">
        <v>411</v>
      </c>
      <c r="D195" s="265" t="s">
        <v>155</v>
      </c>
      <c r="E195" s="188" t="s">
        <v>1088</v>
      </c>
      <c r="F195" s="189" t="s">
        <v>1089</v>
      </c>
      <c r="G195" s="190" t="s">
        <v>424</v>
      </c>
      <c r="H195" s="191">
        <v>2</v>
      </c>
      <c r="I195" s="192"/>
      <c r="J195" s="193">
        <f t="shared" si="0"/>
        <v>0</v>
      </c>
      <c r="K195" s="189" t="s">
        <v>1</v>
      </c>
      <c r="L195" s="40"/>
      <c r="M195" s="194" t="s">
        <v>1</v>
      </c>
      <c r="N195" s="195" t="s">
        <v>46</v>
      </c>
      <c r="O195" s="72"/>
      <c r="P195" s="196">
        <f t="shared" si="1"/>
        <v>0</v>
      </c>
      <c r="Q195" s="196">
        <v>8.0000000000000004E-4</v>
      </c>
      <c r="R195" s="196">
        <f t="shared" si="2"/>
        <v>1.6000000000000001E-3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152</v>
      </c>
      <c r="AT195" s="198" t="s">
        <v>155</v>
      </c>
      <c r="AU195" s="198" t="s">
        <v>89</v>
      </c>
      <c r="AY195" s="18" t="s">
        <v>153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21</v>
      </c>
      <c r="BK195" s="199">
        <f t="shared" si="9"/>
        <v>0</v>
      </c>
      <c r="BL195" s="18" t="s">
        <v>152</v>
      </c>
      <c r="BM195" s="198" t="s">
        <v>1299</v>
      </c>
    </row>
    <row r="196" spans="1:65" s="2" customFormat="1" ht="14.45" customHeight="1">
      <c r="A196" s="35"/>
      <c r="B196" s="36"/>
      <c r="C196" s="187" t="s">
        <v>416</v>
      </c>
      <c r="D196" s="265" t="s">
        <v>155</v>
      </c>
      <c r="E196" s="188" t="s">
        <v>1097</v>
      </c>
      <c r="F196" s="189" t="s">
        <v>1098</v>
      </c>
      <c r="G196" s="190" t="s">
        <v>424</v>
      </c>
      <c r="H196" s="191">
        <v>3</v>
      </c>
      <c r="I196" s="192"/>
      <c r="J196" s="193">
        <f t="shared" si="0"/>
        <v>0</v>
      </c>
      <c r="K196" s="189" t="s">
        <v>1</v>
      </c>
      <c r="L196" s="40"/>
      <c r="M196" s="194" t="s">
        <v>1</v>
      </c>
      <c r="N196" s="195" t="s">
        <v>46</v>
      </c>
      <c r="O196" s="72"/>
      <c r="P196" s="196">
        <f t="shared" si="1"/>
        <v>0</v>
      </c>
      <c r="Q196" s="196">
        <v>9.6000000000000002E-4</v>
      </c>
      <c r="R196" s="196">
        <f t="shared" si="2"/>
        <v>2.8800000000000002E-3</v>
      </c>
      <c r="S196" s="196">
        <v>0</v>
      </c>
      <c r="T196" s="197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152</v>
      </c>
      <c r="AT196" s="198" t="s">
        <v>155</v>
      </c>
      <c r="AU196" s="198" t="s">
        <v>89</v>
      </c>
      <c r="AY196" s="18" t="s">
        <v>153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8" t="s">
        <v>21</v>
      </c>
      <c r="BK196" s="199">
        <f t="shared" si="9"/>
        <v>0</v>
      </c>
      <c r="BL196" s="18" t="s">
        <v>152</v>
      </c>
      <c r="BM196" s="198" t="s">
        <v>1300</v>
      </c>
    </row>
    <row r="197" spans="1:65" s="2" customFormat="1" ht="14.45" customHeight="1">
      <c r="A197" s="35"/>
      <c r="B197" s="36"/>
      <c r="C197" s="187" t="s">
        <v>421</v>
      </c>
      <c r="D197" s="265" t="s">
        <v>155</v>
      </c>
      <c r="E197" s="188" t="s">
        <v>1100</v>
      </c>
      <c r="F197" s="189" t="s">
        <v>1101</v>
      </c>
      <c r="G197" s="190" t="s">
        <v>424</v>
      </c>
      <c r="H197" s="191">
        <v>1</v>
      </c>
      <c r="I197" s="192"/>
      <c r="J197" s="193">
        <f t="shared" si="0"/>
        <v>0</v>
      </c>
      <c r="K197" s="189" t="s">
        <v>1</v>
      </c>
      <c r="L197" s="40"/>
      <c r="M197" s="194" t="s">
        <v>1</v>
      </c>
      <c r="N197" s="195" t="s">
        <v>46</v>
      </c>
      <c r="O197" s="72"/>
      <c r="P197" s="196">
        <f t="shared" si="1"/>
        <v>0</v>
      </c>
      <c r="Q197" s="196">
        <v>1.64E-3</v>
      </c>
      <c r="R197" s="196">
        <f t="shared" si="2"/>
        <v>1.64E-3</v>
      </c>
      <c r="S197" s="196">
        <v>0</v>
      </c>
      <c r="T197" s="197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152</v>
      </c>
      <c r="AT197" s="198" t="s">
        <v>155</v>
      </c>
      <c r="AU197" s="198" t="s">
        <v>89</v>
      </c>
      <c r="AY197" s="18" t="s">
        <v>153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8" t="s">
        <v>21</v>
      </c>
      <c r="BK197" s="199">
        <f t="shared" si="9"/>
        <v>0</v>
      </c>
      <c r="BL197" s="18" t="s">
        <v>152</v>
      </c>
      <c r="BM197" s="198" t="s">
        <v>1301</v>
      </c>
    </row>
    <row r="198" spans="1:65" s="2" customFormat="1" ht="14.45" customHeight="1">
      <c r="A198" s="35"/>
      <c r="B198" s="36"/>
      <c r="C198" s="187" t="s">
        <v>427</v>
      </c>
      <c r="D198" s="265" t="s">
        <v>155</v>
      </c>
      <c r="E198" s="188" t="s">
        <v>1103</v>
      </c>
      <c r="F198" s="189" t="s">
        <v>1104</v>
      </c>
      <c r="G198" s="190" t="s">
        <v>424</v>
      </c>
      <c r="H198" s="191">
        <v>1</v>
      </c>
      <c r="I198" s="192"/>
      <c r="J198" s="193">
        <f t="shared" si="0"/>
        <v>0</v>
      </c>
      <c r="K198" s="189" t="s">
        <v>1</v>
      </c>
      <c r="L198" s="40"/>
      <c r="M198" s="194" t="s">
        <v>1</v>
      </c>
      <c r="N198" s="195" t="s">
        <v>46</v>
      </c>
      <c r="O198" s="72"/>
      <c r="P198" s="196">
        <f t="shared" si="1"/>
        <v>0</v>
      </c>
      <c r="Q198" s="196">
        <v>2.5400000000000002E-3</v>
      </c>
      <c r="R198" s="196">
        <f t="shared" si="2"/>
        <v>2.5400000000000002E-3</v>
      </c>
      <c r="S198" s="196">
        <v>0</v>
      </c>
      <c r="T198" s="197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152</v>
      </c>
      <c r="AT198" s="198" t="s">
        <v>155</v>
      </c>
      <c r="AU198" s="198" t="s">
        <v>89</v>
      </c>
      <c r="AY198" s="18" t="s">
        <v>153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8" t="s">
        <v>21</v>
      </c>
      <c r="BK198" s="199">
        <f t="shared" si="9"/>
        <v>0</v>
      </c>
      <c r="BL198" s="18" t="s">
        <v>152</v>
      </c>
      <c r="BM198" s="198" t="s">
        <v>1302</v>
      </c>
    </row>
    <row r="199" spans="1:65" s="2" customFormat="1" ht="14.45" customHeight="1">
      <c r="A199" s="35"/>
      <c r="B199" s="36"/>
      <c r="C199" s="187" t="s">
        <v>432</v>
      </c>
      <c r="D199" s="265" t="s">
        <v>155</v>
      </c>
      <c r="E199" s="188" t="s">
        <v>1106</v>
      </c>
      <c r="F199" s="189" t="s">
        <v>1107</v>
      </c>
      <c r="G199" s="190" t="s">
        <v>424</v>
      </c>
      <c r="H199" s="191">
        <v>1</v>
      </c>
      <c r="I199" s="192"/>
      <c r="J199" s="193">
        <f t="shared" si="0"/>
        <v>0</v>
      </c>
      <c r="K199" s="189" t="s">
        <v>1</v>
      </c>
      <c r="L199" s="40"/>
      <c r="M199" s="194" t="s">
        <v>1</v>
      </c>
      <c r="N199" s="195" t="s">
        <v>46</v>
      </c>
      <c r="O199" s="72"/>
      <c r="P199" s="196">
        <f t="shared" si="1"/>
        <v>0</v>
      </c>
      <c r="Q199" s="196">
        <v>1.1000000000000001E-3</v>
      </c>
      <c r="R199" s="196">
        <f t="shared" si="2"/>
        <v>1.1000000000000001E-3</v>
      </c>
      <c r="S199" s="196">
        <v>0</v>
      </c>
      <c r="T199" s="197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152</v>
      </c>
      <c r="AT199" s="198" t="s">
        <v>155</v>
      </c>
      <c r="AU199" s="198" t="s">
        <v>89</v>
      </c>
      <c r="AY199" s="18" t="s">
        <v>153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8" t="s">
        <v>21</v>
      </c>
      <c r="BK199" s="199">
        <f t="shared" si="9"/>
        <v>0</v>
      </c>
      <c r="BL199" s="18" t="s">
        <v>152</v>
      </c>
      <c r="BM199" s="198" t="s">
        <v>1303</v>
      </c>
    </row>
    <row r="200" spans="1:65" s="2" customFormat="1" ht="14.45" customHeight="1">
      <c r="A200" s="35"/>
      <c r="B200" s="36"/>
      <c r="C200" s="187" t="s">
        <v>437</v>
      </c>
      <c r="D200" s="187" t="s">
        <v>155</v>
      </c>
      <c r="E200" s="188" t="s">
        <v>1043</v>
      </c>
      <c r="F200" s="189" t="s">
        <v>1044</v>
      </c>
      <c r="G200" s="190" t="s">
        <v>424</v>
      </c>
      <c r="H200" s="191">
        <v>1</v>
      </c>
      <c r="I200" s="192"/>
      <c r="J200" s="193">
        <f t="shared" si="0"/>
        <v>0</v>
      </c>
      <c r="K200" s="189" t="s">
        <v>237</v>
      </c>
      <c r="L200" s="40"/>
      <c r="M200" s="194" t="s">
        <v>1</v>
      </c>
      <c r="N200" s="195" t="s">
        <v>46</v>
      </c>
      <c r="O200" s="72"/>
      <c r="P200" s="196">
        <f t="shared" si="1"/>
        <v>0</v>
      </c>
      <c r="Q200" s="196">
        <v>3.4486E-4</v>
      </c>
      <c r="R200" s="196">
        <f t="shared" si="2"/>
        <v>3.4486E-4</v>
      </c>
      <c r="S200" s="196">
        <v>0</v>
      </c>
      <c r="T200" s="197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152</v>
      </c>
      <c r="AT200" s="198" t="s">
        <v>155</v>
      </c>
      <c r="AU200" s="198" t="s">
        <v>89</v>
      </c>
      <c r="AY200" s="18" t="s">
        <v>153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8" t="s">
        <v>21</v>
      </c>
      <c r="BK200" s="199">
        <f t="shared" si="9"/>
        <v>0</v>
      </c>
      <c r="BL200" s="18" t="s">
        <v>152</v>
      </c>
      <c r="BM200" s="198" t="s">
        <v>1304</v>
      </c>
    </row>
    <row r="201" spans="1:65" s="2" customFormat="1" ht="14.45" customHeight="1">
      <c r="A201" s="35"/>
      <c r="B201" s="36"/>
      <c r="C201" s="187" t="s">
        <v>442</v>
      </c>
      <c r="D201" s="187" t="s">
        <v>155</v>
      </c>
      <c r="E201" s="188" t="s">
        <v>1046</v>
      </c>
      <c r="F201" s="189" t="s">
        <v>1047</v>
      </c>
      <c r="G201" s="190" t="s">
        <v>424</v>
      </c>
      <c r="H201" s="191">
        <v>1</v>
      </c>
      <c r="I201" s="192"/>
      <c r="J201" s="193">
        <f t="shared" si="0"/>
        <v>0</v>
      </c>
      <c r="K201" s="189" t="s">
        <v>1</v>
      </c>
      <c r="L201" s="40"/>
      <c r="M201" s="194" t="s">
        <v>1</v>
      </c>
      <c r="N201" s="195" t="s">
        <v>46</v>
      </c>
      <c r="O201" s="72"/>
      <c r="P201" s="196">
        <f t="shared" si="1"/>
        <v>0</v>
      </c>
      <c r="Q201" s="196">
        <v>3.5999999999999997E-2</v>
      </c>
      <c r="R201" s="196">
        <f t="shared" si="2"/>
        <v>3.5999999999999997E-2</v>
      </c>
      <c r="S201" s="196">
        <v>0</v>
      </c>
      <c r="T201" s="197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152</v>
      </c>
      <c r="AT201" s="198" t="s">
        <v>155</v>
      </c>
      <c r="AU201" s="198" t="s">
        <v>89</v>
      </c>
      <c r="AY201" s="18" t="s">
        <v>153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8" t="s">
        <v>21</v>
      </c>
      <c r="BK201" s="199">
        <f t="shared" si="9"/>
        <v>0</v>
      </c>
      <c r="BL201" s="18" t="s">
        <v>152</v>
      </c>
      <c r="BM201" s="198" t="s">
        <v>1305</v>
      </c>
    </row>
    <row r="202" spans="1:65" s="2" customFormat="1" ht="14.45" customHeight="1">
      <c r="A202" s="35"/>
      <c r="B202" s="36"/>
      <c r="C202" s="187" t="s">
        <v>448</v>
      </c>
      <c r="D202" s="187" t="s">
        <v>155</v>
      </c>
      <c r="E202" s="188" t="s">
        <v>1109</v>
      </c>
      <c r="F202" s="189" t="s">
        <v>1110</v>
      </c>
      <c r="G202" s="190" t="s">
        <v>254</v>
      </c>
      <c r="H202" s="191">
        <v>17</v>
      </c>
      <c r="I202" s="192"/>
      <c r="J202" s="193">
        <f t="shared" si="0"/>
        <v>0</v>
      </c>
      <c r="K202" s="189" t="s">
        <v>237</v>
      </c>
      <c r="L202" s="40"/>
      <c r="M202" s="194" t="s">
        <v>1</v>
      </c>
      <c r="N202" s="195" t="s">
        <v>46</v>
      </c>
      <c r="O202" s="72"/>
      <c r="P202" s="196">
        <f t="shared" si="1"/>
        <v>0</v>
      </c>
      <c r="Q202" s="196">
        <v>0</v>
      </c>
      <c r="R202" s="196">
        <f t="shared" si="2"/>
        <v>0</v>
      </c>
      <c r="S202" s="196">
        <v>0</v>
      </c>
      <c r="T202" s="197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152</v>
      </c>
      <c r="AT202" s="198" t="s">
        <v>155</v>
      </c>
      <c r="AU202" s="198" t="s">
        <v>89</v>
      </c>
      <c r="AY202" s="18" t="s">
        <v>153</v>
      </c>
      <c r="BE202" s="199">
        <f t="shared" si="4"/>
        <v>0</v>
      </c>
      <c r="BF202" s="199">
        <f t="shared" si="5"/>
        <v>0</v>
      </c>
      <c r="BG202" s="199">
        <f t="shared" si="6"/>
        <v>0</v>
      </c>
      <c r="BH202" s="199">
        <f t="shared" si="7"/>
        <v>0</v>
      </c>
      <c r="BI202" s="199">
        <f t="shared" si="8"/>
        <v>0</v>
      </c>
      <c r="BJ202" s="18" t="s">
        <v>21</v>
      </c>
      <c r="BK202" s="199">
        <f t="shared" si="9"/>
        <v>0</v>
      </c>
      <c r="BL202" s="18" t="s">
        <v>152</v>
      </c>
      <c r="BM202" s="198" t="s">
        <v>1306</v>
      </c>
    </row>
    <row r="203" spans="1:65" s="2" customFormat="1" ht="14.45" customHeight="1">
      <c r="A203" s="35"/>
      <c r="B203" s="36"/>
      <c r="C203" s="187" t="s">
        <v>455</v>
      </c>
      <c r="D203" s="187" t="s">
        <v>155</v>
      </c>
      <c r="E203" s="188" t="s">
        <v>1222</v>
      </c>
      <c r="F203" s="189" t="s">
        <v>1113</v>
      </c>
      <c r="G203" s="190" t="s">
        <v>254</v>
      </c>
      <c r="H203" s="191">
        <v>17</v>
      </c>
      <c r="I203" s="192"/>
      <c r="J203" s="193">
        <f t="shared" si="0"/>
        <v>0</v>
      </c>
      <c r="K203" s="189" t="s">
        <v>1223</v>
      </c>
      <c r="L203" s="40"/>
      <c r="M203" s="194" t="s">
        <v>1</v>
      </c>
      <c r="N203" s="195" t="s">
        <v>46</v>
      </c>
      <c r="O203" s="72"/>
      <c r="P203" s="196">
        <f t="shared" si="1"/>
        <v>0</v>
      </c>
      <c r="Q203" s="196">
        <v>0</v>
      </c>
      <c r="R203" s="196">
        <f t="shared" si="2"/>
        <v>0</v>
      </c>
      <c r="S203" s="196">
        <v>0</v>
      </c>
      <c r="T203" s="197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152</v>
      </c>
      <c r="AT203" s="198" t="s">
        <v>155</v>
      </c>
      <c r="AU203" s="198" t="s">
        <v>89</v>
      </c>
      <c r="AY203" s="18" t="s">
        <v>153</v>
      </c>
      <c r="BE203" s="199">
        <f t="shared" si="4"/>
        <v>0</v>
      </c>
      <c r="BF203" s="199">
        <f t="shared" si="5"/>
        <v>0</v>
      </c>
      <c r="BG203" s="199">
        <f t="shared" si="6"/>
        <v>0</v>
      </c>
      <c r="BH203" s="199">
        <f t="shared" si="7"/>
        <v>0</v>
      </c>
      <c r="BI203" s="199">
        <f t="shared" si="8"/>
        <v>0</v>
      </c>
      <c r="BJ203" s="18" t="s">
        <v>21</v>
      </c>
      <c r="BK203" s="199">
        <f t="shared" si="9"/>
        <v>0</v>
      </c>
      <c r="BL203" s="18" t="s">
        <v>152</v>
      </c>
      <c r="BM203" s="198" t="s">
        <v>1307</v>
      </c>
    </row>
    <row r="204" spans="1:65" s="2" customFormat="1" ht="14.45" customHeight="1">
      <c r="A204" s="35"/>
      <c r="B204" s="36"/>
      <c r="C204" s="187" t="s">
        <v>460</v>
      </c>
      <c r="D204" s="187" t="s">
        <v>155</v>
      </c>
      <c r="E204" s="188" t="s">
        <v>1115</v>
      </c>
      <c r="F204" s="189" t="s">
        <v>1116</v>
      </c>
      <c r="G204" s="190" t="s">
        <v>424</v>
      </c>
      <c r="H204" s="191">
        <v>2</v>
      </c>
      <c r="I204" s="192"/>
      <c r="J204" s="193">
        <f t="shared" si="0"/>
        <v>0</v>
      </c>
      <c r="K204" s="189" t="s">
        <v>237</v>
      </c>
      <c r="L204" s="40"/>
      <c r="M204" s="194" t="s">
        <v>1</v>
      </c>
      <c r="N204" s="195" t="s">
        <v>46</v>
      </c>
      <c r="O204" s="72"/>
      <c r="P204" s="196">
        <f t="shared" si="1"/>
        <v>0</v>
      </c>
      <c r="Q204" s="196">
        <v>0.45937290600000003</v>
      </c>
      <c r="R204" s="196">
        <f t="shared" si="2"/>
        <v>0.91874581200000005</v>
      </c>
      <c r="S204" s="196">
        <v>0</v>
      </c>
      <c r="T204" s="197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152</v>
      </c>
      <c r="AT204" s="198" t="s">
        <v>155</v>
      </c>
      <c r="AU204" s="198" t="s">
        <v>89</v>
      </c>
      <c r="AY204" s="18" t="s">
        <v>153</v>
      </c>
      <c r="BE204" s="199">
        <f t="shared" si="4"/>
        <v>0</v>
      </c>
      <c r="BF204" s="199">
        <f t="shared" si="5"/>
        <v>0</v>
      </c>
      <c r="BG204" s="199">
        <f t="shared" si="6"/>
        <v>0</v>
      </c>
      <c r="BH204" s="199">
        <f t="shared" si="7"/>
        <v>0</v>
      </c>
      <c r="BI204" s="199">
        <f t="shared" si="8"/>
        <v>0</v>
      </c>
      <c r="BJ204" s="18" t="s">
        <v>21</v>
      </c>
      <c r="BK204" s="199">
        <f t="shared" si="9"/>
        <v>0</v>
      </c>
      <c r="BL204" s="18" t="s">
        <v>152</v>
      </c>
      <c r="BM204" s="198" t="s">
        <v>1308</v>
      </c>
    </row>
    <row r="205" spans="1:65" s="2" customFormat="1" ht="14.45" customHeight="1">
      <c r="A205" s="35"/>
      <c r="B205" s="36"/>
      <c r="C205" s="187" t="s">
        <v>465</v>
      </c>
      <c r="D205" s="187" t="s">
        <v>155</v>
      </c>
      <c r="E205" s="188" t="s">
        <v>1055</v>
      </c>
      <c r="F205" s="189" t="s">
        <v>1056</v>
      </c>
      <c r="G205" s="190" t="s">
        <v>424</v>
      </c>
      <c r="H205" s="191">
        <v>10</v>
      </c>
      <c r="I205" s="192"/>
      <c r="J205" s="193">
        <f t="shared" si="0"/>
        <v>0</v>
      </c>
      <c r="K205" s="189" t="s">
        <v>237</v>
      </c>
      <c r="L205" s="40"/>
      <c r="M205" s="194" t="s">
        <v>1</v>
      </c>
      <c r="N205" s="195" t="s">
        <v>46</v>
      </c>
      <c r="O205" s="72"/>
      <c r="P205" s="196">
        <f t="shared" si="1"/>
        <v>0</v>
      </c>
      <c r="Q205" s="196">
        <v>1.6692E-3</v>
      </c>
      <c r="R205" s="196">
        <f t="shared" si="2"/>
        <v>1.6691999999999999E-2</v>
      </c>
      <c r="S205" s="196">
        <v>0</v>
      </c>
      <c r="T205" s="197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152</v>
      </c>
      <c r="AT205" s="198" t="s">
        <v>155</v>
      </c>
      <c r="AU205" s="198" t="s">
        <v>89</v>
      </c>
      <c r="AY205" s="18" t="s">
        <v>153</v>
      </c>
      <c r="BE205" s="199">
        <f t="shared" si="4"/>
        <v>0</v>
      </c>
      <c r="BF205" s="199">
        <f t="shared" si="5"/>
        <v>0</v>
      </c>
      <c r="BG205" s="199">
        <f t="shared" si="6"/>
        <v>0</v>
      </c>
      <c r="BH205" s="199">
        <f t="shared" si="7"/>
        <v>0</v>
      </c>
      <c r="BI205" s="199">
        <f t="shared" si="8"/>
        <v>0</v>
      </c>
      <c r="BJ205" s="18" t="s">
        <v>21</v>
      </c>
      <c r="BK205" s="199">
        <f t="shared" si="9"/>
        <v>0</v>
      </c>
      <c r="BL205" s="18" t="s">
        <v>152</v>
      </c>
      <c r="BM205" s="198" t="s">
        <v>1309</v>
      </c>
    </row>
    <row r="206" spans="1:65" s="2" customFormat="1" ht="14.45" customHeight="1">
      <c r="A206" s="35"/>
      <c r="B206" s="36"/>
      <c r="C206" s="187" t="s">
        <v>472</v>
      </c>
      <c r="D206" s="187" t="s">
        <v>155</v>
      </c>
      <c r="E206" s="188" t="s">
        <v>1058</v>
      </c>
      <c r="F206" s="189" t="s">
        <v>1059</v>
      </c>
      <c r="G206" s="190" t="s">
        <v>424</v>
      </c>
      <c r="H206" s="191">
        <v>1</v>
      </c>
      <c r="I206" s="192"/>
      <c r="J206" s="193">
        <f t="shared" si="0"/>
        <v>0</v>
      </c>
      <c r="K206" s="189" t="s">
        <v>1</v>
      </c>
      <c r="L206" s="40"/>
      <c r="M206" s="194" t="s">
        <v>1</v>
      </c>
      <c r="N206" s="195" t="s">
        <v>46</v>
      </c>
      <c r="O206" s="72"/>
      <c r="P206" s="196">
        <f t="shared" si="1"/>
        <v>0</v>
      </c>
      <c r="Q206" s="196">
        <v>1.2999999999999999E-2</v>
      </c>
      <c r="R206" s="196">
        <f t="shared" si="2"/>
        <v>1.2999999999999999E-2</v>
      </c>
      <c r="S206" s="196">
        <v>0</v>
      </c>
      <c r="T206" s="197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152</v>
      </c>
      <c r="AT206" s="198" t="s">
        <v>155</v>
      </c>
      <c r="AU206" s="198" t="s">
        <v>89</v>
      </c>
      <c r="AY206" s="18" t="s">
        <v>153</v>
      </c>
      <c r="BE206" s="199">
        <f t="shared" si="4"/>
        <v>0</v>
      </c>
      <c r="BF206" s="199">
        <f t="shared" si="5"/>
        <v>0</v>
      </c>
      <c r="BG206" s="199">
        <f t="shared" si="6"/>
        <v>0</v>
      </c>
      <c r="BH206" s="199">
        <f t="shared" si="7"/>
        <v>0</v>
      </c>
      <c r="BI206" s="199">
        <f t="shared" si="8"/>
        <v>0</v>
      </c>
      <c r="BJ206" s="18" t="s">
        <v>21</v>
      </c>
      <c r="BK206" s="199">
        <f t="shared" si="9"/>
        <v>0</v>
      </c>
      <c r="BL206" s="18" t="s">
        <v>152</v>
      </c>
      <c r="BM206" s="198" t="s">
        <v>1310</v>
      </c>
    </row>
    <row r="207" spans="1:65" s="2" customFormat="1" ht="14.45" customHeight="1">
      <c r="A207" s="35"/>
      <c r="B207" s="36"/>
      <c r="C207" s="187" t="s">
        <v>477</v>
      </c>
      <c r="D207" s="187" t="s">
        <v>155</v>
      </c>
      <c r="E207" s="188" t="s">
        <v>1061</v>
      </c>
      <c r="F207" s="189" t="s">
        <v>1311</v>
      </c>
      <c r="G207" s="190" t="s">
        <v>424</v>
      </c>
      <c r="H207" s="191">
        <v>1</v>
      </c>
      <c r="I207" s="192"/>
      <c r="J207" s="193">
        <f t="shared" si="0"/>
        <v>0</v>
      </c>
      <c r="K207" s="189" t="s">
        <v>1</v>
      </c>
      <c r="L207" s="40"/>
      <c r="M207" s="194" t="s">
        <v>1</v>
      </c>
      <c r="N207" s="195" t="s">
        <v>46</v>
      </c>
      <c r="O207" s="72"/>
      <c r="P207" s="196">
        <f t="shared" si="1"/>
        <v>0</v>
      </c>
      <c r="Q207" s="196">
        <v>4.4600000000000001E-2</v>
      </c>
      <c r="R207" s="196">
        <f t="shared" si="2"/>
        <v>4.4600000000000001E-2</v>
      </c>
      <c r="S207" s="196">
        <v>0</v>
      </c>
      <c r="T207" s="197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152</v>
      </c>
      <c r="AT207" s="198" t="s">
        <v>155</v>
      </c>
      <c r="AU207" s="198" t="s">
        <v>89</v>
      </c>
      <c r="AY207" s="18" t="s">
        <v>153</v>
      </c>
      <c r="BE207" s="199">
        <f t="shared" si="4"/>
        <v>0</v>
      </c>
      <c r="BF207" s="199">
        <f t="shared" si="5"/>
        <v>0</v>
      </c>
      <c r="BG207" s="199">
        <f t="shared" si="6"/>
        <v>0</v>
      </c>
      <c r="BH207" s="199">
        <f t="shared" si="7"/>
        <v>0</v>
      </c>
      <c r="BI207" s="199">
        <f t="shared" si="8"/>
        <v>0</v>
      </c>
      <c r="BJ207" s="18" t="s">
        <v>21</v>
      </c>
      <c r="BK207" s="199">
        <f t="shared" si="9"/>
        <v>0</v>
      </c>
      <c r="BL207" s="18" t="s">
        <v>152</v>
      </c>
      <c r="BM207" s="198" t="s">
        <v>1312</v>
      </c>
    </row>
    <row r="208" spans="1:65" s="2" customFormat="1" ht="14.45" customHeight="1">
      <c r="A208" s="35"/>
      <c r="B208" s="36"/>
      <c r="C208" s="187" t="s">
        <v>482</v>
      </c>
      <c r="D208" s="187" t="s">
        <v>155</v>
      </c>
      <c r="E208" s="188" t="s">
        <v>1064</v>
      </c>
      <c r="F208" s="189" t="s">
        <v>1065</v>
      </c>
      <c r="G208" s="190" t="s">
        <v>424</v>
      </c>
      <c r="H208" s="191">
        <v>3</v>
      </c>
      <c r="I208" s="192"/>
      <c r="J208" s="193">
        <f t="shared" si="0"/>
        <v>0</v>
      </c>
      <c r="K208" s="189" t="s">
        <v>1</v>
      </c>
      <c r="L208" s="40"/>
      <c r="M208" s="194" t="s">
        <v>1</v>
      </c>
      <c r="N208" s="195" t="s">
        <v>46</v>
      </c>
      <c r="O208" s="72"/>
      <c r="P208" s="196">
        <f t="shared" si="1"/>
        <v>0</v>
      </c>
      <c r="Q208" s="196">
        <v>0</v>
      </c>
      <c r="R208" s="196">
        <f t="shared" si="2"/>
        <v>0</v>
      </c>
      <c r="S208" s="196">
        <v>0</v>
      </c>
      <c r="T208" s="197">
        <f t="shared" si="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152</v>
      </c>
      <c r="AT208" s="198" t="s">
        <v>155</v>
      </c>
      <c r="AU208" s="198" t="s">
        <v>89</v>
      </c>
      <c r="AY208" s="18" t="s">
        <v>153</v>
      </c>
      <c r="BE208" s="199">
        <f t="shared" si="4"/>
        <v>0</v>
      </c>
      <c r="BF208" s="199">
        <f t="shared" si="5"/>
        <v>0</v>
      </c>
      <c r="BG208" s="199">
        <f t="shared" si="6"/>
        <v>0</v>
      </c>
      <c r="BH208" s="199">
        <f t="shared" si="7"/>
        <v>0</v>
      </c>
      <c r="BI208" s="199">
        <f t="shared" si="8"/>
        <v>0</v>
      </c>
      <c r="BJ208" s="18" t="s">
        <v>21</v>
      </c>
      <c r="BK208" s="199">
        <f t="shared" si="9"/>
        <v>0</v>
      </c>
      <c r="BL208" s="18" t="s">
        <v>152</v>
      </c>
      <c r="BM208" s="198" t="s">
        <v>1313</v>
      </c>
    </row>
    <row r="209" spans="1:65" s="2" customFormat="1" ht="14.45" customHeight="1">
      <c r="A209" s="35"/>
      <c r="B209" s="36"/>
      <c r="C209" s="187" t="s">
        <v>487</v>
      </c>
      <c r="D209" s="187" t="s">
        <v>155</v>
      </c>
      <c r="E209" s="188" t="s">
        <v>1067</v>
      </c>
      <c r="F209" s="189" t="s">
        <v>1068</v>
      </c>
      <c r="G209" s="190" t="s">
        <v>424</v>
      </c>
      <c r="H209" s="191">
        <v>2</v>
      </c>
      <c r="I209" s="192"/>
      <c r="J209" s="193">
        <f t="shared" si="0"/>
        <v>0</v>
      </c>
      <c r="K209" s="189" t="s">
        <v>1</v>
      </c>
      <c r="L209" s="40"/>
      <c r="M209" s="194" t="s">
        <v>1</v>
      </c>
      <c r="N209" s="195" t="s">
        <v>46</v>
      </c>
      <c r="O209" s="72"/>
      <c r="P209" s="196">
        <f t="shared" si="1"/>
        <v>0</v>
      </c>
      <c r="Q209" s="196">
        <v>0</v>
      </c>
      <c r="R209" s="196">
        <f t="shared" si="2"/>
        <v>0</v>
      </c>
      <c r="S209" s="196">
        <v>0</v>
      </c>
      <c r="T209" s="197">
        <f t="shared" si="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152</v>
      </c>
      <c r="AT209" s="198" t="s">
        <v>155</v>
      </c>
      <c r="AU209" s="198" t="s">
        <v>89</v>
      </c>
      <c r="AY209" s="18" t="s">
        <v>153</v>
      </c>
      <c r="BE209" s="199">
        <f t="shared" si="4"/>
        <v>0</v>
      </c>
      <c r="BF209" s="199">
        <f t="shared" si="5"/>
        <v>0</v>
      </c>
      <c r="BG209" s="199">
        <f t="shared" si="6"/>
        <v>0</v>
      </c>
      <c r="BH209" s="199">
        <f t="shared" si="7"/>
        <v>0</v>
      </c>
      <c r="BI209" s="199">
        <f t="shared" si="8"/>
        <v>0</v>
      </c>
      <c r="BJ209" s="18" t="s">
        <v>21</v>
      </c>
      <c r="BK209" s="199">
        <f t="shared" si="9"/>
        <v>0</v>
      </c>
      <c r="BL209" s="18" t="s">
        <v>152</v>
      </c>
      <c r="BM209" s="198" t="s">
        <v>1314</v>
      </c>
    </row>
    <row r="210" spans="1:65" s="2" customFormat="1" ht="14.45" customHeight="1">
      <c r="A210" s="35"/>
      <c r="B210" s="36"/>
      <c r="C210" s="187" t="s">
        <v>492</v>
      </c>
      <c r="D210" s="187" t="s">
        <v>155</v>
      </c>
      <c r="E210" s="188" t="s">
        <v>1070</v>
      </c>
      <c r="F210" s="189" t="s">
        <v>1071</v>
      </c>
      <c r="G210" s="190" t="s">
        <v>424</v>
      </c>
      <c r="H210" s="191">
        <v>1</v>
      </c>
      <c r="I210" s="192"/>
      <c r="J210" s="193">
        <f t="shared" si="0"/>
        <v>0</v>
      </c>
      <c r="K210" s="189" t="s">
        <v>1</v>
      </c>
      <c r="L210" s="40"/>
      <c r="M210" s="194" t="s">
        <v>1</v>
      </c>
      <c r="N210" s="195" t="s">
        <v>46</v>
      </c>
      <c r="O210" s="72"/>
      <c r="P210" s="196">
        <f t="shared" si="1"/>
        <v>0</v>
      </c>
      <c r="Q210" s="196">
        <v>0</v>
      </c>
      <c r="R210" s="196">
        <f t="shared" si="2"/>
        <v>0</v>
      </c>
      <c r="S210" s="196">
        <v>0</v>
      </c>
      <c r="T210" s="197">
        <f t="shared" si="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152</v>
      </c>
      <c r="AT210" s="198" t="s">
        <v>155</v>
      </c>
      <c r="AU210" s="198" t="s">
        <v>89</v>
      </c>
      <c r="AY210" s="18" t="s">
        <v>153</v>
      </c>
      <c r="BE210" s="199">
        <f t="shared" si="4"/>
        <v>0</v>
      </c>
      <c r="BF210" s="199">
        <f t="shared" si="5"/>
        <v>0</v>
      </c>
      <c r="BG210" s="199">
        <f t="shared" si="6"/>
        <v>0</v>
      </c>
      <c r="BH210" s="199">
        <f t="shared" si="7"/>
        <v>0</v>
      </c>
      <c r="BI210" s="199">
        <f t="shared" si="8"/>
        <v>0</v>
      </c>
      <c r="BJ210" s="18" t="s">
        <v>21</v>
      </c>
      <c r="BK210" s="199">
        <f t="shared" si="9"/>
        <v>0</v>
      </c>
      <c r="BL210" s="18" t="s">
        <v>152</v>
      </c>
      <c r="BM210" s="198" t="s">
        <v>1315</v>
      </c>
    </row>
    <row r="211" spans="1:65" s="2" customFormat="1" ht="14.45" customHeight="1">
      <c r="A211" s="35"/>
      <c r="B211" s="36"/>
      <c r="C211" s="187" t="s">
        <v>499</v>
      </c>
      <c r="D211" s="187" t="s">
        <v>155</v>
      </c>
      <c r="E211" s="188" t="s">
        <v>1073</v>
      </c>
      <c r="F211" s="189" t="s">
        <v>1074</v>
      </c>
      <c r="G211" s="190" t="s">
        <v>424</v>
      </c>
      <c r="H211" s="191">
        <v>1</v>
      </c>
      <c r="I211" s="192"/>
      <c r="J211" s="193">
        <f t="shared" si="0"/>
        <v>0</v>
      </c>
      <c r="K211" s="189" t="s">
        <v>1</v>
      </c>
      <c r="L211" s="40"/>
      <c r="M211" s="194" t="s">
        <v>1</v>
      </c>
      <c r="N211" s="195" t="s">
        <v>46</v>
      </c>
      <c r="O211" s="72"/>
      <c r="P211" s="196">
        <f t="shared" si="1"/>
        <v>0</v>
      </c>
      <c r="Q211" s="196">
        <v>0</v>
      </c>
      <c r="R211" s="196">
        <f t="shared" si="2"/>
        <v>0</v>
      </c>
      <c r="S211" s="196">
        <v>0</v>
      </c>
      <c r="T211" s="197">
        <f t="shared" si="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152</v>
      </c>
      <c r="AT211" s="198" t="s">
        <v>155</v>
      </c>
      <c r="AU211" s="198" t="s">
        <v>89</v>
      </c>
      <c r="AY211" s="18" t="s">
        <v>153</v>
      </c>
      <c r="BE211" s="199">
        <f t="shared" si="4"/>
        <v>0</v>
      </c>
      <c r="BF211" s="199">
        <f t="shared" si="5"/>
        <v>0</v>
      </c>
      <c r="BG211" s="199">
        <f t="shared" si="6"/>
        <v>0</v>
      </c>
      <c r="BH211" s="199">
        <f t="shared" si="7"/>
        <v>0</v>
      </c>
      <c r="BI211" s="199">
        <f t="shared" si="8"/>
        <v>0</v>
      </c>
      <c r="BJ211" s="18" t="s">
        <v>21</v>
      </c>
      <c r="BK211" s="199">
        <f t="shared" si="9"/>
        <v>0</v>
      </c>
      <c r="BL211" s="18" t="s">
        <v>152</v>
      </c>
      <c r="BM211" s="198" t="s">
        <v>1316</v>
      </c>
    </row>
    <row r="212" spans="1:65" s="2" customFormat="1" ht="14.45" customHeight="1">
      <c r="A212" s="35"/>
      <c r="B212" s="36"/>
      <c r="C212" s="187" t="s">
        <v>505</v>
      </c>
      <c r="D212" s="187" t="s">
        <v>155</v>
      </c>
      <c r="E212" s="188" t="s">
        <v>1076</v>
      </c>
      <c r="F212" s="189" t="s">
        <v>1077</v>
      </c>
      <c r="G212" s="190" t="s">
        <v>711</v>
      </c>
      <c r="H212" s="191">
        <v>1</v>
      </c>
      <c r="I212" s="192"/>
      <c r="J212" s="193">
        <f t="shared" si="0"/>
        <v>0</v>
      </c>
      <c r="K212" s="189" t="s">
        <v>1</v>
      </c>
      <c r="L212" s="40"/>
      <c r="M212" s="194" t="s">
        <v>1</v>
      </c>
      <c r="N212" s="195" t="s">
        <v>46</v>
      </c>
      <c r="O212" s="72"/>
      <c r="P212" s="196">
        <f t="shared" si="1"/>
        <v>0</v>
      </c>
      <c r="Q212" s="196">
        <v>0</v>
      </c>
      <c r="R212" s="196">
        <f t="shared" si="2"/>
        <v>0</v>
      </c>
      <c r="S212" s="196">
        <v>0</v>
      </c>
      <c r="T212" s="197">
        <f t="shared" si="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152</v>
      </c>
      <c r="AT212" s="198" t="s">
        <v>155</v>
      </c>
      <c r="AU212" s="198" t="s">
        <v>89</v>
      </c>
      <c r="AY212" s="18" t="s">
        <v>153</v>
      </c>
      <c r="BE212" s="199">
        <f t="shared" si="4"/>
        <v>0</v>
      </c>
      <c r="BF212" s="199">
        <f t="shared" si="5"/>
        <v>0</v>
      </c>
      <c r="BG212" s="199">
        <f t="shared" si="6"/>
        <v>0</v>
      </c>
      <c r="BH212" s="199">
        <f t="shared" si="7"/>
        <v>0</v>
      </c>
      <c r="BI212" s="199">
        <f t="shared" si="8"/>
        <v>0</v>
      </c>
      <c r="BJ212" s="18" t="s">
        <v>21</v>
      </c>
      <c r="BK212" s="199">
        <f t="shared" si="9"/>
        <v>0</v>
      </c>
      <c r="BL212" s="18" t="s">
        <v>152</v>
      </c>
      <c r="BM212" s="198" t="s">
        <v>1317</v>
      </c>
    </row>
    <row r="213" spans="1:65" s="2" customFormat="1" ht="14.45" customHeight="1">
      <c r="A213" s="35"/>
      <c r="B213" s="36"/>
      <c r="C213" s="187" t="s">
        <v>509</v>
      </c>
      <c r="D213" s="222" t="s">
        <v>155</v>
      </c>
      <c r="E213" s="188" t="s">
        <v>1118</v>
      </c>
      <c r="F213" s="189" t="s">
        <v>1119</v>
      </c>
      <c r="G213" s="190" t="s">
        <v>254</v>
      </c>
      <c r="H213" s="191">
        <v>23</v>
      </c>
      <c r="I213" s="192"/>
      <c r="J213" s="193">
        <f t="shared" si="0"/>
        <v>0</v>
      </c>
      <c r="K213" s="189" t="s">
        <v>1</v>
      </c>
      <c r="L213" s="40"/>
      <c r="M213" s="194" t="s">
        <v>1</v>
      </c>
      <c r="N213" s="195" t="s">
        <v>46</v>
      </c>
      <c r="O213" s="72"/>
      <c r="P213" s="196">
        <f t="shared" si="1"/>
        <v>0</v>
      </c>
      <c r="Q213" s="196">
        <v>5.0000000000000002E-5</v>
      </c>
      <c r="R213" s="196">
        <f t="shared" si="2"/>
        <v>1.15E-3</v>
      </c>
      <c r="S213" s="196">
        <v>0</v>
      </c>
      <c r="T213" s="197">
        <f t="shared" si="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152</v>
      </c>
      <c r="AT213" s="198" t="s">
        <v>155</v>
      </c>
      <c r="AU213" s="198" t="s">
        <v>89</v>
      </c>
      <c r="AY213" s="18" t="s">
        <v>153</v>
      </c>
      <c r="BE213" s="199">
        <f t="shared" si="4"/>
        <v>0</v>
      </c>
      <c r="BF213" s="199">
        <f t="shared" si="5"/>
        <v>0</v>
      </c>
      <c r="BG213" s="199">
        <f t="shared" si="6"/>
        <v>0</v>
      </c>
      <c r="BH213" s="199">
        <f t="shared" si="7"/>
        <v>0</v>
      </c>
      <c r="BI213" s="199">
        <f t="shared" si="8"/>
        <v>0</v>
      </c>
      <c r="BJ213" s="18" t="s">
        <v>21</v>
      </c>
      <c r="BK213" s="199">
        <f t="shared" si="9"/>
        <v>0</v>
      </c>
      <c r="BL213" s="18" t="s">
        <v>152</v>
      </c>
      <c r="BM213" s="198" t="s">
        <v>1318</v>
      </c>
    </row>
    <row r="214" spans="1:65" s="13" customFormat="1">
      <c r="B214" s="211"/>
      <c r="C214" s="212"/>
      <c r="D214" s="200" t="s">
        <v>239</v>
      </c>
      <c r="E214" s="213" t="s">
        <v>1</v>
      </c>
      <c r="F214" s="214" t="s">
        <v>1319</v>
      </c>
      <c r="G214" s="212"/>
      <c r="H214" s="215">
        <v>23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239</v>
      </c>
      <c r="AU214" s="221" t="s">
        <v>89</v>
      </c>
      <c r="AV214" s="13" t="s">
        <v>89</v>
      </c>
      <c r="AW214" s="13" t="s">
        <v>37</v>
      </c>
      <c r="AX214" s="13" t="s">
        <v>21</v>
      </c>
      <c r="AY214" s="221" t="s">
        <v>153</v>
      </c>
    </row>
    <row r="215" spans="1:65" s="2" customFormat="1" ht="14.45" customHeight="1">
      <c r="A215" s="35"/>
      <c r="B215" s="36"/>
      <c r="C215" s="187" t="s">
        <v>513</v>
      </c>
      <c r="D215" s="222" t="s">
        <v>155</v>
      </c>
      <c r="E215" s="188" t="s">
        <v>1122</v>
      </c>
      <c r="F215" s="189" t="s">
        <v>1123</v>
      </c>
      <c r="G215" s="190" t="s">
        <v>254</v>
      </c>
      <c r="H215" s="191">
        <v>23</v>
      </c>
      <c r="I215" s="192"/>
      <c r="J215" s="193">
        <f>ROUND(I215*H215,2)</f>
        <v>0</v>
      </c>
      <c r="K215" s="189" t="s">
        <v>1</v>
      </c>
      <c r="L215" s="40"/>
      <c r="M215" s="194" t="s">
        <v>1</v>
      </c>
      <c r="N215" s="195" t="s">
        <v>46</v>
      </c>
      <c r="O215" s="72"/>
      <c r="P215" s="196">
        <f>O215*H215</f>
        <v>0</v>
      </c>
      <c r="Q215" s="196">
        <v>2.0000000000000001E-4</v>
      </c>
      <c r="R215" s="196">
        <f>Q215*H215</f>
        <v>4.5999999999999999E-3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152</v>
      </c>
      <c r="AT215" s="198" t="s">
        <v>155</v>
      </c>
      <c r="AU215" s="198" t="s">
        <v>89</v>
      </c>
      <c r="AY215" s="18" t="s">
        <v>153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21</v>
      </c>
      <c r="BK215" s="199">
        <f>ROUND(I215*H215,2)</f>
        <v>0</v>
      </c>
      <c r="BL215" s="18" t="s">
        <v>152</v>
      </c>
      <c r="BM215" s="198" t="s">
        <v>1320</v>
      </c>
    </row>
    <row r="216" spans="1:65" s="2" customFormat="1" ht="19.5">
      <c r="A216" s="35"/>
      <c r="B216" s="36"/>
      <c r="C216" s="37"/>
      <c r="D216" s="200" t="s">
        <v>161</v>
      </c>
      <c r="E216" s="37"/>
      <c r="F216" s="201" t="s">
        <v>1125</v>
      </c>
      <c r="G216" s="37"/>
      <c r="H216" s="37"/>
      <c r="I216" s="202"/>
      <c r="J216" s="37"/>
      <c r="K216" s="37"/>
      <c r="L216" s="40"/>
      <c r="M216" s="203"/>
      <c r="N216" s="204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161</v>
      </c>
      <c r="AU216" s="18" t="s">
        <v>89</v>
      </c>
    </row>
    <row r="217" spans="1:65" s="13" customFormat="1">
      <c r="B217" s="211"/>
      <c r="C217" s="212"/>
      <c r="D217" s="200" t="s">
        <v>239</v>
      </c>
      <c r="E217" s="212"/>
      <c r="F217" s="214" t="s">
        <v>1321</v>
      </c>
      <c r="G217" s="212"/>
      <c r="H217" s="215">
        <v>23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239</v>
      </c>
      <c r="AU217" s="221" t="s">
        <v>89</v>
      </c>
      <c r="AV217" s="13" t="s">
        <v>89</v>
      </c>
      <c r="AW217" s="13" t="s">
        <v>4</v>
      </c>
      <c r="AX217" s="13" t="s">
        <v>21</v>
      </c>
      <c r="AY217" s="221" t="s">
        <v>153</v>
      </c>
    </row>
    <row r="218" spans="1:65" s="2" customFormat="1" ht="14.45" customHeight="1">
      <c r="A218" s="35"/>
      <c r="B218" s="36"/>
      <c r="C218" s="187" t="s">
        <v>518</v>
      </c>
      <c r="D218" s="187" t="s">
        <v>155</v>
      </c>
      <c r="E218" s="188" t="s">
        <v>1127</v>
      </c>
      <c r="F218" s="189" t="s">
        <v>1128</v>
      </c>
      <c r="G218" s="190" t="s">
        <v>424</v>
      </c>
      <c r="H218" s="191">
        <v>1</v>
      </c>
      <c r="I218" s="192"/>
      <c r="J218" s="193">
        <f>ROUND(I218*H218,2)</f>
        <v>0</v>
      </c>
      <c r="K218" s="189" t="s">
        <v>1</v>
      </c>
      <c r="L218" s="40"/>
      <c r="M218" s="194" t="s">
        <v>1</v>
      </c>
      <c r="N218" s="195" t="s">
        <v>46</v>
      </c>
      <c r="O218" s="72"/>
      <c r="P218" s="196">
        <f>O218*H218</f>
        <v>0</v>
      </c>
      <c r="Q218" s="196">
        <v>7.0000000000000007E-2</v>
      </c>
      <c r="R218" s="196">
        <f>Q218*H218</f>
        <v>7.0000000000000007E-2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152</v>
      </c>
      <c r="AT218" s="198" t="s">
        <v>155</v>
      </c>
      <c r="AU218" s="198" t="s">
        <v>89</v>
      </c>
      <c r="AY218" s="18" t="s">
        <v>153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21</v>
      </c>
      <c r="BK218" s="199">
        <f>ROUND(I218*H218,2)</f>
        <v>0</v>
      </c>
      <c r="BL218" s="18" t="s">
        <v>152</v>
      </c>
      <c r="BM218" s="198" t="s">
        <v>1322</v>
      </c>
    </row>
    <row r="219" spans="1:65" s="13" customFormat="1">
      <c r="B219" s="211"/>
      <c r="C219" s="212"/>
      <c r="D219" s="200" t="s">
        <v>239</v>
      </c>
      <c r="E219" s="213" t="s">
        <v>1</v>
      </c>
      <c r="F219" s="214" t="s">
        <v>1130</v>
      </c>
      <c r="G219" s="212"/>
      <c r="H219" s="215">
        <v>1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239</v>
      </c>
      <c r="AU219" s="221" t="s">
        <v>89</v>
      </c>
      <c r="AV219" s="13" t="s">
        <v>89</v>
      </c>
      <c r="AW219" s="13" t="s">
        <v>37</v>
      </c>
      <c r="AX219" s="13" t="s">
        <v>21</v>
      </c>
      <c r="AY219" s="221" t="s">
        <v>153</v>
      </c>
    </row>
    <row r="220" spans="1:65" s="16" customFormat="1">
      <c r="B220" s="266"/>
      <c r="C220" s="267"/>
      <c r="D220" s="200" t="s">
        <v>239</v>
      </c>
      <c r="E220" s="268" t="s">
        <v>1</v>
      </c>
      <c r="F220" s="269" t="s">
        <v>1131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239</v>
      </c>
      <c r="AU220" s="275" t="s">
        <v>89</v>
      </c>
      <c r="AV220" s="16" t="s">
        <v>21</v>
      </c>
      <c r="AW220" s="16" t="s">
        <v>37</v>
      </c>
      <c r="AX220" s="16" t="s">
        <v>81</v>
      </c>
      <c r="AY220" s="275" t="s">
        <v>153</v>
      </c>
    </row>
    <row r="221" spans="1:65" s="16" customFormat="1">
      <c r="B221" s="266"/>
      <c r="C221" s="267"/>
      <c r="D221" s="200" t="s">
        <v>239</v>
      </c>
      <c r="E221" s="268" t="s">
        <v>1</v>
      </c>
      <c r="F221" s="269" t="s">
        <v>1132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AT221" s="275" t="s">
        <v>239</v>
      </c>
      <c r="AU221" s="275" t="s">
        <v>89</v>
      </c>
      <c r="AV221" s="16" t="s">
        <v>21</v>
      </c>
      <c r="AW221" s="16" t="s">
        <v>37</v>
      </c>
      <c r="AX221" s="16" t="s">
        <v>81</v>
      </c>
      <c r="AY221" s="275" t="s">
        <v>153</v>
      </c>
    </row>
    <row r="222" spans="1:65" s="2" customFormat="1" ht="14.45" customHeight="1">
      <c r="A222" s="35"/>
      <c r="B222" s="36"/>
      <c r="C222" s="187" t="s">
        <v>526</v>
      </c>
      <c r="D222" s="187" t="s">
        <v>155</v>
      </c>
      <c r="E222" s="188" t="s">
        <v>1049</v>
      </c>
      <c r="F222" s="189" t="s">
        <v>1050</v>
      </c>
      <c r="G222" s="190" t="s">
        <v>424</v>
      </c>
      <c r="H222" s="191">
        <v>1</v>
      </c>
      <c r="I222" s="192"/>
      <c r="J222" s="193">
        <f>ROUND(I222*H222,2)</f>
        <v>0</v>
      </c>
      <c r="K222" s="189" t="s">
        <v>237</v>
      </c>
      <c r="L222" s="40"/>
      <c r="M222" s="194" t="s">
        <v>1</v>
      </c>
      <c r="N222" s="195" t="s">
        <v>46</v>
      </c>
      <c r="O222" s="72"/>
      <c r="P222" s="196">
        <f>O222*H222</f>
        <v>0</v>
      </c>
      <c r="Q222" s="196">
        <v>0.32905679999999998</v>
      </c>
      <c r="R222" s="196">
        <f>Q222*H222</f>
        <v>0.32905679999999998</v>
      </c>
      <c r="S222" s="196">
        <v>0</v>
      </c>
      <c r="T222" s="19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152</v>
      </c>
      <c r="AT222" s="198" t="s">
        <v>155</v>
      </c>
      <c r="AU222" s="198" t="s">
        <v>89</v>
      </c>
      <c r="AY222" s="18" t="s">
        <v>153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21</v>
      </c>
      <c r="BK222" s="199">
        <f>ROUND(I222*H222,2)</f>
        <v>0</v>
      </c>
      <c r="BL222" s="18" t="s">
        <v>152</v>
      </c>
      <c r="BM222" s="198" t="s">
        <v>1323</v>
      </c>
    </row>
    <row r="223" spans="1:65" s="2" customFormat="1" ht="14.45" customHeight="1">
      <c r="A223" s="35"/>
      <c r="B223" s="36"/>
      <c r="C223" s="245" t="s">
        <v>532</v>
      </c>
      <c r="D223" s="245" t="s">
        <v>334</v>
      </c>
      <c r="E223" s="247" t="s">
        <v>1052</v>
      </c>
      <c r="F223" s="248" t="s">
        <v>1053</v>
      </c>
      <c r="G223" s="249" t="s">
        <v>424</v>
      </c>
      <c r="H223" s="250">
        <v>1</v>
      </c>
      <c r="I223" s="251"/>
      <c r="J223" s="252">
        <f>ROUND(I223*H223,2)</f>
        <v>0</v>
      </c>
      <c r="K223" s="248" t="s">
        <v>237</v>
      </c>
      <c r="L223" s="253"/>
      <c r="M223" s="254" t="s">
        <v>1</v>
      </c>
      <c r="N223" s="255" t="s">
        <v>46</v>
      </c>
      <c r="O223" s="72"/>
      <c r="P223" s="196">
        <f>O223*H223</f>
        <v>0</v>
      </c>
      <c r="Q223" s="196">
        <v>2.9499999999999998E-2</v>
      </c>
      <c r="R223" s="196">
        <f>Q223*H223</f>
        <v>2.9499999999999998E-2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187</v>
      </c>
      <c r="AT223" s="198" t="s">
        <v>334</v>
      </c>
      <c r="AU223" s="198" t="s">
        <v>89</v>
      </c>
      <c r="AY223" s="18" t="s">
        <v>153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21</v>
      </c>
      <c r="BK223" s="199">
        <f>ROUND(I223*H223,2)</f>
        <v>0</v>
      </c>
      <c r="BL223" s="18" t="s">
        <v>152</v>
      </c>
      <c r="BM223" s="198" t="s">
        <v>1324</v>
      </c>
    </row>
    <row r="224" spans="1:65" s="2" customFormat="1" ht="14.45" customHeight="1">
      <c r="A224" s="35"/>
      <c r="B224" s="36"/>
      <c r="C224" s="187" t="s">
        <v>536</v>
      </c>
      <c r="D224" s="187" t="s">
        <v>155</v>
      </c>
      <c r="E224" s="188" t="s">
        <v>1133</v>
      </c>
      <c r="F224" s="189" t="s">
        <v>1134</v>
      </c>
      <c r="G224" s="190" t="s">
        <v>424</v>
      </c>
      <c r="H224" s="191">
        <v>1</v>
      </c>
      <c r="I224" s="192"/>
      <c r="J224" s="193">
        <f>ROUND(I224*H224,2)</f>
        <v>0</v>
      </c>
      <c r="K224" s="189" t="s">
        <v>237</v>
      </c>
      <c r="L224" s="40"/>
      <c r="M224" s="194" t="s">
        <v>1</v>
      </c>
      <c r="N224" s="195" t="s">
        <v>46</v>
      </c>
      <c r="O224" s="72"/>
      <c r="P224" s="196">
        <f>O224*H224</f>
        <v>0</v>
      </c>
      <c r="Q224" s="196">
        <v>1.5799999999999999E-4</v>
      </c>
      <c r="R224" s="196">
        <f>Q224*H224</f>
        <v>1.5799999999999999E-4</v>
      </c>
      <c r="S224" s="196">
        <v>0</v>
      </c>
      <c r="T224" s="19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152</v>
      </c>
      <c r="AT224" s="198" t="s">
        <v>155</v>
      </c>
      <c r="AU224" s="198" t="s">
        <v>89</v>
      </c>
      <c r="AY224" s="18" t="s">
        <v>153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21</v>
      </c>
      <c r="BK224" s="199">
        <f>ROUND(I224*H224,2)</f>
        <v>0</v>
      </c>
      <c r="BL224" s="18" t="s">
        <v>152</v>
      </c>
      <c r="BM224" s="198" t="s">
        <v>1325</v>
      </c>
    </row>
    <row r="225" spans="1:65" s="13" customFormat="1">
      <c r="B225" s="211"/>
      <c r="C225" s="212"/>
      <c r="D225" s="200" t="s">
        <v>239</v>
      </c>
      <c r="E225" s="213" t="s">
        <v>1</v>
      </c>
      <c r="F225" s="214" t="s">
        <v>21</v>
      </c>
      <c r="G225" s="212"/>
      <c r="H225" s="215">
        <v>1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239</v>
      </c>
      <c r="AU225" s="221" t="s">
        <v>89</v>
      </c>
      <c r="AV225" s="13" t="s">
        <v>89</v>
      </c>
      <c r="AW225" s="13" t="s">
        <v>37</v>
      </c>
      <c r="AX225" s="13" t="s">
        <v>21</v>
      </c>
      <c r="AY225" s="221" t="s">
        <v>153</v>
      </c>
    </row>
    <row r="226" spans="1:65" s="12" customFormat="1" ht="22.9" customHeight="1">
      <c r="B226" s="171"/>
      <c r="C226" s="172"/>
      <c r="D226" s="173" t="s">
        <v>80</v>
      </c>
      <c r="E226" s="185" t="s">
        <v>191</v>
      </c>
      <c r="F226" s="185" t="s">
        <v>471</v>
      </c>
      <c r="G226" s="172"/>
      <c r="H226" s="172"/>
      <c r="I226" s="175"/>
      <c r="J226" s="186">
        <f>BK226</f>
        <v>0</v>
      </c>
      <c r="K226" s="172"/>
      <c r="L226" s="177"/>
      <c r="M226" s="178"/>
      <c r="N226" s="179"/>
      <c r="O226" s="179"/>
      <c r="P226" s="180">
        <f>P227+SUM(P228:P232)</f>
        <v>0</v>
      </c>
      <c r="Q226" s="179"/>
      <c r="R226" s="180">
        <f>R227+SUM(R228:R232)</f>
        <v>0</v>
      </c>
      <c r="S226" s="179"/>
      <c r="T226" s="181">
        <f>T227+SUM(T228:T232)</f>
        <v>0</v>
      </c>
      <c r="AR226" s="182" t="s">
        <v>21</v>
      </c>
      <c r="AT226" s="183" t="s">
        <v>80</v>
      </c>
      <c r="AU226" s="183" t="s">
        <v>21</v>
      </c>
      <c r="AY226" s="182" t="s">
        <v>153</v>
      </c>
      <c r="BK226" s="184">
        <f>BK227+SUM(BK228:BK232)</f>
        <v>0</v>
      </c>
    </row>
    <row r="227" spans="1:65" s="2" customFormat="1" ht="14.45" customHeight="1">
      <c r="A227" s="35"/>
      <c r="B227" s="36"/>
      <c r="C227" s="187" t="s">
        <v>708</v>
      </c>
      <c r="D227" s="187" t="s">
        <v>155</v>
      </c>
      <c r="E227" s="188" t="s">
        <v>510</v>
      </c>
      <c r="F227" s="189" t="s">
        <v>511</v>
      </c>
      <c r="G227" s="190" t="s">
        <v>317</v>
      </c>
      <c r="H227" s="191">
        <v>9.06</v>
      </c>
      <c r="I227" s="192"/>
      <c r="J227" s="193">
        <f>ROUND(I227*H227,2)</f>
        <v>0</v>
      </c>
      <c r="K227" s="189" t="s">
        <v>237</v>
      </c>
      <c r="L227" s="40"/>
      <c r="M227" s="194" t="s">
        <v>1</v>
      </c>
      <c r="N227" s="195" t="s">
        <v>46</v>
      </c>
      <c r="O227" s="72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152</v>
      </c>
      <c r="AT227" s="198" t="s">
        <v>155</v>
      </c>
      <c r="AU227" s="198" t="s">
        <v>89</v>
      </c>
      <c r="AY227" s="18" t="s">
        <v>153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21</v>
      </c>
      <c r="BK227" s="199">
        <f>ROUND(I227*H227,2)</f>
        <v>0</v>
      </c>
      <c r="BL227" s="18" t="s">
        <v>152</v>
      </c>
      <c r="BM227" s="198" t="s">
        <v>1326</v>
      </c>
    </row>
    <row r="228" spans="1:65" s="2" customFormat="1" ht="14.45" customHeight="1">
      <c r="A228" s="35"/>
      <c r="B228" s="36"/>
      <c r="C228" s="187" t="s">
        <v>1327</v>
      </c>
      <c r="D228" s="187" t="s">
        <v>155</v>
      </c>
      <c r="E228" s="188" t="s">
        <v>514</v>
      </c>
      <c r="F228" s="189" t="s">
        <v>515</v>
      </c>
      <c r="G228" s="190" t="s">
        <v>317</v>
      </c>
      <c r="H228" s="191">
        <v>172.14</v>
      </c>
      <c r="I228" s="192"/>
      <c r="J228" s="193">
        <f>ROUND(I228*H228,2)</f>
        <v>0</v>
      </c>
      <c r="K228" s="189" t="s">
        <v>237</v>
      </c>
      <c r="L228" s="40"/>
      <c r="M228" s="194" t="s">
        <v>1</v>
      </c>
      <c r="N228" s="195" t="s">
        <v>46</v>
      </c>
      <c r="O228" s="72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152</v>
      </c>
      <c r="AT228" s="198" t="s">
        <v>155</v>
      </c>
      <c r="AU228" s="198" t="s">
        <v>89</v>
      </c>
      <c r="AY228" s="18" t="s">
        <v>153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21</v>
      </c>
      <c r="BK228" s="199">
        <f>ROUND(I228*H228,2)</f>
        <v>0</v>
      </c>
      <c r="BL228" s="18" t="s">
        <v>152</v>
      </c>
      <c r="BM228" s="198" t="s">
        <v>1328</v>
      </c>
    </row>
    <row r="229" spans="1:65" s="13" customFormat="1">
      <c r="B229" s="211"/>
      <c r="C229" s="212"/>
      <c r="D229" s="200" t="s">
        <v>239</v>
      </c>
      <c r="E229" s="213" t="s">
        <v>1</v>
      </c>
      <c r="F229" s="214" t="s">
        <v>1329</v>
      </c>
      <c r="G229" s="212"/>
      <c r="H229" s="215">
        <v>172.14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239</v>
      </c>
      <c r="AU229" s="221" t="s">
        <v>89</v>
      </c>
      <c r="AV229" s="13" t="s">
        <v>89</v>
      </c>
      <c r="AW229" s="13" t="s">
        <v>37</v>
      </c>
      <c r="AX229" s="13" t="s">
        <v>21</v>
      </c>
      <c r="AY229" s="221" t="s">
        <v>153</v>
      </c>
    </row>
    <row r="230" spans="1:65" s="2" customFormat="1" ht="14.45" customHeight="1">
      <c r="A230" s="35"/>
      <c r="B230" s="36"/>
      <c r="C230" s="187" t="s">
        <v>1330</v>
      </c>
      <c r="D230" s="187" t="s">
        <v>155</v>
      </c>
      <c r="E230" s="188" t="s">
        <v>698</v>
      </c>
      <c r="F230" s="189" t="s">
        <v>699</v>
      </c>
      <c r="G230" s="190" t="s">
        <v>317</v>
      </c>
      <c r="H230" s="191">
        <v>3.16</v>
      </c>
      <c r="I230" s="192"/>
      <c r="J230" s="193">
        <f>ROUND(I230*H230,2)</f>
        <v>0</v>
      </c>
      <c r="K230" s="189" t="s">
        <v>237</v>
      </c>
      <c r="L230" s="40"/>
      <c r="M230" s="194" t="s">
        <v>1</v>
      </c>
      <c r="N230" s="195" t="s">
        <v>46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152</v>
      </c>
      <c r="AT230" s="198" t="s">
        <v>155</v>
      </c>
      <c r="AU230" s="198" t="s">
        <v>89</v>
      </c>
      <c r="AY230" s="18" t="s">
        <v>153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21</v>
      </c>
      <c r="BK230" s="199">
        <f>ROUND(I230*H230,2)</f>
        <v>0</v>
      </c>
      <c r="BL230" s="18" t="s">
        <v>152</v>
      </c>
      <c r="BM230" s="198" t="s">
        <v>1331</v>
      </c>
    </row>
    <row r="231" spans="1:65" s="2" customFormat="1" ht="14.45" customHeight="1">
      <c r="A231" s="35"/>
      <c r="B231" s="36"/>
      <c r="C231" s="187" t="s">
        <v>1332</v>
      </c>
      <c r="D231" s="187" t="s">
        <v>155</v>
      </c>
      <c r="E231" s="188" t="s">
        <v>701</v>
      </c>
      <c r="F231" s="189" t="s">
        <v>316</v>
      </c>
      <c r="G231" s="190" t="s">
        <v>317</v>
      </c>
      <c r="H231" s="191">
        <v>5.9</v>
      </c>
      <c r="I231" s="192"/>
      <c r="J231" s="193">
        <f>ROUND(I231*H231,2)</f>
        <v>0</v>
      </c>
      <c r="K231" s="189" t="s">
        <v>237</v>
      </c>
      <c r="L231" s="40"/>
      <c r="M231" s="194" t="s">
        <v>1</v>
      </c>
      <c r="N231" s="195" t="s">
        <v>46</v>
      </c>
      <c r="O231" s="72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152</v>
      </c>
      <c r="AT231" s="198" t="s">
        <v>155</v>
      </c>
      <c r="AU231" s="198" t="s">
        <v>89</v>
      </c>
      <c r="AY231" s="18" t="s">
        <v>153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21</v>
      </c>
      <c r="BK231" s="199">
        <f>ROUND(I231*H231,2)</f>
        <v>0</v>
      </c>
      <c r="BL231" s="18" t="s">
        <v>152</v>
      </c>
      <c r="BM231" s="198" t="s">
        <v>1333</v>
      </c>
    </row>
    <row r="232" spans="1:65" s="12" customFormat="1" ht="20.85" customHeight="1">
      <c r="B232" s="171"/>
      <c r="C232" s="172"/>
      <c r="D232" s="173" t="s">
        <v>80</v>
      </c>
      <c r="E232" s="185" t="s">
        <v>497</v>
      </c>
      <c r="F232" s="185" t="s">
        <v>498</v>
      </c>
      <c r="G232" s="172"/>
      <c r="H232" s="172"/>
      <c r="I232" s="175"/>
      <c r="J232" s="186">
        <f>BK232</f>
        <v>0</v>
      </c>
      <c r="K232" s="172"/>
      <c r="L232" s="177"/>
      <c r="M232" s="178"/>
      <c r="N232" s="179"/>
      <c r="O232" s="179"/>
      <c r="P232" s="180">
        <f>P233</f>
        <v>0</v>
      </c>
      <c r="Q232" s="179"/>
      <c r="R232" s="180">
        <f>R233</f>
        <v>0</v>
      </c>
      <c r="S232" s="179"/>
      <c r="T232" s="181">
        <f>T233</f>
        <v>0</v>
      </c>
      <c r="AR232" s="182" t="s">
        <v>21</v>
      </c>
      <c r="AT232" s="183" t="s">
        <v>80</v>
      </c>
      <c r="AU232" s="183" t="s">
        <v>89</v>
      </c>
      <c r="AY232" s="182" t="s">
        <v>153</v>
      </c>
      <c r="BK232" s="184">
        <f>BK233</f>
        <v>0</v>
      </c>
    </row>
    <row r="233" spans="1:65" s="2" customFormat="1" ht="14.45" customHeight="1">
      <c r="A233" s="35"/>
      <c r="B233" s="36"/>
      <c r="C233" s="187" t="s">
        <v>905</v>
      </c>
      <c r="D233" s="187" t="s">
        <v>155</v>
      </c>
      <c r="E233" s="188" t="s">
        <v>1136</v>
      </c>
      <c r="F233" s="189" t="s">
        <v>1137</v>
      </c>
      <c r="G233" s="190" t="s">
        <v>317</v>
      </c>
      <c r="H233" s="191">
        <v>35.353999999999999</v>
      </c>
      <c r="I233" s="192"/>
      <c r="J233" s="193">
        <f>ROUND(I233*H233,2)</f>
        <v>0</v>
      </c>
      <c r="K233" s="189" t="s">
        <v>237</v>
      </c>
      <c r="L233" s="40"/>
      <c r="M233" s="256" t="s">
        <v>1</v>
      </c>
      <c r="N233" s="257" t="s">
        <v>46</v>
      </c>
      <c r="O233" s="207"/>
      <c r="P233" s="258">
        <f>O233*H233</f>
        <v>0</v>
      </c>
      <c r="Q233" s="258">
        <v>0</v>
      </c>
      <c r="R233" s="258">
        <f>Q233*H233</f>
        <v>0</v>
      </c>
      <c r="S233" s="258">
        <v>0</v>
      </c>
      <c r="T233" s="25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152</v>
      </c>
      <c r="AT233" s="198" t="s">
        <v>155</v>
      </c>
      <c r="AU233" s="198" t="s">
        <v>167</v>
      </c>
      <c r="AY233" s="18" t="s">
        <v>153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21</v>
      </c>
      <c r="BK233" s="199">
        <f>ROUND(I233*H233,2)</f>
        <v>0</v>
      </c>
      <c r="BL233" s="18" t="s">
        <v>152</v>
      </c>
      <c r="BM233" s="198" t="s">
        <v>1334</v>
      </c>
    </row>
    <row r="234" spans="1:65" s="2" customFormat="1" ht="6.95" customHeight="1">
      <c r="A234" s="35"/>
      <c r="B234" s="55"/>
      <c r="C234" s="56"/>
      <c r="D234" s="56"/>
      <c r="E234" s="56"/>
      <c r="F234" s="56"/>
      <c r="G234" s="56"/>
      <c r="H234" s="56"/>
      <c r="I234" s="56"/>
      <c r="J234" s="56"/>
      <c r="K234" s="56"/>
      <c r="L234" s="40"/>
      <c r="M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</row>
  </sheetData>
  <sheetProtection algorithmName="SHA-512" hashValue="IfHwaPlQhjC+4jnm7tSZsAFjSRaIFV1pd727Atxhp1YckSDgwPhyPU2Ca54MJhNyavq4whBaGaxpdxUtwVSjZg==" saltValue="xqZdytWD3LX4RnkEftxtmnju7Qv6wRTMuQFJ+e4QdzQgxwc7bBULyxC68IZFitwipIDOfyU8K9sFN9C6x/FwLQ==" spinCount="100000" sheet="1" objects="1" scenarios="1" formatColumns="0" formatRows="0" autoFilter="0"/>
  <autoFilter ref="C122:K23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8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120</v>
      </c>
      <c r="AZ2" s="209" t="s">
        <v>1335</v>
      </c>
      <c r="BA2" s="209" t="s">
        <v>1</v>
      </c>
      <c r="BB2" s="209" t="s">
        <v>1</v>
      </c>
      <c r="BC2" s="209" t="s">
        <v>1336</v>
      </c>
      <c r="BD2" s="209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  <c r="AZ3" s="209" t="s">
        <v>1337</v>
      </c>
      <c r="BA3" s="209" t="s">
        <v>1</v>
      </c>
      <c r="BB3" s="209" t="s">
        <v>1</v>
      </c>
      <c r="BC3" s="209" t="s">
        <v>204</v>
      </c>
      <c r="BD3" s="209" t="s">
        <v>89</v>
      </c>
    </row>
    <row r="4" spans="1:5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113" t="s">
        <v>16</v>
      </c>
      <c r="L6" s="21"/>
    </row>
    <row r="7" spans="1:5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5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37" t="s">
        <v>1338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ROUND((SUM(BE118:BE147)),  2)</f>
        <v>0</v>
      </c>
      <c r="G33" s="35"/>
      <c r="H33" s="35"/>
      <c r="I33" s="125">
        <v>0.21</v>
      </c>
      <c r="J33" s="124">
        <f>ROUND(((SUM(BE118:BE147))*I33),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ROUND((SUM(BF118:BF147)),  2)</f>
        <v>0</v>
      </c>
      <c r="G34" s="35"/>
      <c r="H34" s="35"/>
      <c r="I34" s="125">
        <v>0.15</v>
      </c>
      <c r="J34" s="124">
        <f>ROUND(((SUM(BF118:BF147))*I34),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ROUND((SUM(BG118:BG147)),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ROUND((SUM(BH118:BH147)),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ROUND((SUM(BI118:BI147)),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31 - SO 31 - Odstranění porostu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3" t="str">
        <f>E7</f>
        <v>Přírodě blízká protipovodňová ochrana - obec Karlovice, Zadní Ves</v>
      </c>
      <c r="F108" s="334"/>
      <c r="G108" s="334"/>
      <c r="H108" s="334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E9</f>
        <v>SO 31 - SO 31 - Odstranění porostu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</v>
      </c>
      <c r="D112" s="37"/>
      <c r="E112" s="37"/>
      <c r="F112" s="28" t="str">
        <f>F12</f>
        <v>obec Karlovice, Zadní Ves</v>
      </c>
      <c r="G112" s="37"/>
      <c r="H112" s="37"/>
      <c r="I112" s="30" t="s">
        <v>24</v>
      </c>
      <c r="J112" s="67" t="str">
        <f>IF(J12="","",J12)</f>
        <v>15. 7. 2020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E15</f>
        <v>Povodí Odry, s.p.</v>
      </c>
      <c r="G114" s="37"/>
      <c r="H114" s="37"/>
      <c r="I114" s="30" t="s">
        <v>34</v>
      </c>
      <c r="J114" s="33" t="str">
        <f>E21</f>
        <v>AQUATIS, a.s.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32</v>
      </c>
      <c r="D115" s="37"/>
      <c r="E115" s="37"/>
      <c r="F115" s="28" t="str">
        <f>IF(E18="","",E18)</f>
        <v>Vyplň údaj</v>
      </c>
      <c r="G115" s="37"/>
      <c r="H115" s="37"/>
      <c r="I115" s="30" t="s">
        <v>38</v>
      </c>
      <c r="J115" s="33" t="str">
        <f>E24</f>
        <v>Ing. Michal Jendruščák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139</v>
      </c>
      <c r="D117" s="163" t="s">
        <v>66</v>
      </c>
      <c r="E117" s="163" t="s">
        <v>62</v>
      </c>
      <c r="F117" s="163" t="s">
        <v>63</v>
      </c>
      <c r="G117" s="163" t="s">
        <v>140</v>
      </c>
      <c r="H117" s="163" t="s">
        <v>141</v>
      </c>
      <c r="I117" s="163" t="s">
        <v>142</v>
      </c>
      <c r="J117" s="163" t="s">
        <v>133</v>
      </c>
      <c r="K117" s="164" t="s">
        <v>143</v>
      </c>
      <c r="L117" s="165"/>
      <c r="M117" s="76" t="s">
        <v>1</v>
      </c>
      <c r="N117" s="77" t="s">
        <v>45</v>
      </c>
      <c r="O117" s="77" t="s">
        <v>144</v>
      </c>
      <c r="P117" s="77" t="s">
        <v>145</v>
      </c>
      <c r="Q117" s="77" t="s">
        <v>146</v>
      </c>
      <c r="R117" s="77" t="s">
        <v>147</v>
      </c>
      <c r="S117" s="77" t="s">
        <v>148</v>
      </c>
      <c r="T117" s="78" t="s">
        <v>149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150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80</v>
      </c>
      <c r="AU118" s="18" t="s">
        <v>135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80</v>
      </c>
      <c r="E119" s="174" t="s">
        <v>231</v>
      </c>
      <c r="F119" s="174" t="s">
        <v>232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21</v>
      </c>
      <c r="AT119" s="183" t="s">
        <v>80</v>
      </c>
      <c r="AU119" s="183" t="s">
        <v>81</v>
      </c>
      <c r="AY119" s="182" t="s">
        <v>153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80</v>
      </c>
      <c r="E120" s="185" t="s">
        <v>21</v>
      </c>
      <c r="F120" s="185" t="s">
        <v>233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SUM(P121:P147)</f>
        <v>0</v>
      </c>
      <c r="Q120" s="179"/>
      <c r="R120" s="180">
        <f>SUM(R121:R147)</f>
        <v>0</v>
      </c>
      <c r="S120" s="179"/>
      <c r="T120" s="181">
        <f>SUM(T121:T147)</f>
        <v>0</v>
      </c>
      <c r="AR120" s="182" t="s">
        <v>21</v>
      </c>
      <c r="AT120" s="183" t="s">
        <v>80</v>
      </c>
      <c r="AU120" s="183" t="s">
        <v>21</v>
      </c>
      <c r="AY120" s="182" t="s">
        <v>153</v>
      </c>
      <c r="BK120" s="184">
        <f>SUM(BK121:BK147)</f>
        <v>0</v>
      </c>
    </row>
    <row r="121" spans="1:65" s="2" customFormat="1" ht="24.2" customHeight="1">
      <c r="A121" s="35"/>
      <c r="B121" s="36"/>
      <c r="C121" s="187" t="s">
        <v>21</v>
      </c>
      <c r="D121" s="222" t="s">
        <v>155</v>
      </c>
      <c r="E121" s="188" t="s">
        <v>1339</v>
      </c>
      <c r="F121" s="189" t="s">
        <v>1340</v>
      </c>
      <c r="G121" s="190" t="s">
        <v>236</v>
      </c>
      <c r="H121" s="191">
        <v>7405</v>
      </c>
      <c r="I121" s="192"/>
      <c r="J121" s="193">
        <f>ROUND(I121*H121,2)</f>
        <v>0</v>
      </c>
      <c r="K121" s="189" t="s">
        <v>237</v>
      </c>
      <c r="L121" s="40"/>
      <c r="M121" s="194" t="s">
        <v>1</v>
      </c>
      <c r="N121" s="195" t="s">
        <v>46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152</v>
      </c>
      <c r="AT121" s="198" t="s">
        <v>155</v>
      </c>
      <c r="AU121" s="198" t="s">
        <v>89</v>
      </c>
      <c r="AY121" s="18" t="s">
        <v>153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21</v>
      </c>
      <c r="BK121" s="199">
        <f>ROUND(I121*H121,2)</f>
        <v>0</v>
      </c>
      <c r="BL121" s="18" t="s">
        <v>152</v>
      </c>
      <c r="BM121" s="198" t="s">
        <v>1341</v>
      </c>
    </row>
    <row r="122" spans="1:65" s="13" customFormat="1">
      <c r="B122" s="211"/>
      <c r="C122" s="212"/>
      <c r="D122" s="200" t="s">
        <v>239</v>
      </c>
      <c r="E122" s="213" t="s">
        <v>1</v>
      </c>
      <c r="F122" s="214" t="s">
        <v>1342</v>
      </c>
      <c r="G122" s="212"/>
      <c r="H122" s="215">
        <v>7405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239</v>
      </c>
      <c r="AU122" s="221" t="s">
        <v>89</v>
      </c>
      <c r="AV122" s="13" t="s">
        <v>89</v>
      </c>
      <c r="AW122" s="13" t="s">
        <v>37</v>
      </c>
      <c r="AX122" s="13" t="s">
        <v>21</v>
      </c>
      <c r="AY122" s="221" t="s">
        <v>153</v>
      </c>
    </row>
    <row r="123" spans="1:65" s="2" customFormat="1" ht="14.45" customHeight="1">
      <c r="A123" s="35"/>
      <c r="B123" s="36"/>
      <c r="C123" s="187" t="s">
        <v>89</v>
      </c>
      <c r="D123" s="222" t="s">
        <v>155</v>
      </c>
      <c r="E123" s="188" t="s">
        <v>1343</v>
      </c>
      <c r="F123" s="189" t="s">
        <v>1344</v>
      </c>
      <c r="G123" s="190" t="s">
        <v>424</v>
      </c>
      <c r="H123" s="191">
        <v>1308</v>
      </c>
      <c r="I123" s="192"/>
      <c r="J123" s="193">
        <f>ROUND(I123*H123,2)</f>
        <v>0</v>
      </c>
      <c r="K123" s="189" t="s">
        <v>237</v>
      </c>
      <c r="L123" s="40"/>
      <c r="M123" s="194" t="s">
        <v>1</v>
      </c>
      <c r="N123" s="195" t="s">
        <v>46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152</v>
      </c>
      <c r="AT123" s="198" t="s">
        <v>155</v>
      </c>
      <c r="AU123" s="198" t="s">
        <v>89</v>
      </c>
      <c r="AY123" s="18" t="s">
        <v>153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21</v>
      </c>
      <c r="BK123" s="199">
        <f>ROUND(I123*H123,2)</f>
        <v>0</v>
      </c>
      <c r="BL123" s="18" t="s">
        <v>152</v>
      </c>
      <c r="BM123" s="198" t="s">
        <v>1345</v>
      </c>
    </row>
    <row r="124" spans="1:65" s="13" customFormat="1">
      <c r="B124" s="211"/>
      <c r="C124" s="212"/>
      <c r="D124" s="200" t="s">
        <v>239</v>
      </c>
      <c r="E124" s="213" t="s">
        <v>1</v>
      </c>
      <c r="F124" s="214" t="s">
        <v>1346</v>
      </c>
      <c r="G124" s="212"/>
      <c r="H124" s="215">
        <v>1287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239</v>
      </c>
      <c r="AU124" s="221" t="s">
        <v>89</v>
      </c>
      <c r="AV124" s="13" t="s">
        <v>89</v>
      </c>
      <c r="AW124" s="13" t="s">
        <v>37</v>
      </c>
      <c r="AX124" s="13" t="s">
        <v>81</v>
      </c>
      <c r="AY124" s="221" t="s">
        <v>153</v>
      </c>
    </row>
    <row r="125" spans="1:65" s="13" customFormat="1">
      <c r="B125" s="211"/>
      <c r="C125" s="212"/>
      <c r="D125" s="200" t="s">
        <v>239</v>
      </c>
      <c r="E125" s="213" t="s">
        <v>1</v>
      </c>
      <c r="F125" s="214" t="s">
        <v>1347</v>
      </c>
      <c r="G125" s="212"/>
      <c r="H125" s="215">
        <v>21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239</v>
      </c>
      <c r="AU125" s="221" t="s">
        <v>89</v>
      </c>
      <c r="AV125" s="13" t="s">
        <v>89</v>
      </c>
      <c r="AW125" s="13" t="s">
        <v>37</v>
      </c>
      <c r="AX125" s="13" t="s">
        <v>81</v>
      </c>
      <c r="AY125" s="221" t="s">
        <v>153</v>
      </c>
    </row>
    <row r="126" spans="1:65" s="14" customFormat="1">
      <c r="B126" s="223"/>
      <c r="C126" s="224"/>
      <c r="D126" s="200" t="s">
        <v>239</v>
      </c>
      <c r="E126" s="225" t="s">
        <v>1348</v>
      </c>
      <c r="F126" s="226" t="s">
        <v>271</v>
      </c>
      <c r="G126" s="224"/>
      <c r="H126" s="227">
        <v>1308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239</v>
      </c>
      <c r="AU126" s="233" t="s">
        <v>89</v>
      </c>
      <c r="AV126" s="14" t="s">
        <v>152</v>
      </c>
      <c r="AW126" s="14" t="s">
        <v>37</v>
      </c>
      <c r="AX126" s="14" t="s">
        <v>21</v>
      </c>
      <c r="AY126" s="233" t="s">
        <v>153</v>
      </c>
    </row>
    <row r="127" spans="1:65" s="2" customFormat="1" ht="14.45" customHeight="1">
      <c r="A127" s="35"/>
      <c r="B127" s="36"/>
      <c r="C127" s="187" t="s">
        <v>167</v>
      </c>
      <c r="D127" s="222" t="s">
        <v>155</v>
      </c>
      <c r="E127" s="188" t="s">
        <v>1349</v>
      </c>
      <c r="F127" s="189" t="s">
        <v>1350</v>
      </c>
      <c r="G127" s="190" t="s">
        <v>424</v>
      </c>
      <c r="H127" s="191">
        <v>30</v>
      </c>
      <c r="I127" s="192"/>
      <c r="J127" s="193">
        <f>ROUND(I127*H127,2)</f>
        <v>0</v>
      </c>
      <c r="K127" s="189" t="s">
        <v>237</v>
      </c>
      <c r="L127" s="40"/>
      <c r="M127" s="194" t="s">
        <v>1</v>
      </c>
      <c r="N127" s="195" t="s">
        <v>46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152</v>
      </c>
      <c r="AT127" s="198" t="s">
        <v>155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1351</v>
      </c>
    </row>
    <row r="128" spans="1:65" s="13" customFormat="1">
      <c r="B128" s="211"/>
      <c r="C128" s="212"/>
      <c r="D128" s="200" t="s">
        <v>239</v>
      </c>
      <c r="E128" s="213" t="s">
        <v>1337</v>
      </c>
      <c r="F128" s="214" t="s">
        <v>1352</v>
      </c>
      <c r="G128" s="212"/>
      <c r="H128" s="215">
        <v>12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239</v>
      </c>
      <c r="AU128" s="221" t="s">
        <v>89</v>
      </c>
      <c r="AV128" s="13" t="s">
        <v>89</v>
      </c>
      <c r="AW128" s="13" t="s">
        <v>37</v>
      </c>
      <c r="AX128" s="13" t="s">
        <v>81</v>
      </c>
      <c r="AY128" s="221" t="s">
        <v>153</v>
      </c>
    </row>
    <row r="129" spans="1:65" s="13" customFormat="1">
      <c r="B129" s="211"/>
      <c r="C129" s="212"/>
      <c r="D129" s="200" t="s">
        <v>239</v>
      </c>
      <c r="E129" s="213" t="s">
        <v>1</v>
      </c>
      <c r="F129" s="214" t="s">
        <v>1253</v>
      </c>
      <c r="G129" s="212"/>
      <c r="H129" s="215">
        <v>18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239</v>
      </c>
      <c r="AU129" s="221" t="s">
        <v>89</v>
      </c>
      <c r="AV129" s="13" t="s">
        <v>89</v>
      </c>
      <c r="AW129" s="13" t="s">
        <v>37</v>
      </c>
      <c r="AX129" s="13" t="s">
        <v>81</v>
      </c>
      <c r="AY129" s="221" t="s">
        <v>153</v>
      </c>
    </row>
    <row r="130" spans="1:65" s="14" customFormat="1">
      <c r="B130" s="223"/>
      <c r="C130" s="224"/>
      <c r="D130" s="200" t="s">
        <v>239</v>
      </c>
      <c r="E130" s="225" t="s">
        <v>1353</v>
      </c>
      <c r="F130" s="226" t="s">
        <v>271</v>
      </c>
      <c r="G130" s="224"/>
      <c r="H130" s="227">
        <v>30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239</v>
      </c>
      <c r="AU130" s="233" t="s">
        <v>89</v>
      </c>
      <c r="AV130" s="14" t="s">
        <v>152</v>
      </c>
      <c r="AW130" s="14" t="s">
        <v>37</v>
      </c>
      <c r="AX130" s="14" t="s">
        <v>21</v>
      </c>
      <c r="AY130" s="233" t="s">
        <v>153</v>
      </c>
    </row>
    <row r="131" spans="1:65" s="2" customFormat="1" ht="14.45" customHeight="1">
      <c r="A131" s="35"/>
      <c r="B131" s="36"/>
      <c r="C131" s="187" t="s">
        <v>152</v>
      </c>
      <c r="D131" s="222" t="s">
        <v>155</v>
      </c>
      <c r="E131" s="188" t="s">
        <v>1354</v>
      </c>
      <c r="F131" s="189" t="s">
        <v>1355</v>
      </c>
      <c r="G131" s="190" t="s">
        <v>424</v>
      </c>
      <c r="H131" s="191">
        <v>1287</v>
      </c>
      <c r="I131" s="192"/>
      <c r="J131" s="193">
        <f>ROUND(I131*H131,2)</f>
        <v>0</v>
      </c>
      <c r="K131" s="189" t="s">
        <v>237</v>
      </c>
      <c r="L131" s="40"/>
      <c r="M131" s="194" t="s">
        <v>1</v>
      </c>
      <c r="N131" s="195" t="s">
        <v>46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152</v>
      </c>
      <c r="AT131" s="198" t="s">
        <v>155</v>
      </c>
      <c r="AU131" s="198" t="s">
        <v>89</v>
      </c>
      <c r="AY131" s="18" t="s">
        <v>153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21</v>
      </c>
      <c r="BK131" s="199">
        <f>ROUND(I131*H131,2)</f>
        <v>0</v>
      </c>
      <c r="BL131" s="18" t="s">
        <v>152</v>
      </c>
      <c r="BM131" s="198" t="s">
        <v>1356</v>
      </c>
    </row>
    <row r="132" spans="1:65" s="13" customFormat="1">
      <c r="B132" s="211"/>
      <c r="C132" s="212"/>
      <c r="D132" s="200" t="s">
        <v>239</v>
      </c>
      <c r="E132" s="213" t="s">
        <v>1</v>
      </c>
      <c r="F132" s="214" t="s">
        <v>1336</v>
      </c>
      <c r="G132" s="212"/>
      <c r="H132" s="215">
        <v>1287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239</v>
      </c>
      <c r="AU132" s="221" t="s">
        <v>89</v>
      </c>
      <c r="AV132" s="13" t="s">
        <v>89</v>
      </c>
      <c r="AW132" s="13" t="s">
        <v>37</v>
      </c>
      <c r="AX132" s="13" t="s">
        <v>21</v>
      </c>
      <c r="AY132" s="221" t="s">
        <v>153</v>
      </c>
    </row>
    <row r="133" spans="1:65" s="2" customFormat="1" ht="14.45" customHeight="1">
      <c r="A133" s="35"/>
      <c r="B133" s="36"/>
      <c r="C133" s="187" t="s">
        <v>175</v>
      </c>
      <c r="D133" s="222" t="s">
        <v>155</v>
      </c>
      <c r="E133" s="188" t="s">
        <v>1357</v>
      </c>
      <c r="F133" s="189" t="s">
        <v>1358</v>
      </c>
      <c r="G133" s="190" t="s">
        <v>424</v>
      </c>
      <c r="H133" s="191">
        <v>12</v>
      </c>
      <c r="I133" s="192"/>
      <c r="J133" s="193">
        <f>ROUND(I133*H133,2)</f>
        <v>0</v>
      </c>
      <c r="K133" s="189" t="s">
        <v>237</v>
      </c>
      <c r="L133" s="40"/>
      <c r="M133" s="194" t="s">
        <v>1</v>
      </c>
      <c r="N133" s="195" t="s">
        <v>46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152</v>
      </c>
      <c r="AT133" s="198" t="s">
        <v>155</v>
      </c>
      <c r="AU133" s="198" t="s">
        <v>89</v>
      </c>
      <c r="AY133" s="18" t="s">
        <v>153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21</v>
      </c>
      <c r="BK133" s="199">
        <f>ROUND(I133*H133,2)</f>
        <v>0</v>
      </c>
      <c r="BL133" s="18" t="s">
        <v>152</v>
      </c>
      <c r="BM133" s="198" t="s">
        <v>1359</v>
      </c>
    </row>
    <row r="134" spans="1:65" s="2" customFormat="1" ht="14.45" customHeight="1">
      <c r="A134" s="35"/>
      <c r="B134" s="36"/>
      <c r="C134" s="187" t="s">
        <v>179</v>
      </c>
      <c r="D134" s="187" t="s">
        <v>155</v>
      </c>
      <c r="E134" s="188" t="s">
        <v>1360</v>
      </c>
      <c r="F134" s="189" t="s">
        <v>1361</v>
      </c>
      <c r="G134" s="190" t="s">
        <v>424</v>
      </c>
      <c r="H134" s="191">
        <v>1308</v>
      </c>
      <c r="I134" s="192"/>
      <c r="J134" s="193">
        <f>ROUND(I134*H134,2)</f>
        <v>0</v>
      </c>
      <c r="K134" s="189" t="s">
        <v>237</v>
      </c>
      <c r="L134" s="40"/>
      <c r="M134" s="194" t="s">
        <v>1</v>
      </c>
      <c r="N134" s="19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152</v>
      </c>
      <c r="AT134" s="198" t="s">
        <v>155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1362</v>
      </c>
    </row>
    <row r="135" spans="1:65" s="13" customFormat="1">
      <c r="B135" s="211"/>
      <c r="C135" s="212"/>
      <c r="D135" s="200" t="s">
        <v>239</v>
      </c>
      <c r="E135" s="213" t="s">
        <v>1</v>
      </c>
      <c r="F135" s="214" t="s">
        <v>1363</v>
      </c>
      <c r="G135" s="212"/>
      <c r="H135" s="215">
        <v>1308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239</v>
      </c>
      <c r="AU135" s="221" t="s">
        <v>89</v>
      </c>
      <c r="AV135" s="13" t="s">
        <v>89</v>
      </c>
      <c r="AW135" s="13" t="s">
        <v>37</v>
      </c>
      <c r="AX135" s="13" t="s">
        <v>21</v>
      </c>
      <c r="AY135" s="221" t="s">
        <v>153</v>
      </c>
    </row>
    <row r="136" spans="1:65" s="2" customFormat="1" ht="14.45" customHeight="1">
      <c r="A136" s="35"/>
      <c r="B136" s="36"/>
      <c r="C136" s="187" t="s">
        <v>183</v>
      </c>
      <c r="D136" s="187" t="s">
        <v>155</v>
      </c>
      <c r="E136" s="188" t="s">
        <v>1364</v>
      </c>
      <c r="F136" s="189" t="s">
        <v>1365</v>
      </c>
      <c r="G136" s="190" t="s">
        <v>424</v>
      </c>
      <c r="H136" s="191">
        <v>30</v>
      </c>
      <c r="I136" s="192"/>
      <c r="J136" s="193">
        <f>ROUND(I136*H136,2)</f>
        <v>0</v>
      </c>
      <c r="K136" s="189" t="s">
        <v>237</v>
      </c>
      <c r="L136" s="40"/>
      <c r="M136" s="194" t="s">
        <v>1</v>
      </c>
      <c r="N136" s="195" t="s">
        <v>46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152</v>
      </c>
      <c r="AT136" s="198" t="s">
        <v>155</v>
      </c>
      <c r="AU136" s="198" t="s">
        <v>89</v>
      </c>
      <c r="AY136" s="18" t="s">
        <v>153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21</v>
      </c>
      <c r="BK136" s="199">
        <f>ROUND(I136*H136,2)</f>
        <v>0</v>
      </c>
      <c r="BL136" s="18" t="s">
        <v>152</v>
      </c>
      <c r="BM136" s="198" t="s">
        <v>1366</v>
      </c>
    </row>
    <row r="137" spans="1:65" s="13" customFormat="1">
      <c r="B137" s="211"/>
      <c r="C137" s="212"/>
      <c r="D137" s="200" t="s">
        <v>239</v>
      </c>
      <c r="E137" s="213" t="s">
        <v>1</v>
      </c>
      <c r="F137" s="214" t="s">
        <v>1367</v>
      </c>
      <c r="G137" s="212"/>
      <c r="H137" s="215">
        <v>30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239</v>
      </c>
      <c r="AU137" s="221" t="s">
        <v>89</v>
      </c>
      <c r="AV137" s="13" t="s">
        <v>89</v>
      </c>
      <c r="AW137" s="13" t="s">
        <v>37</v>
      </c>
      <c r="AX137" s="13" t="s">
        <v>21</v>
      </c>
      <c r="AY137" s="221" t="s">
        <v>153</v>
      </c>
    </row>
    <row r="138" spans="1:65" s="2" customFormat="1" ht="14.45" customHeight="1">
      <c r="A138" s="35"/>
      <c r="B138" s="36"/>
      <c r="C138" s="187" t="s">
        <v>187</v>
      </c>
      <c r="D138" s="187" t="s">
        <v>155</v>
      </c>
      <c r="E138" s="188" t="s">
        <v>1368</v>
      </c>
      <c r="F138" s="189" t="s">
        <v>1369</v>
      </c>
      <c r="G138" s="190" t="s">
        <v>424</v>
      </c>
      <c r="H138" s="191">
        <v>1287</v>
      </c>
      <c r="I138" s="192"/>
      <c r="J138" s="193">
        <f>ROUND(I138*H138,2)</f>
        <v>0</v>
      </c>
      <c r="K138" s="189" t="s">
        <v>237</v>
      </c>
      <c r="L138" s="40"/>
      <c r="M138" s="194" t="s">
        <v>1</v>
      </c>
      <c r="N138" s="19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152</v>
      </c>
      <c r="AT138" s="198" t="s">
        <v>155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1370</v>
      </c>
    </row>
    <row r="139" spans="1:65" s="13" customFormat="1">
      <c r="B139" s="211"/>
      <c r="C139" s="212"/>
      <c r="D139" s="200" t="s">
        <v>239</v>
      </c>
      <c r="E139" s="213" t="s">
        <v>1</v>
      </c>
      <c r="F139" s="214" t="s">
        <v>1335</v>
      </c>
      <c r="G139" s="212"/>
      <c r="H139" s="215">
        <v>1287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239</v>
      </c>
      <c r="AU139" s="221" t="s">
        <v>89</v>
      </c>
      <c r="AV139" s="13" t="s">
        <v>89</v>
      </c>
      <c r="AW139" s="13" t="s">
        <v>37</v>
      </c>
      <c r="AX139" s="13" t="s">
        <v>21</v>
      </c>
      <c r="AY139" s="221" t="s">
        <v>153</v>
      </c>
    </row>
    <row r="140" spans="1:65" s="2" customFormat="1" ht="14.45" customHeight="1">
      <c r="A140" s="35"/>
      <c r="B140" s="36"/>
      <c r="C140" s="187" t="s">
        <v>191</v>
      </c>
      <c r="D140" s="187" t="s">
        <v>155</v>
      </c>
      <c r="E140" s="188" t="s">
        <v>1371</v>
      </c>
      <c r="F140" s="189" t="s">
        <v>1372</v>
      </c>
      <c r="G140" s="190" t="s">
        <v>424</v>
      </c>
      <c r="H140" s="191">
        <v>12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1373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1337</v>
      </c>
      <c r="G141" s="212"/>
      <c r="H141" s="215">
        <v>12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187" t="s">
        <v>26</v>
      </c>
      <c r="D142" s="187" t="s">
        <v>155</v>
      </c>
      <c r="E142" s="188" t="s">
        <v>1374</v>
      </c>
      <c r="F142" s="189" t="s">
        <v>1375</v>
      </c>
      <c r="G142" s="190" t="s">
        <v>424</v>
      </c>
      <c r="H142" s="191">
        <v>3861</v>
      </c>
      <c r="I142" s="192"/>
      <c r="J142" s="193">
        <f>ROUND(I142*H142,2)</f>
        <v>0</v>
      </c>
      <c r="K142" s="189" t="s">
        <v>237</v>
      </c>
      <c r="L142" s="40"/>
      <c r="M142" s="194" t="s">
        <v>1</v>
      </c>
      <c r="N142" s="195" t="s">
        <v>46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152</v>
      </c>
      <c r="AT142" s="198" t="s">
        <v>155</v>
      </c>
      <c r="AU142" s="198" t="s">
        <v>89</v>
      </c>
      <c r="AY142" s="18" t="s">
        <v>153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21</v>
      </c>
      <c r="BK142" s="199">
        <f>ROUND(I142*H142,2)</f>
        <v>0</v>
      </c>
      <c r="BL142" s="18" t="s">
        <v>152</v>
      </c>
      <c r="BM142" s="198" t="s">
        <v>1376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1377</v>
      </c>
      <c r="G143" s="212"/>
      <c r="H143" s="215">
        <v>3861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21</v>
      </c>
      <c r="AY143" s="221" t="s">
        <v>153</v>
      </c>
    </row>
    <row r="144" spans="1:65" s="2" customFormat="1" ht="14.45" customHeight="1">
      <c r="A144" s="35"/>
      <c r="B144" s="36"/>
      <c r="C144" s="187" t="s">
        <v>200</v>
      </c>
      <c r="D144" s="187" t="s">
        <v>155</v>
      </c>
      <c r="E144" s="188" t="s">
        <v>1378</v>
      </c>
      <c r="F144" s="189" t="s">
        <v>1379</v>
      </c>
      <c r="G144" s="190" t="s">
        <v>424</v>
      </c>
      <c r="H144" s="191">
        <v>36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1380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1381</v>
      </c>
      <c r="G145" s="212"/>
      <c r="H145" s="215">
        <v>36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21</v>
      </c>
      <c r="AY145" s="221" t="s">
        <v>153</v>
      </c>
    </row>
    <row r="146" spans="1:65" s="2" customFormat="1" ht="14.45" customHeight="1">
      <c r="A146" s="35"/>
      <c r="B146" s="36"/>
      <c r="C146" s="187" t="s">
        <v>204</v>
      </c>
      <c r="D146" s="187" t="s">
        <v>155</v>
      </c>
      <c r="E146" s="188" t="s">
        <v>922</v>
      </c>
      <c r="F146" s="189" t="s">
        <v>1382</v>
      </c>
      <c r="G146" s="190" t="s">
        <v>424</v>
      </c>
      <c r="H146" s="191">
        <v>1299</v>
      </c>
      <c r="I146" s="192"/>
      <c r="J146" s="193">
        <f>ROUND(I146*H146,2)</f>
        <v>0</v>
      </c>
      <c r="K146" s="189" t="s">
        <v>1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1383</v>
      </c>
    </row>
    <row r="147" spans="1:65" s="13" customFormat="1">
      <c r="B147" s="211"/>
      <c r="C147" s="212"/>
      <c r="D147" s="200" t="s">
        <v>239</v>
      </c>
      <c r="E147" s="213" t="s">
        <v>1</v>
      </c>
      <c r="F147" s="214" t="s">
        <v>1384</v>
      </c>
      <c r="G147" s="212"/>
      <c r="H147" s="215">
        <v>1299</v>
      </c>
      <c r="I147" s="216"/>
      <c r="J147" s="212"/>
      <c r="K147" s="212"/>
      <c r="L147" s="217"/>
      <c r="M147" s="261"/>
      <c r="N147" s="262"/>
      <c r="O147" s="262"/>
      <c r="P147" s="262"/>
      <c r="Q147" s="262"/>
      <c r="R147" s="262"/>
      <c r="S147" s="262"/>
      <c r="T147" s="263"/>
      <c r="AT147" s="221" t="s">
        <v>239</v>
      </c>
      <c r="AU147" s="221" t="s">
        <v>89</v>
      </c>
      <c r="AV147" s="13" t="s">
        <v>89</v>
      </c>
      <c r="AW147" s="13" t="s">
        <v>37</v>
      </c>
      <c r="AX147" s="13" t="s">
        <v>21</v>
      </c>
      <c r="AY147" s="221" t="s">
        <v>153</v>
      </c>
    </row>
    <row r="148" spans="1:65" s="2" customFormat="1" ht="6.95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2EhDWM6xc6Q2UjbE5H/sKLTijdZQ1wDpNBwNviQXADyLsmpJZrRsPt4yJM3+RRpv5LG2BH+CV+gDbBPVjgWLJA==" saltValue="g553gqL21kUiFNe7zpG0iytt80adH/HHZXkJw+Z33EVm8B10IoWIl6hiDQoGF8AWn8waO2h2kevoB06NI9EWyQ==" spinCount="100000" sheet="1" objects="1" scenarios="1" formatColumns="0" formatRows="0" autoFilter="0"/>
  <autoFilter ref="C117:K147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9"/>
  <sheetViews>
    <sheetView showGridLines="0" topLeftCell="A80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123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4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7" t="s">
        <v>1385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ROUND((SUM(BE120:BE158)),  2)</f>
        <v>0</v>
      </c>
      <c r="G33" s="35"/>
      <c r="H33" s="35"/>
      <c r="I33" s="125">
        <v>0.21</v>
      </c>
      <c r="J33" s="124">
        <f>ROUND(((SUM(BE120:BE158))*I33),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ROUND((SUM(BF120:BF158)),  2)</f>
        <v>0</v>
      </c>
      <c r="G34" s="35"/>
      <c r="H34" s="35"/>
      <c r="I34" s="125">
        <v>0.15</v>
      </c>
      <c r="J34" s="124">
        <f>ROUND(((SUM(BF120:BF158))*I34),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ROUND((SUM(BG120:BG158)),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ROUND((SUM(BH120:BH158)),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ROUND((SUM(BI120:BI158)),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SO 32 - SO 32 - Výsadba zeleně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226</v>
      </c>
      <c r="E99" s="157"/>
      <c r="F99" s="157"/>
      <c r="G99" s="157"/>
      <c r="H99" s="157"/>
      <c r="I99" s="157"/>
      <c r="J99" s="158">
        <f>J156</f>
        <v>0</v>
      </c>
      <c r="K99" s="155"/>
      <c r="L99" s="159"/>
    </row>
    <row r="100" spans="1:31" s="10" customFormat="1" ht="14.85" customHeight="1">
      <c r="B100" s="154"/>
      <c r="C100" s="155"/>
      <c r="D100" s="156" t="s">
        <v>227</v>
      </c>
      <c r="E100" s="157"/>
      <c r="F100" s="157"/>
      <c r="G100" s="157"/>
      <c r="H100" s="157"/>
      <c r="I100" s="157"/>
      <c r="J100" s="158">
        <f>J157</f>
        <v>0</v>
      </c>
      <c r="K100" s="155"/>
      <c r="L100" s="159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138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33" t="str">
        <f>E7</f>
        <v>Přírodě blízká protipovodňová ochrana - obec Karlovice, Zadní Ves</v>
      </c>
      <c r="F110" s="334"/>
      <c r="G110" s="334"/>
      <c r="H110" s="334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128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7" t="str">
        <f>E9</f>
        <v>SO 32 - SO 32 - Výsadba zeleně</v>
      </c>
      <c r="F112" s="332"/>
      <c r="G112" s="332"/>
      <c r="H112" s="33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</v>
      </c>
      <c r="D114" s="37"/>
      <c r="E114" s="37"/>
      <c r="F114" s="28" t="str">
        <f>F12</f>
        <v>obec Karlovice, Zadní Ves</v>
      </c>
      <c r="G114" s="37"/>
      <c r="H114" s="37"/>
      <c r="I114" s="30" t="s">
        <v>24</v>
      </c>
      <c r="J114" s="67" t="str">
        <f>IF(J12="","",J12)</f>
        <v>15. 7. 2020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E15</f>
        <v>Povodí Odry, s.p.</v>
      </c>
      <c r="G116" s="37"/>
      <c r="H116" s="37"/>
      <c r="I116" s="30" t="s">
        <v>34</v>
      </c>
      <c r="J116" s="33" t="str">
        <f>E21</f>
        <v>AQUATIS, a.s.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32</v>
      </c>
      <c r="D117" s="37"/>
      <c r="E117" s="37"/>
      <c r="F117" s="28" t="str">
        <f>IF(E18="","",E18)</f>
        <v>Vyplň údaj</v>
      </c>
      <c r="G117" s="37"/>
      <c r="H117" s="37"/>
      <c r="I117" s="30" t="s">
        <v>38</v>
      </c>
      <c r="J117" s="33" t="str">
        <f>E24</f>
        <v>Ing. Michal Jendruščák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0"/>
      <c r="B119" s="161"/>
      <c r="C119" s="162" t="s">
        <v>139</v>
      </c>
      <c r="D119" s="163" t="s">
        <v>66</v>
      </c>
      <c r="E119" s="163" t="s">
        <v>62</v>
      </c>
      <c r="F119" s="163" t="s">
        <v>63</v>
      </c>
      <c r="G119" s="163" t="s">
        <v>140</v>
      </c>
      <c r="H119" s="163" t="s">
        <v>141</v>
      </c>
      <c r="I119" s="163" t="s">
        <v>142</v>
      </c>
      <c r="J119" s="163" t="s">
        <v>133</v>
      </c>
      <c r="K119" s="164" t="s">
        <v>143</v>
      </c>
      <c r="L119" s="165"/>
      <c r="M119" s="76" t="s">
        <v>1</v>
      </c>
      <c r="N119" s="77" t="s">
        <v>45</v>
      </c>
      <c r="O119" s="77" t="s">
        <v>144</v>
      </c>
      <c r="P119" s="77" t="s">
        <v>145</v>
      </c>
      <c r="Q119" s="77" t="s">
        <v>146</v>
      </c>
      <c r="R119" s="77" t="s">
        <v>147</v>
      </c>
      <c r="S119" s="77" t="s">
        <v>148</v>
      </c>
      <c r="T119" s="78" t="s">
        <v>149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5"/>
      <c r="B120" s="36"/>
      <c r="C120" s="83" t="s">
        <v>150</v>
      </c>
      <c r="D120" s="37"/>
      <c r="E120" s="37"/>
      <c r="F120" s="37"/>
      <c r="G120" s="37"/>
      <c r="H120" s="37"/>
      <c r="I120" s="37"/>
      <c r="J120" s="166">
        <f>BK120</f>
        <v>0</v>
      </c>
      <c r="K120" s="37"/>
      <c r="L120" s="40"/>
      <c r="M120" s="79"/>
      <c r="N120" s="167"/>
      <c r="O120" s="80"/>
      <c r="P120" s="168">
        <f>P121</f>
        <v>0</v>
      </c>
      <c r="Q120" s="80"/>
      <c r="R120" s="168">
        <f>R121</f>
        <v>0.77075000000000005</v>
      </c>
      <c r="S120" s="80"/>
      <c r="T120" s="169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80</v>
      </c>
      <c r="AU120" s="18" t="s">
        <v>135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80</v>
      </c>
      <c r="E121" s="174" t="s">
        <v>231</v>
      </c>
      <c r="F121" s="174" t="s">
        <v>232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P122+P156</f>
        <v>0</v>
      </c>
      <c r="Q121" s="179"/>
      <c r="R121" s="180">
        <f>R122+R156</f>
        <v>0.77075000000000005</v>
      </c>
      <c r="S121" s="179"/>
      <c r="T121" s="181">
        <f>T122+T156</f>
        <v>0</v>
      </c>
      <c r="AR121" s="182" t="s">
        <v>21</v>
      </c>
      <c r="AT121" s="183" t="s">
        <v>80</v>
      </c>
      <c r="AU121" s="183" t="s">
        <v>81</v>
      </c>
      <c r="AY121" s="182" t="s">
        <v>153</v>
      </c>
      <c r="BK121" s="184">
        <f>BK122+BK156</f>
        <v>0</v>
      </c>
    </row>
    <row r="122" spans="1:65" s="12" customFormat="1" ht="22.9" customHeight="1">
      <c r="B122" s="171"/>
      <c r="C122" s="172"/>
      <c r="D122" s="173" t="s">
        <v>80</v>
      </c>
      <c r="E122" s="185" t="s">
        <v>21</v>
      </c>
      <c r="F122" s="185" t="s">
        <v>233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SUM(P123:P155)</f>
        <v>0</v>
      </c>
      <c r="Q122" s="179"/>
      <c r="R122" s="180">
        <f>SUM(R123:R155)</f>
        <v>0.77075000000000005</v>
      </c>
      <c r="S122" s="179"/>
      <c r="T122" s="181">
        <f>SUM(T123:T155)</f>
        <v>0</v>
      </c>
      <c r="AR122" s="182" t="s">
        <v>21</v>
      </c>
      <c r="AT122" s="183" t="s">
        <v>80</v>
      </c>
      <c r="AU122" s="183" t="s">
        <v>21</v>
      </c>
      <c r="AY122" s="182" t="s">
        <v>153</v>
      </c>
      <c r="BK122" s="184">
        <f>SUM(BK123:BK155)</f>
        <v>0</v>
      </c>
    </row>
    <row r="123" spans="1:65" s="2" customFormat="1" ht="14.45" customHeight="1">
      <c r="A123" s="35"/>
      <c r="B123" s="36"/>
      <c r="C123" s="187" t="s">
        <v>21</v>
      </c>
      <c r="D123" s="187" t="s">
        <v>155</v>
      </c>
      <c r="E123" s="188" t="s">
        <v>1386</v>
      </c>
      <c r="F123" s="189" t="s">
        <v>1387</v>
      </c>
      <c r="G123" s="190" t="s">
        <v>424</v>
      </c>
      <c r="H123" s="191">
        <v>25</v>
      </c>
      <c r="I123" s="192"/>
      <c r="J123" s="193">
        <f>ROUND(I123*H123,2)</f>
        <v>0</v>
      </c>
      <c r="K123" s="189" t="s">
        <v>237</v>
      </c>
      <c r="L123" s="40"/>
      <c r="M123" s="194" t="s">
        <v>1</v>
      </c>
      <c r="N123" s="195" t="s">
        <v>46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152</v>
      </c>
      <c r="AT123" s="198" t="s">
        <v>155</v>
      </c>
      <c r="AU123" s="198" t="s">
        <v>89</v>
      </c>
      <c r="AY123" s="18" t="s">
        <v>153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21</v>
      </c>
      <c r="BK123" s="199">
        <f>ROUND(I123*H123,2)</f>
        <v>0</v>
      </c>
      <c r="BL123" s="18" t="s">
        <v>152</v>
      </c>
      <c r="BM123" s="198" t="s">
        <v>1388</v>
      </c>
    </row>
    <row r="124" spans="1:65" s="13" customFormat="1">
      <c r="B124" s="211"/>
      <c r="C124" s="212"/>
      <c r="D124" s="200" t="s">
        <v>239</v>
      </c>
      <c r="E124" s="213" t="s">
        <v>1</v>
      </c>
      <c r="F124" s="214" t="s">
        <v>1389</v>
      </c>
      <c r="G124" s="212"/>
      <c r="H124" s="215">
        <v>25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239</v>
      </c>
      <c r="AU124" s="221" t="s">
        <v>89</v>
      </c>
      <c r="AV124" s="13" t="s">
        <v>89</v>
      </c>
      <c r="AW124" s="13" t="s">
        <v>37</v>
      </c>
      <c r="AX124" s="13" t="s">
        <v>21</v>
      </c>
      <c r="AY124" s="221" t="s">
        <v>153</v>
      </c>
    </row>
    <row r="125" spans="1:65" s="2" customFormat="1" ht="14.45" customHeight="1">
      <c r="A125" s="35"/>
      <c r="B125" s="36"/>
      <c r="C125" s="187" t="s">
        <v>89</v>
      </c>
      <c r="D125" s="187" t="s">
        <v>155</v>
      </c>
      <c r="E125" s="188" t="s">
        <v>1390</v>
      </c>
      <c r="F125" s="189" t="s">
        <v>1391</v>
      </c>
      <c r="G125" s="190" t="s">
        <v>424</v>
      </c>
      <c r="H125" s="191">
        <v>15</v>
      </c>
      <c r="I125" s="192"/>
      <c r="J125" s="193">
        <f>ROUND(I125*H125,2)</f>
        <v>0</v>
      </c>
      <c r="K125" s="189" t="s">
        <v>237</v>
      </c>
      <c r="L125" s="40"/>
      <c r="M125" s="194" t="s">
        <v>1</v>
      </c>
      <c r="N125" s="195" t="s">
        <v>46</v>
      </c>
      <c r="O125" s="72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8" t="s">
        <v>152</v>
      </c>
      <c r="AT125" s="198" t="s">
        <v>155</v>
      </c>
      <c r="AU125" s="198" t="s">
        <v>89</v>
      </c>
      <c r="AY125" s="18" t="s">
        <v>153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21</v>
      </c>
      <c r="BK125" s="199">
        <f>ROUND(I125*H125,2)</f>
        <v>0</v>
      </c>
      <c r="BL125" s="18" t="s">
        <v>152</v>
      </c>
      <c r="BM125" s="198" t="s">
        <v>1392</v>
      </c>
    </row>
    <row r="126" spans="1:65" s="13" customFormat="1">
      <c r="B126" s="211"/>
      <c r="C126" s="212"/>
      <c r="D126" s="200" t="s">
        <v>239</v>
      </c>
      <c r="E126" s="213" t="s">
        <v>1</v>
      </c>
      <c r="F126" s="214" t="s">
        <v>1393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239</v>
      </c>
      <c r="AU126" s="221" t="s">
        <v>89</v>
      </c>
      <c r="AV126" s="13" t="s">
        <v>89</v>
      </c>
      <c r="AW126" s="13" t="s">
        <v>37</v>
      </c>
      <c r="AX126" s="13" t="s">
        <v>21</v>
      </c>
      <c r="AY126" s="221" t="s">
        <v>153</v>
      </c>
    </row>
    <row r="127" spans="1:65" s="2" customFormat="1" ht="14.45" customHeight="1">
      <c r="A127" s="35"/>
      <c r="B127" s="36"/>
      <c r="C127" s="245" t="s">
        <v>167</v>
      </c>
      <c r="D127" s="245" t="s">
        <v>334</v>
      </c>
      <c r="E127" s="247" t="s">
        <v>1394</v>
      </c>
      <c r="F127" s="248" t="s">
        <v>1395</v>
      </c>
      <c r="G127" s="249" t="s">
        <v>249</v>
      </c>
      <c r="H127" s="250">
        <v>2</v>
      </c>
      <c r="I127" s="251"/>
      <c r="J127" s="252">
        <f>ROUND(I127*H127,2)</f>
        <v>0</v>
      </c>
      <c r="K127" s="248" t="s">
        <v>237</v>
      </c>
      <c r="L127" s="253"/>
      <c r="M127" s="254" t="s">
        <v>1</v>
      </c>
      <c r="N127" s="255" t="s">
        <v>46</v>
      </c>
      <c r="O127" s="72"/>
      <c r="P127" s="196">
        <f>O127*H127</f>
        <v>0</v>
      </c>
      <c r="Q127" s="196">
        <v>0.22</v>
      </c>
      <c r="R127" s="196">
        <f>Q127*H127</f>
        <v>0.44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187</v>
      </c>
      <c r="AT127" s="198" t="s">
        <v>334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1396</v>
      </c>
    </row>
    <row r="128" spans="1:65" s="13" customFormat="1">
      <c r="B128" s="211"/>
      <c r="C128" s="212"/>
      <c r="D128" s="200" t="s">
        <v>239</v>
      </c>
      <c r="E128" s="213" t="s">
        <v>1</v>
      </c>
      <c r="F128" s="214" t="s">
        <v>1397</v>
      </c>
      <c r="G128" s="212"/>
      <c r="H128" s="215">
        <v>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239</v>
      </c>
      <c r="AU128" s="221" t="s">
        <v>89</v>
      </c>
      <c r="AV128" s="13" t="s">
        <v>89</v>
      </c>
      <c r="AW128" s="13" t="s">
        <v>37</v>
      </c>
      <c r="AX128" s="13" t="s">
        <v>21</v>
      </c>
      <c r="AY128" s="221" t="s">
        <v>153</v>
      </c>
    </row>
    <row r="129" spans="1:65" s="2" customFormat="1" ht="14.45" customHeight="1">
      <c r="A129" s="35"/>
      <c r="B129" s="36"/>
      <c r="C129" s="187" t="s">
        <v>152</v>
      </c>
      <c r="D129" s="187" t="s">
        <v>155</v>
      </c>
      <c r="E129" s="188" t="s">
        <v>1398</v>
      </c>
      <c r="F129" s="189" t="s">
        <v>1399</v>
      </c>
      <c r="G129" s="190" t="s">
        <v>424</v>
      </c>
      <c r="H129" s="191">
        <v>25</v>
      </c>
      <c r="I129" s="192"/>
      <c r="J129" s="193">
        <f>ROUND(I129*H129,2)</f>
        <v>0</v>
      </c>
      <c r="K129" s="189" t="s">
        <v>237</v>
      </c>
      <c r="L129" s="40"/>
      <c r="M129" s="194" t="s">
        <v>1</v>
      </c>
      <c r="N129" s="195" t="s">
        <v>46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152</v>
      </c>
      <c r="AT129" s="198" t="s">
        <v>155</v>
      </c>
      <c r="AU129" s="198" t="s">
        <v>89</v>
      </c>
      <c r="AY129" s="18" t="s">
        <v>153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21</v>
      </c>
      <c r="BK129" s="199">
        <f>ROUND(I129*H129,2)</f>
        <v>0</v>
      </c>
      <c r="BL129" s="18" t="s">
        <v>152</v>
      </c>
      <c r="BM129" s="198" t="s">
        <v>1400</v>
      </c>
    </row>
    <row r="130" spans="1:65" s="13" customFormat="1">
      <c r="B130" s="211"/>
      <c r="C130" s="212"/>
      <c r="D130" s="200" t="s">
        <v>239</v>
      </c>
      <c r="E130" s="213" t="s">
        <v>1</v>
      </c>
      <c r="F130" s="214" t="s">
        <v>1401</v>
      </c>
      <c r="G130" s="212"/>
      <c r="H130" s="215">
        <v>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239</v>
      </c>
      <c r="AU130" s="221" t="s">
        <v>89</v>
      </c>
      <c r="AV130" s="13" t="s">
        <v>89</v>
      </c>
      <c r="AW130" s="13" t="s">
        <v>37</v>
      </c>
      <c r="AX130" s="13" t="s">
        <v>21</v>
      </c>
      <c r="AY130" s="221" t="s">
        <v>153</v>
      </c>
    </row>
    <row r="131" spans="1:65" s="2" customFormat="1" ht="14.45" customHeight="1">
      <c r="A131" s="35"/>
      <c r="B131" s="36"/>
      <c r="C131" s="245" t="s">
        <v>175</v>
      </c>
      <c r="D131" s="245" t="s">
        <v>334</v>
      </c>
      <c r="E131" s="247" t="s">
        <v>1402</v>
      </c>
      <c r="F131" s="248" t="s">
        <v>1403</v>
      </c>
      <c r="G131" s="249" t="s">
        <v>424</v>
      </c>
      <c r="H131" s="250">
        <v>10</v>
      </c>
      <c r="I131" s="251"/>
      <c r="J131" s="252">
        <f>ROUND(I131*H131,2)</f>
        <v>0</v>
      </c>
      <c r="K131" s="248" t="s">
        <v>1</v>
      </c>
      <c r="L131" s="253"/>
      <c r="M131" s="254" t="s">
        <v>1</v>
      </c>
      <c r="N131" s="255" t="s">
        <v>46</v>
      </c>
      <c r="O131" s="72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8" t="s">
        <v>187</v>
      </c>
      <c r="AT131" s="198" t="s">
        <v>334</v>
      </c>
      <c r="AU131" s="198" t="s">
        <v>89</v>
      </c>
      <c r="AY131" s="18" t="s">
        <v>153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21</v>
      </c>
      <c r="BK131" s="199">
        <f>ROUND(I131*H131,2)</f>
        <v>0</v>
      </c>
      <c r="BL131" s="18" t="s">
        <v>152</v>
      </c>
      <c r="BM131" s="198" t="s">
        <v>1404</v>
      </c>
    </row>
    <row r="132" spans="1:65" s="2" customFormat="1" ht="14.45" customHeight="1">
      <c r="A132" s="35"/>
      <c r="B132" s="36"/>
      <c r="C132" s="245" t="s">
        <v>179</v>
      </c>
      <c r="D132" s="245" t="s">
        <v>334</v>
      </c>
      <c r="E132" s="247" t="s">
        <v>1405</v>
      </c>
      <c r="F132" s="248" t="s">
        <v>1406</v>
      </c>
      <c r="G132" s="249" t="s">
        <v>424</v>
      </c>
      <c r="H132" s="250">
        <v>5</v>
      </c>
      <c r="I132" s="251"/>
      <c r="J132" s="252">
        <f>ROUND(I132*H132,2)</f>
        <v>0</v>
      </c>
      <c r="K132" s="248" t="s">
        <v>1</v>
      </c>
      <c r="L132" s="253"/>
      <c r="M132" s="254" t="s">
        <v>1</v>
      </c>
      <c r="N132" s="255" t="s">
        <v>46</v>
      </c>
      <c r="O132" s="72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187</v>
      </c>
      <c r="AT132" s="198" t="s">
        <v>334</v>
      </c>
      <c r="AU132" s="198" t="s">
        <v>89</v>
      </c>
      <c r="AY132" s="18" t="s">
        <v>153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21</v>
      </c>
      <c r="BK132" s="199">
        <f>ROUND(I132*H132,2)</f>
        <v>0</v>
      </c>
      <c r="BL132" s="18" t="s">
        <v>152</v>
      </c>
      <c r="BM132" s="198" t="s">
        <v>1407</v>
      </c>
    </row>
    <row r="133" spans="1:65" s="2" customFormat="1" ht="14.45" customHeight="1">
      <c r="A133" s="35"/>
      <c r="B133" s="36"/>
      <c r="C133" s="245" t="s">
        <v>183</v>
      </c>
      <c r="D133" s="245" t="s">
        <v>334</v>
      </c>
      <c r="E133" s="247" t="s">
        <v>1408</v>
      </c>
      <c r="F133" s="248" t="s">
        <v>1409</v>
      </c>
      <c r="G133" s="249" t="s">
        <v>424</v>
      </c>
      <c r="H133" s="250">
        <v>5</v>
      </c>
      <c r="I133" s="251"/>
      <c r="J133" s="252">
        <f>ROUND(I133*H133,2)</f>
        <v>0</v>
      </c>
      <c r="K133" s="248" t="s">
        <v>1</v>
      </c>
      <c r="L133" s="253"/>
      <c r="M133" s="254" t="s">
        <v>1</v>
      </c>
      <c r="N133" s="255" t="s">
        <v>46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187</v>
      </c>
      <c r="AT133" s="198" t="s">
        <v>334</v>
      </c>
      <c r="AU133" s="198" t="s">
        <v>89</v>
      </c>
      <c r="AY133" s="18" t="s">
        <v>153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21</v>
      </c>
      <c r="BK133" s="199">
        <f>ROUND(I133*H133,2)</f>
        <v>0</v>
      </c>
      <c r="BL133" s="18" t="s">
        <v>152</v>
      </c>
      <c r="BM133" s="198" t="s">
        <v>1410</v>
      </c>
    </row>
    <row r="134" spans="1:65" s="2" customFormat="1" ht="14.45" customHeight="1">
      <c r="A134" s="35"/>
      <c r="B134" s="36"/>
      <c r="C134" s="245" t="s">
        <v>187</v>
      </c>
      <c r="D134" s="245" t="s">
        <v>334</v>
      </c>
      <c r="E134" s="247" t="s">
        <v>1411</v>
      </c>
      <c r="F134" s="248" t="s">
        <v>1412</v>
      </c>
      <c r="G134" s="249" t="s">
        <v>424</v>
      </c>
      <c r="H134" s="250">
        <v>5</v>
      </c>
      <c r="I134" s="251"/>
      <c r="J134" s="252">
        <f>ROUND(I134*H134,2)</f>
        <v>0</v>
      </c>
      <c r="K134" s="248" t="s">
        <v>1</v>
      </c>
      <c r="L134" s="253"/>
      <c r="M134" s="254" t="s">
        <v>1</v>
      </c>
      <c r="N134" s="255" t="s">
        <v>46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187</v>
      </c>
      <c r="AT134" s="198" t="s">
        <v>334</v>
      </c>
      <c r="AU134" s="198" t="s">
        <v>89</v>
      </c>
      <c r="AY134" s="18" t="s">
        <v>153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21</v>
      </c>
      <c r="BK134" s="199">
        <f>ROUND(I134*H134,2)</f>
        <v>0</v>
      </c>
      <c r="BL134" s="18" t="s">
        <v>152</v>
      </c>
      <c r="BM134" s="198" t="s">
        <v>1413</v>
      </c>
    </row>
    <row r="135" spans="1:65" s="2" customFormat="1" ht="14.45" customHeight="1">
      <c r="A135" s="35"/>
      <c r="B135" s="36"/>
      <c r="C135" s="187" t="s">
        <v>191</v>
      </c>
      <c r="D135" s="187" t="s">
        <v>155</v>
      </c>
      <c r="E135" s="188" t="s">
        <v>1414</v>
      </c>
      <c r="F135" s="189" t="s">
        <v>1415</v>
      </c>
      <c r="G135" s="190" t="s">
        <v>424</v>
      </c>
      <c r="H135" s="191">
        <v>15</v>
      </c>
      <c r="I135" s="192"/>
      <c r="J135" s="193">
        <f>ROUND(I135*H135,2)</f>
        <v>0</v>
      </c>
      <c r="K135" s="189" t="s">
        <v>237</v>
      </c>
      <c r="L135" s="40"/>
      <c r="M135" s="194" t="s">
        <v>1</v>
      </c>
      <c r="N135" s="195" t="s">
        <v>46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152</v>
      </c>
      <c r="AT135" s="198" t="s">
        <v>155</v>
      </c>
      <c r="AU135" s="198" t="s">
        <v>89</v>
      </c>
      <c r="AY135" s="18" t="s">
        <v>153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21</v>
      </c>
      <c r="BK135" s="199">
        <f>ROUND(I135*H135,2)</f>
        <v>0</v>
      </c>
      <c r="BL135" s="18" t="s">
        <v>152</v>
      </c>
      <c r="BM135" s="198" t="s">
        <v>1416</v>
      </c>
    </row>
    <row r="136" spans="1:65" s="13" customFormat="1">
      <c r="B136" s="211"/>
      <c r="C136" s="212"/>
      <c r="D136" s="200" t="s">
        <v>239</v>
      </c>
      <c r="E136" s="213" t="s">
        <v>1</v>
      </c>
      <c r="F136" s="214" t="s">
        <v>1417</v>
      </c>
      <c r="G136" s="212"/>
      <c r="H136" s="215">
        <v>15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239</v>
      </c>
      <c r="AU136" s="221" t="s">
        <v>89</v>
      </c>
      <c r="AV136" s="13" t="s">
        <v>89</v>
      </c>
      <c r="AW136" s="13" t="s">
        <v>37</v>
      </c>
      <c r="AX136" s="13" t="s">
        <v>21</v>
      </c>
      <c r="AY136" s="221" t="s">
        <v>153</v>
      </c>
    </row>
    <row r="137" spans="1:65" s="2" customFormat="1" ht="14.45" customHeight="1">
      <c r="A137" s="35"/>
      <c r="B137" s="36"/>
      <c r="C137" s="245" t="s">
        <v>26</v>
      </c>
      <c r="D137" s="245" t="s">
        <v>334</v>
      </c>
      <c r="E137" s="247" t="s">
        <v>1418</v>
      </c>
      <c r="F137" s="248" t="s">
        <v>1419</v>
      </c>
      <c r="G137" s="249" t="s">
        <v>424</v>
      </c>
      <c r="H137" s="250">
        <v>7</v>
      </c>
      <c r="I137" s="251"/>
      <c r="J137" s="252">
        <f>ROUND(I137*H137,2)</f>
        <v>0</v>
      </c>
      <c r="K137" s="248" t="s">
        <v>1</v>
      </c>
      <c r="L137" s="253"/>
      <c r="M137" s="254" t="s">
        <v>1</v>
      </c>
      <c r="N137" s="255" t="s">
        <v>46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187</v>
      </c>
      <c r="AT137" s="198" t="s">
        <v>334</v>
      </c>
      <c r="AU137" s="198" t="s">
        <v>89</v>
      </c>
      <c r="AY137" s="18" t="s">
        <v>153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21</v>
      </c>
      <c r="BK137" s="199">
        <f>ROUND(I137*H137,2)</f>
        <v>0</v>
      </c>
      <c r="BL137" s="18" t="s">
        <v>152</v>
      </c>
      <c r="BM137" s="198" t="s">
        <v>1420</v>
      </c>
    </row>
    <row r="138" spans="1:65" s="2" customFormat="1" ht="14.45" customHeight="1">
      <c r="A138" s="35"/>
      <c r="B138" s="36"/>
      <c r="C138" s="245" t="s">
        <v>200</v>
      </c>
      <c r="D138" s="245" t="s">
        <v>334</v>
      </c>
      <c r="E138" s="247" t="s">
        <v>1421</v>
      </c>
      <c r="F138" s="248" t="s">
        <v>1422</v>
      </c>
      <c r="G138" s="249" t="s">
        <v>424</v>
      </c>
      <c r="H138" s="250">
        <v>5</v>
      </c>
      <c r="I138" s="251"/>
      <c r="J138" s="252">
        <f>ROUND(I138*H138,2)</f>
        <v>0</v>
      </c>
      <c r="K138" s="248" t="s">
        <v>1</v>
      </c>
      <c r="L138" s="253"/>
      <c r="M138" s="254" t="s">
        <v>1</v>
      </c>
      <c r="N138" s="255" t="s">
        <v>46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187</v>
      </c>
      <c r="AT138" s="198" t="s">
        <v>334</v>
      </c>
      <c r="AU138" s="198" t="s">
        <v>89</v>
      </c>
      <c r="AY138" s="18" t="s">
        <v>153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21</v>
      </c>
      <c r="BK138" s="199">
        <f>ROUND(I138*H138,2)</f>
        <v>0</v>
      </c>
      <c r="BL138" s="18" t="s">
        <v>152</v>
      </c>
      <c r="BM138" s="198" t="s">
        <v>1423</v>
      </c>
    </row>
    <row r="139" spans="1:65" s="2" customFormat="1" ht="14.45" customHeight="1">
      <c r="A139" s="35"/>
      <c r="B139" s="36"/>
      <c r="C139" s="245" t="s">
        <v>204</v>
      </c>
      <c r="D139" s="245" t="s">
        <v>334</v>
      </c>
      <c r="E139" s="247" t="s">
        <v>1424</v>
      </c>
      <c r="F139" s="248" t="s">
        <v>1425</v>
      </c>
      <c r="G139" s="249" t="s">
        <v>424</v>
      </c>
      <c r="H139" s="250">
        <v>3</v>
      </c>
      <c r="I139" s="251"/>
      <c r="J139" s="252">
        <f>ROUND(I139*H139,2)</f>
        <v>0</v>
      </c>
      <c r="K139" s="248" t="s">
        <v>1</v>
      </c>
      <c r="L139" s="253"/>
      <c r="M139" s="254" t="s">
        <v>1</v>
      </c>
      <c r="N139" s="255" t="s">
        <v>46</v>
      </c>
      <c r="O139" s="72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187</v>
      </c>
      <c r="AT139" s="198" t="s">
        <v>334</v>
      </c>
      <c r="AU139" s="198" t="s">
        <v>89</v>
      </c>
      <c r="AY139" s="18" t="s">
        <v>153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21</v>
      </c>
      <c r="BK139" s="199">
        <f>ROUND(I139*H139,2)</f>
        <v>0</v>
      </c>
      <c r="BL139" s="18" t="s">
        <v>152</v>
      </c>
      <c r="BM139" s="198" t="s">
        <v>1426</v>
      </c>
    </row>
    <row r="140" spans="1:65" s="2" customFormat="1" ht="14.45" customHeight="1">
      <c r="A140" s="35"/>
      <c r="B140" s="36"/>
      <c r="C140" s="187" t="s">
        <v>209</v>
      </c>
      <c r="D140" s="187" t="s">
        <v>155</v>
      </c>
      <c r="E140" s="188" t="s">
        <v>1427</v>
      </c>
      <c r="F140" s="189" t="s">
        <v>1428</v>
      </c>
      <c r="G140" s="190" t="s">
        <v>424</v>
      </c>
      <c r="H140" s="191">
        <v>15</v>
      </c>
      <c r="I140" s="192"/>
      <c r="J140" s="193">
        <f>ROUND(I140*H140,2)</f>
        <v>0</v>
      </c>
      <c r="K140" s="189" t="s">
        <v>237</v>
      </c>
      <c r="L140" s="40"/>
      <c r="M140" s="194" t="s">
        <v>1</v>
      </c>
      <c r="N140" s="195" t="s">
        <v>46</v>
      </c>
      <c r="O140" s="72"/>
      <c r="P140" s="196">
        <f>O140*H140</f>
        <v>0</v>
      </c>
      <c r="Q140" s="196">
        <v>5.0000000000000002E-5</v>
      </c>
      <c r="R140" s="196">
        <f>Q140*H140</f>
        <v>7.5000000000000002E-4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152</v>
      </c>
      <c r="AT140" s="198" t="s">
        <v>155</v>
      </c>
      <c r="AU140" s="198" t="s">
        <v>89</v>
      </c>
      <c r="AY140" s="18" t="s">
        <v>153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21</v>
      </c>
      <c r="BK140" s="199">
        <f>ROUND(I140*H140,2)</f>
        <v>0</v>
      </c>
      <c r="BL140" s="18" t="s">
        <v>152</v>
      </c>
      <c r="BM140" s="198" t="s">
        <v>1429</v>
      </c>
    </row>
    <row r="141" spans="1:65" s="13" customFormat="1">
      <c r="B141" s="211"/>
      <c r="C141" s="212"/>
      <c r="D141" s="200" t="s">
        <v>239</v>
      </c>
      <c r="E141" s="213" t="s">
        <v>1</v>
      </c>
      <c r="F141" s="214" t="s">
        <v>1430</v>
      </c>
      <c r="G141" s="212"/>
      <c r="H141" s="215">
        <v>15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239</v>
      </c>
      <c r="AU141" s="221" t="s">
        <v>89</v>
      </c>
      <c r="AV141" s="13" t="s">
        <v>89</v>
      </c>
      <c r="AW141" s="13" t="s">
        <v>37</v>
      </c>
      <c r="AX141" s="13" t="s">
        <v>21</v>
      </c>
      <c r="AY141" s="221" t="s">
        <v>153</v>
      </c>
    </row>
    <row r="142" spans="1:65" s="2" customFormat="1" ht="14.45" customHeight="1">
      <c r="A142" s="35"/>
      <c r="B142" s="36"/>
      <c r="C142" s="245" t="s">
        <v>214</v>
      </c>
      <c r="D142" s="245" t="s">
        <v>334</v>
      </c>
      <c r="E142" s="247" t="s">
        <v>1431</v>
      </c>
      <c r="F142" s="248" t="s">
        <v>1432</v>
      </c>
      <c r="G142" s="249" t="s">
        <v>424</v>
      </c>
      <c r="H142" s="250">
        <v>45</v>
      </c>
      <c r="I142" s="251"/>
      <c r="J142" s="252">
        <f>ROUND(I142*H142,2)</f>
        <v>0</v>
      </c>
      <c r="K142" s="248" t="s">
        <v>237</v>
      </c>
      <c r="L142" s="253"/>
      <c r="M142" s="254" t="s">
        <v>1</v>
      </c>
      <c r="N142" s="255" t="s">
        <v>46</v>
      </c>
      <c r="O142" s="72"/>
      <c r="P142" s="196">
        <f>O142*H142</f>
        <v>0</v>
      </c>
      <c r="Q142" s="196">
        <v>4.7200000000000002E-3</v>
      </c>
      <c r="R142" s="196">
        <f>Q142*H142</f>
        <v>0.21240000000000001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187</v>
      </c>
      <c r="AT142" s="198" t="s">
        <v>334</v>
      </c>
      <c r="AU142" s="198" t="s">
        <v>89</v>
      </c>
      <c r="AY142" s="18" t="s">
        <v>153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21</v>
      </c>
      <c r="BK142" s="199">
        <f>ROUND(I142*H142,2)</f>
        <v>0</v>
      </c>
      <c r="BL142" s="18" t="s">
        <v>152</v>
      </c>
      <c r="BM142" s="198" t="s">
        <v>1433</v>
      </c>
    </row>
    <row r="143" spans="1:65" s="13" customFormat="1">
      <c r="B143" s="211"/>
      <c r="C143" s="212"/>
      <c r="D143" s="200" t="s">
        <v>239</v>
      </c>
      <c r="E143" s="213" t="s">
        <v>1</v>
      </c>
      <c r="F143" s="214" t="s">
        <v>1434</v>
      </c>
      <c r="G143" s="212"/>
      <c r="H143" s="215">
        <v>45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239</v>
      </c>
      <c r="AU143" s="221" t="s">
        <v>89</v>
      </c>
      <c r="AV143" s="13" t="s">
        <v>89</v>
      </c>
      <c r="AW143" s="13" t="s">
        <v>37</v>
      </c>
      <c r="AX143" s="13" t="s">
        <v>21</v>
      </c>
      <c r="AY143" s="221" t="s">
        <v>153</v>
      </c>
    </row>
    <row r="144" spans="1:65" s="2" customFormat="1" ht="14.45" customHeight="1">
      <c r="A144" s="35"/>
      <c r="B144" s="36"/>
      <c r="C144" s="187" t="s">
        <v>8</v>
      </c>
      <c r="D144" s="187" t="s">
        <v>155</v>
      </c>
      <c r="E144" s="188" t="s">
        <v>1435</v>
      </c>
      <c r="F144" s="189" t="s">
        <v>1436</v>
      </c>
      <c r="G144" s="190" t="s">
        <v>424</v>
      </c>
      <c r="H144" s="191">
        <v>15</v>
      </c>
      <c r="I144" s="192"/>
      <c r="J144" s="193">
        <f>ROUND(I144*H144,2)</f>
        <v>0</v>
      </c>
      <c r="K144" s="189" t="s">
        <v>237</v>
      </c>
      <c r="L144" s="40"/>
      <c r="M144" s="194" t="s">
        <v>1</v>
      </c>
      <c r="N144" s="195" t="s">
        <v>46</v>
      </c>
      <c r="O144" s="72"/>
      <c r="P144" s="196">
        <f>O144*H144</f>
        <v>0</v>
      </c>
      <c r="Q144" s="196">
        <v>2.0799999999999998E-3</v>
      </c>
      <c r="R144" s="196">
        <f>Q144*H144</f>
        <v>3.1199999999999999E-2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152</v>
      </c>
      <c r="AT144" s="198" t="s">
        <v>155</v>
      </c>
      <c r="AU144" s="198" t="s">
        <v>89</v>
      </c>
      <c r="AY144" s="18" t="s">
        <v>153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21</v>
      </c>
      <c r="BK144" s="199">
        <f>ROUND(I144*H144,2)</f>
        <v>0</v>
      </c>
      <c r="BL144" s="18" t="s">
        <v>152</v>
      </c>
      <c r="BM144" s="198" t="s">
        <v>1437</v>
      </c>
    </row>
    <row r="145" spans="1:65" s="13" customFormat="1">
      <c r="B145" s="211"/>
      <c r="C145" s="212"/>
      <c r="D145" s="200" t="s">
        <v>239</v>
      </c>
      <c r="E145" s="213" t="s">
        <v>1</v>
      </c>
      <c r="F145" s="214" t="s">
        <v>1438</v>
      </c>
      <c r="G145" s="212"/>
      <c r="H145" s="215">
        <v>15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239</v>
      </c>
      <c r="AU145" s="221" t="s">
        <v>89</v>
      </c>
      <c r="AV145" s="13" t="s">
        <v>89</v>
      </c>
      <c r="AW145" s="13" t="s">
        <v>37</v>
      </c>
      <c r="AX145" s="13" t="s">
        <v>21</v>
      </c>
      <c r="AY145" s="221" t="s">
        <v>153</v>
      </c>
    </row>
    <row r="146" spans="1:65" s="2" customFormat="1" ht="14.45" customHeight="1">
      <c r="A146" s="35"/>
      <c r="B146" s="36"/>
      <c r="C146" s="187" t="s">
        <v>310</v>
      </c>
      <c r="D146" s="187" t="s">
        <v>155</v>
      </c>
      <c r="E146" s="188" t="s">
        <v>1439</v>
      </c>
      <c r="F146" s="189" t="s">
        <v>1440</v>
      </c>
      <c r="G146" s="190" t="s">
        <v>249</v>
      </c>
      <c r="H146" s="191">
        <v>3.9</v>
      </c>
      <c r="I146" s="192"/>
      <c r="J146" s="193">
        <f>ROUND(I146*H146,2)</f>
        <v>0</v>
      </c>
      <c r="K146" s="189" t="s">
        <v>237</v>
      </c>
      <c r="L146" s="40"/>
      <c r="M146" s="194" t="s">
        <v>1</v>
      </c>
      <c r="N146" s="195" t="s">
        <v>46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152</v>
      </c>
      <c r="AT146" s="198" t="s">
        <v>155</v>
      </c>
      <c r="AU146" s="198" t="s">
        <v>89</v>
      </c>
      <c r="AY146" s="18" t="s">
        <v>153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21</v>
      </c>
      <c r="BK146" s="199">
        <f>ROUND(I146*H146,2)</f>
        <v>0</v>
      </c>
      <c r="BL146" s="18" t="s">
        <v>152</v>
      </c>
      <c r="BM146" s="198" t="s">
        <v>1441</v>
      </c>
    </row>
    <row r="147" spans="1:65" s="13" customFormat="1">
      <c r="B147" s="211"/>
      <c r="C147" s="212"/>
      <c r="D147" s="200" t="s">
        <v>239</v>
      </c>
      <c r="E147" s="213" t="s">
        <v>1</v>
      </c>
      <c r="F147" s="214" t="s">
        <v>1442</v>
      </c>
      <c r="G147" s="212"/>
      <c r="H147" s="215">
        <v>3.9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239</v>
      </c>
      <c r="AU147" s="221" t="s">
        <v>89</v>
      </c>
      <c r="AV147" s="13" t="s">
        <v>89</v>
      </c>
      <c r="AW147" s="13" t="s">
        <v>37</v>
      </c>
      <c r="AX147" s="13" t="s">
        <v>21</v>
      </c>
      <c r="AY147" s="221" t="s">
        <v>153</v>
      </c>
    </row>
    <row r="148" spans="1:65" s="2" customFormat="1" ht="14.45" customHeight="1">
      <c r="A148" s="35"/>
      <c r="B148" s="36"/>
      <c r="C148" s="245" t="s">
        <v>314</v>
      </c>
      <c r="D148" s="245" t="s">
        <v>334</v>
      </c>
      <c r="E148" s="247" t="s">
        <v>1443</v>
      </c>
      <c r="F148" s="248" t="s">
        <v>1444</v>
      </c>
      <c r="G148" s="249" t="s">
        <v>337</v>
      </c>
      <c r="H148" s="250">
        <v>4</v>
      </c>
      <c r="I148" s="251"/>
      <c r="J148" s="252">
        <f>ROUND(I148*H148,2)</f>
        <v>0</v>
      </c>
      <c r="K148" s="248" t="s">
        <v>1</v>
      </c>
      <c r="L148" s="253"/>
      <c r="M148" s="254" t="s">
        <v>1</v>
      </c>
      <c r="N148" s="255" t="s">
        <v>46</v>
      </c>
      <c r="O148" s="72"/>
      <c r="P148" s="196">
        <f>O148*H148</f>
        <v>0</v>
      </c>
      <c r="Q148" s="196">
        <v>1E-3</v>
      </c>
      <c r="R148" s="196">
        <f>Q148*H148</f>
        <v>4.0000000000000001E-3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187</v>
      </c>
      <c r="AT148" s="198" t="s">
        <v>334</v>
      </c>
      <c r="AU148" s="198" t="s">
        <v>89</v>
      </c>
      <c r="AY148" s="18" t="s">
        <v>153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21</v>
      </c>
      <c r="BK148" s="199">
        <f>ROUND(I148*H148,2)</f>
        <v>0</v>
      </c>
      <c r="BL148" s="18" t="s">
        <v>152</v>
      </c>
      <c r="BM148" s="198" t="s">
        <v>1445</v>
      </c>
    </row>
    <row r="149" spans="1:65" s="2" customFormat="1" ht="14.45" customHeight="1">
      <c r="A149" s="35"/>
      <c r="B149" s="36"/>
      <c r="C149" s="187" t="s">
        <v>320</v>
      </c>
      <c r="D149" s="187" t="s">
        <v>155</v>
      </c>
      <c r="E149" s="188" t="s">
        <v>1446</v>
      </c>
      <c r="F149" s="189" t="s">
        <v>1447</v>
      </c>
      <c r="G149" s="190" t="s">
        <v>236</v>
      </c>
      <c r="H149" s="191">
        <v>40</v>
      </c>
      <c r="I149" s="192"/>
      <c r="J149" s="193">
        <f>ROUND(I149*H149,2)</f>
        <v>0</v>
      </c>
      <c r="K149" s="189" t="s">
        <v>237</v>
      </c>
      <c r="L149" s="40"/>
      <c r="M149" s="194" t="s">
        <v>1</v>
      </c>
      <c r="N149" s="195" t="s">
        <v>46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152</v>
      </c>
      <c r="AT149" s="198" t="s">
        <v>155</v>
      </c>
      <c r="AU149" s="198" t="s">
        <v>89</v>
      </c>
      <c r="AY149" s="18" t="s">
        <v>153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21</v>
      </c>
      <c r="BK149" s="199">
        <f>ROUND(I149*H149,2)</f>
        <v>0</v>
      </c>
      <c r="BL149" s="18" t="s">
        <v>152</v>
      </c>
      <c r="BM149" s="198" t="s">
        <v>1448</v>
      </c>
    </row>
    <row r="150" spans="1:65" s="13" customFormat="1">
      <c r="B150" s="211"/>
      <c r="C150" s="212"/>
      <c r="D150" s="200" t="s">
        <v>239</v>
      </c>
      <c r="E150" s="213" t="s">
        <v>1</v>
      </c>
      <c r="F150" s="214" t="s">
        <v>1449</v>
      </c>
      <c r="G150" s="212"/>
      <c r="H150" s="215">
        <v>40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239</v>
      </c>
      <c r="AU150" s="221" t="s">
        <v>89</v>
      </c>
      <c r="AV150" s="13" t="s">
        <v>89</v>
      </c>
      <c r="AW150" s="13" t="s">
        <v>37</v>
      </c>
      <c r="AX150" s="13" t="s">
        <v>21</v>
      </c>
      <c r="AY150" s="221" t="s">
        <v>153</v>
      </c>
    </row>
    <row r="151" spans="1:65" s="2" customFormat="1" ht="14.45" customHeight="1">
      <c r="A151" s="35"/>
      <c r="B151" s="36"/>
      <c r="C151" s="245" t="s">
        <v>325</v>
      </c>
      <c r="D151" s="245" t="s">
        <v>334</v>
      </c>
      <c r="E151" s="247" t="s">
        <v>1450</v>
      </c>
      <c r="F151" s="248" t="s">
        <v>1451</v>
      </c>
      <c r="G151" s="249" t="s">
        <v>249</v>
      </c>
      <c r="H151" s="250">
        <v>0.41199999999999998</v>
      </c>
      <c r="I151" s="251"/>
      <c r="J151" s="252">
        <f>ROUND(I151*H151,2)</f>
        <v>0</v>
      </c>
      <c r="K151" s="248" t="s">
        <v>237</v>
      </c>
      <c r="L151" s="253"/>
      <c r="M151" s="254" t="s">
        <v>1</v>
      </c>
      <c r="N151" s="255" t="s">
        <v>46</v>
      </c>
      <c r="O151" s="72"/>
      <c r="P151" s="196">
        <f>O151*H151</f>
        <v>0</v>
      </c>
      <c r="Q151" s="196">
        <v>0.2</v>
      </c>
      <c r="R151" s="196">
        <f>Q151*H151</f>
        <v>8.2400000000000001E-2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187</v>
      </c>
      <c r="AT151" s="198" t="s">
        <v>334</v>
      </c>
      <c r="AU151" s="198" t="s">
        <v>89</v>
      </c>
      <c r="AY151" s="18" t="s">
        <v>153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21</v>
      </c>
      <c r="BK151" s="199">
        <f>ROUND(I151*H151,2)</f>
        <v>0</v>
      </c>
      <c r="BL151" s="18" t="s">
        <v>152</v>
      </c>
      <c r="BM151" s="198" t="s">
        <v>1452</v>
      </c>
    </row>
    <row r="152" spans="1:65" s="13" customFormat="1">
      <c r="B152" s="211"/>
      <c r="C152" s="212"/>
      <c r="D152" s="200" t="s">
        <v>239</v>
      </c>
      <c r="E152" s="213" t="s">
        <v>1</v>
      </c>
      <c r="F152" s="214" t="s">
        <v>1453</v>
      </c>
      <c r="G152" s="212"/>
      <c r="H152" s="215">
        <v>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239</v>
      </c>
      <c r="AU152" s="221" t="s">
        <v>89</v>
      </c>
      <c r="AV152" s="13" t="s">
        <v>89</v>
      </c>
      <c r="AW152" s="13" t="s">
        <v>37</v>
      </c>
      <c r="AX152" s="13" t="s">
        <v>21</v>
      </c>
      <c r="AY152" s="221" t="s">
        <v>153</v>
      </c>
    </row>
    <row r="153" spans="1:65" s="13" customFormat="1">
      <c r="B153" s="211"/>
      <c r="C153" s="212"/>
      <c r="D153" s="200" t="s">
        <v>239</v>
      </c>
      <c r="E153" s="212"/>
      <c r="F153" s="214" t="s">
        <v>1454</v>
      </c>
      <c r="G153" s="212"/>
      <c r="H153" s="215">
        <v>0.41199999999999998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239</v>
      </c>
      <c r="AU153" s="221" t="s">
        <v>89</v>
      </c>
      <c r="AV153" s="13" t="s">
        <v>89</v>
      </c>
      <c r="AW153" s="13" t="s">
        <v>4</v>
      </c>
      <c r="AX153" s="13" t="s">
        <v>21</v>
      </c>
      <c r="AY153" s="221" t="s">
        <v>153</v>
      </c>
    </row>
    <row r="154" spans="1:65" s="2" customFormat="1" ht="14.45" customHeight="1">
      <c r="A154" s="35"/>
      <c r="B154" s="36"/>
      <c r="C154" s="187" t="s">
        <v>329</v>
      </c>
      <c r="D154" s="187" t="s">
        <v>155</v>
      </c>
      <c r="E154" s="188" t="s">
        <v>1455</v>
      </c>
      <c r="F154" s="189" t="s">
        <v>1456</v>
      </c>
      <c r="G154" s="190" t="s">
        <v>249</v>
      </c>
      <c r="H154" s="191">
        <v>3.9</v>
      </c>
      <c r="I154" s="192"/>
      <c r="J154" s="193">
        <f>ROUND(I154*H154,2)</f>
        <v>0</v>
      </c>
      <c r="K154" s="189" t="s">
        <v>237</v>
      </c>
      <c r="L154" s="40"/>
      <c r="M154" s="194" t="s">
        <v>1</v>
      </c>
      <c r="N154" s="195" t="s">
        <v>46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152</v>
      </c>
      <c r="AT154" s="198" t="s">
        <v>155</v>
      </c>
      <c r="AU154" s="198" t="s">
        <v>89</v>
      </c>
      <c r="AY154" s="18" t="s">
        <v>153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21</v>
      </c>
      <c r="BK154" s="199">
        <f>ROUND(I154*H154,2)</f>
        <v>0</v>
      </c>
      <c r="BL154" s="18" t="s">
        <v>152</v>
      </c>
      <c r="BM154" s="198" t="s">
        <v>1457</v>
      </c>
    </row>
    <row r="155" spans="1:65" s="13" customFormat="1">
      <c r="B155" s="211"/>
      <c r="C155" s="212"/>
      <c r="D155" s="200" t="s">
        <v>239</v>
      </c>
      <c r="E155" s="213" t="s">
        <v>1</v>
      </c>
      <c r="F155" s="214" t="s">
        <v>1458</v>
      </c>
      <c r="G155" s="212"/>
      <c r="H155" s="215">
        <v>3.9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239</v>
      </c>
      <c r="AU155" s="221" t="s">
        <v>89</v>
      </c>
      <c r="AV155" s="13" t="s">
        <v>89</v>
      </c>
      <c r="AW155" s="13" t="s">
        <v>37</v>
      </c>
      <c r="AX155" s="13" t="s">
        <v>21</v>
      </c>
      <c r="AY155" s="221" t="s">
        <v>153</v>
      </c>
    </row>
    <row r="156" spans="1:65" s="12" customFormat="1" ht="22.9" customHeight="1">
      <c r="B156" s="171"/>
      <c r="C156" s="172"/>
      <c r="D156" s="173" t="s">
        <v>80</v>
      </c>
      <c r="E156" s="185" t="s">
        <v>191</v>
      </c>
      <c r="F156" s="185" t="s">
        <v>471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P157</f>
        <v>0</v>
      </c>
      <c r="Q156" s="179"/>
      <c r="R156" s="180">
        <f>R157</f>
        <v>0</v>
      </c>
      <c r="S156" s="179"/>
      <c r="T156" s="181">
        <f>T157</f>
        <v>0</v>
      </c>
      <c r="AR156" s="182" t="s">
        <v>21</v>
      </c>
      <c r="AT156" s="183" t="s">
        <v>80</v>
      </c>
      <c r="AU156" s="183" t="s">
        <v>21</v>
      </c>
      <c r="AY156" s="182" t="s">
        <v>153</v>
      </c>
      <c r="BK156" s="184">
        <f>BK157</f>
        <v>0</v>
      </c>
    </row>
    <row r="157" spans="1:65" s="12" customFormat="1" ht="20.85" customHeight="1">
      <c r="B157" s="171"/>
      <c r="C157" s="172"/>
      <c r="D157" s="173" t="s">
        <v>80</v>
      </c>
      <c r="E157" s="185" t="s">
        <v>497</v>
      </c>
      <c r="F157" s="185" t="s">
        <v>498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P158</f>
        <v>0</v>
      </c>
      <c r="Q157" s="179"/>
      <c r="R157" s="180">
        <f>R158</f>
        <v>0</v>
      </c>
      <c r="S157" s="179"/>
      <c r="T157" s="181">
        <f>T158</f>
        <v>0</v>
      </c>
      <c r="AR157" s="182" t="s">
        <v>21</v>
      </c>
      <c r="AT157" s="183" t="s">
        <v>80</v>
      </c>
      <c r="AU157" s="183" t="s">
        <v>89</v>
      </c>
      <c r="AY157" s="182" t="s">
        <v>153</v>
      </c>
      <c r="BK157" s="184">
        <f>BK158</f>
        <v>0</v>
      </c>
    </row>
    <row r="158" spans="1:65" s="2" customFormat="1" ht="14.45" customHeight="1">
      <c r="A158" s="35"/>
      <c r="B158" s="36"/>
      <c r="C158" s="187" t="s">
        <v>7</v>
      </c>
      <c r="D158" s="187" t="s">
        <v>155</v>
      </c>
      <c r="E158" s="188" t="s">
        <v>1459</v>
      </c>
      <c r="F158" s="189" t="s">
        <v>1460</v>
      </c>
      <c r="G158" s="190" t="s">
        <v>317</v>
      </c>
      <c r="H158" s="191">
        <v>0.77100000000000002</v>
      </c>
      <c r="I158" s="192"/>
      <c r="J158" s="193">
        <f>ROUND(I158*H158,2)</f>
        <v>0</v>
      </c>
      <c r="K158" s="189" t="s">
        <v>1</v>
      </c>
      <c r="L158" s="40"/>
      <c r="M158" s="256" t="s">
        <v>1</v>
      </c>
      <c r="N158" s="257" t="s">
        <v>46</v>
      </c>
      <c r="O158" s="207"/>
      <c r="P158" s="258">
        <f>O158*H158</f>
        <v>0</v>
      </c>
      <c r="Q158" s="258">
        <v>0</v>
      </c>
      <c r="R158" s="258">
        <f>Q158*H158</f>
        <v>0</v>
      </c>
      <c r="S158" s="258">
        <v>0</v>
      </c>
      <c r="T158" s="259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152</v>
      </c>
      <c r="AT158" s="198" t="s">
        <v>155</v>
      </c>
      <c r="AU158" s="198" t="s">
        <v>167</v>
      </c>
      <c r="AY158" s="18" t="s">
        <v>153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21</v>
      </c>
      <c r="BK158" s="199">
        <f>ROUND(I158*H158,2)</f>
        <v>0</v>
      </c>
      <c r="BL158" s="18" t="s">
        <v>152</v>
      </c>
      <c r="BM158" s="198" t="s">
        <v>1461</v>
      </c>
    </row>
    <row r="159" spans="1:65" s="2" customFormat="1" ht="6.95" customHeight="1">
      <c r="A159" s="35"/>
      <c r="B159" s="55"/>
      <c r="C159" s="56"/>
      <c r="D159" s="56"/>
      <c r="E159" s="56"/>
      <c r="F159" s="56"/>
      <c r="G159" s="56"/>
      <c r="H159" s="56"/>
      <c r="I159" s="56"/>
      <c r="J159" s="56"/>
      <c r="K159" s="56"/>
      <c r="L159" s="40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algorithmName="SHA-512" hashValue="I2ruthdyB265/MX6SUx6cRiVuRuSr3fFwZEmuey7ZcWN4NK/GfYD6yDG4JlRjrcm/3d7knGikyfUGpHqXSewlw==" saltValue="VbPYnqKTbx8Hxjy23TQDgqjYJ+sQqZ5bbs4LfJoSuAXeoxNKyuYtJK1AA214Stl1x0ItMcjmDBaZqRUhQr7WQg==" spinCount="100000" sheet="1" objects="1" scenarios="1" formatColumns="0" formatRows="0" autoFilter="0"/>
  <autoFilter ref="C119:K158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0"/>
  <sheetViews>
    <sheetView showGridLines="0" topLeftCell="A101" workbookViewId="0">
      <selection sqref="A1:C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126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89</v>
      </c>
    </row>
    <row r="4" spans="1:46" s="1" customFormat="1" ht="24.95" customHeight="1">
      <c r="B4" s="21"/>
      <c r="D4" s="111" t="s">
        <v>127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16.5" customHeight="1">
      <c r="B7" s="21"/>
      <c r="E7" s="335" t="str">
        <f>'Rekapitulace stavby'!K6</f>
        <v>Přírodě blízká protipovodňová ochrana - obec Karlovice, Zadní Ves</v>
      </c>
      <c r="F7" s="336"/>
      <c r="G7" s="336"/>
      <c r="H7" s="336"/>
      <c r="L7" s="21"/>
    </row>
    <row r="8" spans="1:46" s="2" customFormat="1" ht="12" customHeight="1">
      <c r="A8" s="35"/>
      <c r="B8" s="40"/>
      <c r="C8" s="35"/>
      <c r="D8" s="113" t="s">
        <v>128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7" t="s">
        <v>1462</v>
      </c>
      <c r="F9" s="338"/>
      <c r="G9" s="338"/>
      <c r="H9" s="338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19</v>
      </c>
      <c r="E11" s="35"/>
      <c r="F11" s="114" t="s">
        <v>1</v>
      </c>
      <c r="G11" s="35"/>
      <c r="H11" s="35"/>
      <c r="I11" s="113" t="s">
        <v>20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22</v>
      </c>
      <c r="E12" s="35"/>
      <c r="F12" s="114" t="s">
        <v>23</v>
      </c>
      <c r="G12" s="35"/>
      <c r="H12" s="35"/>
      <c r="I12" s="113" t="s">
        <v>24</v>
      </c>
      <c r="J12" s="115" t="str">
        <f>'Rekapitulace stavby'!AN8</f>
        <v>15. 7. 2020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28</v>
      </c>
      <c r="E14" s="35"/>
      <c r="F14" s="35"/>
      <c r="G14" s="35"/>
      <c r="H14" s="35"/>
      <c r="I14" s="113" t="s">
        <v>29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30</v>
      </c>
      <c r="F15" s="35"/>
      <c r="G15" s="35"/>
      <c r="H15" s="35"/>
      <c r="I15" s="113" t="s">
        <v>31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32</v>
      </c>
      <c r="E17" s="35"/>
      <c r="F17" s="35"/>
      <c r="G17" s="35"/>
      <c r="H17" s="35"/>
      <c r="I17" s="113" t="s">
        <v>29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9" t="str">
        <f>'Rekapitulace stavby'!E14</f>
        <v>Vyplň údaj</v>
      </c>
      <c r="F18" s="340"/>
      <c r="G18" s="340"/>
      <c r="H18" s="340"/>
      <c r="I18" s="113" t="s">
        <v>31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34</v>
      </c>
      <c r="E20" s="35"/>
      <c r="F20" s="35"/>
      <c r="G20" s="35"/>
      <c r="H20" s="35"/>
      <c r="I20" s="113" t="s">
        <v>29</v>
      </c>
      <c r="J20" s="114" t="s">
        <v>35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36</v>
      </c>
      <c r="F21" s="35"/>
      <c r="G21" s="35"/>
      <c r="H21" s="35"/>
      <c r="I21" s="113" t="s">
        <v>31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38</v>
      </c>
      <c r="E23" s="35"/>
      <c r="F23" s="35"/>
      <c r="G23" s="35"/>
      <c r="H23" s="35"/>
      <c r="I23" s="113" t="s">
        <v>29</v>
      </c>
      <c r="J23" s="11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">
        <v>39</v>
      </c>
      <c r="F24" s="35"/>
      <c r="G24" s="35"/>
      <c r="H24" s="35"/>
      <c r="I24" s="113" t="s">
        <v>31</v>
      </c>
      <c r="J24" s="11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40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41" t="s">
        <v>1</v>
      </c>
      <c r="F27" s="341"/>
      <c r="G27" s="341"/>
      <c r="H27" s="341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35"/>
      <c r="J30" s="121">
        <f>ROUND(J118,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2" t="s">
        <v>42</v>
      </c>
      <c r="J32" s="122" t="s">
        <v>44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45</v>
      </c>
      <c r="E33" s="113" t="s">
        <v>46</v>
      </c>
      <c r="F33" s="124">
        <f>ROUND((SUM(BE118:BE129)),  2)</f>
        <v>0</v>
      </c>
      <c r="G33" s="35"/>
      <c r="H33" s="35"/>
      <c r="I33" s="125">
        <v>0.21</v>
      </c>
      <c r="J33" s="124">
        <f>ROUND(((SUM(BE118:BE129))*I33),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47</v>
      </c>
      <c r="F34" s="124">
        <f>ROUND((SUM(BF118:BF129)),  2)</f>
        <v>0</v>
      </c>
      <c r="G34" s="35"/>
      <c r="H34" s="35"/>
      <c r="I34" s="125">
        <v>0.15</v>
      </c>
      <c r="J34" s="124">
        <f>ROUND(((SUM(BF118:BF129))*I34),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48</v>
      </c>
      <c r="F35" s="124">
        <f>ROUND((SUM(BG118:BG129)),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49</v>
      </c>
      <c r="F36" s="124">
        <f>ROUND((SUM(BH118:BH129)),  2)</f>
        <v>0</v>
      </c>
      <c r="G36" s="35"/>
      <c r="H36" s="35"/>
      <c r="I36" s="125">
        <v>0.15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50</v>
      </c>
      <c r="F37" s="124">
        <f>ROUND((SUM(BI118:BI129)),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51</v>
      </c>
      <c r="E39" s="128"/>
      <c r="F39" s="128"/>
      <c r="G39" s="129" t="s">
        <v>52</v>
      </c>
      <c r="H39" s="130" t="s">
        <v>53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54</v>
      </c>
      <c r="E50" s="134"/>
      <c r="F50" s="134"/>
      <c r="G50" s="133" t="s">
        <v>55</v>
      </c>
      <c r="H50" s="134"/>
      <c r="I50" s="134"/>
      <c r="J50" s="134"/>
      <c r="K50" s="134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5" t="s">
        <v>56</v>
      </c>
      <c r="E61" s="136"/>
      <c r="F61" s="137" t="s">
        <v>57</v>
      </c>
      <c r="G61" s="135" t="s">
        <v>56</v>
      </c>
      <c r="H61" s="136"/>
      <c r="I61" s="136"/>
      <c r="J61" s="138" t="s">
        <v>57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3" t="s">
        <v>58</v>
      </c>
      <c r="E65" s="139"/>
      <c r="F65" s="139"/>
      <c r="G65" s="133" t="s">
        <v>59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5" t="s">
        <v>56</v>
      </c>
      <c r="E76" s="136"/>
      <c r="F76" s="137" t="s">
        <v>57</v>
      </c>
      <c r="G76" s="135" t="s">
        <v>56</v>
      </c>
      <c r="H76" s="136"/>
      <c r="I76" s="136"/>
      <c r="J76" s="138" t="s">
        <v>57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131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33" t="str">
        <f>E7</f>
        <v>Přírodě blízká protipovodňová ochrana - obec Karlovice, Zadní Ves</v>
      </c>
      <c r="F85" s="334"/>
      <c r="G85" s="334"/>
      <c r="H85" s="334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128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27" t="str">
        <f>E9</f>
        <v>MGZS 1 - MGZS 1 - Skrývka ornice - dočasné odnětí ZPF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22</v>
      </c>
      <c r="D89" s="37"/>
      <c r="E89" s="37"/>
      <c r="F89" s="28" t="str">
        <f>F12</f>
        <v>obec Karlovice, Zadní Ves</v>
      </c>
      <c r="G89" s="37"/>
      <c r="H89" s="37"/>
      <c r="I89" s="30" t="s">
        <v>24</v>
      </c>
      <c r="J89" s="67" t="str">
        <f>IF(J12="","",J12)</f>
        <v>15. 7. 2020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28</v>
      </c>
      <c r="D91" s="37"/>
      <c r="E91" s="37"/>
      <c r="F91" s="28" t="str">
        <f>E15</f>
        <v>Povodí Odry, s.p.</v>
      </c>
      <c r="G91" s="37"/>
      <c r="H91" s="37"/>
      <c r="I91" s="30" t="s">
        <v>34</v>
      </c>
      <c r="J91" s="33" t="str">
        <f>E21</f>
        <v>AQUATIS,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7" customHeight="1">
      <c r="A92" s="35"/>
      <c r="B92" s="36"/>
      <c r="C92" s="30" t="s">
        <v>32</v>
      </c>
      <c r="D92" s="37"/>
      <c r="E92" s="37"/>
      <c r="F92" s="28" t="str">
        <f>IF(E18="","",E18)</f>
        <v>Vyplň údaj</v>
      </c>
      <c r="G92" s="37"/>
      <c r="H92" s="37"/>
      <c r="I92" s="30" t="s">
        <v>38</v>
      </c>
      <c r="J92" s="33" t="str">
        <f>E24</f>
        <v>Ing. Michal Jendruščák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132</v>
      </c>
      <c r="D94" s="145"/>
      <c r="E94" s="145"/>
      <c r="F94" s="145"/>
      <c r="G94" s="145"/>
      <c r="H94" s="145"/>
      <c r="I94" s="145"/>
      <c r="J94" s="146" t="s">
        <v>133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134</v>
      </c>
      <c r="D96" s="37"/>
      <c r="E96" s="37"/>
      <c r="F96" s="37"/>
      <c r="G96" s="37"/>
      <c r="H96" s="37"/>
      <c r="I96" s="37"/>
      <c r="J96" s="85">
        <f>J118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135</v>
      </c>
    </row>
    <row r="97" spans="1:31" s="9" customFormat="1" ht="24.95" customHeight="1">
      <c r="B97" s="148"/>
      <c r="C97" s="149"/>
      <c r="D97" s="150" t="s">
        <v>222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223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3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31" s="2" customFormat="1" ht="6.95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24.95" customHeight="1">
      <c r="A105" s="35"/>
      <c r="B105" s="36"/>
      <c r="C105" s="24" t="s">
        <v>138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333" t="str">
        <f>E7</f>
        <v>Přírodě blízká protipovodňová ochrana - obec Karlovice, Zadní Ves</v>
      </c>
      <c r="F108" s="334"/>
      <c r="G108" s="334"/>
      <c r="H108" s="334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128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7" t="str">
        <f>E9</f>
        <v>MGZS 1 - MGZS 1 - Skrývka ornice - dočasné odnětí ZPF</v>
      </c>
      <c r="F110" s="332"/>
      <c r="G110" s="332"/>
      <c r="H110" s="33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</v>
      </c>
      <c r="D112" s="37"/>
      <c r="E112" s="37"/>
      <c r="F112" s="28" t="str">
        <f>F12</f>
        <v>obec Karlovice, Zadní Ves</v>
      </c>
      <c r="G112" s="37"/>
      <c r="H112" s="37"/>
      <c r="I112" s="30" t="s">
        <v>24</v>
      </c>
      <c r="J112" s="67" t="str">
        <f>IF(J12="","",J12)</f>
        <v>15. 7. 2020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E15</f>
        <v>Povodí Odry, s.p.</v>
      </c>
      <c r="G114" s="37"/>
      <c r="H114" s="37"/>
      <c r="I114" s="30" t="s">
        <v>34</v>
      </c>
      <c r="J114" s="33" t="str">
        <f>E21</f>
        <v>AQUATIS, a.s.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32</v>
      </c>
      <c r="D115" s="37"/>
      <c r="E115" s="37"/>
      <c r="F115" s="28" t="str">
        <f>IF(E18="","",E18)</f>
        <v>Vyplň údaj</v>
      </c>
      <c r="G115" s="37"/>
      <c r="H115" s="37"/>
      <c r="I115" s="30" t="s">
        <v>38</v>
      </c>
      <c r="J115" s="33" t="str">
        <f>E24</f>
        <v>Ing. Michal Jendruščák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0.3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11" customFormat="1" ht="29.25" customHeight="1">
      <c r="A117" s="160"/>
      <c r="B117" s="161"/>
      <c r="C117" s="162" t="s">
        <v>139</v>
      </c>
      <c r="D117" s="163" t="s">
        <v>66</v>
      </c>
      <c r="E117" s="163" t="s">
        <v>62</v>
      </c>
      <c r="F117" s="163" t="s">
        <v>63</v>
      </c>
      <c r="G117" s="163" t="s">
        <v>140</v>
      </c>
      <c r="H117" s="163" t="s">
        <v>141</v>
      </c>
      <c r="I117" s="163" t="s">
        <v>142</v>
      </c>
      <c r="J117" s="163" t="s">
        <v>133</v>
      </c>
      <c r="K117" s="164" t="s">
        <v>143</v>
      </c>
      <c r="L117" s="165"/>
      <c r="M117" s="76" t="s">
        <v>1</v>
      </c>
      <c r="N117" s="77" t="s">
        <v>45</v>
      </c>
      <c r="O117" s="77" t="s">
        <v>144</v>
      </c>
      <c r="P117" s="77" t="s">
        <v>145</v>
      </c>
      <c r="Q117" s="77" t="s">
        <v>146</v>
      </c>
      <c r="R117" s="77" t="s">
        <v>147</v>
      </c>
      <c r="S117" s="77" t="s">
        <v>148</v>
      </c>
      <c r="T117" s="78" t="s">
        <v>149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5"/>
      <c r="B118" s="36"/>
      <c r="C118" s="83" t="s">
        <v>150</v>
      </c>
      <c r="D118" s="37"/>
      <c r="E118" s="37"/>
      <c r="F118" s="37"/>
      <c r="G118" s="37"/>
      <c r="H118" s="37"/>
      <c r="I118" s="37"/>
      <c r="J118" s="166">
        <f>BK118</f>
        <v>0</v>
      </c>
      <c r="K118" s="37"/>
      <c r="L118" s="40"/>
      <c r="M118" s="79"/>
      <c r="N118" s="167"/>
      <c r="O118" s="80"/>
      <c r="P118" s="168">
        <f>P119</f>
        <v>0</v>
      </c>
      <c r="Q118" s="80"/>
      <c r="R118" s="168">
        <f>R119</f>
        <v>0</v>
      </c>
      <c r="S118" s="80"/>
      <c r="T118" s="169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80</v>
      </c>
      <c r="AU118" s="18" t="s">
        <v>135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80</v>
      </c>
      <c r="E119" s="174" t="s">
        <v>231</v>
      </c>
      <c r="F119" s="174" t="s">
        <v>232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21</v>
      </c>
      <c r="AT119" s="183" t="s">
        <v>80</v>
      </c>
      <c r="AU119" s="183" t="s">
        <v>81</v>
      </c>
      <c r="AY119" s="182" t="s">
        <v>153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80</v>
      </c>
      <c r="E120" s="185" t="s">
        <v>21</v>
      </c>
      <c r="F120" s="185" t="s">
        <v>233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SUM(P121:P129)</f>
        <v>0</v>
      </c>
      <c r="Q120" s="179"/>
      <c r="R120" s="180">
        <f>SUM(R121:R129)</f>
        <v>0</v>
      </c>
      <c r="S120" s="179"/>
      <c r="T120" s="181">
        <f>SUM(T121:T129)</f>
        <v>0</v>
      </c>
      <c r="AR120" s="182" t="s">
        <v>21</v>
      </c>
      <c r="AT120" s="183" t="s">
        <v>80</v>
      </c>
      <c r="AU120" s="183" t="s">
        <v>21</v>
      </c>
      <c r="AY120" s="182" t="s">
        <v>153</v>
      </c>
      <c r="BK120" s="184">
        <f>SUM(BK121:BK129)</f>
        <v>0</v>
      </c>
    </row>
    <row r="121" spans="1:65" s="2" customFormat="1" ht="14.45" customHeight="1">
      <c r="A121" s="35"/>
      <c r="B121" s="36"/>
      <c r="C121" s="187" t="s">
        <v>21</v>
      </c>
      <c r="D121" s="276" t="s">
        <v>155</v>
      </c>
      <c r="E121" s="188" t="s">
        <v>266</v>
      </c>
      <c r="F121" s="189" t="s">
        <v>267</v>
      </c>
      <c r="G121" s="190" t="s">
        <v>236</v>
      </c>
      <c r="H121" s="191">
        <v>7450</v>
      </c>
      <c r="I121" s="192"/>
      <c r="J121" s="193">
        <f>ROUND(I121*H121,2)</f>
        <v>0</v>
      </c>
      <c r="K121" s="189" t="s">
        <v>237</v>
      </c>
      <c r="L121" s="40"/>
      <c r="M121" s="194" t="s">
        <v>1</v>
      </c>
      <c r="N121" s="195" t="s">
        <v>46</v>
      </c>
      <c r="O121" s="72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8" t="s">
        <v>152</v>
      </c>
      <c r="AT121" s="198" t="s">
        <v>155</v>
      </c>
      <c r="AU121" s="198" t="s">
        <v>89</v>
      </c>
      <c r="AY121" s="18" t="s">
        <v>153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21</v>
      </c>
      <c r="BK121" s="199">
        <f>ROUND(I121*H121,2)</f>
        <v>0</v>
      </c>
      <c r="BL121" s="18" t="s">
        <v>152</v>
      </c>
      <c r="BM121" s="198" t="s">
        <v>1463</v>
      </c>
    </row>
    <row r="122" spans="1:65" s="13" customFormat="1">
      <c r="B122" s="211"/>
      <c r="C122" s="212"/>
      <c r="D122" s="200" t="s">
        <v>239</v>
      </c>
      <c r="E122" s="213" t="s">
        <v>1</v>
      </c>
      <c r="F122" s="214" t="s">
        <v>1464</v>
      </c>
      <c r="G122" s="212"/>
      <c r="H122" s="215">
        <v>7450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239</v>
      </c>
      <c r="AU122" s="221" t="s">
        <v>89</v>
      </c>
      <c r="AV122" s="13" t="s">
        <v>89</v>
      </c>
      <c r="AW122" s="13" t="s">
        <v>37</v>
      </c>
      <c r="AX122" s="13" t="s">
        <v>21</v>
      </c>
      <c r="AY122" s="221" t="s">
        <v>153</v>
      </c>
    </row>
    <row r="123" spans="1:65" s="2" customFormat="1" ht="14.45" customHeight="1">
      <c r="A123" s="35"/>
      <c r="B123" s="36"/>
      <c r="C123" s="187" t="s">
        <v>89</v>
      </c>
      <c r="D123" s="187" t="s">
        <v>155</v>
      </c>
      <c r="E123" s="188" t="s">
        <v>286</v>
      </c>
      <c r="F123" s="189" t="s">
        <v>287</v>
      </c>
      <c r="G123" s="190" t="s">
        <v>249</v>
      </c>
      <c r="H123" s="191">
        <v>2235</v>
      </c>
      <c r="I123" s="192"/>
      <c r="J123" s="193">
        <f>ROUND(I123*H123,2)</f>
        <v>0</v>
      </c>
      <c r="K123" s="189" t="s">
        <v>237</v>
      </c>
      <c r="L123" s="40"/>
      <c r="M123" s="194" t="s">
        <v>1</v>
      </c>
      <c r="N123" s="195" t="s">
        <v>46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152</v>
      </c>
      <c r="AT123" s="198" t="s">
        <v>155</v>
      </c>
      <c r="AU123" s="198" t="s">
        <v>89</v>
      </c>
      <c r="AY123" s="18" t="s">
        <v>153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21</v>
      </c>
      <c r="BK123" s="199">
        <f>ROUND(I123*H123,2)</f>
        <v>0</v>
      </c>
      <c r="BL123" s="18" t="s">
        <v>152</v>
      </c>
      <c r="BM123" s="198" t="s">
        <v>1465</v>
      </c>
    </row>
    <row r="124" spans="1:65" s="13" customFormat="1">
      <c r="B124" s="211"/>
      <c r="C124" s="212"/>
      <c r="D124" s="200" t="s">
        <v>239</v>
      </c>
      <c r="E124" s="213" t="s">
        <v>1</v>
      </c>
      <c r="F124" s="214" t="s">
        <v>1466</v>
      </c>
      <c r="G124" s="212"/>
      <c r="H124" s="215">
        <v>1117.5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239</v>
      </c>
      <c r="AU124" s="221" t="s">
        <v>89</v>
      </c>
      <c r="AV124" s="13" t="s">
        <v>89</v>
      </c>
      <c r="AW124" s="13" t="s">
        <v>37</v>
      </c>
      <c r="AX124" s="13" t="s">
        <v>81</v>
      </c>
      <c r="AY124" s="221" t="s">
        <v>153</v>
      </c>
    </row>
    <row r="125" spans="1:65" s="13" customFormat="1">
      <c r="B125" s="211"/>
      <c r="C125" s="212"/>
      <c r="D125" s="200" t="s">
        <v>239</v>
      </c>
      <c r="E125" s="213" t="s">
        <v>1</v>
      </c>
      <c r="F125" s="214" t="s">
        <v>1467</v>
      </c>
      <c r="G125" s="212"/>
      <c r="H125" s="215">
        <v>1117.5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239</v>
      </c>
      <c r="AU125" s="221" t="s">
        <v>89</v>
      </c>
      <c r="AV125" s="13" t="s">
        <v>89</v>
      </c>
      <c r="AW125" s="13" t="s">
        <v>37</v>
      </c>
      <c r="AX125" s="13" t="s">
        <v>81</v>
      </c>
      <c r="AY125" s="221" t="s">
        <v>153</v>
      </c>
    </row>
    <row r="126" spans="1:65" s="14" customFormat="1">
      <c r="B126" s="223"/>
      <c r="C126" s="224"/>
      <c r="D126" s="200" t="s">
        <v>239</v>
      </c>
      <c r="E126" s="225" t="s">
        <v>1</v>
      </c>
      <c r="F126" s="226" t="s">
        <v>271</v>
      </c>
      <c r="G126" s="224"/>
      <c r="H126" s="227">
        <v>2235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239</v>
      </c>
      <c r="AU126" s="233" t="s">
        <v>89</v>
      </c>
      <c r="AV126" s="14" t="s">
        <v>152</v>
      </c>
      <c r="AW126" s="14" t="s">
        <v>37</v>
      </c>
      <c r="AX126" s="14" t="s">
        <v>21</v>
      </c>
      <c r="AY126" s="233" t="s">
        <v>153</v>
      </c>
    </row>
    <row r="127" spans="1:65" s="2" customFormat="1" ht="14.45" customHeight="1">
      <c r="A127" s="35"/>
      <c r="B127" s="36"/>
      <c r="C127" s="187" t="s">
        <v>167</v>
      </c>
      <c r="D127" s="187" t="s">
        <v>155</v>
      </c>
      <c r="E127" s="188" t="s">
        <v>378</v>
      </c>
      <c r="F127" s="189" t="s">
        <v>379</v>
      </c>
      <c r="G127" s="190" t="s">
        <v>249</v>
      </c>
      <c r="H127" s="191">
        <v>1117.5</v>
      </c>
      <c r="I127" s="192"/>
      <c r="J127" s="193">
        <f>ROUND(I127*H127,2)</f>
        <v>0</v>
      </c>
      <c r="K127" s="189" t="s">
        <v>237</v>
      </c>
      <c r="L127" s="40"/>
      <c r="M127" s="194" t="s">
        <v>1</v>
      </c>
      <c r="N127" s="195" t="s">
        <v>46</v>
      </c>
      <c r="O127" s="72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8" t="s">
        <v>152</v>
      </c>
      <c r="AT127" s="198" t="s">
        <v>155</v>
      </c>
      <c r="AU127" s="198" t="s">
        <v>89</v>
      </c>
      <c r="AY127" s="18" t="s">
        <v>153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21</v>
      </c>
      <c r="BK127" s="199">
        <f>ROUND(I127*H127,2)</f>
        <v>0</v>
      </c>
      <c r="BL127" s="18" t="s">
        <v>152</v>
      </c>
      <c r="BM127" s="198" t="s">
        <v>1468</v>
      </c>
    </row>
    <row r="128" spans="1:65" s="2" customFormat="1" ht="14.45" customHeight="1">
      <c r="A128" s="35"/>
      <c r="B128" s="36"/>
      <c r="C128" s="187" t="s">
        <v>152</v>
      </c>
      <c r="D128" s="187" t="s">
        <v>155</v>
      </c>
      <c r="E128" s="188" t="s">
        <v>1469</v>
      </c>
      <c r="F128" s="189" t="s">
        <v>322</v>
      </c>
      <c r="G128" s="190" t="s">
        <v>249</v>
      </c>
      <c r="H128" s="191">
        <v>1117.5</v>
      </c>
      <c r="I128" s="192"/>
      <c r="J128" s="193">
        <f>ROUND(I128*H128,2)</f>
        <v>0</v>
      </c>
      <c r="K128" s="189" t="s">
        <v>237</v>
      </c>
      <c r="L128" s="40"/>
      <c r="M128" s="194" t="s">
        <v>1</v>
      </c>
      <c r="N128" s="195" t="s">
        <v>46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152</v>
      </c>
      <c r="AT128" s="198" t="s">
        <v>155</v>
      </c>
      <c r="AU128" s="198" t="s">
        <v>89</v>
      </c>
      <c r="AY128" s="18" t="s">
        <v>153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21</v>
      </c>
      <c r="BK128" s="199">
        <f>ROUND(I128*H128,2)</f>
        <v>0</v>
      </c>
      <c r="BL128" s="18" t="s">
        <v>152</v>
      </c>
      <c r="BM128" s="198" t="s">
        <v>1470</v>
      </c>
    </row>
    <row r="129" spans="1:65" s="2" customFormat="1" ht="14.45" customHeight="1">
      <c r="A129" s="35"/>
      <c r="B129" s="36"/>
      <c r="C129" s="187" t="s">
        <v>175</v>
      </c>
      <c r="D129" s="187" t="s">
        <v>155</v>
      </c>
      <c r="E129" s="188" t="s">
        <v>834</v>
      </c>
      <c r="F129" s="189" t="s">
        <v>359</v>
      </c>
      <c r="G129" s="190" t="s">
        <v>236</v>
      </c>
      <c r="H129" s="191">
        <v>7450</v>
      </c>
      <c r="I129" s="192"/>
      <c r="J129" s="193">
        <f>ROUND(I129*H129,2)</f>
        <v>0</v>
      </c>
      <c r="K129" s="189" t="s">
        <v>237</v>
      </c>
      <c r="L129" s="40"/>
      <c r="M129" s="256" t="s">
        <v>1</v>
      </c>
      <c r="N129" s="257" t="s">
        <v>46</v>
      </c>
      <c r="O129" s="207"/>
      <c r="P129" s="258">
        <f>O129*H129</f>
        <v>0</v>
      </c>
      <c r="Q129" s="258">
        <v>0</v>
      </c>
      <c r="R129" s="258">
        <f>Q129*H129</f>
        <v>0</v>
      </c>
      <c r="S129" s="258">
        <v>0</v>
      </c>
      <c r="T129" s="259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152</v>
      </c>
      <c r="AT129" s="198" t="s">
        <v>155</v>
      </c>
      <c r="AU129" s="198" t="s">
        <v>89</v>
      </c>
      <c r="AY129" s="18" t="s">
        <v>153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21</v>
      </c>
      <c r="BK129" s="199">
        <f>ROUND(I129*H129,2)</f>
        <v>0</v>
      </c>
      <c r="BL129" s="18" t="s">
        <v>152</v>
      </c>
      <c r="BM129" s="198" t="s">
        <v>1471</v>
      </c>
    </row>
    <row r="130" spans="1:65" s="2" customFormat="1" ht="6.95" customHeight="1">
      <c r="A130" s="35"/>
      <c r="B130" s="55"/>
      <c r="C130" s="56"/>
      <c r="D130" s="56"/>
      <c r="E130" s="56"/>
      <c r="F130" s="56"/>
      <c r="G130" s="56"/>
      <c r="H130" s="56"/>
      <c r="I130" s="56"/>
      <c r="J130" s="56"/>
      <c r="K130" s="56"/>
      <c r="L130" s="40"/>
      <c r="M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</sheetData>
  <sheetProtection algorithmName="SHA-512" hashValue="C1LT9y4E8gxMCYA+p47NeWhIYedAgwekJcyPJH+dbk/3lXfMV9FM7PwWLiSyGalST7KzfT0sRQyefMUfQDeEWQ==" saltValue="xMmPJXF8SQbAZQg5kg5s6HfVfm4L/WcL3V9WQazz3sG7m7M+XVYvqnT1Xz5VoaJk9iBYWxSYhFjEYMD0scKlcg==" spinCount="100000" sheet="1" objects="1" scenarios="1" formatColumns="0" formatRows="0" autoFilter="0"/>
  <autoFilter ref="C117:K12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fitToHeight="100" orientation="landscape" blackAndWhite="1" r:id="rId1"/>
  <headerFooter>
    <oddFooter>&amp;CStrana &amp;P z &amp;N&amp;R&amp;A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5"/>
  <sheetViews>
    <sheetView showGridLines="0" workbookViewId="0">
      <selection sqref="A1:C47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1"/>
    </row>
    <row r="4" spans="1:8" s="1" customFormat="1" ht="24.95" customHeight="1">
      <c r="B4" s="21"/>
      <c r="C4" s="111" t="s">
        <v>1472</v>
      </c>
      <c r="H4" s="21"/>
    </row>
    <row r="5" spans="1:8" s="1" customFormat="1" ht="12" customHeight="1">
      <c r="B5" s="21"/>
      <c r="C5" s="277" t="s">
        <v>13</v>
      </c>
      <c r="D5" s="341" t="s">
        <v>14</v>
      </c>
      <c r="E5" s="304"/>
      <c r="F5" s="304"/>
      <c r="H5" s="21"/>
    </row>
    <row r="6" spans="1:8" s="1" customFormat="1" ht="36.950000000000003" customHeight="1">
      <c r="B6" s="21"/>
      <c r="C6" s="278" t="s">
        <v>16</v>
      </c>
      <c r="D6" s="342" t="s">
        <v>17</v>
      </c>
      <c r="E6" s="304"/>
      <c r="F6" s="304"/>
      <c r="H6" s="21"/>
    </row>
    <row r="7" spans="1:8" s="1" customFormat="1" ht="16.5" customHeight="1">
      <c r="B7" s="21"/>
      <c r="C7" s="113" t="s">
        <v>24</v>
      </c>
      <c r="D7" s="115" t="str">
        <f>'Rekapitulace stavby'!AN8</f>
        <v>15. 7. 2020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0"/>
      <c r="B9" s="279"/>
      <c r="C9" s="280" t="s">
        <v>62</v>
      </c>
      <c r="D9" s="281" t="s">
        <v>63</v>
      </c>
      <c r="E9" s="281" t="s">
        <v>140</v>
      </c>
      <c r="F9" s="282" t="s">
        <v>1473</v>
      </c>
      <c r="G9" s="160"/>
      <c r="H9" s="279"/>
    </row>
    <row r="10" spans="1:8" s="2" customFormat="1" ht="26.45" customHeight="1">
      <c r="A10" s="35"/>
      <c r="B10" s="40"/>
      <c r="C10" s="283" t="s">
        <v>1474</v>
      </c>
      <c r="D10" s="283" t="s">
        <v>91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84" t="s">
        <v>1475</v>
      </c>
      <c r="D11" s="285" t="s">
        <v>1</v>
      </c>
      <c r="E11" s="286" t="s">
        <v>1</v>
      </c>
      <c r="F11" s="287">
        <v>8902</v>
      </c>
      <c r="G11" s="35"/>
      <c r="H11" s="40"/>
    </row>
    <row r="12" spans="1:8" s="2" customFormat="1" ht="16.899999999999999" customHeight="1">
      <c r="A12" s="35"/>
      <c r="B12" s="40"/>
      <c r="C12" s="284" t="s">
        <v>219</v>
      </c>
      <c r="D12" s="285" t="s">
        <v>1</v>
      </c>
      <c r="E12" s="286" t="s">
        <v>1</v>
      </c>
      <c r="F12" s="287">
        <v>1093</v>
      </c>
      <c r="G12" s="35"/>
      <c r="H12" s="40"/>
    </row>
    <row r="13" spans="1:8" s="2" customFormat="1" ht="16.899999999999999" customHeight="1">
      <c r="A13" s="35"/>
      <c r="B13" s="40"/>
      <c r="C13" s="288" t="s">
        <v>1</v>
      </c>
      <c r="D13" s="288" t="s">
        <v>294</v>
      </c>
      <c r="E13" s="18" t="s">
        <v>1</v>
      </c>
      <c r="F13" s="289">
        <v>273</v>
      </c>
      <c r="G13" s="35"/>
      <c r="H13" s="40"/>
    </row>
    <row r="14" spans="1:8" s="2" customFormat="1" ht="16.899999999999999" customHeight="1">
      <c r="A14" s="35"/>
      <c r="B14" s="40"/>
      <c r="C14" s="288" t="s">
        <v>1</v>
      </c>
      <c r="D14" s="288" t="s">
        <v>295</v>
      </c>
      <c r="E14" s="18" t="s">
        <v>1</v>
      </c>
      <c r="F14" s="289">
        <v>226</v>
      </c>
      <c r="G14" s="35"/>
      <c r="H14" s="40"/>
    </row>
    <row r="15" spans="1:8" s="2" customFormat="1" ht="16.899999999999999" customHeight="1">
      <c r="A15" s="35"/>
      <c r="B15" s="40"/>
      <c r="C15" s="288" t="s">
        <v>1</v>
      </c>
      <c r="D15" s="288" t="s">
        <v>296</v>
      </c>
      <c r="E15" s="18" t="s">
        <v>1</v>
      </c>
      <c r="F15" s="289">
        <v>531.29999999999995</v>
      </c>
      <c r="G15" s="35"/>
      <c r="H15" s="40"/>
    </row>
    <row r="16" spans="1:8" s="2" customFormat="1" ht="16.899999999999999" customHeight="1">
      <c r="A16" s="35"/>
      <c r="B16" s="40"/>
      <c r="C16" s="288" t="s">
        <v>1</v>
      </c>
      <c r="D16" s="288" t="s">
        <v>297</v>
      </c>
      <c r="E16" s="18" t="s">
        <v>1</v>
      </c>
      <c r="F16" s="289">
        <v>62.7</v>
      </c>
      <c r="G16" s="35"/>
      <c r="H16" s="40"/>
    </row>
    <row r="17" spans="1:8" s="2" customFormat="1" ht="16.899999999999999" customHeight="1">
      <c r="A17" s="35"/>
      <c r="B17" s="40"/>
      <c r="C17" s="288" t="s">
        <v>219</v>
      </c>
      <c r="D17" s="288" t="s">
        <v>293</v>
      </c>
      <c r="E17" s="18" t="s">
        <v>1</v>
      </c>
      <c r="F17" s="289">
        <v>1093</v>
      </c>
      <c r="G17" s="35"/>
      <c r="H17" s="40"/>
    </row>
    <row r="18" spans="1:8" s="2" customFormat="1" ht="16.899999999999999" customHeight="1">
      <c r="A18" s="35"/>
      <c r="B18" s="40"/>
      <c r="C18" s="290" t="s">
        <v>1476</v>
      </c>
      <c r="D18" s="35"/>
      <c r="E18" s="35"/>
      <c r="F18" s="35"/>
      <c r="G18" s="35"/>
      <c r="H18" s="40"/>
    </row>
    <row r="19" spans="1:8" s="2" customFormat="1" ht="16.899999999999999" customHeight="1">
      <c r="A19" s="35"/>
      <c r="B19" s="40"/>
      <c r="C19" s="288" t="s">
        <v>286</v>
      </c>
      <c r="D19" s="288" t="s">
        <v>287</v>
      </c>
      <c r="E19" s="18" t="s">
        <v>249</v>
      </c>
      <c r="F19" s="289">
        <v>9326</v>
      </c>
      <c r="G19" s="35"/>
      <c r="H19" s="40"/>
    </row>
    <row r="20" spans="1:8" s="2" customFormat="1" ht="16.899999999999999" customHeight="1">
      <c r="A20" s="35"/>
      <c r="B20" s="40"/>
      <c r="C20" s="288" t="s">
        <v>378</v>
      </c>
      <c r="D20" s="288" t="s">
        <v>379</v>
      </c>
      <c r="E20" s="18" t="s">
        <v>249</v>
      </c>
      <c r="F20" s="289">
        <v>1093</v>
      </c>
      <c r="G20" s="35"/>
      <c r="H20" s="40"/>
    </row>
    <row r="21" spans="1:8" s="2" customFormat="1" ht="16.899999999999999" customHeight="1">
      <c r="A21" s="35"/>
      <c r="B21" s="40"/>
      <c r="C21" s="284" t="s">
        <v>1477</v>
      </c>
      <c r="D21" s="285" t="s">
        <v>1</v>
      </c>
      <c r="E21" s="286" t="s">
        <v>1</v>
      </c>
      <c r="F21" s="287">
        <v>73</v>
      </c>
      <c r="G21" s="35"/>
      <c r="H21" s="40"/>
    </row>
    <row r="22" spans="1:8" s="2" customFormat="1" ht="16.899999999999999" customHeight="1">
      <c r="A22" s="35"/>
      <c r="B22" s="40"/>
      <c r="C22" s="288" t="s">
        <v>1477</v>
      </c>
      <c r="D22" s="288" t="s">
        <v>1478</v>
      </c>
      <c r="E22" s="18" t="s">
        <v>1</v>
      </c>
      <c r="F22" s="289">
        <v>73</v>
      </c>
      <c r="G22" s="35"/>
      <c r="H22" s="40"/>
    </row>
    <row r="23" spans="1:8" s="2" customFormat="1" ht="16.899999999999999" customHeight="1">
      <c r="A23" s="35"/>
      <c r="B23" s="40"/>
      <c r="C23" s="284" t="s">
        <v>279</v>
      </c>
      <c r="D23" s="285" t="s">
        <v>1</v>
      </c>
      <c r="E23" s="286" t="s">
        <v>1</v>
      </c>
      <c r="F23" s="287">
        <v>2919</v>
      </c>
      <c r="G23" s="35"/>
      <c r="H23" s="40"/>
    </row>
    <row r="24" spans="1:8" s="2" customFormat="1" ht="16.899999999999999" customHeight="1">
      <c r="A24" s="35"/>
      <c r="B24" s="40"/>
      <c r="C24" s="288" t="s">
        <v>279</v>
      </c>
      <c r="D24" s="288" t="s">
        <v>280</v>
      </c>
      <c r="E24" s="18" t="s">
        <v>1</v>
      </c>
      <c r="F24" s="289">
        <v>2919</v>
      </c>
      <c r="G24" s="35"/>
      <c r="H24" s="40"/>
    </row>
    <row r="25" spans="1:8" s="2" customFormat="1" ht="16.899999999999999" customHeight="1">
      <c r="A25" s="35"/>
      <c r="B25" s="40"/>
      <c r="C25" s="284" t="s">
        <v>284</v>
      </c>
      <c r="D25" s="285" t="s">
        <v>1</v>
      </c>
      <c r="E25" s="286" t="s">
        <v>1</v>
      </c>
      <c r="F25" s="287">
        <v>4379</v>
      </c>
      <c r="G25" s="35"/>
      <c r="H25" s="40"/>
    </row>
    <row r="26" spans="1:8" s="2" customFormat="1" ht="16.899999999999999" customHeight="1">
      <c r="A26" s="35"/>
      <c r="B26" s="40"/>
      <c r="C26" s="288" t="s">
        <v>284</v>
      </c>
      <c r="D26" s="288" t="s">
        <v>285</v>
      </c>
      <c r="E26" s="18" t="s">
        <v>1</v>
      </c>
      <c r="F26" s="289">
        <v>4379</v>
      </c>
      <c r="G26" s="35"/>
      <c r="H26" s="40"/>
    </row>
    <row r="27" spans="1:8" s="2" customFormat="1" ht="26.45" customHeight="1">
      <c r="A27" s="35"/>
      <c r="B27" s="40"/>
      <c r="C27" s="283" t="s">
        <v>1479</v>
      </c>
      <c r="D27" s="283" t="s">
        <v>95</v>
      </c>
      <c r="E27" s="35"/>
      <c r="F27" s="35"/>
      <c r="G27" s="35"/>
      <c r="H27" s="40"/>
    </row>
    <row r="28" spans="1:8" s="2" customFormat="1" ht="16.899999999999999" customHeight="1">
      <c r="A28" s="35"/>
      <c r="B28" s="40"/>
      <c r="C28" s="284" t="s">
        <v>540</v>
      </c>
      <c r="D28" s="285" t="s">
        <v>1</v>
      </c>
      <c r="E28" s="286" t="s">
        <v>1</v>
      </c>
      <c r="F28" s="287">
        <v>156.75</v>
      </c>
      <c r="G28" s="35"/>
      <c r="H28" s="40"/>
    </row>
    <row r="29" spans="1:8" s="2" customFormat="1" ht="16.899999999999999" customHeight="1">
      <c r="A29" s="35"/>
      <c r="B29" s="40"/>
      <c r="C29" s="288" t="s">
        <v>1</v>
      </c>
      <c r="D29" s="288" t="s">
        <v>585</v>
      </c>
      <c r="E29" s="18" t="s">
        <v>1</v>
      </c>
      <c r="F29" s="289">
        <v>96</v>
      </c>
      <c r="G29" s="35"/>
      <c r="H29" s="40"/>
    </row>
    <row r="30" spans="1:8" s="2" customFormat="1" ht="16.899999999999999" customHeight="1">
      <c r="A30" s="35"/>
      <c r="B30" s="40"/>
      <c r="C30" s="288" t="s">
        <v>1</v>
      </c>
      <c r="D30" s="288" t="s">
        <v>586</v>
      </c>
      <c r="E30" s="18" t="s">
        <v>1</v>
      </c>
      <c r="F30" s="289">
        <v>60.75</v>
      </c>
      <c r="G30" s="35"/>
      <c r="H30" s="40"/>
    </row>
    <row r="31" spans="1:8" s="2" customFormat="1" ht="16.899999999999999" customHeight="1">
      <c r="A31" s="35"/>
      <c r="B31" s="40"/>
      <c r="C31" s="288" t="s">
        <v>540</v>
      </c>
      <c r="D31" s="288" t="s">
        <v>293</v>
      </c>
      <c r="E31" s="18" t="s">
        <v>1</v>
      </c>
      <c r="F31" s="289">
        <v>156.75</v>
      </c>
      <c r="G31" s="35"/>
      <c r="H31" s="40"/>
    </row>
    <row r="32" spans="1:8" s="2" customFormat="1" ht="16.899999999999999" customHeight="1">
      <c r="A32" s="35"/>
      <c r="B32" s="40"/>
      <c r="C32" s="290" t="s">
        <v>1476</v>
      </c>
      <c r="D32" s="35"/>
      <c r="E32" s="35"/>
      <c r="F32" s="35"/>
      <c r="G32" s="35"/>
      <c r="H32" s="40"/>
    </row>
    <row r="33" spans="1:8" s="2" customFormat="1" ht="16.899999999999999" customHeight="1">
      <c r="A33" s="35"/>
      <c r="B33" s="40"/>
      <c r="C33" s="288" t="s">
        <v>286</v>
      </c>
      <c r="D33" s="288" t="s">
        <v>287</v>
      </c>
      <c r="E33" s="18" t="s">
        <v>249</v>
      </c>
      <c r="F33" s="289">
        <v>598.95000000000005</v>
      </c>
      <c r="G33" s="35"/>
      <c r="H33" s="40"/>
    </row>
    <row r="34" spans="1:8" s="2" customFormat="1" ht="16.899999999999999" customHeight="1">
      <c r="A34" s="35"/>
      <c r="B34" s="40"/>
      <c r="C34" s="288" t="s">
        <v>378</v>
      </c>
      <c r="D34" s="288" t="s">
        <v>379</v>
      </c>
      <c r="E34" s="18" t="s">
        <v>249</v>
      </c>
      <c r="F34" s="289">
        <v>156.75</v>
      </c>
      <c r="G34" s="35"/>
      <c r="H34" s="40"/>
    </row>
    <row r="35" spans="1:8" s="2" customFormat="1" ht="16.899999999999999" customHeight="1">
      <c r="A35" s="35"/>
      <c r="B35" s="40"/>
      <c r="C35" s="284" t="s">
        <v>1480</v>
      </c>
      <c r="D35" s="285" t="s">
        <v>1</v>
      </c>
      <c r="E35" s="286" t="s">
        <v>1</v>
      </c>
      <c r="F35" s="287">
        <v>441</v>
      </c>
      <c r="G35" s="35"/>
      <c r="H35" s="40"/>
    </row>
    <row r="36" spans="1:8" s="2" customFormat="1" ht="26.45" customHeight="1">
      <c r="A36" s="35"/>
      <c r="B36" s="40"/>
      <c r="C36" s="283" t="s">
        <v>1481</v>
      </c>
      <c r="D36" s="283" t="s">
        <v>98</v>
      </c>
      <c r="E36" s="35"/>
      <c r="F36" s="35"/>
      <c r="G36" s="35"/>
      <c r="H36" s="40"/>
    </row>
    <row r="37" spans="1:8" s="2" customFormat="1" ht="16.899999999999999" customHeight="1">
      <c r="A37" s="35"/>
      <c r="B37" s="40"/>
      <c r="C37" s="284" t="s">
        <v>540</v>
      </c>
      <c r="D37" s="285" t="s">
        <v>1</v>
      </c>
      <c r="E37" s="286" t="s">
        <v>1</v>
      </c>
      <c r="F37" s="287">
        <v>214.45</v>
      </c>
      <c r="G37" s="35"/>
      <c r="H37" s="40"/>
    </row>
    <row r="38" spans="1:8" s="2" customFormat="1" ht="16.899999999999999" customHeight="1">
      <c r="A38" s="35"/>
      <c r="B38" s="40"/>
      <c r="C38" s="288" t="s">
        <v>1</v>
      </c>
      <c r="D38" s="288" t="s">
        <v>733</v>
      </c>
      <c r="E38" s="18" t="s">
        <v>1</v>
      </c>
      <c r="F38" s="289">
        <v>3</v>
      </c>
      <c r="G38" s="35"/>
      <c r="H38" s="40"/>
    </row>
    <row r="39" spans="1:8" s="2" customFormat="1" ht="16.899999999999999" customHeight="1">
      <c r="A39" s="35"/>
      <c r="B39" s="40"/>
      <c r="C39" s="288" t="s">
        <v>1</v>
      </c>
      <c r="D39" s="288" t="s">
        <v>734</v>
      </c>
      <c r="E39" s="18" t="s">
        <v>1</v>
      </c>
      <c r="F39" s="289">
        <v>148</v>
      </c>
      <c r="G39" s="35"/>
      <c r="H39" s="40"/>
    </row>
    <row r="40" spans="1:8" s="2" customFormat="1" ht="16.899999999999999" customHeight="1">
      <c r="A40" s="35"/>
      <c r="B40" s="40"/>
      <c r="C40" s="288" t="s">
        <v>1</v>
      </c>
      <c r="D40" s="288" t="s">
        <v>735</v>
      </c>
      <c r="E40" s="18" t="s">
        <v>1</v>
      </c>
      <c r="F40" s="289">
        <v>63.45</v>
      </c>
      <c r="G40" s="35"/>
      <c r="H40" s="40"/>
    </row>
    <row r="41" spans="1:8" s="2" customFormat="1" ht="16.899999999999999" customHeight="1">
      <c r="A41" s="35"/>
      <c r="B41" s="40"/>
      <c r="C41" s="288" t="s">
        <v>540</v>
      </c>
      <c r="D41" s="288" t="s">
        <v>293</v>
      </c>
      <c r="E41" s="18" t="s">
        <v>1</v>
      </c>
      <c r="F41" s="289">
        <v>214.45</v>
      </c>
      <c r="G41" s="35"/>
      <c r="H41" s="40"/>
    </row>
    <row r="42" spans="1:8" s="2" customFormat="1" ht="16.899999999999999" customHeight="1">
      <c r="A42" s="35"/>
      <c r="B42" s="40"/>
      <c r="C42" s="290" t="s">
        <v>1476</v>
      </c>
      <c r="D42" s="35"/>
      <c r="E42" s="35"/>
      <c r="F42" s="35"/>
      <c r="G42" s="35"/>
      <c r="H42" s="40"/>
    </row>
    <row r="43" spans="1:8" s="2" customFormat="1" ht="16.899999999999999" customHeight="1">
      <c r="A43" s="35"/>
      <c r="B43" s="40"/>
      <c r="C43" s="288" t="s">
        <v>286</v>
      </c>
      <c r="D43" s="288" t="s">
        <v>287</v>
      </c>
      <c r="E43" s="18" t="s">
        <v>249</v>
      </c>
      <c r="F43" s="289">
        <v>714.05</v>
      </c>
      <c r="G43" s="35"/>
      <c r="H43" s="40"/>
    </row>
    <row r="44" spans="1:8" s="2" customFormat="1" ht="16.899999999999999" customHeight="1">
      <c r="A44" s="35"/>
      <c r="B44" s="40"/>
      <c r="C44" s="288" t="s">
        <v>736</v>
      </c>
      <c r="D44" s="288" t="s">
        <v>737</v>
      </c>
      <c r="E44" s="18" t="s">
        <v>249</v>
      </c>
      <c r="F44" s="289">
        <v>214.45</v>
      </c>
      <c r="G44" s="35"/>
      <c r="H44" s="40"/>
    </row>
    <row r="45" spans="1:8" s="2" customFormat="1" ht="16.899999999999999" customHeight="1">
      <c r="A45" s="35"/>
      <c r="B45" s="40"/>
      <c r="C45" s="284" t="s">
        <v>1480</v>
      </c>
      <c r="D45" s="285" t="s">
        <v>1</v>
      </c>
      <c r="E45" s="286" t="s">
        <v>1</v>
      </c>
      <c r="F45" s="287">
        <v>513</v>
      </c>
      <c r="G45" s="35"/>
      <c r="H45" s="40"/>
    </row>
    <row r="46" spans="1:8" s="2" customFormat="1" ht="26.45" customHeight="1">
      <c r="A46" s="35"/>
      <c r="B46" s="40"/>
      <c r="C46" s="283" t="s">
        <v>1482</v>
      </c>
      <c r="D46" s="283" t="s">
        <v>101</v>
      </c>
      <c r="E46" s="35"/>
      <c r="F46" s="35"/>
      <c r="G46" s="35"/>
      <c r="H46" s="40"/>
    </row>
    <row r="47" spans="1:8" s="2" customFormat="1" ht="16.899999999999999" customHeight="1">
      <c r="A47" s="35"/>
      <c r="B47" s="40"/>
      <c r="C47" s="284" t="s">
        <v>813</v>
      </c>
      <c r="D47" s="285" t="s">
        <v>1</v>
      </c>
      <c r="E47" s="286" t="s">
        <v>1</v>
      </c>
      <c r="F47" s="287">
        <v>7489.9</v>
      </c>
      <c r="G47" s="35"/>
      <c r="H47" s="40"/>
    </row>
    <row r="48" spans="1:8" s="2" customFormat="1" ht="16.899999999999999" customHeight="1">
      <c r="A48" s="35"/>
      <c r="B48" s="40"/>
      <c r="C48" s="288" t="s">
        <v>1</v>
      </c>
      <c r="D48" s="288" t="s">
        <v>820</v>
      </c>
      <c r="E48" s="18" t="s">
        <v>1</v>
      </c>
      <c r="F48" s="289">
        <v>6790</v>
      </c>
      <c r="G48" s="35"/>
      <c r="H48" s="40"/>
    </row>
    <row r="49" spans="1:8" s="2" customFormat="1" ht="16.899999999999999" customHeight="1">
      <c r="A49" s="35"/>
      <c r="B49" s="40"/>
      <c r="C49" s="288" t="s">
        <v>1</v>
      </c>
      <c r="D49" s="288" t="s">
        <v>821</v>
      </c>
      <c r="E49" s="18" t="s">
        <v>1</v>
      </c>
      <c r="F49" s="289">
        <v>699.9</v>
      </c>
      <c r="G49" s="35"/>
      <c r="H49" s="40"/>
    </row>
    <row r="50" spans="1:8" s="2" customFormat="1" ht="16.899999999999999" customHeight="1">
      <c r="A50" s="35"/>
      <c r="B50" s="40"/>
      <c r="C50" s="288" t="s">
        <v>813</v>
      </c>
      <c r="D50" s="288" t="s">
        <v>293</v>
      </c>
      <c r="E50" s="18" t="s">
        <v>1</v>
      </c>
      <c r="F50" s="289">
        <v>7489.9</v>
      </c>
      <c r="G50" s="35"/>
      <c r="H50" s="40"/>
    </row>
    <row r="51" spans="1:8" s="2" customFormat="1" ht="16.899999999999999" customHeight="1">
      <c r="A51" s="35"/>
      <c r="B51" s="40"/>
      <c r="C51" s="290" t="s">
        <v>1476</v>
      </c>
      <c r="D51" s="35"/>
      <c r="E51" s="35"/>
      <c r="F51" s="35"/>
      <c r="G51" s="35"/>
      <c r="H51" s="40"/>
    </row>
    <row r="52" spans="1:8" s="2" customFormat="1" ht="16.899999999999999" customHeight="1">
      <c r="A52" s="35"/>
      <c r="B52" s="40"/>
      <c r="C52" s="288" t="s">
        <v>286</v>
      </c>
      <c r="D52" s="288" t="s">
        <v>287</v>
      </c>
      <c r="E52" s="18" t="s">
        <v>249</v>
      </c>
      <c r="F52" s="289">
        <v>8906.2999999999993</v>
      </c>
      <c r="G52" s="35"/>
      <c r="H52" s="40"/>
    </row>
    <row r="53" spans="1:8" s="2" customFormat="1" ht="16.899999999999999" customHeight="1">
      <c r="A53" s="35"/>
      <c r="B53" s="40"/>
      <c r="C53" s="288" t="s">
        <v>378</v>
      </c>
      <c r="D53" s="288" t="s">
        <v>379</v>
      </c>
      <c r="E53" s="18" t="s">
        <v>249</v>
      </c>
      <c r="F53" s="289">
        <v>7489.9</v>
      </c>
      <c r="G53" s="35"/>
      <c r="H53" s="40"/>
    </row>
    <row r="54" spans="1:8" s="2" customFormat="1" ht="16.899999999999999" customHeight="1">
      <c r="A54" s="35"/>
      <c r="B54" s="40"/>
      <c r="C54" s="284" t="s">
        <v>1480</v>
      </c>
      <c r="D54" s="285" t="s">
        <v>1</v>
      </c>
      <c r="E54" s="286" t="s">
        <v>1</v>
      </c>
      <c r="F54" s="287">
        <v>7082</v>
      </c>
      <c r="G54" s="35"/>
      <c r="H54" s="40"/>
    </row>
    <row r="55" spans="1:8" s="2" customFormat="1" ht="26.45" customHeight="1">
      <c r="A55" s="35"/>
      <c r="B55" s="40"/>
      <c r="C55" s="283" t="s">
        <v>1483</v>
      </c>
      <c r="D55" s="283" t="s">
        <v>104</v>
      </c>
      <c r="E55" s="35"/>
      <c r="F55" s="35"/>
      <c r="G55" s="35"/>
      <c r="H55" s="40"/>
    </row>
    <row r="56" spans="1:8" s="2" customFormat="1" ht="16.899999999999999" customHeight="1">
      <c r="A56" s="35"/>
      <c r="B56" s="40"/>
      <c r="C56" s="284" t="s">
        <v>813</v>
      </c>
      <c r="D56" s="285" t="s">
        <v>1</v>
      </c>
      <c r="E56" s="286" t="s">
        <v>1</v>
      </c>
      <c r="F56" s="287">
        <v>1103.2</v>
      </c>
      <c r="G56" s="35"/>
      <c r="H56" s="40"/>
    </row>
    <row r="57" spans="1:8" s="2" customFormat="1" ht="16.899999999999999" customHeight="1">
      <c r="A57" s="35"/>
      <c r="B57" s="40"/>
      <c r="C57" s="288" t="s">
        <v>1</v>
      </c>
      <c r="D57" s="288" t="s">
        <v>856</v>
      </c>
      <c r="E57" s="18" t="s">
        <v>1</v>
      </c>
      <c r="F57" s="289">
        <v>942</v>
      </c>
      <c r="G57" s="35"/>
      <c r="H57" s="40"/>
    </row>
    <row r="58" spans="1:8" s="2" customFormat="1" ht="16.899999999999999" customHeight="1">
      <c r="A58" s="35"/>
      <c r="B58" s="40"/>
      <c r="C58" s="288" t="s">
        <v>1</v>
      </c>
      <c r="D58" s="288" t="s">
        <v>857</v>
      </c>
      <c r="E58" s="18" t="s">
        <v>1</v>
      </c>
      <c r="F58" s="289">
        <v>161.19999999999999</v>
      </c>
      <c r="G58" s="35"/>
      <c r="H58" s="40"/>
    </row>
    <row r="59" spans="1:8" s="2" customFormat="1" ht="16.899999999999999" customHeight="1">
      <c r="A59" s="35"/>
      <c r="B59" s="40"/>
      <c r="C59" s="288" t="s">
        <v>813</v>
      </c>
      <c r="D59" s="288" t="s">
        <v>293</v>
      </c>
      <c r="E59" s="18" t="s">
        <v>1</v>
      </c>
      <c r="F59" s="289">
        <v>1103.2</v>
      </c>
      <c r="G59" s="35"/>
      <c r="H59" s="40"/>
    </row>
    <row r="60" spans="1:8" s="2" customFormat="1" ht="16.899999999999999" customHeight="1">
      <c r="A60" s="35"/>
      <c r="B60" s="40"/>
      <c r="C60" s="290" t="s">
        <v>1476</v>
      </c>
      <c r="D60" s="35"/>
      <c r="E60" s="35"/>
      <c r="F60" s="35"/>
      <c r="G60" s="35"/>
      <c r="H60" s="40"/>
    </row>
    <row r="61" spans="1:8" s="2" customFormat="1" ht="16.899999999999999" customHeight="1">
      <c r="A61" s="35"/>
      <c r="B61" s="40"/>
      <c r="C61" s="288" t="s">
        <v>286</v>
      </c>
      <c r="D61" s="288" t="s">
        <v>287</v>
      </c>
      <c r="E61" s="18" t="s">
        <v>249</v>
      </c>
      <c r="F61" s="289">
        <v>1531.2</v>
      </c>
      <c r="G61" s="35"/>
      <c r="H61" s="40"/>
    </row>
    <row r="62" spans="1:8" s="2" customFormat="1" ht="16.899999999999999" customHeight="1">
      <c r="A62" s="35"/>
      <c r="B62" s="40"/>
      <c r="C62" s="288" t="s">
        <v>378</v>
      </c>
      <c r="D62" s="288" t="s">
        <v>379</v>
      </c>
      <c r="E62" s="18" t="s">
        <v>249</v>
      </c>
      <c r="F62" s="289">
        <v>1103.2</v>
      </c>
      <c r="G62" s="35"/>
      <c r="H62" s="40"/>
    </row>
    <row r="63" spans="1:8" s="2" customFormat="1" ht="26.45" customHeight="1">
      <c r="A63" s="35"/>
      <c r="B63" s="40"/>
      <c r="C63" s="283" t="s">
        <v>1484</v>
      </c>
      <c r="D63" s="283" t="s">
        <v>110</v>
      </c>
      <c r="E63" s="35"/>
      <c r="F63" s="35"/>
      <c r="G63" s="35"/>
      <c r="H63" s="40"/>
    </row>
    <row r="64" spans="1:8" s="2" customFormat="1" ht="16.899999999999999" customHeight="1">
      <c r="A64" s="35"/>
      <c r="B64" s="40"/>
      <c r="C64" s="284" t="s">
        <v>813</v>
      </c>
      <c r="D64" s="285" t="s">
        <v>1</v>
      </c>
      <c r="E64" s="286" t="s">
        <v>1</v>
      </c>
      <c r="F64" s="287">
        <v>9</v>
      </c>
      <c r="G64" s="35"/>
      <c r="H64" s="40"/>
    </row>
    <row r="65" spans="1:8" s="2" customFormat="1" ht="16.899999999999999" customHeight="1">
      <c r="A65" s="35"/>
      <c r="B65" s="40"/>
      <c r="C65" s="288" t="s">
        <v>1</v>
      </c>
      <c r="D65" s="288" t="s">
        <v>985</v>
      </c>
      <c r="E65" s="18" t="s">
        <v>1</v>
      </c>
      <c r="F65" s="289">
        <v>9</v>
      </c>
      <c r="G65" s="35"/>
      <c r="H65" s="40"/>
    </row>
    <row r="66" spans="1:8" s="2" customFormat="1" ht="16.899999999999999" customHeight="1">
      <c r="A66" s="35"/>
      <c r="B66" s="40"/>
      <c r="C66" s="288" t="s">
        <v>813</v>
      </c>
      <c r="D66" s="288" t="s">
        <v>293</v>
      </c>
      <c r="E66" s="18" t="s">
        <v>1</v>
      </c>
      <c r="F66" s="289">
        <v>9</v>
      </c>
      <c r="G66" s="35"/>
      <c r="H66" s="40"/>
    </row>
    <row r="67" spans="1:8" s="2" customFormat="1" ht="16.899999999999999" customHeight="1">
      <c r="A67" s="35"/>
      <c r="B67" s="40"/>
      <c r="C67" s="290" t="s">
        <v>1476</v>
      </c>
      <c r="D67" s="35"/>
      <c r="E67" s="35"/>
      <c r="F67" s="35"/>
      <c r="G67" s="35"/>
      <c r="H67" s="40"/>
    </row>
    <row r="68" spans="1:8" s="2" customFormat="1" ht="16.899999999999999" customHeight="1">
      <c r="A68" s="35"/>
      <c r="B68" s="40"/>
      <c r="C68" s="288" t="s">
        <v>286</v>
      </c>
      <c r="D68" s="288" t="s">
        <v>287</v>
      </c>
      <c r="E68" s="18" t="s">
        <v>249</v>
      </c>
      <c r="F68" s="289">
        <v>43</v>
      </c>
      <c r="G68" s="35"/>
      <c r="H68" s="40"/>
    </row>
    <row r="69" spans="1:8" s="2" customFormat="1" ht="16.899999999999999" customHeight="1">
      <c r="A69" s="35"/>
      <c r="B69" s="40"/>
      <c r="C69" s="288" t="s">
        <v>736</v>
      </c>
      <c r="D69" s="288" t="s">
        <v>737</v>
      </c>
      <c r="E69" s="18" t="s">
        <v>249</v>
      </c>
      <c r="F69" s="289">
        <v>9</v>
      </c>
      <c r="G69" s="35"/>
      <c r="H69" s="40"/>
    </row>
    <row r="70" spans="1:8" s="2" customFormat="1" ht="16.899999999999999" customHeight="1">
      <c r="A70" s="35"/>
      <c r="B70" s="40"/>
      <c r="C70" s="284" t="s">
        <v>1480</v>
      </c>
      <c r="D70" s="285" t="s">
        <v>1</v>
      </c>
      <c r="E70" s="286" t="s">
        <v>1</v>
      </c>
      <c r="F70" s="287">
        <v>4.6500000000000004</v>
      </c>
      <c r="G70" s="35"/>
      <c r="H70" s="40"/>
    </row>
    <row r="71" spans="1:8" s="2" customFormat="1" ht="16.899999999999999" customHeight="1">
      <c r="A71" s="35"/>
      <c r="B71" s="40"/>
      <c r="C71" s="284" t="s">
        <v>1485</v>
      </c>
      <c r="D71" s="285" t="s">
        <v>1</v>
      </c>
      <c r="E71" s="286" t="s">
        <v>1</v>
      </c>
      <c r="F71" s="287">
        <v>31</v>
      </c>
      <c r="G71" s="35"/>
      <c r="H71" s="40"/>
    </row>
    <row r="72" spans="1:8" s="2" customFormat="1" ht="16.899999999999999" customHeight="1">
      <c r="A72" s="35"/>
      <c r="B72" s="40"/>
      <c r="C72" s="284" t="s">
        <v>998</v>
      </c>
      <c r="D72" s="285" t="s">
        <v>1</v>
      </c>
      <c r="E72" s="286" t="s">
        <v>1</v>
      </c>
      <c r="F72" s="287">
        <v>60</v>
      </c>
      <c r="G72" s="35"/>
      <c r="H72" s="40"/>
    </row>
    <row r="73" spans="1:8" s="2" customFormat="1" ht="16.899999999999999" customHeight="1">
      <c r="A73" s="35"/>
      <c r="B73" s="40"/>
      <c r="C73" s="288" t="s">
        <v>998</v>
      </c>
      <c r="D73" s="288" t="s">
        <v>999</v>
      </c>
      <c r="E73" s="18" t="s">
        <v>1</v>
      </c>
      <c r="F73" s="289">
        <v>60</v>
      </c>
      <c r="G73" s="35"/>
      <c r="H73" s="40"/>
    </row>
    <row r="74" spans="1:8" s="2" customFormat="1" ht="16.899999999999999" customHeight="1">
      <c r="A74" s="35"/>
      <c r="B74" s="40"/>
      <c r="C74" s="284" t="s">
        <v>279</v>
      </c>
      <c r="D74" s="285" t="s">
        <v>1</v>
      </c>
      <c r="E74" s="286" t="s">
        <v>1</v>
      </c>
      <c r="F74" s="287">
        <v>90</v>
      </c>
      <c r="G74" s="35"/>
      <c r="H74" s="40"/>
    </row>
    <row r="75" spans="1:8" s="2" customFormat="1" ht="16.899999999999999" customHeight="1">
      <c r="A75" s="35"/>
      <c r="B75" s="40"/>
      <c r="C75" s="288" t="s">
        <v>279</v>
      </c>
      <c r="D75" s="288" t="s">
        <v>967</v>
      </c>
      <c r="E75" s="18" t="s">
        <v>1</v>
      </c>
      <c r="F75" s="289">
        <v>90</v>
      </c>
      <c r="G75" s="35"/>
      <c r="H75" s="40"/>
    </row>
    <row r="76" spans="1:8" s="2" customFormat="1" ht="16.899999999999999" customHeight="1">
      <c r="A76" s="35"/>
      <c r="B76" s="40"/>
      <c r="C76" s="284" t="s">
        <v>284</v>
      </c>
      <c r="D76" s="285" t="s">
        <v>1</v>
      </c>
      <c r="E76" s="286" t="s">
        <v>1</v>
      </c>
      <c r="F76" s="287">
        <v>135</v>
      </c>
      <c r="G76" s="35"/>
      <c r="H76" s="40"/>
    </row>
    <row r="77" spans="1:8" s="2" customFormat="1" ht="16.899999999999999" customHeight="1">
      <c r="A77" s="35"/>
      <c r="B77" s="40"/>
      <c r="C77" s="288" t="s">
        <v>284</v>
      </c>
      <c r="D77" s="288" t="s">
        <v>971</v>
      </c>
      <c r="E77" s="18" t="s">
        <v>1</v>
      </c>
      <c r="F77" s="289">
        <v>135</v>
      </c>
      <c r="G77" s="35"/>
      <c r="H77" s="40"/>
    </row>
    <row r="78" spans="1:8" s="2" customFormat="1" ht="26.45" customHeight="1">
      <c r="A78" s="35"/>
      <c r="B78" s="40"/>
      <c r="C78" s="283" t="s">
        <v>1486</v>
      </c>
      <c r="D78" s="283" t="s">
        <v>113</v>
      </c>
      <c r="E78" s="35"/>
      <c r="F78" s="35"/>
      <c r="G78" s="35"/>
      <c r="H78" s="40"/>
    </row>
    <row r="79" spans="1:8" s="2" customFormat="1" ht="16.899999999999999" customHeight="1">
      <c r="A79" s="35"/>
      <c r="B79" s="40"/>
      <c r="C79" s="284" t="s">
        <v>813</v>
      </c>
      <c r="D79" s="285" t="s">
        <v>1</v>
      </c>
      <c r="E79" s="286" t="s">
        <v>1</v>
      </c>
      <c r="F79" s="287">
        <v>4.8</v>
      </c>
      <c r="G79" s="35"/>
      <c r="H79" s="40"/>
    </row>
    <row r="80" spans="1:8" s="2" customFormat="1" ht="16.899999999999999" customHeight="1">
      <c r="A80" s="35"/>
      <c r="B80" s="40"/>
      <c r="C80" s="288" t="s">
        <v>1</v>
      </c>
      <c r="D80" s="288" t="s">
        <v>1160</v>
      </c>
      <c r="E80" s="18" t="s">
        <v>1</v>
      </c>
      <c r="F80" s="289">
        <v>4.8</v>
      </c>
      <c r="G80" s="35"/>
      <c r="H80" s="40"/>
    </row>
    <row r="81" spans="1:8" s="2" customFormat="1" ht="16.899999999999999" customHeight="1">
      <c r="A81" s="35"/>
      <c r="B81" s="40"/>
      <c r="C81" s="288" t="s">
        <v>813</v>
      </c>
      <c r="D81" s="288" t="s">
        <v>293</v>
      </c>
      <c r="E81" s="18" t="s">
        <v>1</v>
      </c>
      <c r="F81" s="289">
        <v>4.8</v>
      </c>
      <c r="G81" s="35"/>
      <c r="H81" s="40"/>
    </row>
    <row r="82" spans="1:8" s="2" customFormat="1" ht="16.899999999999999" customHeight="1">
      <c r="A82" s="35"/>
      <c r="B82" s="40"/>
      <c r="C82" s="290" t="s">
        <v>1476</v>
      </c>
      <c r="D82" s="35"/>
      <c r="E82" s="35"/>
      <c r="F82" s="35"/>
      <c r="G82" s="35"/>
      <c r="H82" s="40"/>
    </row>
    <row r="83" spans="1:8" s="2" customFormat="1" ht="16.899999999999999" customHeight="1">
      <c r="A83" s="35"/>
      <c r="B83" s="40"/>
      <c r="C83" s="288" t="s">
        <v>286</v>
      </c>
      <c r="D83" s="288" t="s">
        <v>287</v>
      </c>
      <c r="E83" s="18" t="s">
        <v>249</v>
      </c>
      <c r="F83" s="289">
        <v>29.9</v>
      </c>
      <c r="G83" s="35"/>
      <c r="H83" s="40"/>
    </row>
    <row r="84" spans="1:8" s="2" customFormat="1" ht="16.899999999999999" customHeight="1">
      <c r="A84" s="35"/>
      <c r="B84" s="40"/>
      <c r="C84" s="288" t="s">
        <v>736</v>
      </c>
      <c r="D84" s="288" t="s">
        <v>737</v>
      </c>
      <c r="E84" s="18" t="s">
        <v>249</v>
      </c>
      <c r="F84" s="289">
        <v>4.8</v>
      </c>
      <c r="G84" s="35"/>
      <c r="H84" s="40"/>
    </row>
    <row r="85" spans="1:8" s="2" customFormat="1" ht="16.899999999999999" customHeight="1">
      <c r="A85" s="35"/>
      <c r="B85" s="40"/>
      <c r="C85" s="284" t="s">
        <v>279</v>
      </c>
      <c r="D85" s="285" t="s">
        <v>1</v>
      </c>
      <c r="E85" s="286" t="s">
        <v>1</v>
      </c>
      <c r="F85" s="287">
        <v>20.399999999999999</v>
      </c>
      <c r="G85" s="35"/>
      <c r="H85" s="40"/>
    </row>
    <row r="86" spans="1:8" s="2" customFormat="1" ht="16.899999999999999" customHeight="1">
      <c r="A86" s="35"/>
      <c r="B86" s="40"/>
      <c r="C86" s="288" t="s">
        <v>279</v>
      </c>
      <c r="D86" s="288" t="s">
        <v>1487</v>
      </c>
      <c r="E86" s="18" t="s">
        <v>1</v>
      </c>
      <c r="F86" s="289">
        <v>20.399999999999999</v>
      </c>
      <c r="G86" s="35"/>
      <c r="H86" s="40"/>
    </row>
    <row r="87" spans="1:8" s="2" customFormat="1" ht="26.45" customHeight="1">
      <c r="A87" s="35"/>
      <c r="B87" s="40"/>
      <c r="C87" s="283" t="s">
        <v>1488</v>
      </c>
      <c r="D87" s="283" t="s">
        <v>116</v>
      </c>
      <c r="E87" s="35"/>
      <c r="F87" s="35"/>
      <c r="G87" s="35"/>
      <c r="H87" s="40"/>
    </row>
    <row r="88" spans="1:8" s="2" customFormat="1" ht="16.899999999999999" customHeight="1">
      <c r="A88" s="35"/>
      <c r="B88" s="40"/>
      <c r="C88" s="284" t="s">
        <v>813</v>
      </c>
      <c r="D88" s="285" t="s">
        <v>1</v>
      </c>
      <c r="E88" s="286" t="s">
        <v>1</v>
      </c>
      <c r="F88" s="287">
        <v>4.3499999999999996</v>
      </c>
      <c r="G88" s="35"/>
      <c r="H88" s="40"/>
    </row>
    <row r="89" spans="1:8" s="2" customFormat="1" ht="16.899999999999999" customHeight="1">
      <c r="A89" s="35"/>
      <c r="B89" s="40"/>
      <c r="C89" s="288" t="s">
        <v>1</v>
      </c>
      <c r="D89" s="288" t="s">
        <v>1265</v>
      </c>
      <c r="E89" s="18" t="s">
        <v>1</v>
      </c>
      <c r="F89" s="289">
        <v>4.3499999999999996</v>
      </c>
      <c r="G89" s="35"/>
      <c r="H89" s="40"/>
    </row>
    <row r="90" spans="1:8" s="2" customFormat="1" ht="16.899999999999999" customHeight="1">
      <c r="A90" s="35"/>
      <c r="B90" s="40"/>
      <c r="C90" s="288" t="s">
        <v>813</v>
      </c>
      <c r="D90" s="288" t="s">
        <v>293</v>
      </c>
      <c r="E90" s="18" t="s">
        <v>1</v>
      </c>
      <c r="F90" s="289">
        <v>4.3499999999999996</v>
      </c>
      <c r="G90" s="35"/>
      <c r="H90" s="40"/>
    </row>
    <row r="91" spans="1:8" s="2" customFormat="1" ht="16.899999999999999" customHeight="1">
      <c r="A91" s="35"/>
      <c r="B91" s="40"/>
      <c r="C91" s="284" t="s">
        <v>998</v>
      </c>
      <c r="D91" s="285" t="s">
        <v>1</v>
      </c>
      <c r="E91" s="286" t="s">
        <v>1</v>
      </c>
      <c r="F91" s="287">
        <v>31</v>
      </c>
      <c r="G91" s="35"/>
      <c r="H91" s="40"/>
    </row>
    <row r="92" spans="1:8" s="2" customFormat="1" ht="26.45" customHeight="1">
      <c r="A92" s="35"/>
      <c r="B92" s="40"/>
      <c r="C92" s="283" t="s">
        <v>1489</v>
      </c>
      <c r="D92" s="283" t="s">
        <v>119</v>
      </c>
      <c r="E92" s="35"/>
      <c r="F92" s="35"/>
      <c r="G92" s="35"/>
      <c r="H92" s="40"/>
    </row>
    <row r="93" spans="1:8" s="2" customFormat="1" ht="16.899999999999999" customHeight="1">
      <c r="A93" s="35"/>
      <c r="B93" s="40"/>
      <c r="C93" s="284" t="s">
        <v>1348</v>
      </c>
      <c r="D93" s="285" t="s">
        <v>1</v>
      </c>
      <c r="E93" s="286" t="s">
        <v>1</v>
      </c>
      <c r="F93" s="287">
        <v>1308</v>
      </c>
      <c r="G93" s="35"/>
      <c r="H93" s="40"/>
    </row>
    <row r="94" spans="1:8" s="2" customFormat="1" ht="16.899999999999999" customHeight="1">
      <c r="A94" s="35"/>
      <c r="B94" s="40"/>
      <c r="C94" s="288" t="s">
        <v>1</v>
      </c>
      <c r="D94" s="288" t="s">
        <v>1346</v>
      </c>
      <c r="E94" s="18" t="s">
        <v>1</v>
      </c>
      <c r="F94" s="289">
        <v>1287</v>
      </c>
      <c r="G94" s="35"/>
      <c r="H94" s="40"/>
    </row>
    <row r="95" spans="1:8" s="2" customFormat="1" ht="16.899999999999999" customHeight="1">
      <c r="A95" s="35"/>
      <c r="B95" s="40"/>
      <c r="C95" s="288" t="s">
        <v>1</v>
      </c>
      <c r="D95" s="288" t="s">
        <v>1347</v>
      </c>
      <c r="E95" s="18" t="s">
        <v>1</v>
      </c>
      <c r="F95" s="289">
        <v>21</v>
      </c>
      <c r="G95" s="35"/>
      <c r="H95" s="40"/>
    </row>
    <row r="96" spans="1:8" s="2" customFormat="1" ht="16.899999999999999" customHeight="1">
      <c r="A96" s="35"/>
      <c r="B96" s="40"/>
      <c r="C96" s="288" t="s">
        <v>1348</v>
      </c>
      <c r="D96" s="288" t="s">
        <v>271</v>
      </c>
      <c r="E96" s="18" t="s">
        <v>1</v>
      </c>
      <c r="F96" s="289">
        <v>1308</v>
      </c>
      <c r="G96" s="35"/>
      <c r="H96" s="40"/>
    </row>
    <row r="97" spans="1:8" s="2" customFormat="1" ht="16.899999999999999" customHeight="1">
      <c r="A97" s="35"/>
      <c r="B97" s="40"/>
      <c r="C97" s="284" t="s">
        <v>1353</v>
      </c>
      <c r="D97" s="285" t="s">
        <v>1</v>
      </c>
      <c r="E97" s="286" t="s">
        <v>1</v>
      </c>
      <c r="F97" s="287">
        <v>30</v>
      </c>
      <c r="G97" s="35"/>
      <c r="H97" s="40"/>
    </row>
    <row r="98" spans="1:8" s="2" customFormat="1" ht="16.899999999999999" customHeight="1">
      <c r="A98" s="35"/>
      <c r="B98" s="40"/>
      <c r="C98" s="288" t="s">
        <v>1337</v>
      </c>
      <c r="D98" s="288" t="s">
        <v>1352</v>
      </c>
      <c r="E98" s="18" t="s">
        <v>1</v>
      </c>
      <c r="F98" s="289">
        <v>12</v>
      </c>
      <c r="G98" s="35"/>
      <c r="H98" s="40"/>
    </row>
    <row r="99" spans="1:8" s="2" customFormat="1" ht="16.899999999999999" customHeight="1">
      <c r="A99" s="35"/>
      <c r="B99" s="40"/>
      <c r="C99" s="288" t="s">
        <v>1</v>
      </c>
      <c r="D99" s="288" t="s">
        <v>1253</v>
      </c>
      <c r="E99" s="18" t="s">
        <v>1</v>
      </c>
      <c r="F99" s="289">
        <v>18</v>
      </c>
      <c r="G99" s="35"/>
      <c r="H99" s="40"/>
    </row>
    <row r="100" spans="1:8" s="2" customFormat="1" ht="16.899999999999999" customHeight="1">
      <c r="A100" s="35"/>
      <c r="B100" s="40"/>
      <c r="C100" s="288" t="s">
        <v>1353</v>
      </c>
      <c r="D100" s="288" t="s">
        <v>271</v>
      </c>
      <c r="E100" s="18" t="s">
        <v>1</v>
      </c>
      <c r="F100" s="289">
        <v>30</v>
      </c>
      <c r="G100" s="35"/>
      <c r="H100" s="40"/>
    </row>
    <row r="101" spans="1:8" s="2" customFormat="1" ht="16.899999999999999" customHeight="1">
      <c r="A101" s="35"/>
      <c r="B101" s="40"/>
      <c r="C101" s="284" t="s">
        <v>1335</v>
      </c>
      <c r="D101" s="285" t="s">
        <v>1</v>
      </c>
      <c r="E101" s="286" t="s">
        <v>1</v>
      </c>
      <c r="F101" s="287">
        <v>1287</v>
      </c>
      <c r="G101" s="35"/>
      <c r="H101" s="40"/>
    </row>
    <row r="102" spans="1:8" s="2" customFormat="1" ht="16.899999999999999" customHeight="1">
      <c r="A102" s="35"/>
      <c r="B102" s="40"/>
      <c r="C102" s="290" t="s">
        <v>1476</v>
      </c>
      <c r="D102" s="35"/>
      <c r="E102" s="35"/>
      <c r="F102" s="35"/>
      <c r="G102" s="35"/>
      <c r="H102" s="40"/>
    </row>
    <row r="103" spans="1:8" s="2" customFormat="1" ht="16.899999999999999" customHeight="1">
      <c r="A103" s="35"/>
      <c r="B103" s="40"/>
      <c r="C103" s="288" t="s">
        <v>1343</v>
      </c>
      <c r="D103" s="288" t="s">
        <v>1344</v>
      </c>
      <c r="E103" s="18" t="s">
        <v>424</v>
      </c>
      <c r="F103" s="289">
        <v>1308</v>
      </c>
      <c r="G103" s="35"/>
      <c r="H103" s="40"/>
    </row>
    <row r="104" spans="1:8" s="2" customFormat="1" ht="16.899999999999999" customHeight="1">
      <c r="A104" s="35"/>
      <c r="B104" s="40"/>
      <c r="C104" s="288" t="s">
        <v>1360</v>
      </c>
      <c r="D104" s="288" t="s">
        <v>1361</v>
      </c>
      <c r="E104" s="18" t="s">
        <v>424</v>
      </c>
      <c r="F104" s="289">
        <v>1308</v>
      </c>
      <c r="G104" s="35"/>
      <c r="H104" s="40"/>
    </row>
    <row r="105" spans="1:8" s="2" customFormat="1" ht="16.899999999999999" customHeight="1">
      <c r="A105" s="35"/>
      <c r="B105" s="40"/>
      <c r="C105" s="288" t="s">
        <v>1368</v>
      </c>
      <c r="D105" s="288" t="s">
        <v>1369</v>
      </c>
      <c r="E105" s="18" t="s">
        <v>424</v>
      </c>
      <c r="F105" s="289">
        <v>1287</v>
      </c>
      <c r="G105" s="35"/>
      <c r="H105" s="40"/>
    </row>
    <row r="106" spans="1:8" s="2" customFormat="1" ht="16.899999999999999" customHeight="1">
      <c r="A106" s="35"/>
      <c r="B106" s="40"/>
      <c r="C106" s="288" t="s">
        <v>1374</v>
      </c>
      <c r="D106" s="288" t="s">
        <v>1375</v>
      </c>
      <c r="E106" s="18" t="s">
        <v>424</v>
      </c>
      <c r="F106" s="289">
        <v>3861</v>
      </c>
      <c r="G106" s="35"/>
      <c r="H106" s="40"/>
    </row>
    <row r="107" spans="1:8" s="2" customFormat="1" ht="16.899999999999999" customHeight="1">
      <c r="A107" s="35"/>
      <c r="B107" s="40"/>
      <c r="C107" s="284" t="s">
        <v>1337</v>
      </c>
      <c r="D107" s="285" t="s">
        <v>1</v>
      </c>
      <c r="E107" s="286" t="s">
        <v>1</v>
      </c>
      <c r="F107" s="287">
        <v>12</v>
      </c>
      <c r="G107" s="35"/>
      <c r="H107" s="40"/>
    </row>
    <row r="108" spans="1:8" s="2" customFormat="1" ht="16.899999999999999" customHeight="1">
      <c r="A108" s="35"/>
      <c r="B108" s="40"/>
      <c r="C108" s="288" t="s">
        <v>1337</v>
      </c>
      <c r="D108" s="288" t="s">
        <v>1352</v>
      </c>
      <c r="E108" s="18" t="s">
        <v>1</v>
      </c>
      <c r="F108" s="289">
        <v>12</v>
      </c>
      <c r="G108" s="35"/>
      <c r="H108" s="40"/>
    </row>
    <row r="109" spans="1:8" s="2" customFormat="1" ht="16.899999999999999" customHeight="1">
      <c r="A109" s="35"/>
      <c r="B109" s="40"/>
      <c r="C109" s="290" t="s">
        <v>1476</v>
      </c>
      <c r="D109" s="35"/>
      <c r="E109" s="35"/>
      <c r="F109" s="35"/>
      <c r="G109" s="35"/>
      <c r="H109" s="40"/>
    </row>
    <row r="110" spans="1:8" s="2" customFormat="1" ht="16.899999999999999" customHeight="1">
      <c r="A110" s="35"/>
      <c r="B110" s="40"/>
      <c r="C110" s="288" t="s">
        <v>1349</v>
      </c>
      <c r="D110" s="288" t="s">
        <v>1350</v>
      </c>
      <c r="E110" s="18" t="s">
        <v>424</v>
      </c>
      <c r="F110" s="289">
        <v>30</v>
      </c>
      <c r="G110" s="35"/>
      <c r="H110" s="40"/>
    </row>
    <row r="111" spans="1:8" s="2" customFormat="1" ht="16.899999999999999" customHeight="1">
      <c r="A111" s="35"/>
      <c r="B111" s="40"/>
      <c r="C111" s="288" t="s">
        <v>1364</v>
      </c>
      <c r="D111" s="288" t="s">
        <v>1365</v>
      </c>
      <c r="E111" s="18" t="s">
        <v>424</v>
      </c>
      <c r="F111" s="289">
        <v>30</v>
      </c>
      <c r="G111" s="35"/>
      <c r="H111" s="40"/>
    </row>
    <row r="112" spans="1:8" s="2" customFormat="1" ht="16.899999999999999" customHeight="1">
      <c r="A112" s="35"/>
      <c r="B112" s="40"/>
      <c r="C112" s="288" t="s">
        <v>1371</v>
      </c>
      <c r="D112" s="288" t="s">
        <v>1372</v>
      </c>
      <c r="E112" s="18" t="s">
        <v>424</v>
      </c>
      <c r="F112" s="289">
        <v>12</v>
      </c>
      <c r="G112" s="35"/>
      <c r="H112" s="40"/>
    </row>
    <row r="113" spans="1:8" s="2" customFormat="1" ht="16.899999999999999" customHeight="1">
      <c r="A113" s="35"/>
      <c r="B113" s="40"/>
      <c r="C113" s="288" t="s">
        <v>1378</v>
      </c>
      <c r="D113" s="288" t="s">
        <v>1379</v>
      </c>
      <c r="E113" s="18" t="s">
        <v>424</v>
      </c>
      <c r="F113" s="289">
        <v>36</v>
      </c>
      <c r="G113" s="35"/>
      <c r="H113" s="40"/>
    </row>
    <row r="114" spans="1:8" s="2" customFormat="1" ht="16.899999999999999" customHeight="1">
      <c r="A114" s="35"/>
      <c r="B114" s="40"/>
      <c r="C114" s="284" t="s">
        <v>1490</v>
      </c>
      <c r="D114" s="285" t="s">
        <v>1</v>
      </c>
      <c r="E114" s="286" t="s">
        <v>1</v>
      </c>
      <c r="F114" s="287">
        <v>1</v>
      </c>
      <c r="G114" s="35"/>
      <c r="H114" s="40"/>
    </row>
    <row r="115" spans="1:8" s="2" customFormat="1" ht="16.899999999999999" customHeight="1">
      <c r="A115" s="35"/>
      <c r="B115" s="40"/>
      <c r="C115" s="288" t="s">
        <v>1490</v>
      </c>
      <c r="D115" s="288" t="s">
        <v>1491</v>
      </c>
      <c r="E115" s="18" t="s">
        <v>1</v>
      </c>
      <c r="F115" s="289">
        <v>1</v>
      </c>
      <c r="G115" s="35"/>
      <c r="H115" s="40"/>
    </row>
    <row r="116" spans="1:8" s="2" customFormat="1" ht="16.899999999999999" customHeight="1">
      <c r="A116" s="35"/>
      <c r="B116" s="40"/>
      <c r="C116" s="284" t="s">
        <v>1492</v>
      </c>
      <c r="D116" s="285" t="s">
        <v>1</v>
      </c>
      <c r="E116" s="286" t="s">
        <v>1</v>
      </c>
      <c r="F116" s="287">
        <v>1</v>
      </c>
      <c r="G116" s="35"/>
      <c r="H116" s="40"/>
    </row>
    <row r="117" spans="1:8" s="2" customFormat="1" ht="16.899999999999999" customHeight="1">
      <c r="A117" s="35"/>
      <c r="B117" s="40"/>
      <c r="C117" s="288" t="s">
        <v>1492</v>
      </c>
      <c r="D117" s="288" t="s">
        <v>21</v>
      </c>
      <c r="E117" s="18" t="s">
        <v>1</v>
      </c>
      <c r="F117" s="289">
        <v>1</v>
      </c>
      <c r="G117" s="35"/>
      <c r="H117" s="40"/>
    </row>
    <row r="118" spans="1:8" s="2" customFormat="1" ht="26.45" customHeight="1">
      <c r="A118" s="35"/>
      <c r="B118" s="40"/>
      <c r="C118" s="283" t="s">
        <v>1493</v>
      </c>
      <c r="D118" s="283" t="s">
        <v>122</v>
      </c>
      <c r="E118" s="35"/>
      <c r="F118" s="35"/>
      <c r="G118" s="35"/>
      <c r="H118" s="40"/>
    </row>
    <row r="119" spans="1:8" s="2" customFormat="1" ht="16.899999999999999" customHeight="1">
      <c r="A119" s="35"/>
      <c r="B119" s="40"/>
      <c r="C119" s="284" t="s">
        <v>1494</v>
      </c>
      <c r="D119" s="285" t="s">
        <v>1</v>
      </c>
      <c r="E119" s="286" t="s">
        <v>1</v>
      </c>
      <c r="F119" s="287">
        <v>25</v>
      </c>
      <c r="G119" s="35"/>
      <c r="H119" s="40"/>
    </row>
    <row r="120" spans="1:8" s="2" customFormat="1" ht="16.899999999999999" customHeight="1">
      <c r="A120" s="35"/>
      <c r="B120" s="40"/>
      <c r="C120" s="284" t="s">
        <v>1495</v>
      </c>
      <c r="D120" s="285" t="s">
        <v>1</v>
      </c>
      <c r="E120" s="286" t="s">
        <v>1</v>
      </c>
      <c r="F120" s="287">
        <v>0</v>
      </c>
      <c r="G120" s="35"/>
      <c r="H120" s="40"/>
    </row>
    <row r="121" spans="1:8" s="2" customFormat="1" ht="16.899999999999999" customHeight="1">
      <c r="A121" s="35"/>
      <c r="B121" s="40"/>
      <c r="C121" s="284" t="s">
        <v>1335</v>
      </c>
      <c r="D121" s="285" t="s">
        <v>1</v>
      </c>
      <c r="E121" s="286" t="s">
        <v>1</v>
      </c>
      <c r="F121" s="287">
        <v>15</v>
      </c>
      <c r="G121" s="35"/>
      <c r="H121" s="40"/>
    </row>
    <row r="122" spans="1:8" s="2" customFormat="1" ht="26.45" customHeight="1">
      <c r="A122" s="35"/>
      <c r="B122" s="40"/>
      <c r="C122" s="283" t="s">
        <v>1496</v>
      </c>
      <c r="D122" s="283" t="s">
        <v>125</v>
      </c>
      <c r="E122" s="35"/>
      <c r="F122" s="35"/>
      <c r="G122" s="35"/>
      <c r="H122" s="40"/>
    </row>
    <row r="123" spans="1:8" s="2" customFormat="1" ht="16.899999999999999" customHeight="1">
      <c r="A123" s="35"/>
      <c r="B123" s="40"/>
      <c r="C123" s="284" t="s">
        <v>1497</v>
      </c>
      <c r="D123" s="285" t="s">
        <v>1</v>
      </c>
      <c r="E123" s="286" t="s">
        <v>1</v>
      </c>
      <c r="F123" s="287">
        <v>37</v>
      </c>
      <c r="G123" s="35"/>
      <c r="H123" s="40"/>
    </row>
    <row r="124" spans="1:8" s="2" customFormat="1" ht="7.35" customHeight="1">
      <c r="A124" s="35"/>
      <c r="B124" s="140"/>
      <c r="C124" s="141"/>
      <c r="D124" s="141"/>
      <c r="E124" s="141"/>
      <c r="F124" s="141"/>
      <c r="G124" s="141"/>
      <c r="H124" s="40"/>
    </row>
    <row r="125" spans="1:8" s="2" customFormat="1">
      <c r="A125" s="35"/>
      <c r="B125" s="35"/>
      <c r="C125" s="35"/>
      <c r="D125" s="35"/>
      <c r="E125" s="35"/>
      <c r="F125" s="35"/>
      <c r="G125" s="35"/>
      <c r="H125" s="35"/>
    </row>
  </sheetData>
  <sheetProtection algorithmName="SHA-512" hashValue="OcUNM0m3dUBIXSax8aCyOE5Au0N+enIP7LzJuHNie/xZy0svCWJUTgtqlQam4kwqOFTtmfkGcj0u/AvVo/3UPw==" saltValue="4zemuiskC9KTYtRCSynQu3J/PMIg82XTMV0IO5cE3q2shRFSSgJ2WbRkzEkUpUcnBqZvx3Zv1bUWycYDluwkYg==" spinCount="100000" sheet="1" objects="1" scenarios="1" formatColumns="0" formatRows="0"/>
  <mergeCells count="2">
    <mergeCell ref="D5:F5"/>
    <mergeCell ref="D6:F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fitToHeight="100" orientation="landscape" blackAndWhite="1" r:id="rId1"/>
  <headerFooter>
    <oddFooter>&amp;CStrana &amp;P z &amp;N&amp;R&amp;A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30</vt:i4>
      </vt:variant>
    </vt:vector>
  </HeadingPairs>
  <TitlesOfParts>
    <vt:vector size="46" baseType="lpstr">
      <vt:lpstr>Rekapitulace stavby</vt:lpstr>
      <vt:lpstr>OST</vt:lpstr>
      <vt:lpstr>SO 11</vt:lpstr>
      <vt:lpstr>SO 12</vt:lpstr>
      <vt:lpstr>SO 13</vt:lpstr>
      <vt:lpstr>SO 14</vt:lpstr>
      <vt:lpstr>SO 15</vt:lpstr>
      <vt:lpstr>SO 21</vt:lpstr>
      <vt:lpstr>SO 22</vt:lpstr>
      <vt:lpstr>SO 23</vt:lpstr>
      <vt:lpstr>SO 24</vt:lpstr>
      <vt:lpstr>SO 31</vt:lpstr>
      <vt:lpstr>SO 32</vt:lpstr>
      <vt:lpstr>MGZS 1</vt:lpstr>
      <vt:lpstr>Seznam figur</vt:lpstr>
      <vt:lpstr>List1</vt:lpstr>
      <vt:lpstr>'MGZS 1'!Názvy_tisku</vt:lpstr>
      <vt:lpstr>OST!Názvy_tisku</vt:lpstr>
      <vt:lpstr>'Rekapitulace stavby'!Názvy_tisku</vt:lpstr>
      <vt:lpstr>'Seznam figur'!Názvy_tisku</vt:lpstr>
      <vt:lpstr>'SO 11'!Názvy_tisku</vt:lpstr>
      <vt:lpstr>'SO 12'!Názvy_tisku</vt:lpstr>
      <vt:lpstr>'SO 13'!Názvy_tisku</vt:lpstr>
      <vt:lpstr>'SO 14'!Názvy_tisku</vt:lpstr>
      <vt:lpstr>'SO 15'!Názvy_tisku</vt:lpstr>
      <vt:lpstr>'SO 21'!Názvy_tisku</vt:lpstr>
      <vt:lpstr>'SO 22'!Názvy_tisku</vt:lpstr>
      <vt:lpstr>'SO 23'!Názvy_tisku</vt:lpstr>
      <vt:lpstr>'SO 24'!Názvy_tisku</vt:lpstr>
      <vt:lpstr>'SO 31'!Názvy_tisku</vt:lpstr>
      <vt:lpstr>'SO 32'!Názvy_tisku</vt:lpstr>
      <vt:lpstr>'MGZS 1'!Oblast_tisku</vt:lpstr>
      <vt:lpstr>OST!Oblast_tisku</vt:lpstr>
      <vt:lpstr>'Rekapitulace stavby'!Oblast_tisku</vt:lpstr>
      <vt:lpstr>'Seznam figur'!Oblast_tisku</vt:lpstr>
      <vt:lpstr>'SO 11'!Oblast_tisku</vt:lpstr>
      <vt:lpstr>'SO 12'!Oblast_tisku</vt:lpstr>
      <vt:lpstr>'SO 13'!Oblast_tisku</vt:lpstr>
      <vt:lpstr>'SO 14'!Oblast_tisku</vt:lpstr>
      <vt:lpstr>'SO 15'!Oblast_tisku</vt:lpstr>
      <vt:lpstr>'SO 21'!Oblast_tisku</vt:lpstr>
      <vt:lpstr>'SO 22'!Oblast_tisku</vt:lpstr>
      <vt:lpstr>'SO 23'!Oblast_tisku</vt:lpstr>
      <vt:lpstr>'SO 24'!Oblast_tisku</vt:lpstr>
      <vt:lpstr>'SO 31'!Oblast_tisku</vt:lpstr>
      <vt:lpstr>'SO 32'!Oblast_tisku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Michal_x000d_</dc:creator>
  <cp:lastModifiedBy>Štefek</cp:lastModifiedBy>
  <cp:lastPrinted>2020-09-22T09:10:45Z</cp:lastPrinted>
  <dcterms:created xsi:type="dcterms:W3CDTF">2020-08-12T06:01:57Z</dcterms:created>
  <dcterms:modified xsi:type="dcterms:W3CDTF">2020-09-22T09:10:50Z</dcterms:modified>
</cp:coreProperties>
</file>