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Souhrn" sheetId="1" r:id="rId1"/>
    <sheet name="Podrobný výpis - stromy" sheetId="2" r:id="rId2"/>
  </sheets>
  <definedNames/>
  <calcPr fullCalcOnLoad="1"/>
</workbook>
</file>

<file path=xl/sharedStrings.xml><?xml version="1.0" encoding="utf-8"?>
<sst xmlns="http://schemas.openxmlformats.org/spreadsheetml/2006/main" count="3859" uniqueCount="295">
  <si>
    <t>Projekt/Město</t>
  </si>
  <si>
    <t>Skupina ploch</t>
  </si>
  <si>
    <t>Plocha</t>
  </si>
  <si>
    <t>Číslo v ploše</t>
  </si>
  <si>
    <t>RFID</t>
  </si>
  <si>
    <t>Taxon</t>
  </si>
  <si>
    <t>Odkaz do mapy</t>
  </si>
  <si>
    <t>Povodí Labe - Neratovice x Kunětice</t>
  </si>
  <si>
    <t>Labe</t>
  </si>
  <si>
    <t>Labe ř. km 891,600 - 929,100 (středisko Kolín)</t>
  </si>
  <si>
    <t>312501</t>
  </si>
  <si>
    <t>Tilia cordata</t>
  </si>
  <si>
    <t>312500</t>
  </si>
  <si>
    <t>312499</t>
  </si>
  <si>
    <t>312498</t>
  </si>
  <si>
    <t>312493</t>
  </si>
  <si>
    <t>312492</t>
  </si>
  <si>
    <t>312491</t>
  </si>
  <si>
    <t>312490</t>
  </si>
  <si>
    <t>312489</t>
  </si>
  <si>
    <t>312488</t>
  </si>
  <si>
    <t>312487</t>
  </si>
  <si>
    <t>312485</t>
  </si>
  <si>
    <t>312483</t>
  </si>
  <si>
    <t>312482</t>
  </si>
  <si>
    <t>312481</t>
  </si>
  <si>
    <t>312477</t>
  </si>
  <si>
    <t>Tilia platyphyllos</t>
  </si>
  <si>
    <t>312476</t>
  </si>
  <si>
    <t>312475</t>
  </si>
  <si>
    <t>312473</t>
  </si>
  <si>
    <t>312472</t>
  </si>
  <si>
    <t>312471</t>
  </si>
  <si>
    <t>312470</t>
  </si>
  <si>
    <t>312469</t>
  </si>
  <si>
    <t>312468</t>
  </si>
  <si>
    <t>312467</t>
  </si>
  <si>
    <t>312466</t>
  </si>
  <si>
    <t>312464</t>
  </si>
  <si>
    <t>312462</t>
  </si>
  <si>
    <t>312461</t>
  </si>
  <si>
    <t>312460</t>
  </si>
  <si>
    <t>312459</t>
  </si>
  <si>
    <t>312458</t>
  </si>
  <si>
    <t>312457</t>
  </si>
  <si>
    <t>312456</t>
  </si>
  <si>
    <t>312454</t>
  </si>
  <si>
    <t>312532</t>
  </si>
  <si>
    <t>312531</t>
  </si>
  <si>
    <t>312530</t>
  </si>
  <si>
    <t>312529</t>
  </si>
  <si>
    <t>312528</t>
  </si>
  <si>
    <t>312527</t>
  </si>
  <si>
    <t>312526</t>
  </si>
  <si>
    <t>312525</t>
  </si>
  <si>
    <t>312524</t>
  </si>
  <si>
    <t>312523</t>
  </si>
  <si>
    <t>312522</t>
  </si>
  <si>
    <t>312521</t>
  </si>
  <si>
    <t>312520</t>
  </si>
  <si>
    <t>312519</t>
  </si>
  <si>
    <t>312517</t>
  </si>
  <si>
    <t>312516</t>
  </si>
  <si>
    <t>312515</t>
  </si>
  <si>
    <t>312513</t>
  </si>
  <si>
    <t>312512</t>
  </si>
  <si>
    <t>312511</t>
  </si>
  <si>
    <t>312508</t>
  </si>
  <si>
    <t>312506</t>
  </si>
  <si>
    <t>312504</t>
  </si>
  <si>
    <t>312503</t>
  </si>
  <si>
    <t>312502</t>
  </si>
  <si>
    <t>312554</t>
  </si>
  <si>
    <t>312553</t>
  </si>
  <si>
    <t>312550</t>
  </si>
  <si>
    <t>312548</t>
  </si>
  <si>
    <t>312544</t>
  </si>
  <si>
    <t>312543</t>
  </si>
  <si>
    <t>312542</t>
  </si>
  <si>
    <t>312541</t>
  </si>
  <si>
    <t>312539</t>
  </si>
  <si>
    <t>312537</t>
  </si>
  <si>
    <t>312535</t>
  </si>
  <si>
    <t>312534</t>
  </si>
  <si>
    <t>312557</t>
  </si>
  <si>
    <t>312555</t>
  </si>
  <si>
    <t>312567</t>
  </si>
  <si>
    <t>312566</t>
  </si>
  <si>
    <t>312565</t>
  </si>
  <si>
    <t>312564</t>
  </si>
  <si>
    <t>312560</t>
  </si>
  <si>
    <t>312559</t>
  </si>
  <si>
    <t>312580</t>
  </si>
  <si>
    <t>312578</t>
  </si>
  <si>
    <t>312575</t>
  </si>
  <si>
    <t>312574</t>
  </si>
  <si>
    <t>312572</t>
  </si>
  <si>
    <t>312570</t>
  </si>
  <si>
    <t>312583</t>
  </si>
  <si>
    <t>312582</t>
  </si>
  <si>
    <t>312624</t>
  </si>
  <si>
    <t>312623</t>
  </si>
  <si>
    <t>312622</t>
  </si>
  <si>
    <t>312620</t>
  </si>
  <si>
    <t>312619</t>
  </si>
  <si>
    <t>312618</t>
  </si>
  <si>
    <t>312617</t>
  </si>
  <si>
    <t>312616</t>
  </si>
  <si>
    <t>312615</t>
  </si>
  <si>
    <t>312614</t>
  </si>
  <si>
    <t>312613</t>
  </si>
  <si>
    <t>312611</t>
  </si>
  <si>
    <t>312610</t>
  </si>
  <si>
    <t>312609</t>
  </si>
  <si>
    <t>312608</t>
  </si>
  <si>
    <t>312601</t>
  </si>
  <si>
    <t>312600</t>
  </si>
  <si>
    <t>312596</t>
  </si>
  <si>
    <t>312594</t>
  </si>
  <si>
    <t>312593</t>
  </si>
  <si>
    <t>312592</t>
  </si>
  <si>
    <t>312591</t>
  </si>
  <si>
    <t>312590</t>
  </si>
  <si>
    <t>312585</t>
  </si>
  <si>
    <t>312584</t>
  </si>
  <si>
    <t>Číslo</t>
  </si>
  <si>
    <t>Taxon lat.</t>
  </si>
  <si>
    <t>Taxon čes.</t>
  </si>
  <si>
    <t>Průměr kmene 1</t>
  </si>
  <si>
    <t>Průměr kmene 2</t>
  </si>
  <si>
    <t>Průměr kmene 3</t>
  </si>
  <si>
    <t>Průměr kmene 4</t>
  </si>
  <si>
    <t>Obvod kmene 1</t>
  </si>
  <si>
    <t>Obvod kmene 2</t>
  </si>
  <si>
    <t>Obvod kmene 3</t>
  </si>
  <si>
    <t>Obvod kmene 4</t>
  </si>
  <si>
    <t>Výška</t>
  </si>
  <si>
    <t>Spodní okraj koruny</t>
  </si>
  <si>
    <t>Průměr koruny</t>
  </si>
  <si>
    <t>Fyziologické stáří</t>
  </si>
  <si>
    <t>Fyziologické stáří - popis</t>
  </si>
  <si>
    <t>Perspektiva</t>
  </si>
  <si>
    <t>Perspektiva - popis</t>
  </si>
  <si>
    <t>Vitalita</t>
  </si>
  <si>
    <t>Vitalita - popis</t>
  </si>
  <si>
    <t>Stabilita</t>
  </si>
  <si>
    <t>Stabilita - popis</t>
  </si>
  <si>
    <t>Zdravotní stav</t>
  </si>
  <si>
    <t>Zdravotní stav - popis</t>
  </si>
  <si>
    <t>Poznámka</t>
  </si>
  <si>
    <t>Katastrální území</t>
  </si>
  <si>
    <t>Parcelní číslo</t>
  </si>
  <si>
    <t>Vlastník</t>
  </si>
  <si>
    <t>Technologie</t>
  </si>
  <si>
    <t>Technologie - popis</t>
  </si>
  <si>
    <t>Opakování</t>
  </si>
  <si>
    <t>Naléhavost</t>
  </si>
  <si>
    <t>Naléhavost - popis</t>
  </si>
  <si>
    <t>Poznámka k práci</t>
  </si>
  <si>
    <t>lípa malolistá</t>
  </si>
  <si>
    <t>4</t>
  </si>
  <si>
    <t>dospělý strom</t>
  </si>
  <si>
    <t>a</t>
  </si>
  <si>
    <t>dlouhodobě perspektivní</t>
  </si>
  <si>
    <t>1</t>
  </si>
  <si>
    <t>výborná až mírně snížená</t>
  </si>
  <si>
    <t>2</t>
  </si>
  <si>
    <t>dobrá</t>
  </si>
  <si>
    <t>3</t>
  </si>
  <si>
    <t>výrazně zhoršený</t>
  </si>
  <si>
    <t>Sekundární koruna. Asymetrická koruna.</t>
  </si>
  <si>
    <t>Poděbrady</t>
  </si>
  <si>
    <t>S-RLLR</t>
  </si>
  <si>
    <t>Lokální redukce z důvodu stabilizace</t>
  </si>
  <si>
    <t>5</t>
  </si>
  <si>
    <t>Naléhavý zásah</t>
  </si>
  <si>
    <t>Odlehčit větve nad komunikací či chodníkem.</t>
  </si>
  <si>
    <t>S-RB</t>
  </si>
  <si>
    <t>Řez bezpečnostní</t>
  </si>
  <si>
    <t>b</t>
  </si>
  <si>
    <t>krátkodobě perspektivní</t>
  </si>
  <si>
    <t>zřetelně snížená</t>
  </si>
  <si>
    <t>zhoršená</t>
  </si>
  <si>
    <t>Infekce kmene. Potlačený jedinec.</t>
  </si>
  <si>
    <t>S-RZ</t>
  </si>
  <si>
    <t>Řez zdravotní</t>
  </si>
  <si>
    <t>Sekundární koruna. Asymetrická koruna. Infekce větví. Výletové otvory od ptáků.</t>
  </si>
  <si>
    <t>Odlehčení nestabilních větví.</t>
  </si>
  <si>
    <t>Sekundární koruna. Defektní větvení.</t>
  </si>
  <si>
    <t>S-RO</t>
  </si>
  <si>
    <t>Redukce obvodová</t>
  </si>
  <si>
    <t>20 procent.</t>
  </si>
  <si>
    <t>Sekundární koruna. Infekce kmene. Infekce kosterního větvení.</t>
  </si>
  <si>
    <t>silně narušený</t>
  </si>
  <si>
    <t>Sekundární koruna. Infekce kosterního větvení.</t>
  </si>
  <si>
    <t>30 procent.</t>
  </si>
  <si>
    <t>Sekundární koruna. Infekce kosterního větvení. Infekce větví. Infekce kmene.</t>
  </si>
  <si>
    <t>S-VDH</t>
  </si>
  <si>
    <t>Instalace dynamické vazby v horní úrovni</t>
  </si>
  <si>
    <t>10</t>
  </si>
  <si>
    <t>Čtyři lana.</t>
  </si>
  <si>
    <t>zhoršený</t>
  </si>
  <si>
    <t>Potlačený jedinec. Defektní větvení.</t>
  </si>
  <si>
    <t>Sekundární koruna. Infekce kmene. Defektní větvení.</t>
  </si>
  <si>
    <t>výrazně snížená</t>
  </si>
  <si>
    <t>S-SSK</t>
  </si>
  <si>
    <t>Stabilizace sekundární koruny</t>
  </si>
  <si>
    <t>Defektní větvení. Infekce větví.</t>
  </si>
  <si>
    <t>lípa velkolistá</t>
  </si>
  <si>
    <t>Infekce větví. Defektní větvení.</t>
  </si>
  <si>
    <t>10 procent.</t>
  </si>
  <si>
    <t>Sekundární koruna. Infekce větví. Infekce kosterního větvení.</t>
  </si>
  <si>
    <t>Sekundární koruna. Defektní větvení. Infekce kosterního větvení. Asymetrická koruna.</t>
  </si>
  <si>
    <t>Sekundární koruna. Infekce větví.</t>
  </si>
  <si>
    <t>Méně naléhavý zásah</t>
  </si>
  <si>
    <t>Infekce větví. Asymetrická koruna. Dynamicky prosychá.</t>
  </si>
  <si>
    <t>Defektní větvení. Dynamicky prosychá.</t>
  </si>
  <si>
    <t>Infekce kosterního větvení.</t>
  </si>
  <si>
    <t>Tlaková vidlice v kosterním větvení. Tlaková vidlice v koruně.</t>
  </si>
  <si>
    <t>Tři lana.</t>
  </si>
  <si>
    <t>Defektní větvení. Dynamicky prosychá. Infekce kmene. Výletové otvory od ptáků.</t>
  </si>
  <si>
    <t>Potlačený jedinec. Sekundární koruna. Infekce kosterního větvení.</t>
  </si>
  <si>
    <t>Sekundární koruna. Infekce kmene.</t>
  </si>
  <si>
    <t>Sekundární koruna. Defektní větvení. Infekce kosterního větvení. Infekce větví.</t>
  </si>
  <si>
    <t>Tlaková vidlice v kosterním větvení.</t>
  </si>
  <si>
    <t>Jedno lano.</t>
  </si>
  <si>
    <t>Tlaková vidlice v kosterním větvení. Infekce kmene. Tlaková vidlice v koruně. Zavěšená větev v koruně.</t>
  </si>
  <si>
    <t>Defektní větvení. Infekce kmene. Velké řezné rány. Odlomená část koruny. Infekce větví.</t>
  </si>
  <si>
    <t>Odlehčení nestabilních větví. Symetrizovat.</t>
  </si>
  <si>
    <t>Infekce větví. Odlomená část koruny. Asymetrická koruna.</t>
  </si>
  <si>
    <t>Sekundární koruna. Velké řezné rány.</t>
  </si>
  <si>
    <t>Velké řezné rány. Defektní větvení.</t>
  </si>
  <si>
    <t>Velké řezné rány. Infekce větví. Infekce kosterního větvení.</t>
  </si>
  <si>
    <t>Infekce kmene.</t>
  </si>
  <si>
    <t>Sekundární koruna. Tlaková vidlice v kosterním větvení.</t>
  </si>
  <si>
    <t>Infekce větví.</t>
  </si>
  <si>
    <t>Defektní větvení.</t>
  </si>
  <si>
    <t>Tlaková vidlice v kosterním větvení. Infekce kosterního větvení. Infekce kmene.</t>
  </si>
  <si>
    <t>Zavěšená větev v koruně. Asymetrická koruna.</t>
  </si>
  <si>
    <t>Asymetrická koruna. Infekce kmene.</t>
  </si>
  <si>
    <t>Tlaková vidlice s trhlinou. Infekce kosterního větvení. Tlaková vidlice v koruně. Infekce větví. Druhou variantou je kácení stromu.</t>
  </si>
  <si>
    <t>S-VDD</t>
  </si>
  <si>
    <t>Instalace dynamické vazby v dolní úrovni</t>
  </si>
  <si>
    <t>Odlehčení nestabilních větví. Potlačit tlakové větvení.</t>
  </si>
  <si>
    <t>Tlaková vidlice vyvíjející se. Zavěšená větev v koruně.</t>
  </si>
  <si>
    <t>Tlaková vidlice vyvíjející se.</t>
  </si>
  <si>
    <t>výborná</t>
  </si>
  <si>
    <t>Asymetrická koruna.</t>
  </si>
  <si>
    <t>Infekce kosterního větvení. Tlaková vidlice v kosterním větvení. Asymetrická koruna.</t>
  </si>
  <si>
    <t>Zavěšená větev v koruně. Infekce větví.</t>
  </si>
  <si>
    <t>Tlaková vidlice v kosterním větvení. Infekce kosterního větvení.</t>
  </si>
  <si>
    <t>Dvě lana.</t>
  </si>
  <si>
    <t>Infekce kmene. Infekce větví.</t>
  </si>
  <si>
    <t>Odlehčení nestabilních větví. Odlehčit větve nad komunikací či chodníkem.</t>
  </si>
  <si>
    <t>Infekce kmene. Asymetrická koruna.</t>
  </si>
  <si>
    <t>Zavěšená větev v koruně.</t>
  </si>
  <si>
    <t>Sekundární koruna. Tlaková vidlice v kosterním větvení. Infekce kmene.</t>
  </si>
  <si>
    <t>Dynamicky prosychá. Infekce kmene.</t>
  </si>
  <si>
    <t>Rozlámaná koruna.</t>
  </si>
  <si>
    <t>Sekundární koruna. Defektní větvení. Infekce větví.</t>
  </si>
  <si>
    <t>Asymetrická koruna. Infekce větví. Infekce kmene.</t>
  </si>
  <si>
    <t>Infekce kmene. Defektní větvení.</t>
  </si>
  <si>
    <t>Sekundární koruna.</t>
  </si>
  <si>
    <t>Sekundární koruna. Tlaková vidlice v kosterním větvení. Zavěšená větev v koruně.</t>
  </si>
  <si>
    <t>Infekce větví. Asymetrická koruna.</t>
  </si>
  <si>
    <t>Sekundární koruna. Infekce kmene. Tlaková vidlice v kosterním větvení.</t>
  </si>
  <si>
    <t>Defektní větvení. Infekce kmene.</t>
  </si>
  <si>
    <t>Sekundární koruna. Infekce kmene. Defektní větvení. Zavěšená větev v koruně.</t>
  </si>
  <si>
    <t>Defektní větvení. Zavěšená větev v koruně. Infekce větví.</t>
  </si>
  <si>
    <t>Potlačený jedinec. Infekce kmene.</t>
  </si>
  <si>
    <t>Infekce kmene. Defektní větvení. Infekce větví.</t>
  </si>
  <si>
    <t>Infekce kmene. Sekundární koruna. Defektní větvení. Infekce větví.</t>
  </si>
  <si>
    <t>Asymetrická koruna. Defektní větvení. Zavěšená větev v koruně.</t>
  </si>
  <si>
    <t>Sekundární koruna. Defektní větvení. Infekce větví. Infekce kosterního větvení.</t>
  </si>
  <si>
    <t>Infekce větví. Výletové otvory od ptáků.</t>
  </si>
  <si>
    <t>Tlaková vidlice v kosterním větvení. Asymetrická koruna. Infekce větví.</t>
  </si>
  <si>
    <t>Asymetrická koruna. Infekce větví.</t>
  </si>
  <si>
    <t>Infekce kosterního větvení. Asymetrická koruna.</t>
  </si>
  <si>
    <t>Tlaková vidlice vyvíjející se. Infekce větví.</t>
  </si>
  <si>
    <t>Infekce kmene. Dutina ve kmeni. Sekundární koruna.</t>
  </si>
  <si>
    <t>S-TP</t>
  </si>
  <si>
    <t>Přístrojový test stromu</t>
  </si>
  <si>
    <t>Akustický tomograf.</t>
  </si>
  <si>
    <t>Zavěšená větev v koruně. Tlaková vidlice vyvíjející se.</t>
  </si>
  <si>
    <t>Sekundární koruna. Tlaková vidlice v kosterním větvení. Infekce větví.</t>
  </si>
  <si>
    <t>Infekce kmene. Infekce báze kmene. Asymetrická koruna.</t>
  </si>
  <si>
    <t>Sekundární koruna. Infekce kmene. Infekce větví.</t>
  </si>
  <si>
    <t>Potlačený jedinec. Infekce větví.</t>
  </si>
  <si>
    <t>Potlačený jedinec. Asymetrická koruna.</t>
  </si>
  <si>
    <t>Defektní větvení. Infekce kmene.  Infekce větví.</t>
  </si>
  <si>
    <t>Poškození báze kmene.</t>
  </si>
  <si>
    <t>Defektní větvení. Infekce větví. Infekce kmene.</t>
  </si>
  <si>
    <t>dospívající strom</t>
  </si>
  <si>
    <t>Infekce kmene. Asymetrická koruna. Potlačený jedinec.</t>
  </si>
  <si>
    <t>Infekce kmene. Tlaková vidlice v kosterním větvení. Nakloněný kmen. Poškození kořenů.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</si>
</sst>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0"/>
    </font>
    <font>
      <sz val="9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textRotation="90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14"/>
  <sheetViews>
    <sheetView zoomScalePageLayoutView="0" workbookViewId="0" topLeftCell="A1">
      <selection activeCell="E1" sqref="E1"/>
    </sheetView>
  </sheetViews>
  <sheetFormatPr defaultColWidth="9.140625" defaultRowHeight="12.75"/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2.75">
      <c r="A2" s="1" t="s">
        <v>7</v>
      </c>
      <c r="B2" s="1" t="s">
        <v>8</v>
      </c>
      <c r="C2" s="1" t="s">
        <v>9</v>
      </c>
      <c r="D2" s="1">
        <v>51</v>
      </c>
      <c r="E2" s="1" t="s">
        <v>10</v>
      </c>
      <c r="F2" s="1" t="s">
        <v>11</v>
      </c>
      <c r="G2" s="1" t="str">
        <f>HYPERLINK("http://www.stromypodkontrolou.cz/map/?draw_selection_circle=1#%7B%22lat%22%3A%2050.1297498338%2C%20%22lng%22%3A%2015.1426809025%2C%20%22zoom%22%3A%2020%7D")</f>
        <v>http://www.stromypodkontrolou.cz/map/?draw_selection_circle=1#%7B%22lat%22%3A%2050.1297498338%2C%20%22lng%22%3A%2015.1426809025%2C%20%22zoom%22%3A%2020%7D</v>
      </c>
    </row>
    <row r="3" spans="1:7" ht="12.75">
      <c r="A3" s="1" t="s">
        <v>7</v>
      </c>
      <c r="B3" s="1" t="s">
        <v>8</v>
      </c>
      <c r="C3" s="1" t="s">
        <v>9</v>
      </c>
      <c r="D3" s="1">
        <v>52</v>
      </c>
      <c r="E3" s="1" t="s">
        <v>12</v>
      </c>
      <c r="F3" s="1" t="s">
        <v>11</v>
      </c>
      <c r="G3" s="1" t="str">
        <f>HYPERLINK("http://www.stromypodkontrolou.cz/map/?draw_selection_circle=1#%7B%22lat%22%3A%2050.129809799%2C%20%22lng%22%3A%2015.1425830019%2C%20%22zoom%22%3A%2020%7D")</f>
        <v>http://www.stromypodkontrolou.cz/map/?draw_selection_circle=1#%7B%22lat%22%3A%2050.129809799%2C%20%22lng%22%3A%2015.1425830019%2C%20%22zoom%22%3A%2020%7D</v>
      </c>
    </row>
    <row r="4" spans="1:7" ht="12.75">
      <c r="A4" s="1" t="s">
        <v>7</v>
      </c>
      <c r="B4" s="1" t="s">
        <v>8</v>
      </c>
      <c r="C4" s="1" t="s">
        <v>9</v>
      </c>
      <c r="D4" s="1">
        <v>53</v>
      </c>
      <c r="E4" s="1" t="s">
        <v>13</v>
      </c>
      <c r="F4" s="1" t="s">
        <v>11</v>
      </c>
      <c r="G4" s="1" t="str">
        <f>HYPERLINK("http://www.stromypodkontrolou.cz/map/?draw_selection_circle=1#%7B%22lat%22%3A%2050.1299142543%2C%20%22lng%22%3A%2015.1424146932%2C%20%22zoom%22%3A%2020%7D")</f>
        <v>http://www.stromypodkontrolou.cz/map/?draw_selection_circle=1#%7B%22lat%22%3A%2050.1299142543%2C%20%22lng%22%3A%2015.1424146932%2C%20%22zoom%22%3A%2020%7D</v>
      </c>
    </row>
    <row r="5" spans="1:7" ht="12.75">
      <c r="A5" s="1" t="s">
        <v>7</v>
      </c>
      <c r="B5" s="1" t="s">
        <v>8</v>
      </c>
      <c r="C5" s="1" t="s">
        <v>9</v>
      </c>
      <c r="D5" s="1">
        <v>54</v>
      </c>
      <c r="E5" s="1" t="s">
        <v>14</v>
      </c>
      <c r="F5" s="1" t="s">
        <v>11</v>
      </c>
      <c r="G5" s="1" t="str">
        <f>HYPERLINK("http://www.stromypodkontrolou.cz/map/?draw_selection_circle=1#%7B%22lat%22%3A%2050.1300277364%2C%20%22lng%22%3A%2015.1422537607%2C%20%22zoom%22%3A%2020%7D")</f>
        <v>http://www.stromypodkontrolou.cz/map/?draw_selection_circle=1#%7B%22lat%22%3A%2050.1300277364%2C%20%22lng%22%3A%2015.1422537607%2C%20%22zoom%22%3A%2020%7D</v>
      </c>
    </row>
    <row r="6" spans="1:7" ht="12.75">
      <c r="A6" s="1" t="s">
        <v>7</v>
      </c>
      <c r="B6" s="1" t="s">
        <v>8</v>
      </c>
      <c r="C6" s="1" t="s">
        <v>9</v>
      </c>
      <c r="D6" s="1">
        <v>59</v>
      </c>
      <c r="E6" s="1" t="s">
        <v>15</v>
      </c>
      <c r="F6" s="1" t="s">
        <v>11</v>
      </c>
      <c r="G6" s="1" t="str">
        <f>HYPERLINK("http://www.stromypodkontrolou.cz/map/?draw_selection_circle=1#%7B%22lat%22%3A%2050.1302136487%2C%20%22lng%22%3A%2015.141953018%2C%20%22zoom%22%3A%2020%7D")</f>
        <v>http://www.stromypodkontrolou.cz/map/?draw_selection_circle=1#%7B%22lat%22%3A%2050.1302136487%2C%20%22lng%22%3A%2015.141953018%2C%20%22zoom%22%3A%2020%7D</v>
      </c>
    </row>
    <row r="7" spans="1:7" ht="12.75">
      <c r="A7" s="1" t="s">
        <v>7</v>
      </c>
      <c r="B7" s="1" t="s">
        <v>8</v>
      </c>
      <c r="C7" s="1" t="s">
        <v>9</v>
      </c>
      <c r="D7" s="1">
        <v>60</v>
      </c>
      <c r="E7" s="1" t="s">
        <v>16</v>
      </c>
      <c r="F7" s="1" t="s">
        <v>11</v>
      </c>
      <c r="G7" s="1" t="str">
        <f>HYPERLINK("http://www.stromypodkontrolou.cz/map/?draw_selection_circle=1#%7B%22lat%22%3A%2050.1302632968%2C%20%22lng%22%3A%2015.1418678579%2C%20%22zoom%22%3A%2020%7D")</f>
        <v>http://www.stromypodkontrolou.cz/map/?draw_selection_circle=1#%7B%22lat%22%3A%2050.1302632968%2C%20%22lng%22%3A%2015.1418678579%2C%20%22zoom%22%3A%2020%7D</v>
      </c>
    </row>
    <row r="8" spans="1:7" ht="12.75">
      <c r="A8" s="1" t="s">
        <v>7</v>
      </c>
      <c r="B8" s="1" t="s">
        <v>8</v>
      </c>
      <c r="C8" s="1" t="s">
        <v>9</v>
      </c>
      <c r="D8" s="1">
        <v>61</v>
      </c>
      <c r="E8" s="1" t="s">
        <v>17</v>
      </c>
      <c r="F8" s="1" t="s">
        <v>11</v>
      </c>
      <c r="G8" s="1" t="str">
        <f>HYPERLINK("http://www.stromypodkontrolou.cz/map/?draw_selection_circle=1#%7B%22lat%22%3A%2050.1303129449%2C%20%22lng%22%3A%2015.1417826977%2C%20%22zoom%22%3A%2020%7D")</f>
        <v>http://www.stromypodkontrolou.cz/map/?draw_selection_circle=1#%7B%22lat%22%3A%2050.1303129449%2C%20%22lng%22%3A%2015.1417826977%2C%20%22zoom%22%3A%2020%7D</v>
      </c>
    </row>
    <row r="9" spans="1:7" ht="12.75">
      <c r="A9" s="1" t="s">
        <v>7</v>
      </c>
      <c r="B9" s="1" t="s">
        <v>8</v>
      </c>
      <c r="C9" s="1" t="s">
        <v>9</v>
      </c>
      <c r="D9" s="1">
        <v>62</v>
      </c>
      <c r="E9" s="1" t="s">
        <v>18</v>
      </c>
      <c r="F9" s="1" t="s">
        <v>11</v>
      </c>
      <c r="G9" s="1" t="str">
        <f>HYPERLINK("http://www.stromypodkontrolou.cz/map/?draw_selection_circle=1#%7B%22lat%22%3A%2050.1303625929%2C%20%22lng%22%3A%2015.1416975376%2C%20%22zoom%22%3A%2020%7D")</f>
        <v>http://www.stromypodkontrolou.cz/map/?draw_selection_circle=1#%7B%22lat%22%3A%2050.1303625929%2C%20%22lng%22%3A%2015.1416975376%2C%20%22zoom%22%3A%2020%7D</v>
      </c>
    </row>
    <row r="10" spans="1:7" ht="12.75">
      <c r="A10" s="1" t="s">
        <v>7</v>
      </c>
      <c r="B10" s="1" t="s">
        <v>8</v>
      </c>
      <c r="C10" s="1" t="s">
        <v>9</v>
      </c>
      <c r="D10" s="1">
        <v>63</v>
      </c>
      <c r="E10" s="1" t="s">
        <v>19</v>
      </c>
      <c r="F10" s="1" t="s">
        <v>11</v>
      </c>
      <c r="G10" s="1" t="str">
        <f>HYPERLINK("http://www.stromypodkontrolou.cz/map/?draw_selection_circle=1#%7B%22lat%22%3A%2050.1304122409%2C%20%22lng%22%3A%2015.1416123775%2C%20%22zoom%22%3A%2020%7D")</f>
        <v>http://www.stromypodkontrolou.cz/map/?draw_selection_circle=1#%7B%22lat%22%3A%2050.1304122409%2C%20%22lng%22%3A%2015.1416123775%2C%20%22zoom%22%3A%2020%7D</v>
      </c>
    </row>
    <row r="11" spans="1:7" ht="12.75">
      <c r="A11" s="1" t="s">
        <v>7</v>
      </c>
      <c r="B11" s="1" t="s">
        <v>8</v>
      </c>
      <c r="C11" s="1" t="s">
        <v>9</v>
      </c>
      <c r="D11" s="1">
        <v>64</v>
      </c>
      <c r="E11" s="1" t="s">
        <v>20</v>
      </c>
      <c r="F11" s="1" t="s">
        <v>11</v>
      </c>
      <c r="G11" s="1" t="str">
        <f>HYPERLINK("http://www.stromypodkontrolou.cz/map/?draw_selection_circle=1#%7B%22lat%22%3A%2050.1304618888%2C%20%22lng%22%3A%2015.1415272173%2C%20%22zoom%22%3A%2020%7D")</f>
        <v>http://www.stromypodkontrolou.cz/map/?draw_selection_circle=1#%7B%22lat%22%3A%2050.1304618888%2C%20%22lng%22%3A%2015.1415272173%2C%20%22zoom%22%3A%2020%7D</v>
      </c>
    </row>
    <row r="12" spans="1:7" ht="12.75">
      <c r="A12" s="1" t="s">
        <v>7</v>
      </c>
      <c r="B12" s="1" t="s">
        <v>8</v>
      </c>
      <c r="C12" s="1" t="s">
        <v>9</v>
      </c>
      <c r="D12" s="1">
        <v>65</v>
      </c>
      <c r="E12" s="1" t="s">
        <v>21</v>
      </c>
      <c r="F12" s="1" t="s">
        <v>11</v>
      </c>
      <c r="G12" s="1" t="str">
        <f>HYPERLINK("http://www.stromypodkontrolou.cz/map/?draw_selection_circle=1#%7B%22lat%22%3A%2050.1305057337%2C%20%22lng%22%3A%2015.1414474216%2C%20%22zoom%22%3A%2020%7D")</f>
        <v>http://www.stromypodkontrolou.cz/map/?draw_selection_circle=1#%7B%22lat%22%3A%2050.1305057337%2C%20%22lng%22%3A%2015.1414474216%2C%20%22zoom%22%3A%2020%7D</v>
      </c>
    </row>
    <row r="13" spans="1:7" ht="12.75">
      <c r="A13" s="1" t="s">
        <v>7</v>
      </c>
      <c r="B13" s="1" t="s">
        <v>8</v>
      </c>
      <c r="C13" s="1" t="s">
        <v>9</v>
      </c>
      <c r="D13" s="1">
        <v>67</v>
      </c>
      <c r="E13" s="1" t="s">
        <v>22</v>
      </c>
      <c r="F13" s="1" t="s">
        <v>11</v>
      </c>
      <c r="G13" s="1" t="str">
        <f>HYPERLINK("http://www.stromypodkontrolou.cz/map/?draw_selection_circle=1#%7B%22lat%22%3A%2050.1306018054%2C%20%22lng%22%3A%2015.1413009059%2C%20%22zoom%22%3A%2020%7D")</f>
        <v>http://www.stromypodkontrolou.cz/map/?draw_selection_circle=1#%7B%22lat%22%3A%2050.1306018054%2C%20%22lng%22%3A%2015.1413009059%2C%20%22zoom%22%3A%2020%7D</v>
      </c>
    </row>
    <row r="14" spans="1:7" ht="12.75">
      <c r="A14" s="1" t="s">
        <v>7</v>
      </c>
      <c r="B14" s="1" t="s">
        <v>8</v>
      </c>
      <c r="C14" s="1" t="s">
        <v>9</v>
      </c>
      <c r="D14" s="1">
        <v>69</v>
      </c>
      <c r="E14" s="1" t="s">
        <v>23</v>
      </c>
      <c r="F14" s="1" t="s">
        <v>11</v>
      </c>
      <c r="G14" s="1" t="str">
        <f>HYPERLINK("http://www.stromypodkontrolou.cz/map/?draw_selection_circle=1#%7B%22lat%22%3A%2050.1306980919%2C%20%22lng%22%3A%2015.1411101338%2C%20%22zoom%22%3A%2020%7D")</f>
        <v>http://www.stromypodkontrolou.cz/map/?draw_selection_circle=1#%7B%22lat%22%3A%2050.1306980919%2C%20%22lng%22%3A%2015.1411101338%2C%20%22zoom%22%3A%2020%7D</v>
      </c>
    </row>
    <row r="15" spans="1:7" ht="12.75">
      <c r="A15" s="1" t="s">
        <v>7</v>
      </c>
      <c r="B15" s="1" t="s">
        <v>8</v>
      </c>
      <c r="C15" s="1" t="s">
        <v>9</v>
      </c>
      <c r="D15" s="1">
        <v>70</v>
      </c>
      <c r="E15" s="1" t="s">
        <v>24</v>
      </c>
      <c r="F15" s="1" t="s">
        <v>11</v>
      </c>
      <c r="G15" s="1" t="str">
        <f>HYPERLINK("http://www.stromypodkontrolou.cz/map/?draw_selection_circle=1#%7B%22lat%22%3A%2050.1307460201%2C%20%22lng%22%3A%2015.1410196093%2C%20%22zoom%22%3A%2020%7D")</f>
        <v>http://www.stromypodkontrolou.cz/map/?draw_selection_circle=1#%7B%22lat%22%3A%2050.1307460201%2C%20%22lng%22%3A%2015.1410196093%2C%20%22zoom%22%3A%2020%7D</v>
      </c>
    </row>
    <row r="16" spans="1:7" ht="12.75">
      <c r="A16" s="1" t="s">
        <v>7</v>
      </c>
      <c r="B16" s="1" t="s">
        <v>8</v>
      </c>
      <c r="C16" s="1" t="s">
        <v>9</v>
      </c>
      <c r="D16" s="1">
        <v>71</v>
      </c>
      <c r="E16" s="1" t="s">
        <v>25</v>
      </c>
      <c r="F16" s="1" t="s">
        <v>11</v>
      </c>
      <c r="G16" s="1" t="str">
        <f>HYPERLINK("http://www.stromypodkontrolou.cz/map/?draw_selection_circle=1#%7B%22lat%22%3A%2050.13081759%2C%20%22lng%22%3A%2015.1408479479%2C%20%22zoom%22%3A%2020%7D")</f>
        <v>http://www.stromypodkontrolou.cz/map/?draw_selection_circle=1#%7B%22lat%22%3A%2050.13081759%2C%20%22lng%22%3A%2015.1408479479%2C%20%22zoom%22%3A%2020%7D</v>
      </c>
    </row>
    <row r="17" spans="1:7" ht="12.75">
      <c r="A17" s="1" t="s">
        <v>7</v>
      </c>
      <c r="B17" s="1" t="s">
        <v>8</v>
      </c>
      <c r="C17" s="1" t="s">
        <v>9</v>
      </c>
      <c r="D17" s="1">
        <v>75</v>
      </c>
      <c r="E17" s="1" t="s">
        <v>26</v>
      </c>
      <c r="F17" s="1" t="s">
        <v>27</v>
      </c>
      <c r="G17" s="1" t="str">
        <f>HYPERLINK("http://www.stromypodkontrolou.cz/map/?draw_selection_circle=1#%7B%22lat%22%3A%2050.1309635234%2C%20%22lng%22%3A%2015.1405170304%2C%20%22zoom%22%3A%2020%7D")</f>
        <v>http://www.stromypodkontrolou.cz/map/?draw_selection_circle=1#%7B%22lat%22%3A%2050.1309635234%2C%20%22lng%22%3A%2015.1405170304%2C%20%22zoom%22%3A%2020%7D</v>
      </c>
    </row>
    <row r="18" spans="1:7" ht="12.75">
      <c r="A18" s="1" t="s">
        <v>7</v>
      </c>
      <c r="B18" s="1" t="s">
        <v>8</v>
      </c>
      <c r="C18" s="1" t="s">
        <v>9</v>
      </c>
      <c r="D18" s="1">
        <v>76</v>
      </c>
      <c r="E18" s="1" t="s">
        <v>28</v>
      </c>
      <c r="F18" s="1" t="s">
        <v>11</v>
      </c>
      <c r="G18" s="1" t="str">
        <f>HYPERLINK("http://www.stromypodkontrolou.cz/map/?draw_selection_circle=1#%7B%22lat%22%3A%2050.1309918933%2C%20%22lng%22%3A%2015.1404496398%2C%20%22zoom%22%3A%2020%7D")</f>
        <v>http://www.stromypodkontrolou.cz/map/?draw_selection_circle=1#%7B%22lat%22%3A%2050.1309918933%2C%20%22lng%22%3A%2015.1404496398%2C%20%22zoom%22%3A%2020%7D</v>
      </c>
    </row>
    <row r="19" spans="1:7" ht="12.75">
      <c r="A19" s="1" t="s">
        <v>7</v>
      </c>
      <c r="B19" s="1" t="s">
        <v>8</v>
      </c>
      <c r="C19" s="1" t="s">
        <v>9</v>
      </c>
      <c r="D19" s="1">
        <v>77</v>
      </c>
      <c r="E19" s="1" t="s">
        <v>29</v>
      </c>
      <c r="F19" s="1" t="s">
        <v>11</v>
      </c>
      <c r="G19" s="1" t="str">
        <f>HYPERLINK("http://www.stromypodkontrolou.cz/map/?draw_selection_circle=1#%7B%22lat%22%3A%2050.1310191886%2C%20%22lng%22%3A%2015.1403835905%2C%20%22zoom%22%3A%2020%7D")</f>
        <v>http://www.stromypodkontrolou.cz/map/?draw_selection_circle=1#%7B%22lat%22%3A%2050.1310191886%2C%20%22lng%22%3A%2015.1403835905%2C%20%22zoom%22%3A%2020%7D</v>
      </c>
    </row>
    <row r="20" spans="1:7" ht="12.75">
      <c r="A20" s="1" t="s">
        <v>7</v>
      </c>
      <c r="B20" s="1" t="s">
        <v>8</v>
      </c>
      <c r="C20" s="1" t="s">
        <v>9</v>
      </c>
      <c r="D20" s="1">
        <v>79</v>
      </c>
      <c r="E20" s="1" t="s">
        <v>30</v>
      </c>
      <c r="F20" s="1" t="s">
        <v>11</v>
      </c>
      <c r="G20" s="1" t="str">
        <f>HYPERLINK("http://www.stromypodkontrolou.cz/map/?draw_selection_circle=1#%7B%22lat%22%3A%2050.1310879641%2C%20%22lng%22%3A%2015.140253168%2C%20%22zoom%22%3A%2020%7D")</f>
        <v>http://www.stromypodkontrolou.cz/map/?draw_selection_circle=1#%7B%22lat%22%3A%2050.1310879641%2C%20%22lng%22%3A%2015.140253168%2C%20%22zoom%22%3A%2020%7D</v>
      </c>
    </row>
    <row r="21" spans="1:7" ht="12.75">
      <c r="A21" s="1" t="s">
        <v>7</v>
      </c>
      <c r="B21" s="1" t="s">
        <v>8</v>
      </c>
      <c r="C21" s="1" t="s">
        <v>9</v>
      </c>
      <c r="D21" s="1">
        <v>80</v>
      </c>
      <c r="E21" s="1" t="s">
        <v>31</v>
      </c>
      <c r="F21" s="1" t="s">
        <v>11</v>
      </c>
      <c r="G21" s="1" t="str">
        <f>HYPERLINK("http://www.stromypodkontrolou.cz/map/?draw_selection_circle=1#%7B%22lat%22%3A%2050.13118296%2C%20%22lng%22%3A%2015.1400449616%2C%20%22zoom%22%3A%2020%7D")</f>
        <v>http://www.stromypodkontrolou.cz/map/?draw_selection_circle=1#%7B%22lat%22%3A%2050.13118296%2C%20%22lng%22%3A%2015.1400449616%2C%20%22zoom%22%3A%2020%7D</v>
      </c>
    </row>
    <row r="22" spans="1:7" ht="12.75">
      <c r="A22" s="1" t="s">
        <v>7</v>
      </c>
      <c r="B22" s="1" t="s">
        <v>8</v>
      </c>
      <c r="C22" s="1" t="s">
        <v>9</v>
      </c>
      <c r="D22" s="1">
        <v>81</v>
      </c>
      <c r="E22" s="1" t="s">
        <v>32</v>
      </c>
      <c r="F22" s="1" t="s">
        <v>11</v>
      </c>
      <c r="G22" s="1" t="str">
        <f>HYPERLINK("http://www.stromypodkontrolou.cz/map/?draw_selection_circle=1#%7B%22lat%22%3A%2050.1312128343%2C%20%22lng%22%3A%2015.1399815944%2C%20%22zoom%22%3A%2020%7D")</f>
        <v>http://www.stromypodkontrolou.cz/map/?draw_selection_circle=1#%7B%22lat%22%3A%2050.1312128343%2C%20%22lng%22%3A%2015.1399815944%2C%20%22zoom%22%3A%2020%7D</v>
      </c>
    </row>
    <row r="23" spans="1:7" ht="12.75">
      <c r="A23" s="1" t="s">
        <v>7</v>
      </c>
      <c r="B23" s="1" t="s">
        <v>8</v>
      </c>
      <c r="C23" s="1" t="s">
        <v>9</v>
      </c>
      <c r="D23" s="1">
        <v>82</v>
      </c>
      <c r="E23" s="1" t="s">
        <v>33</v>
      </c>
      <c r="F23" s="1" t="s">
        <v>11</v>
      </c>
      <c r="G23" s="1" t="str">
        <f>HYPERLINK("http://www.stromypodkontrolou.cz/map/?draw_selection_circle=1#%7B%22lat%22%3A%2050.1312508755%2C%20%22lng%22%3A%2015.139913198%2C%20%22zoom%22%3A%2020%7D")</f>
        <v>http://www.stromypodkontrolou.cz/map/?draw_selection_circle=1#%7B%22lat%22%3A%2050.1312508755%2C%20%22lng%22%3A%2015.139913198%2C%20%22zoom%22%3A%2020%7D</v>
      </c>
    </row>
    <row r="24" spans="1:7" ht="12.75">
      <c r="A24" s="1" t="s">
        <v>7</v>
      </c>
      <c r="B24" s="1" t="s">
        <v>8</v>
      </c>
      <c r="C24" s="1" t="s">
        <v>9</v>
      </c>
      <c r="D24" s="1">
        <v>83</v>
      </c>
      <c r="E24" s="1" t="s">
        <v>34</v>
      </c>
      <c r="F24" s="1" t="s">
        <v>11</v>
      </c>
      <c r="G24" s="1" t="str">
        <f>HYPERLINK("http://www.stromypodkontrolou.cz/map/?draw_selection_circle=1#%7B%22lat%22%3A%2050.1312818244%2C%20%22lng%22%3A%2015.1398320612%2C%20%22zoom%22%3A%2020%7D")</f>
        <v>http://www.stromypodkontrolou.cz/map/?draw_selection_circle=1#%7B%22lat%22%3A%2050.1312818244%2C%20%22lng%22%3A%2015.1398320612%2C%20%22zoom%22%3A%2020%7D</v>
      </c>
    </row>
    <row r="25" spans="1:7" ht="12.75">
      <c r="A25" s="1" t="s">
        <v>7</v>
      </c>
      <c r="B25" s="1" t="s">
        <v>8</v>
      </c>
      <c r="C25" s="1" t="s">
        <v>9</v>
      </c>
      <c r="D25" s="1">
        <v>84</v>
      </c>
      <c r="E25" s="1" t="s">
        <v>35</v>
      </c>
      <c r="F25" s="1" t="s">
        <v>11</v>
      </c>
      <c r="G25" s="1" t="str">
        <f>HYPERLINK("http://www.stromypodkontrolou.cz/map/?draw_selection_circle=1#%7B%22lat%22%3A%2050.1313190059%2C%20%22lng%22%3A%2015.139758971%2C%20%22zoom%22%3A%2020%7D")</f>
        <v>http://www.stromypodkontrolou.cz/map/?draw_selection_circle=1#%7B%22lat%22%3A%2050.1313190059%2C%20%22lng%22%3A%2015.139758971%2C%20%22zoom%22%3A%2020%7D</v>
      </c>
    </row>
    <row r="26" spans="1:7" ht="12.75">
      <c r="A26" s="1" t="s">
        <v>7</v>
      </c>
      <c r="B26" s="1" t="s">
        <v>8</v>
      </c>
      <c r="C26" s="1" t="s">
        <v>9</v>
      </c>
      <c r="D26" s="1">
        <v>85</v>
      </c>
      <c r="E26" s="1" t="s">
        <v>36</v>
      </c>
      <c r="F26" s="1" t="s">
        <v>11</v>
      </c>
      <c r="G26" s="1" t="str">
        <f>HYPERLINK("http://www.stromypodkontrolou.cz/map/?draw_selection_circle=1#%7B%22lat%22%3A%2050.1313531785%2C%20%22lng%22%3A%2015.1396845397%2C%20%22zoom%22%3A%2020%7D")</f>
        <v>http://www.stromypodkontrolou.cz/map/?draw_selection_circle=1#%7B%22lat%22%3A%2050.1313531785%2C%20%22lng%22%3A%2015.1396845397%2C%20%22zoom%22%3A%2020%7D</v>
      </c>
    </row>
    <row r="27" spans="1:7" ht="12.75">
      <c r="A27" s="1" t="s">
        <v>7</v>
      </c>
      <c r="B27" s="1" t="s">
        <v>8</v>
      </c>
      <c r="C27" s="1" t="s">
        <v>9</v>
      </c>
      <c r="D27" s="1">
        <v>86</v>
      </c>
      <c r="E27" s="1" t="s">
        <v>37</v>
      </c>
      <c r="F27" s="1" t="s">
        <v>11</v>
      </c>
      <c r="G27" s="1" t="str">
        <f>HYPERLINK("http://www.stromypodkontrolou.cz/map/?draw_selection_circle=1#%7B%22lat%22%3A%2050.1313830527%2C%20%22lng%22%3A%2015.139618155%2C%20%22zoom%22%3A%2020%7D")</f>
        <v>http://www.stromypodkontrolou.cz/map/?draw_selection_circle=1#%7B%22lat%22%3A%2050.1313830527%2C%20%22lng%22%3A%2015.139618155%2C%20%22zoom%22%3A%2020%7D</v>
      </c>
    </row>
    <row r="28" spans="1:7" ht="12.75">
      <c r="A28" s="1" t="s">
        <v>7</v>
      </c>
      <c r="B28" s="1" t="s">
        <v>8</v>
      </c>
      <c r="C28" s="1" t="s">
        <v>9</v>
      </c>
      <c r="D28" s="1">
        <v>88</v>
      </c>
      <c r="E28" s="1" t="s">
        <v>38</v>
      </c>
      <c r="F28" s="1" t="s">
        <v>11</v>
      </c>
      <c r="G28" s="1" t="str">
        <f>HYPERLINK("http://www.stromypodkontrolou.cz/map/?draw_selection_circle=1#%7B%22lat%22%3A%2050.1314870747%2C%20%22lng%22%3A%2015.1393962022%2C%20%22zoom%22%3A%2020%7D")</f>
        <v>http://www.stromypodkontrolou.cz/map/?draw_selection_circle=1#%7B%22lat%22%3A%2050.1314870747%2C%20%22lng%22%3A%2015.1393962022%2C%20%22zoom%22%3A%2020%7D</v>
      </c>
    </row>
    <row r="29" spans="1:7" ht="12.75">
      <c r="A29" s="1" t="s">
        <v>7</v>
      </c>
      <c r="B29" s="1" t="s">
        <v>8</v>
      </c>
      <c r="C29" s="1" t="s">
        <v>9</v>
      </c>
      <c r="D29" s="1">
        <v>90</v>
      </c>
      <c r="E29" s="1" t="s">
        <v>39</v>
      </c>
      <c r="F29" s="1" t="s">
        <v>11</v>
      </c>
      <c r="G29" s="1" t="str">
        <f>HYPERLINK("http://www.stromypodkontrolou.cz/map/?draw_selection_circle=1#%7B%22lat%22%3A%2050.1315895921%2C%20%22lng%22%3A%2015.1391799491%2C%20%22zoom%22%3A%2020%7D")</f>
        <v>http://www.stromypodkontrolou.cz/map/?draw_selection_circle=1#%7B%22lat%22%3A%2050.1315895921%2C%20%22lng%22%3A%2015.1391799491%2C%20%22zoom%22%3A%2020%7D</v>
      </c>
    </row>
    <row r="30" spans="1:7" ht="12.75">
      <c r="A30" s="1" t="s">
        <v>7</v>
      </c>
      <c r="B30" s="1" t="s">
        <v>8</v>
      </c>
      <c r="C30" s="1" t="s">
        <v>9</v>
      </c>
      <c r="D30" s="1">
        <v>91</v>
      </c>
      <c r="E30" s="1" t="s">
        <v>40</v>
      </c>
      <c r="F30" s="1" t="s">
        <v>11</v>
      </c>
      <c r="G30" s="1" t="str">
        <f>HYPERLINK("http://www.stromypodkontrolou.cz/map/?draw_selection_circle=1#%7B%22lat%22%3A%2050.1316287077%2C%20%22lng%22%3A%2015.1391185936%2C%20%22zoom%22%3A%2020%7D")</f>
        <v>http://www.stromypodkontrolou.cz/map/?draw_selection_circle=1#%7B%22lat%22%3A%2050.1316287077%2C%20%22lng%22%3A%2015.1391185936%2C%20%22zoom%22%3A%2020%7D</v>
      </c>
    </row>
    <row r="31" spans="1:7" ht="12.75">
      <c r="A31" s="1" t="s">
        <v>7</v>
      </c>
      <c r="B31" s="1" t="s">
        <v>8</v>
      </c>
      <c r="C31" s="1" t="s">
        <v>9</v>
      </c>
      <c r="D31" s="1">
        <v>92</v>
      </c>
      <c r="E31" s="1" t="s">
        <v>41</v>
      </c>
      <c r="F31" s="1" t="s">
        <v>11</v>
      </c>
      <c r="G31" s="1" t="str">
        <f>HYPERLINK("http://www.stromypodkontrolou.cz/map/?draw_selection_circle=1#%7B%22lat%22%3A%2050.1316628801%2C%20%22lng%22%3A%2015.1390575733%2C%20%22zoom%22%3A%2020%7D")</f>
        <v>http://www.stromypodkontrolou.cz/map/?draw_selection_circle=1#%7B%22lat%22%3A%2050.1316628801%2C%20%22lng%22%3A%2015.1390575733%2C%20%22zoom%22%3A%2020%7D</v>
      </c>
    </row>
    <row r="32" spans="1:7" ht="12.75">
      <c r="A32" s="1" t="s">
        <v>7</v>
      </c>
      <c r="B32" s="1" t="s">
        <v>8</v>
      </c>
      <c r="C32" s="1" t="s">
        <v>9</v>
      </c>
      <c r="D32" s="1">
        <v>93</v>
      </c>
      <c r="E32" s="1" t="s">
        <v>42</v>
      </c>
      <c r="F32" s="1" t="s">
        <v>11</v>
      </c>
      <c r="G32" s="1" t="str">
        <f>HYPERLINK("http://www.stromypodkontrolou.cz/map/?draw_selection_circle=1#%7B%22lat%22%3A%2050.1317013508%2C%20%22lng%22%3A%2015.1389777776%2C%20%22zoom%22%3A%2020%7D")</f>
        <v>http://www.stromypodkontrolou.cz/map/?draw_selection_circle=1#%7B%22lat%22%3A%2050.1317013508%2C%20%22lng%22%3A%2015.1389777776%2C%20%22zoom%22%3A%2020%7D</v>
      </c>
    </row>
    <row r="33" spans="1:7" ht="12.75">
      <c r="A33" s="1" t="s">
        <v>7</v>
      </c>
      <c r="B33" s="1" t="s">
        <v>8</v>
      </c>
      <c r="C33" s="1" t="s">
        <v>9</v>
      </c>
      <c r="D33" s="1">
        <v>94</v>
      </c>
      <c r="E33" s="1" t="s">
        <v>43</v>
      </c>
      <c r="F33" s="1" t="s">
        <v>11</v>
      </c>
      <c r="G33" s="1" t="str">
        <f>HYPERLINK("http://www.stromypodkontrolou.cz/map/?draw_selection_circle=1#%7B%22lat%22%3A%2050.1317845249%2C%20%22lng%22%3A%2015.1388369616%2C%20%22zoom%22%3A%2020%7D")</f>
        <v>http://www.stromypodkontrolou.cz/map/?draw_selection_circle=1#%7B%22lat%22%3A%2050.1317845249%2C%20%22lng%22%3A%2015.1388369616%2C%20%22zoom%22%3A%2020%7D</v>
      </c>
    </row>
    <row r="34" spans="1:7" ht="12.75">
      <c r="A34" s="1" t="s">
        <v>7</v>
      </c>
      <c r="B34" s="1" t="s">
        <v>8</v>
      </c>
      <c r="C34" s="1" t="s">
        <v>9</v>
      </c>
      <c r="D34" s="1">
        <v>95</v>
      </c>
      <c r="E34" s="1" t="s">
        <v>44</v>
      </c>
      <c r="F34" s="1" t="s">
        <v>11</v>
      </c>
      <c r="G34" s="1" t="str">
        <f>HYPERLINK("http://www.stromypodkontrolou.cz/map/?draw_selection_circle=1#%7B%22lat%22%3A%2050.1318124645%2C%20%22lng%22%3A%2015.1387766119%2C%20%22zoom%22%3A%2020%7D")</f>
        <v>http://www.stromypodkontrolou.cz/map/?draw_selection_circle=1#%7B%22lat%22%3A%2050.1318124645%2C%20%22lng%22%3A%2015.1387766119%2C%20%22zoom%22%3A%2020%7D</v>
      </c>
    </row>
    <row r="35" spans="1:7" ht="12.75">
      <c r="A35" s="1" t="s">
        <v>7</v>
      </c>
      <c r="B35" s="1" t="s">
        <v>8</v>
      </c>
      <c r="C35" s="1" t="s">
        <v>9</v>
      </c>
      <c r="D35" s="1">
        <v>96</v>
      </c>
      <c r="E35" s="1" t="s">
        <v>45</v>
      </c>
      <c r="F35" s="1" t="s">
        <v>11</v>
      </c>
      <c r="G35" s="1" t="str">
        <f>HYPERLINK("http://www.stromypodkontrolou.cz/map/?draw_selection_circle=1#%7B%22lat%22%3A%2050.131843413%2C%20%22lng%22%3A%2015.1387216266%2C%20%22zoom%22%3A%2020%7D")</f>
        <v>http://www.stromypodkontrolou.cz/map/?draw_selection_circle=1#%7B%22lat%22%3A%2050.131843413%2C%20%22lng%22%3A%2015.1387216266%2C%20%22zoom%22%3A%2020%7D</v>
      </c>
    </row>
    <row r="36" spans="1:7" ht="12.75">
      <c r="A36" s="1" t="s">
        <v>7</v>
      </c>
      <c r="B36" s="1" t="s">
        <v>8</v>
      </c>
      <c r="C36" s="1" t="s">
        <v>9</v>
      </c>
      <c r="D36" s="1">
        <v>98</v>
      </c>
      <c r="E36" s="1" t="s">
        <v>46</v>
      </c>
      <c r="F36" s="1" t="s">
        <v>11</v>
      </c>
      <c r="G36" s="1" t="str">
        <f>HYPERLINK("http://www.stromypodkontrolou.cz/map/?draw_selection_circle=1#%7B%22lat%22%3A%2050.1319025159%2C%20%22lng%22%3A%2015.1386277493%2C%20%22zoom%22%3A%2020%7D")</f>
        <v>http://www.stromypodkontrolou.cz/map/?draw_selection_circle=1#%7B%22lat%22%3A%2050.1319025159%2C%20%22lng%22%3A%2015.1386277493%2C%20%22zoom%22%3A%2020%7D</v>
      </c>
    </row>
    <row r="37" spans="1:7" ht="12.75">
      <c r="A37" s="1" t="s">
        <v>7</v>
      </c>
      <c r="B37" s="1" t="s">
        <v>8</v>
      </c>
      <c r="C37" s="1" t="s">
        <v>9</v>
      </c>
      <c r="D37" s="1">
        <v>99</v>
      </c>
      <c r="E37" s="1" t="s">
        <v>47</v>
      </c>
      <c r="F37" s="1" t="s">
        <v>11</v>
      </c>
      <c r="G37" s="1" t="str">
        <f>HYPERLINK("http://www.stromypodkontrolou.cz/map/?draw_selection_circle=1#%7B%22lat%22%3A%2050.1319500131%2C%20%22lng%22%3A%2015.1385298487%2C%20%22zoom%22%3A%2020%7D")</f>
        <v>http://www.stromypodkontrolou.cz/map/?draw_selection_circle=1#%7B%22lat%22%3A%2050.1319500131%2C%20%22lng%22%3A%2015.1385298487%2C%20%22zoom%22%3A%2020%7D</v>
      </c>
    </row>
    <row r="38" spans="1:7" ht="12.75">
      <c r="A38" s="1" t="s">
        <v>7</v>
      </c>
      <c r="B38" s="1" t="s">
        <v>8</v>
      </c>
      <c r="C38" s="1" t="s">
        <v>9</v>
      </c>
      <c r="D38" s="1">
        <v>100</v>
      </c>
      <c r="E38" s="1" t="s">
        <v>48</v>
      </c>
      <c r="F38" s="1" t="s">
        <v>11</v>
      </c>
      <c r="G38" s="1" t="str">
        <f>HYPERLINK("http://www.stromypodkontrolou.cz/map/?draw_selection_circle=1#%7B%22lat%22%3A%2050.1319992296%2C%20%22lng%22%3A%2015.1384557527%2C%20%22zoom%22%3A%2020%7D")</f>
        <v>http://www.stromypodkontrolou.cz/map/?draw_selection_circle=1#%7B%22lat%22%3A%2050.1319992296%2C%20%22lng%22%3A%2015.1384557527%2C%20%22zoom%22%3A%2020%7D</v>
      </c>
    </row>
    <row r="39" spans="1:7" ht="12.75">
      <c r="A39" s="1" t="s">
        <v>7</v>
      </c>
      <c r="B39" s="1" t="s">
        <v>8</v>
      </c>
      <c r="C39" s="1" t="s">
        <v>9</v>
      </c>
      <c r="D39" s="1">
        <v>101</v>
      </c>
      <c r="E39" s="1" t="s">
        <v>49</v>
      </c>
      <c r="F39" s="1" t="s">
        <v>11</v>
      </c>
      <c r="G39" s="1" t="str">
        <f>HYPERLINK("http://www.stromypodkontrolou.cz/map/?draw_selection_circle=1#%7B%22lat%22%3A%2050.1320377001%2C%20%22lng%22%3A%2015.1383923855%2C%20%22zoom%22%3A%2020%7D")</f>
        <v>http://www.stromypodkontrolou.cz/map/?draw_selection_circle=1#%7B%22lat%22%3A%2050.1320377001%2C%20%22lng%22%3A%2015.1383923855%2C%20%22zoom%22%3A%2020%7D</v>
      </c>
    </row>
    <row r="40" spans="1:7" ht="12.75">
      <c r="A40" s="1" t="s">
        <v>7</v>
      </c>
      <c r="B40" s="1" t="s">
        <v>8</v>
      </c>
      <c r="C40" s="1" t="s">
        <v>9</v>
      </c>
      <c r="D40" s="1">
        <v>102</v>
      </c>
      <c r="E40" s="1" t="s">
        <v>50</v>
      </c>
      <c r="F40" s="1" t="s">
        <v>11</v>
      </c>
      <c r="G40" s="1" t="str">
        <f>HYPERLINK("http://www.stromypodkontrolou.cz/map/?draw_selection_circle=1#%7B%22lat%22%3A%2050.1320712274%2C%20%22lng%22%3A%2015.1383233186%2C%20%22zoom%22%3A%2020%7D")</f>
        <v>http://www.stromypodkontrolou.cz/map/?draw_selection_circle=1#%7B%22lat%22%3A%2050.1320712274%2C%20%22lng%22%3A%2015.1383233186%2C%20%22zoom%22%3A%2020%7D</v>
      </c>
    </row>
    <row r="41" spans="1:7" ht="12.75">
      <c r="A41" s="1" t="s">
        <v>7</v>
      </c>
      <c r="B41" s="1" t="s">
        <v>8</v>
      </c>
      <c r="C41" s="1" t="s">
        <v>9</v>
      </c>
      <c r="D41" s="1">
        <v>103</v>
      </c>
      <c r="E41" s="1" t="s">
        <v>51</v>
      </c>
      <c r="F41" s="1" t="s">
        <v>11</v>
      </c>
      <c r="G41" s="1" t="str">
        <f>HYPERLINK("http://www.stromypodkontrolou.cz/map/?draw_selection_circle=1#%7B%22lat%22%3A%2050.1321124918%2C%20%22lng%22%3A%2015.1382565987%2C%20%22zoom%22%3A%2020%7D")</f>
        <v>http://www.stromypodkontrolou.cz/map/?draw_selection_circle=1#%7B%22lat%22%3A%2050.1321124918%2C%20%22lng%22%3A%2015.1382565987%2C%20%22zoom%22%3A%2020%7D</v>
      </c>
    </row>
    <row r="42" spans="1:7" ht="12.75">
      <c r="A42" s="1" t="s">
        <v>7</v>
      </c>
      <c r="B42" s="1" t="s">
        <v>8</v>
      </c>
      <c r="C42" s="1" t="s">
        <v>9</v>
      </c>
      <c r="D42" s="1">
        <v>104</v>
      </c>
      <c r="E42" s="1" t="s">
        <v>52</v>
      </c>
      <c r="F42" s="1" t="s">
        <v>11</v>
      </c>
      <c r="G42" s="1" t="str">
        <f>HYPERLINK("http://www.stromypodkontrolou.cz/map/?draw_selection_circle=1#%7B%22lat%22%3A%2050.1321516069%2C%20%22lng%22%3A%2015.1381952431%2C%20%22zoom%22%3A%2020%7D")</f>
        <v>http://www.stromypodkontrolou.cz/map/?draw_selection_circle=1#%7B%22lat%22%3A%2050.1321516069%2C%20%22lng%22%3A%2015.1381952431%2C%20%22zoom%22%3A%2020%7D</v>
      </c>
    </row>
    <row r="43" spans="1:7" ht="12.75">
      <c r="A43" s="1" t="s">
        <v>7</v>
      </c>
      <c r="B43" s="1" t="s">
        <v>8</v>
      </c>
      <c r="C43" s="1" t="s">
        <v>9</v>
      </c>
      <c r="D43" s="1">
        <v>105</v>
      </c>
      <c r="E43" s="1" t="s">
        <v>53</v>
      </c>
      <c r="F43" s="1" t="s">
        <v>11</v>
      </c>
      <c r="G43" s="1" t="str">
        <f>HYPERLINK("http://www.stromypodkontrolou.cz/map/?draw_selection_circle=1#%7B%22lat%22%3A%2050.1321879281%2C%20%22lng%22%3A%2015.138129529%2C%20%22zoom%22%3A%2020%7D")</f>
        <v>http://www.stromypodkontrolou.cz/map/?draw_selection_circle=1#%7B%22lat%22%3A%2050.1321879281%2C%20%22lng%22%3A%2015.138129529%2C%20%22zoom%22%3A%2020%7D</v>
      </c>
    </row>
    <row r="44" spans="1:7" ht="12.75">
      <c r="A44" s="1" t="s">
        <v>7</v>
      </c>
      <c r="B44" s="1" t="s">
        <v>8</v>
      </c>
      <c r="C44" s="1" t="s">
        <v>9</v>
      </c>
      <c r="D44" s="1">
        <v>106</v>
      </c>
      <c r="E44" s="1" t="s">
        <v>54</v>
      </c>
      <c r="F44" s="1" t="s">
        <v>11</v>
      </c>
      <c r="G44" s="1" t="str">
        <f>HYPERLINK("http://www.stromypodkontrolou.cz/map/?draw_selection_circle=1#%7B%22lat%22%3A%2050.1322248941%2C%20%22lng%22%3A%2015.1380594563%2C%20%22zoom%22%3A%2020%7D")</f>
        <v>http://www.stromypodkontrolou.cz/map/?draw_selection_circle=1#%7B%22lat%22%3A%2050.1322248941%2C%20%22lng%22%3A%2015.1380594563%2C%20%22zoom%22%3A%2020%7D</v>
      </c>
    </row>
    <row r="45" spans="1:7" ht="12.75">
      <c r="A45" s="1" t="s">
        <v>7</v>
      </c>
      <c r="B45" s="1" t="s">
        <v>8</v>
      </c>
      <c r="C45" s="1" t="s">
        <v>9</v>
      </c>
      <c r="D45" s="1">
        <v>107</v>
      </c>
      <c r="E45" s="1" t="s">
        <v>55</v>
      </c>
      <c r="F45" s="1" t="s">
        <v>11</v>
      </c>
      <c r="G45" s="1" t="str">
        <f>HYPERLINK("http://www.stromypodkontrolou.cz/map/?draw_selection_circle=1#%7B%22lat%22%3A%2050.1323093568%2C%20%22lng%22%3A%2015.1379538443%2C%20%22zoom%22%3A%2020%7D")</f>
        <v>http://www.stromypodkontrolou.cz/map/?draw_selection_circle=1#%7B%22lat%22%3A%2050.1323093568%2C%20%22lng%22%3A%2015.1379538443%2C%20%22zoom%22%3A%2020%7D</v>
      </c>
    </row>
    <row r="46" spans="1:7" ht="12.75">
      <c r="A46" s="1" t="s">
        <v>7</v>
      </c>
      <c r="B46" s="1" t="s">
        <v>8</v>
      </c>
      <c r="C46" s="1" t="s">
        <v>9</v>
      </c>
      <c r="D46" s="1">
        <v>108</v>
      </c>
      <c r="E46" s="1" t="s">
        <v>56</v>
      </c>
      <c r="F46" s="1" t="s">
        <v>11</v>
      </c>
      <c r="G46" s="1" t="str">
        <f>HYPERLINK("http://www.stromypodkontrolou.cz/map/?draw_selection_circle=1#%7B%22lat%22%3A%2050.132337511%2C%20%22lng%22%3A%2015.1378998649%2C%20%22zoom%22%3A%2020%7D")</f>
        <v>http://www.stromypodkontrolou.cz/map/?draw_selection_circle=1#%7B%22lat%22%3A%2050.132337511%2C%20%22lng%22%3A%2015.1378998649%2C%20%22zoom%22%3A%2020%7D</v>
      </c>
    </row>
    <row r="47" spans="1:7" ht="12.75">
      <c r="A47" s="1" t="s">
        <v>7</v>
      </c>
      <c r="B47" s="1" t="s">
        <v>8</v>
      </c>
      <c r="C47" s="1" t="s">
        <v>9</v>
      </c>
      <c r="D47" s="1">
        <v>109</v>
      </c>
      <c r="E47" s="1" t="s">
        <v>57</v>
      </c>
      <c r="F47" s="1" t="s">
        <v>11</v>
      </c>
      <c r="G47" s="1" t="str">
        <f>HYPERLINK("http://www.stromypodkontrolou.cz/map/?draw_selection_circle=1#%7B%22lat%22%3A%2050.1323807094%2C%20%22lng%22%3A%2015.1378321391%2C%20%22zoom%22%3A%2020%7D")</f>
        <v>http://www.stromypodkontrolou.cz/map/?draw_selection_circle=1#%7B%22lat%22%3A%2050.1323807094%2C%20%22lng%22%3A%2015.1378321391%2C%20%22zoom%22%3A%2020%7D</v>
      </c>
    </row>
    <row r="48" spans="1:7" ht="12.75">
      <c r="A48" s="1" t="s">
        <v>7</v>
      </c>
      <c r="B48" s="1" t="s">
        <v>8</v>
      </c>
      <c r="C48" s="1" t="s">
        <v>9</v>
      </c>
      <c r="D48" s="1">
        <v>110</v>
      </c>
      <c r="E48" s="1" t="s">
        <v>58</v>
      </c>
      <c r="F48" s="1" t="s">
        <v>11</v>
      </c>
      <c r="G48" s="1" t="str">
        <f>HYPERLINK("http://www.stromypodkontrolou.cz/map/?draw_selection_circle=1#%7B%22lat%22%3A%2050.1324224033%2C%20%22lng%22%3A%2015.1377630722%2C%20%22zoom%22%3A%2020%7D")</f>
        <v>http://www.stromypodkontrolou.cz/map/?draw_selection_circle=1#%7B%22lat%22%3A%2050.1324224033%2C%20%22lng%22%3A%2015.1377630722%2C%20%22zoom%22%3A%2020%7D</v>
      </c>
    </row>
    <row r="49" spans="1:7" ht="12.75">
      <c r="A49" s="1" t="s">
        <v>7</v>
      </c>
      <c r="B49" s="1" t="s">
        <v>8</v>
      </c>
      <c r="C49" s="1" t="s">
        <v>9</v>
      </c>
      <c r="D49" s="1">
        <v>111</v>
      </c>
      <c r="E49" s="1" t="s">
        <v>59</v>
      </c>
      <c r="F49" s="1" t="s">
        <v>11</v>
      </c>
      <c r="G49" s="1" t="str">
        <f>HYPERLINK("http://www.stromypodkontrolou.cz/map/?draw_selection_circle=1#%7B%22lat%22%3A%2050.1324587243%2C%20%22lng%22%3A%2015.1377050694%2C%20%22zoom%22%3A%2020%7D")</f>
        <v>http://www.stromypodkontrolou.cz/map/?draw_selection_circle=1#%7B%22lat%22%3A%2050.1324587243%2C%20%22lng%22%3A%2015.1377050694%2C%20%22zoom%22%3A%2020%7D</v>
      </c>
    </row>
    <row r="50" spans="1:7" ht="12.75">
      <c r="A50" s="1" t="s">
        <v>7</v>
      </c>
      <c r="B50" s="1" t="s">
        <v>8</v>
      </c>
      <c r="C50" s="1" t="s">
        <v>9</v>
      </c>
      <c r="D50" s="1">
        <v>112</v>
      </c>
      <c r="E50" s="1" t="s">
        <v>60</v>
      </c>
      <c r="F50" s="1" t="s">
        <v>11</v>
      </c>
      <c r="G50" s="1" t="str">
        <f>HYPERLINK("http://www.stromypodkontrolou.cz/map/?draw_selection_circle=1#%7B%22lat%22%3A%2050.132537169%2C%20%22lng%22%3A%2015.1375823584%2C%20%22zoom%22%3A%2020%7D")</f>
        <v>http://www.stromypodkontrolou.cz/map/?draw_selection_circle=1#%7B%22lat%22%3A%2050.132537169%2C%20%22lng%22%3A%2015.1375823584%2C%20%22zoom%22%3A%2020%7D</v>
      </c>
    </row>
    <row r="51" spans="1:7" ht="12.75">
      <c r="A51" s="1" t="s">
        <v>7</v>
      </c>
      <c r="B51" s="1" t="s">
        <v>8</v>
      </c>
      <c r="C51" s="1" t="s">
        <v>9</v>
      </c>
      <c r="D51" s="1">
        <v>114</v>
      </c>
      <c r="E51" s="1" t="s">
        <v>61</v>
      </c>
      <c r="F51" s="1" t="s">
        <v>11</v>
      </c>
      <c r="G51" s="1" t="str">
        <f>HYPERLINK("http://www.stromypodkontrolou.cz/map/?draw_selection_circle=1#%7B%22lat%22%3A%2050.1326113152%2C%20%22lng%22%3A%2015.1374566298%2C%20%22zoom%22%3A%2020%7D")</f>
        <v>http://www.stromypodkontrolou.cz/map/?draw_selection_circle=1#%7B%22lat%22%3A%2050.1326113152%2C%20%22lng%22%3A%2015.1374566298%2C%20%22zoom%22%3A%2020%7D</v>
      </c>
    </row>
    <row r="52" spans="1:7" ht="12.75">
      <c r="A52" s="1" t="s">
        <v>7</v>
      </c>
      <c r="B52" s="1" t="s">
        <v>8</v>
      </c>
      <c r="C52" s="1" t="s">
        <v>9</v>
      </c>
      <c r="D52" s="1">
        <v>115</v>
      </c>
      <c r="E52" s="1" t="s">
        <v>62</v>
      </c>
      <c r="F52" s="1" t="s">
        <v>11</v>
      </c>
      <c r="G52" s="1" t="str">
        <f>HYPERLINK("http://www.stromypodkontrolou.cz/map/?draw_selection_circle=1#%7B%22lat%22%3A%2050.1326532238%2C%20%22lng%22%3A%2015.1373738166%2C%20%22zoom%22%3A%2020%7D")</f>
        <v>http://www.stromypodkontrolou.cz/map/?draw_selection_circle=1#%7B%22lat%22%3A%2050.1326532238%2C%20%22lng%22%3A%2015.1373738166%2C%20%22zoom%22%3A%2020%7D</v>
      </c>
    </row>
    <row r="53" spans="1:7" ht="12.75">
      <c r="A53" s="1" t="s">
        <v>7</v>
      </c>
      <c r="B53" s="1" t="s">
        <v>8</v>
      </c>
      <c r="C53" s="1" t="s">
        <v>9</v>
      </c>
      <c r="D53" s="1">
        <v>116</v>
      </c>
      <c r="E53" s="1" t="s">
        <v>63</v>
      </c>
      <c r="F53" s="1" t="s">
        <v>11</v>
      </c>
      <c r="G53" s="1" t="str">
        <f>HYPERLINK("http://www.stromypodkontrolou.cz/map/?draw_selection_circle=1#%7B%22lat%22%3A%2050.1326923385%2C%20%22lng%22%3A%2015.1373211783%2C%20%22zoom%22%3A%2020%7D")</f>
        <v>http://www.stromypodkontrolou.cz/map/?draw_selection_circle=1#%7B%22lat%22%3A%2050.1326923385%2C%20%22lng%22%3A%2015.1373211783%2C%20%22zoom%22%3A%2020%7D</v>
      </c>
    </row>
    <row r="54" spans="1:7" ht="12.75">
      <c r="A54" s="1" t="s">
        <v>7</v>
      </c>
      <c r="B54" s="1" t="s">
        <v>8</v>
      </c>
      <c r="C54" s="1" t="s">
        <v>9</v>
      </c>
      <c r="D54" s="1">
        <v>118</v>
      </c>
      <c r="E54" s="1" t="s">
        <v>64</v>
      </c>
      <c r="F54" s="1" t="s">
        <v>11</v>
      </c>
      <c r="G54" s="1" t="str">
        <f>HYPERLINK("http://www.stromypodkontrolou.cz/map/?draw_selection_circle=1#%7B%22lat%22%3A%2050.1329584037%2C%20%22lng%22%3A%2015.1368903484%2C%20%22zoom%22%3A%2020%7D")</f>
        <v>http://www.stromypodkontrolou.cz/map/?draw_selection_circle=1#%7B%22lat%22%3A%2050.1329584037%2C%20%22lng%22%3A%2015.1368903484%2C%20%22zoom%22%3A%2020%7D</v>
      </c>
    </row>
    <row r="55" spans="1:7" ht="12.75">
      <c r="A55" s="1" t="s">
        <v>7</v>
      </c>
      <c r="B55" s="1" t="s">
        <v>8</v>
      </c>
      <c r="C55" s="1" t="s">
        <v>9</v>
      </c>
      <c r="D55" s="1">
        <v>119</v>
      </c>
      <c r="E55" s="1" t="s">
        <v>65</v>
      </c>
      <c r="F55" s="1" t="s">
        <v>11</v>
      </c>
      <c r="G55" s="1" t="str">
        <f>HYPERLINK("http://www.stromypodkontrolou.cz/map/?draw_selection_circle=1#%7B%22lat%22%3A%2050.1329859128%2C%20%22lng%22%3A%2015.1368484389%2C%20%22zoom%22%3A%2020%7D")</f>
        <v>http://www.stromypodkontrolou.cz/map/?draw_selection_circle=1#%7B%22lat%22%3A%2050.1329859128%2C%20%22lng%22%3A%2015.1368484389%2C%20%22zoom%22%3A%2020%7D</v>
      </c>
    </row>
    <row r="56" spans="1:7" ht="12.75">
      <c r="A56" s="1" t="s">
        <v>7</v>
      </c>
      <c r="B56" s="1" t="s">
        <v>8</v>
      </c>
      <c r="C56" s="1" t="s">
        <v>9</v>
      </c>
      <c r="D56" s="1">
        <v>120</v>
      </c>
      <c r="E56" s="1" t="s">
        <v>66</v>
      </c>
      <c r="F56" s="1" t="s">
        <v>11</v>
      </c>
      <c r="G56" s="1" t="str">
        <f>HYPERLINK("http://www.stromypodkontrolou.cz/map/?draw_selection_circle=1#%7B%22lat%22%3A%2050.1330175053%2C%20%22lng%22%3A%2015.136781719%2C%20%22zoom%22%3A%2020%7D")</f>
        <v>http://www.stromypodkontrolou.cz/map/?draw_selection_circle=1#%7B%22lat%22%3A%2050.1330175053%2C%20%22lng%22%3A%2015.136781719%2C%20%22zoom%22%3A%2020%7D</v>
      </c>
    </row>
    <row r="57" spans="1:7" ht="12.75">
      <c r="A57" s="1" t="s">
        <v>7</v>
      </c>
      <c r="B57" s="1" t="s">
        <v>8</v>
      </c>
      <c r="C57" s="1" t="s">
        <v>9</v>
      </c>
      <c r="D57" s="1">
        <v>123</v>
      </c>
      <c r="E57" s="1" t="s">
        <v>67</v>
      </c>
      <c r="F57" s="1" t="s">
        <v>11</v>
      </c>
      <c r="G57" s="1" t="str">
        <f>HYPERLINK("http://www.stromypodkontrolou.cz/map/?draw_selection_circle=1#%7B%22lat%22%3A%2050.1331157211%2C%20%22lng%22%3A%2015.1366321858%2C%20%22zoom%22%3A%2020%7D")</f>
        <v>http://www.stromypodkontrolou.cz/map/?draw_selection_circle=1#%7B%22lat%22%3A%2050.1331157211%2C%20%22lng%22%3A%2015.1366321858%2C%20%22zoom%22%3A%2020%7D</v>
      </c>
    </row>
    <row r="58" spans="1:7" ht="12.75">
      <c r="A58" s="1" t="s">
        <v>7</v>
      </c>
      <c r="B58" s="1" t="s">
        <v>8</v>
      </c>
      <c r="C58" s="1" t="s">
        <v>9</v>
      </c>
      <c r="D58" s="1">
        <v>125</v>
      </c>
      <c r="E58" s="1" t="s">
        <v>68</v>
      </c>
      <c r="F58" s="1" t="s">
        <v>11</v>
      </c>
      <c r="G58" s="1" t="str">
        <f>HYPERLINK("http://www.stromypodkontrolou.cz/map/?draw_selection_circle=1#%7B%22lat%22%3A%2050.1331905111%2C%20%22lng%22%3A%2015.1365128275%2C%20%22zoom%22%3A%2020%7D")</f>
        <v>http://www.stromypodkontrolou.cz/map/?draw_selection_circle=1#%7B%22lat%22%3A%2050.1331905111%2C%20%22lng%22%3A%2015.1365128275%2C%20%22zoom%22%3A%2020%7D</v>
      </c>
    </row>
    <row r="59" spans="1:7" ht="12.75">
      <c r="A59" s="1" t="s">
        <v>7</v>
      </c>
      <c r="B59" s="1" t="s">
        <v>8</v>
      </c>
      <c r="C59" s="1" t="s">
        <v>9</v>
      </c>
      <c r="D59" s="1">
        <v>127</v>
      </c>
      <c r="E59" s="1" t="s">
        <v>69</v>
      </c>
      <c r="F59" s="1" t="s">
        <v>11</v>
      </c>
      <c r="G59" s="1" t="str">
        <f>HYPERLINK("http://www.stromypodkontrolou.cz/map/?draw_selection_circle=1#%7B%22lat%22%3A%2050.1332708888%2C%20%22lng%22%3A%2015.1363740232%2C%20%22zoom%22%3A%2020%7D")</f>
        <v>http://www.stromypodkontrolou.cz/map/?draw_selection_circle=1#%7B%22lat%22%3A%2050.1332708888%2C%20%22lng%22%3A%2015.1363740232%2C%20%22zoom%22%3A%2020%7D</v>
      </c>
    </row>
    <row r="60" spans="1:7" ht="12.75">
      <c r="A60" s="1" t="s">
        <v>7</v>
      </c>
      <c r="B60" s="1" t="s">
        <v>8</v>
      </c>
      <c r="C60" s="1" t="s">
        <v>9</v>
      </c>
      <c r="D60" s="1">
        <v>128</v>
      </c>
      <c r="E60" s="1" t="s">
        <v>70</v>
      </c>
      <c r="F60" s="1" t="s">
        <v>11</v>
      </c>
      <c r="G60" s="1" t="str">
        <f>HYPERLINK("http://www.stromypodkontrolou.cz/map/?draw_selection_circle=1#%7B%22lat%22%3A%2050.1333072091%2C%20%22lng%22%3A%2015.1363093149%2C%20%22zoom%22%3A%2020%7D")</f>
        <v>http://www.stromypodkontrolou.cz/map/?draw_selection_circle=1#%7B%22lat%22%3A%2050.1333072091%2C%20%22lng%22%3A%2015.1363093149%2C%20%22zoom%22%3A%2020%7D</v>
      </c>
    </row>
    <row r="61" spans="1:7" ht="12.75">
      <c r="A61" s="1" t="s">
        <v>7</v>
      </c>
      <c r="B61" s="1" t="s">
        <v>8</v>
      </c>
      <c r="C61" s="1" t="s">
        <v>9</v>
      </c>
      <c r="D61" s="1">
        <v>129</v>
      </c>
      <c r="E61" s="1" t="s">
        <v>71</v>
      </c>
      <c r="F61" s="1" t="s">
        <v>11</v>
      </c>
      <c r="G61" s="1" t="str">
        <f>HYPERLINK("http://www.stromypodkontrolou.cz/map/?draw_selection_circle=1#%7B%22lat%22%3A%2050.1333463233%2C%20%22lng%22%3A%2015.1362318661%2C%20%22zoom%22%3A%2020%7D")</f>
        <v>http://www.stromypodkontrolou.cz/map/?draw_selection_circle=1#%7B%22lat%22%3A%2050.1333463233%2C%20%22lng%22%3A%2015.1362318661%2C%20%22zoom%22%3A%2020%7D</v>
      </c>
    </row>
    <row r="62" spans="1:7" ht="12.75">
      <c r="A62" s="1" t="s">
        <v>7</v>
      </c>
      <c r="B62" s="1" t="s">
        <v>8</v>
      </c>
      <c r="C62" s="1" t="s">
        <v>9</v>
      </c>
      <c r="D62" s="1">
        <v>130</v>
      </c>
      <c r="E62" s="1" t="s">
        <v>72</v>
      </c>
      <c r="F62" s="1" t="s">
        <v>11</v>
      </c>
      <c r="G62" s="1" t="str">
        <f>HYPERLINK("http://www.stromypodkontrolou.cz/map/?draw_selection_circle=1#%7B%22lat%22%3A%2050.1335580122%2C%20%22lng%22%3A%2015.1358848553%2C%20%22zoom%22%3A%2020%7D")</f>
        <v>http://www.stromypodkontrolou.cz/map/?draw_selection_circle=1#%7B%22lat%22%3A%2050.1335580122%2C%20%22lng%22%3A%2015.1358848553%2C%20%22zoom%22%3A%2020%7D</v>
      </c>
    </row>
    <row r="63" spans="1:7" ht="12.75">
      <c r="A63" s="1" t="s">
        <v>7</v>
      </c>
      <c r="B63" s="1" t="s">
        <v>8</v>
      </c>
      <c r="C63" s="1" t="s">
        <v>9</v>
      </c>
      <c r="D63" s="1">
        <v>131</v>
      </c>
      <c r="E63" s="1" t="s">
        <v>73</v>
      </c>
      <c r="F63" s="1" t="s">
        <v>11</v>
      </c>
      <c r="G63" s="1" t="str">
        <f>HYPERLINK("http://www.stromypodkontrolou.cz/map/?draw_selection_circle=1#%7B%22lat%22%3A%2050.1335915385%2C%20%22lng%22%3A%2015.1358178001%2C%20%22zoom%22%3A%2020%7D")</f>
        <v>http://www.stromypodkontrolou.cz/map/?draw_selection_circle=1#%7B%22lat%22%3A%2050.1335915385%2C%20%22lng%22%3A%2015.1358178001%2C%20%22zoom%22%3A%2020%7D</v>
      </c>
    </row>
    <row r="64" spans="1:7" ht="12.75">
      <c r="A64" s="1" t="s">
        <v>7</v>
      </c>
      <c r="B64" s="1" t="s">
        <v>8</v>
      </c>
      <c r="C64" s="1" t="s">
        <v>9</v>
      </c>
      <c r="D64" s="1">
        <v>134</v>
      </c>
      <c r="E64" s="1" t="s">
        <v>74</v>
      </c>
      <c r="F64" s="1" t="s">
        <v>11</v>
      </c>
      <c r="G64" s="1" t="str">
        <f>HYPERLINK("http://www.stromypodkontrolou.cz/map/?draw_selection_circle=1#%7B%22lat%22%3A%2050.133711889%2C%20%22lng%22%3A%2015.1356337335%2C%20%22zoom%22%3A%2020%7D")</f>
        <v>http://www.stromypodkontrolou.cz/map/?draw_selection_circle=1#%7B%22lat%22%3A%2050.133711889%2C%20%22lng%22%3A%2015.1356337335%2C%20%22zoom%22%3A%2020%7D</v>
      </c>
    </row>
    <row r="65" spans="1:7" ht="12.75">
      <c r="A65" s="1" t="s">
        <v>7</v>
      </c>
      <c r="B65" s="1" t="s">
        <v>8</v>
      </c>
      <c r="C65" s="1" t="s">
        <v>9</v>
      </c>
      <c r="D65" s="1">
        <v>136</v>
      </c>
      <c r="E65" s="1" t="s">
        <v>75</v>
      </c>
      <c r="F65" s="1" t="s">
        <v>11</v>
      </c>
      <c r="G65" s="1" t="str">
        <f>HYPERLINK("http://www.stromypodkontrolou.cz/map/?draw_selection_circle=1#%7B%22lat%22%3A%2050.1337903316%2C%20%22lng%22%3A%2015.1355083402%2C%20%22zoom%22%3A%2020%7D")</f>
        <v>http://www.stromypodkontrolou.cz/map/?draw_selection_circle=1#%7B%22lat%22%3A%2050.1337903316%2C%20%22lng%22%3A%2015.1355083402%2C%20%22zoom%22%3A%2020%7D</v>
      </c>
    </row>
    <row r="66" spans="1:7" ht="12.75">
      <c r="A66" s="1" t="s">
        <v>7</v>
      </c>
      <c r="B66" s="1" t="s">
        <v>8</v>
      </c>
      <c r="C66" s="1" t="s">
        <v>9</v>
      </c>
      <c r="D66" s="1">
        <v>140</v>
      </c>
      <c r="E66" s="1" t="s">
        <v>76</v>
      </c>
      <c r="F66" s="1" t="s">
        <v>11</v>
      </c>
      <c r="G66" s="1" t="str">
        <f>HYPERLINK("http://www.stromypodkontrolou.cz/map/?draw_selection_circle=1#%7B%22lat%22%3A%2050.133979238%2C%20%22lng%22%3A%2015.135200892%2C%20%22zoom%22%3A%2020%7D")</f>
        <v>http://www.stromypodkontrolou.cz/map/?draw_selection_circle=1#%7B%22lat%22%3A%2050.133979238%2C%20%22lng%22%3A%2015.135200892%2C%20%22zoom%22%3A%2020%7D</v>
      </c>
    </row>
    <row r="67" spans="1:7" ht="12.75">
      <c r="A67" s="1" t="s">
        <v>7</v>
      </c>
      <c r="B67" s="1" t="s">
        <v>8</v>
      </c>
      <c r="C67" s="1" t="s">
        <v>9</v>
      </c>
      <c r="D67" s="1">
        <v>141</v>
      </c>
      <c r="E67" s="1" t="s">
        <v>77</v>
      </c>
      <c r="F67" s="1" t="s">
        <v>11</v>
      </c>
      <c r="G67" s="1" t="str">
        <f>HYPERLINK("http://www.stromypodkontrolou.cz/map/?draw_selection_circle=1#%7B%22lat%22%3A%2050.1340170621%2C%20%22lng%22%3A%2015.1351405423%2C%20%22zoom%22%3A%2020%7D")</f>
        <v>http://www.stromypodkontrolou.cz/map/?draw_selection_circle=1#%7B%22lat%22%3A%2050.1340170621%2C%20%22lng%22%3A%2015.1351405423%2C%20%22zoom%22%3A%2020%7D</v>
      </c>
    </row>
    <row r="68" spans="1:7" ht="12.75">
      <c r="A68" s="1" t="s">
        <v>7</v>
      </c>
      <c r="B68" s="1" t="s">
        <v>8</v>
      </c>
      <c r="C68" s="1" t="s">
        <v>9</v>
      </c>
      <c r="D68" s="1">
        <v>142</v>
      </c>
      <c r="E68" s="1" t="s">
        <v>78</v>
      </c>
      <c r="F68" s="1" t="s">
        <v>11</v>
      </c>
      <c r="G68" s="1" t="str">
        <f>HYPERLINK("http://www.stromypodkontrolou.cz/map/?draw_selection_circle=1#%7B%22lat%22%3A%2050.134055531%2C%20%22lng%22%3A%2015.1350761693%2C%20%22zoom%22%3A%2020%7D")</f>
        <v>http://www.stromypodkontrolou.cz/map/?draw_selection_circle=1#%7B%22lat%22%3A%2050.134055531%2C%20%22lng%22%3A%2015.1350761693%2C%20%22zoom%22%3A%2020%7D</v>
      </c>
    </row>
    <row r="69" spans="1:7" ht="12.75">
      <c r="A69" s="1" t="s">
        <v>7</v>
      </c>
      <c r="B69" s="1" t="s">
        <v>8</v>
      </c>
      <c r="C69" s="1" t="s">
        <v>9</v>
      </c>
      <c r="D69" s="1">
        <v>143</v>
      </c>
      <c r="E69" s="1" t="s">
        <v>79</v>
      </c>
      <c r="F69" s="1" t="s">
        <v>11</v>
      </c>
      <c r="G69" s="1" t="str">
        <f>HYPERLINK("http://www.stromypodkontrolou.cz/map/?draw_selection_circle=1#%7B%22lat%22%3A%2050.1340875526%2C%20%22lng%22%3A%2015.1350181665%2C%20%22zoom%22%3A%2020%7D")</f>
        <v>http://www.stromypodkontrolou.cz/map/?draw_selection_circle=1#%7B%22lat%22%3A%2050.1340875526%2C%20%22lng%22%3A%2015.1350181665%2C%20%22zoom%22%3A%2020%7D</v>
      </c>
    </row>
    <row r="70" spans="1:7" ht="12.75">
      <c r="A70" s="1" t="s">
        <v>7</v>
      </c>
      <c r="B70" s="1" t="s">
        <v>8</v>
      </c>
      <c r="C70" s="1" t="s">
        <v>9</v>
      </c>
      <c r="D70" s="1">
        <v>145</v>
      </c>
      <c r="E70" s="1" t="s">
        <v>80</v>
      </c>
      <c r="F70" s="1" t="s">
        <v>11</v>
      </c>
      <c r="G70" s="1" t="str">
        <f>HYPERLINK("http://www.stromypodkontrolou.cz/map/?draw_selection_circle=1#%7B%22lat%22%3A%2050.1341730866%2C%20%22lng%22%3A%2015.134886403%2C%20%22zoom%22%3A%2020%7D")</f>
        <v>http://www.stromypodkontrolou.cz/map/?draw_selection_circle=1#%7B%22lat%22%3A%2050.1341730866%2C%20%22lng%22%3A%2015.134886403%2C%20%22zoom%22%3A%2020%7D</v>
      </c>
    </row>
    <row r="71" spans="1:7" ht="12.75">
      <c r="A71" s="1" t="s">
        <v>7</v>
      </c>
      <c r="B71" s="1" t="s">
        <v>8</v>
      </c>
      <c r="C71" s="1" t="s">
        <v>9</v>
      </c>
      <c r="D71" s="1">
        <v>147</v>
      </c>
      <c r="E71" s="1" t="s">
        <v>81</v>
      </c>
      <c r="F71" s="1" t="s">
        <v>11</v>
      </c>
      <c r="G71" s="1" t="str">
        <f>HYPERLINK("http://www.stromypodkontrolou.cz/map/?draw_selection_circle=1#%7B%22lat%22%3A%2050.1342534626%2C%20%22lng%22%3A%2015.1347529631%2C%20%22zoom%22%3A%2020%7D")</f>
        <v>http://www.stromypodkontrolou.cz/map/?draw_selection_circle=1#%7B%22lat%22%3A%2050.1342534626%2C%20%22lng%22%3A%2015.1347529631%2C%20%22zoom%22%3A%2020%7D</v>
      </c>
    </row>
    <row r="72" spans="1:7" ht="12.75">
      <c r="A72" s="1" t="s">
        <v>7</v>
      </c>
      <c r="B72" s="1" t="s">
        <v>8</v>
      </c>
      <c r="C72" s="1" t="s">
        <v>9</v>
      </c>
      <c r="D72" s="1">
        <v>149</v>
      </c>
      <c r="E72" s="1" t="s">
        <v>82</v>
      </c>
      <c r="F72" s="1" t="s">
        <v>11</v>
      </c>
      <c r="G72" s="1" t="str">
        <f>HYPERLINK("http://www.stromypodkontrolou.cz/map/?draw_selection_circle=1#%7B%22lat%22%3A%2050.1343346981%2C%20%22lng%22%3A%2015.1346268993%2C%20%22zoom%22%3A%2020%7D")</f>
        <v>http://www.stromypodkontrolou.cz/map/?draw_selection_circle=1#%7B%22lat%22%3A%2050.1343346981%2C%20%22lng%22%3A%2015.1346268993%2C%20%22zoom%22%3A%2020%7D</v>
      </c>
    </row>
    <row r="73" spans="1:7" ht="12.75">
      <c r="A73" s="1" t="s">
        <v>7</v>
      </c>
      <c r="B73" s="1" t="s">
        <v>8</v>
      </c>
      <c r="C73" s="1" t="s">
        <v>9</v>
      </c>
      <c r="D73" s="1">
        <v>150</v>
      </c>
      <c r="E73" s="1" t="s">
        <v>83</v>
      </c>
      <c r="F73" s="1" t="s">
        <v>11</v>
      </c>
      <c r="G73" s="1" t="str">
        <f>HYPERLINK("http://www.stromypodkontrolou.cz/map/?draw_selection_circle=1#%7B%22lat%22%3A%2050.1343804736%2C%20%22lng%22%3A%2015.1345514622%2C%20%22zoom%22%3A%2020%7D")</f>
        <v>http://www.stromypodkontrolou.cz/map/?draw_selection_circle=1#%7B%22lat%22%3A%2050.1343804736%2C%20%22lng%22%3A%2015.1345514622%2C%20%22zoom%22%3A%2020%7D</v>
      </c>
    </row>
    <row r="74" spans="1:7" ht="12.75">
      <c r="A74" s="1" t="s">
        <v>7</v>
      </c>
      <c r="B74" s="1" t="s">
        <v>8</v>
      </c>
      <c r="C74" s="1" t="s">
        <v>9</v>
      </c>
      <c r="D74" s="1">
        <v>153</v>
      </c>
      <c r="E74" s="1" t="s">
        <v>84</v>
      </c>
      <c r="F74" s="1" t="s">
        <v>11</v>
      </c>
      <c r="G74" s="1" t="str">
        <f>HYPERLINK("http://www.stromypodkontrolou.cz/map/?draw_selection_circle=1#%7B%22lat%22%3A%2050.1346910152%2C%20%22lng%22%3A%2015.1340488833%2C%20%22zoom%22%3A%2020%7D")</f>
        <v>http://www.stromypodkontrolou.cz/map/?draw_selection_circle=1#%7B%22lat%22%3A%2050.1346910152%2C%20%22lng%22%3A%2015.1340488833%2C%20%22zoom%22%3A%2020%7D</v>
      </c>
    </row>
    <row r="75" spans="1:7" ht="12.75">
      <c r="A75" s="1" t="s">
        <v>7</v>
      </c>
      <c r="B75" s="1" t="s">
        <v>8</v>
      </c>
      <c r="C75" s="1" t="s">
        <v>9</v>
      </c>
      <c r="D75" s="1">
        <v>155</v>
      </c>
      <c r="E75" s="1" t="s">
        <v>85</v>
      </c>
      <c r="F75" s="1" t="s">
        <v>11</v>
      </c>
      <c r="G75" s="1" t="str">
        <f>HYPERLINK("http://www.stromypodkontrolou.cz/map/?draw_selection_circle=1#%7B%22lat%22%3A%2050.1347711754%2C%20%22lng%22%3A%2015.1339241605%2C%20%22zoom%22%3A%2020%7D")</f>
        <v>http://www.stromypodkontrolou.cz/map/?draw_selection_circle=1#%7B%22lat%22%3A%2050.1347711754%2C%20%22lng%22%3A%2015.1339241605%2C%20%22zoom%22%3A%2020%7D</v>
      </c>
    </row>
    <row r="76" spans="1:7" ht="12.75">
      <c r="A76" s="1" t="s">
        <v>7</v>
      </c>
      <c r="B76" s="1" t="s">
        <v>8</v>
      </c>
      <c r="C76" s="1" t="s">
        <v>9</v>
      </c>
      <c r="D76" s="1">
        <v>157</v>
      </c>
      <c r="E76" s="1" t="s">
        <v>86</v>
      </c>
      <c r="F76" s="1" t="s">
        <v>11</v>
      </c>
      <c r="G76" s="1" t="str">
        <f>HYPERLINK("http://www.stromypodkontrolou.cz/map/?draw_selection_circle=1#%7B%22lat%22%3A%2050.1349198906%2C%20%22lng%22%3A%2015.1336586218%2C%20%22zoom%22%3A%2020%7D")</f>
        <v>http://www.stromypodkontrolou.cz/map/?draw_selection_circle=1#%7B%22lat%22%3A%2050.1349198906%2C%20%22lng%22%3A%2015.1336586218%2C%20%22zoom%22%3A%2020%7D</v>
      </c>
    </row>
    <row r="77" spans="1:7" ht="12.75">
      <c r="A77" s="1" t="s">
        <v>7</v>
      </c>
      <c r="B77" s="1" t="s">
        <v>8</v>
      </c>
      <c r="C77" s="1" t="s">
        <v>9</v>
      </c>
      <c r="D77" s="1">
        <v>158</v>
      </c>
      <c r="E77" s="1" t="s">
        <v>87</v>
      </c>
      <c r="F77" s="1" t="s">
        <v>11</v>
      </c>
      <c r="G77" s="1" t="str">
        <f>HYPERLINK("http://www.stromypodkontrolou.cz/map/?draw_selection_circle=1#%7B%22lat%22%3A%2050.1349583587%2C%20%22lng%22%3A%2015.1336043071%2C%20%22zoom%22%3A%2020%7D")</f>
        <v>http://www.stromypodkontrolou.cz/map/?draw_selection_circle=1#%7B%22lat%22%3A%2050.1349583587%2C%20%22lng%22%3A%2015.1336043071%2C%20%22zoom%22%3A%2020%7D</v>
      </c>
    </row>
    <row r="78" spans="1:7" ht="12.75">
      <c r="A78" s="1" t="s">
        <v>7</v>
      </c>
      <c r="B78" s="1" t="s">
        <v>8</v>
      </c>
      <c r="C78" s="1" t="s">
        <v>9</v>
      </c>
      <c r="D78" s="1">
        <v>159</v>
      </c>
      <c r="E78" s="1" t="s">
        <v>88</v>
      </c>
      <c r="F78" s="1" t="s">
        <v>11</v>
      </c>
      <c r="G78" s="1" t="str">
        <f>HYPERLINK("http://www.stromypodkontrolou.cz/map/?draw_selection_circle=1#%7B%22lat%22%3A%2050.1350082168%2C%20%22lng%22%3A%2015.1335399341%2C%20%22zoom%22%3A%2020%7D")</f>
        <v>http://www.stromypodkontrolou.cz/map/?draw_selection_circle=1#%7B%22lat%22%3A%2050.1350082168%2C%20%22lng%22%3A%2015.1335399341%2C%20%22zoom%22%3A%2020%7D</v>
      </c>
    </row>
    <row r="79" spans="1:7" ht="12.75">
      <c r="A79" s="1" t="s">
        <v>7</v>
      </c>
      <c r="B79" s="1" t="s">
        <v>8</v>
      </c>
      <c r="C79" s="1" t="s">
        <v>9</v>
      </c>
      <c r="D79" s="1">
        <v>160</v>
      </c>
      <c r="E79" s="1" t="s">
        <v>89</v>
      </c>
      <c r="F79" s="1" t="s">
        <v>11</v>
      </c>
      <c r="G79" s="1" t="str">
        <f>HYPERLINK("http://www.stromypodkontrolou.cz/map/?draw_selection_circle=1#%7B%22lat%22%3A%2050.1351182483%2C%20%22lng%22%3A%2015.1333676022%2C%20%22zoom%22%3A%2020%7D")</f>
        <v>http://www.stromypodkontrolou.cz/map/?draw_selection_circle=1#%7B%22lat%22%3A%2050.1351182483%2C%20%22lng%22%3A%2015.1333676022%2C%20%22zoom%22%3A%2020%7D</v>
      </c>
    </row>
    <row r="80" spans="1:7" ht="12.75">
      <c r="A80" s="1" t="s">
        <v>7</v>
      </c>
      <c r="B80" s="1" t="s">
        <v>8</v>
      </c>
      <c r="C80" s="1" t="s">
        <v>9</v>
      </c>
      <c r="D80" s="1">
        <v>163</v>
      </c>
      <c r="E80" s="1" t="s">
        <v>90</v>
      </c>
      <c r="F80" s="1" t="s">
        <v>11</v>
      </c>
      <c r="G80" s="1" t="str">
        <f>HYPERLINK("http://www.stromypodkontrolou.cz/map/?draw_selection_circle=1#%7B%22lat%22%3A%2050.1353045706%2C%20%22lng%22%3A%2015.1330682006%2C%20%22zoom%22%3A%2020%7D")</f>
        <v>http://www.stromypodkontrolou.cz/map/?draw_selection_circle=1#%7B%22lat%22%3A%2050.1353045706%2C%20%22lng%22%3A%2015.1330682006%2C%20%22zoom%22%3A%2020%7D</v>
      </c>
    </row>
    <row r="81" spans="1:7" ht="12.75">
      <c r="A81" s="1" t="s">
        <v>7</v>
      </c>
      <c r="B81" s="1" t="s">
        <v>8</v>
      </c>
      <c r="C81" s="1" t="s">
        <v>9</v>
      </c>
      <c r="D81" s="1">
        <v>164</v>
      </c>
      <c r="E81" s="1" t="s">
        <v>91</v>
      </c>
      <c r="F81" s="1" t="s">
        <v>11</v>
      </c>
      <c r="G81" s="1" t="str">
        <f>HYPERLINK("http://www.stromypodkontrolou.cz/map/?draw_selection_circle=1#%7B%22lat%22%3A%2050.1353408894%2C%20%22lng%22%3A%2015.1330088567%2C%20%22zoom%22%3A%2020%7D")</f>
        <v>http://www.stromypodkontrolou.cz/map/?draw_selection_circle=1#%7B%22lat%22%3A%2050.1353408894%2C%20%22lng%22%3A%2015.1330088567%2C%20%22zoom%22%3A%2020%7D</v>
      </c>
    </row>
    <row r="82" spans="1:7" ht="12.75">
      <c r="A82" s="1" t="s">
        <v>7</v>
      </c>
      <c r="B82" s="1" t="s">
        <v>8</v>
      </c>
      <c r="C82" s="1" t="s">
        <v>9</v>
      </c>
      <c r="D82" s="1">
        <v>166</v>
      </c>
      <c r="E82" s="1" t="s">
        <v>92</v>
      </c>
      <c r="F82" s="1" t="s">
        <v>11</v>
      </c>
      <c r="G82" s="1" t="str">
        <f>HYPERLINK("http://www.stromypodkontrolou.cz/map/?draw_selection_circle=1#%7B%22lat%22%3A%2050.1354685423%2C%20%22lng%22%3A%2015.1328157377%2C%20%22zoom%22%3A%2020%7D")</f>
        <v>http://www.stromypodkontrolou.cz/map/?draw_selection_circle=1#%7B%22lat%22%3A%2050.1354685423%2C%20%22lng%22%3A%2015.1328157377%2C%20%22zoom%22%3A%2020%7D</v>
      </c>
    </row>
    <row r="83" spans="1:7" ht="12.75">
      <c r="A83" s="1" t="s">
        <v>7</v>
      </c>
      <c r="B83" s="1" t="s">
        <v>8</v>
      </c>
      <c r="C83" s="1" t="s">
        <v>9</v>
      </c>
      <c r="D83" s="1">
        <v>168</v>
      </c>
      <c r="E83" s="1" t="s">
        <v>93</v>
      </c>
      <c r="F83" s="1" t="s">
        <v>11</v>
      </c>
      <c r="G83" s="1" t="str">
        <f>HYPERLINK("http://www.stromypodkontrolou.cz/map/?draw_selection_circle=1#%7B%22lat%22%3A%2050.1355474118%2C%20%22lng%22%3A%2015.1326913502%2C%20%22zoom%22%3A%2020%7D")</f>
        <v>http://www.stromypodkontrolou.cz/map/?draw_selection_circle=1#%7B%22lat%22%3A%2050.1355474118%2C%20%22lng%22%3A%2015.1326913502%2C%20%22zoom%22%3A%2020%7D</v>
      </c>
    </row>
    <row r="84" spans="1:7" ht="12.75">
      <c r="A84" s="1" t="s">
        <v>7</v>
      </c>
      <c r="B84" s="1" t="s">
        <v>8</v>
      </c>
      <c r="C84" s="1" t="s">
        <v>9</v>
      </c>
      <c r="D84" s="1">
        <v>171</v>
      </c>
      <c r="E84" s="1" t="s">
        <v>94</v>
      </c>
      <c r="F84" s="1" t="s">
        <v>11</v>
      </c>
      <c r="G84" s="1" t="str">
        <f>HYPERLINK("http://www.stromypodkontrolou.cz/map/?draw_selection_circle=1#%7B%22lat%22%3A%2050.1356454075%2C%20%22lng%22%3A%2015.1325210299%2C%20%22zoom%22%3A%2020%7D")</f>
        <v>http://www.stromypodkontrolou.cz/map/?draw_selection_circle=1#%7B%22lat%22%3A%2050.1356454075%2C%20%22lng%22%3A%2015.1325210299%2C%20%22zoom%22%3A%2020%7D</v>
      </c>
    </row>
    <row r="85" spans="1:7" ht="12.75">
      <c r="A85" s="1" t="s">
        <v>7</v>
      </c>
      <c r="B85" s="1" t="s">
        <v>8</v>
      </c>
      <c r="C85" s="1" t="s">
        <v>9</v>
      </c>
      <c r="D85" s="1">
        <v>172</v>
      </c>
      <c r="E85" s="1" t="s">
        <v>95</v>
      </c>
      <c r="F85" s="1" t="s">
        <v>11</v>
      </c>
      <c r="G85" s="1" t="str">
        <f>HYPERLINK("http://www.stromypodkontrolou.cz/map/?draw_selection_circle=1#%7B%22lat%22%3A%2050.1356933308%2C%20%22lng%22%3A%2015.1324512925%2C%20%22zoom%22%3A%2020%7D")</f>
        <v>http://www.stromypodkontrolou.cz/map/?draw_selection_circle=1#%7B%22lat%22%3A%2050.1356933308%2C%20%22lng%22%3A%2015.1324512925%2C%20%22zoom%22%3A%2020%7D</v>
      </c>
    </row>
    <row r="86" spans="1:7" ht="12.75">
      <c r="A86" s="1" t="s">
        <v>7</v>
      </c>
      <c r="B86" s="1" t="s">
        <v>8</v>
      </c>
      <c r="C86" s="1" t="s">
        <v>9</v>
      </c>
      <c r="D86" s="1">
        <v>174</v>
      </c>
      <c r="E86" s="1" t="s">
        <v>96</v>
      </c>
      <c r="F86" s="1" t="s">
        <v>11</v>
      </c>
      <c r="G86" s="1" t="str">
        <f>HYPERLINK("http://www.stromypodkontrolou.cz/map/?draw_selection_circle=1#%7B%22lat%22%3A%2050.1357438329%2C%20%22lng%22%3A%2015.1323379691%2C%20%22zoom%22%3A%2020%7D")</f>
        <v>http://www.stromypodkontrolou.cz/map/?draw_selection_circle=1#%7B%22lat%22%3A%2050.1357438329%2C%20%22lng%22%3A%2015.1323379691%2C%20%22zoom%22%3A%2020%7D</v>
      </c>
    </row>
    <row r="87" spans="1:7" ht="12.75">
      <c r="A87" s="1" t="s">
        <v>7</v>
      </c>
      <c r="B87" s="1" t="s">
        <v>8</v>
      </c>
      <c r="C87" s="1" t="s">
        <v>9</v>
      </c>
      <c r="D87" s="1">
        <v>176</v>
      </c>
      <c r="E87" s="1" t="s">
        <v>97</v>
      </c>
      <c r="F87" s="1" t="s">
        <v>11</v>
      </c>
      <c r="G87" s="1" t="str">
        <f>HYPERLINK("http://www.stromypodkontrolou.cz/map/?draw_selection_circle=1#%7B%22lat%22%3A%2050.1358186188%2C%20%22lng%22%3A%2015.1321971532%2C%20%22zoom%22%3A%2020%7D")</f>
        <v>http://www.stromypodkontrolou.cz/map/?draw_selection_circle=1#%7B%22lat%22%3A%2050.1358186188%2C%20%22lng%22%3A%2015.1321971532%2C%20%22zoom%22%3A%2020%7D</v>
      </c>
    </row>
    <row r="88" spans="1:7" ht="12.75">
      <c r="A88" s="1" t="s">
        <v>7</v>
      </c>
      <c r="B88" s="1" t="s">
        <v>8</v>
      </c>
      <c r="C88" s="1" t="s">
        <v>9</v>
      </c>
      <c r="D88" s="1">
        <v>178</v>
      </c>
      <c r="E88" s="1" t="s">
        <v>98</v>
      </c>
      <c r="F88" s="1" t="s">
        <v>11</v>
      </c>
      <c r="G88" s="1" t="str">
        <f>HYPERLINK("http://www.stromypodkontrolou.cz/map/?draw_selection_circle=1#%7B%22lat%22%3A%2050.1360210559%2C%20%22lng%22%3A%2015.1318937283%2C%20%22zoom%22%3A%2020%7D")</f>
        <v>http://www.stromypodkontrolou.cz/map/?draw_selection_circle=1#%7B%22lat%22%3A%2050.1360210559%2C%20%22lng%22%3A%2015.1318937283%2C%20%22zoom%22%3A%2020%7D</v>
      </c>
    </row>
    <row r="89" spans="1:7" ht="12.75">
      <c r="A89" s="1" t="s">
        <v>7</v>
      </c>
      <c r="B89" s="1" t="s">
        <v>8</v>
      </c>
      <c r="C89" s="1" t="s">
        <v>9</v>
      </c>
      <c r="D89" s="1">
        <v>179</v>
      </c>
      <c r="E89" s="1" t="s">
        <v>99</v>
      </c>
      <c r="F89" s="1" t="s">
        <v>11</v>
      </c>
      <c r="G89" s="1" t="str">
        <f>HYPERLINK("http://www.stromypodkontrolou.cz/map/?draw_selection_circle=1#%7B%22lat%22%3A%2050.1360644659%2C%20%22lng%22%3A%2015.1318283494%2C%20%22zoom%22%3A%2020%7D")</f>
        <v>http://www.stromypodkontrolou.cz/map/?draw_selection_circle=1#%7B%22lat%22%3A%2050.1360644659%2C%20%22lng%22%3A%2015.1318283494%2C%20%22zoom%22%3A%2020%7D</v>
      </c>
    </row>
    <row r="90" spans="1:7" ht="12.75">
      <c r="A90" s="1" t="s">
        <v>7</v>
      </c>
      <c r="B90" s="1" t="s">
        <v>8</v>
      </c>
      <c r="C90" s="1" t="s">
        <v>9</v>
      </c>
      <c r="D90" s="1">
        <v>181</v>
      </c>
      <c r="E90" s="1" t="s">
        <v>100</v>
      </c>
      <c r="F90" s="1" t="s">
        <v>11</v>
      </c>
      <c r="G90" s="1" t="str">
        <f>HYPERLINK("http://www.stromypodkontrolou.cz/map/?draw_selection_circle=1#%7B%22lat%22%3A%2050.1362464866%2C%20%22lng%22%3A%2015.1315074902%2C%20%22zoom%22%3A%2020%7D")</f>
        <v>http://www.stromypodkontrolou.cz/map/?draw_selection_circle=1#%7B%22lat%22%3A%2050.1362464866%2C%20%22lng%22%3A%2015.1315074902%2C%20%22zoom%22%3A%2020%7D</v>
      </c>
    </row>
    <row r="91" spans="1:7" ht="12.75">
      <c r="A91" s="1" t="s">
        <v>7</v>
      </c>
      <c r="B91" s="1" t="s">
        <v>8</v>
      </c>
      <c r="C91" s="1" t="s">
        <v>9</v>
      </c>
      <c r="D91" s="1">
        <v>182</v>
      </c>
      <c r="E91" s="1" t="s">
        <v>101</v>
      </c>
      <c r="F91" s="1" t="s">
        <v>11</v>
      </c>
      <c r="G91" s="1" t="str">
        <f>HYPERLINK("http://www.stromypodkontrolou.cz/map/?draw_selection_circle=1#%7B%22lat%22%3A%2050.1362828046%2C%20%22lng%22%3A%2015.131447811%2C%20%22zoom%22%3A%2020%7D")</f>
        <v>http://www.stromypodkontrolou.cz/map/?draw_selection_circle=1#%7B%22lat%22%3A%2050.1362828046%2C%20%22lng%22%3A%2015.131447811%2C%20%22zoom%22%3A%2020%7D</v>
      </c>
    </row>
    <row r="92" spans="1:7" ht="12.75">
      <c r="A92" s="1" t="s">
        <v>7</v>
      </c>
      <c r="B92" s="1" t="s">
        <v>8</v>
      </c>
      <c r="C92" s="1" t="s">
        <v>9</v>
      </c>
      <c r="D92" s="1">
        <v>183</v>
      </c>
      <c r="E92" s="1" t="s">
        <v>102</v>
      </c>
      <c r="F92" s="1" t="s">
        <v>11</v>
      </c>
      <c r="G92" s="1" t="str">
        <f>HYPERLINK("http://www.stromypodkontrolou.cz/map/?draw_selection_circle=1#%7B%22lat%22%3A%2050.1363124608%2C%20%22lng%22%3A%2015.13137975%2C%20%22zoom%22%3A%2020%7D")</f>
        <v>http://www.stromypodkontrolou.cz/map/?draw_selection_circle=1#%7B%22lat%22%3A%2050.1363124608%2C%20%22lng%22%3A%2015.13137975%2C%20%22zoom%22%3A%2020%7D</v>
      </c>
    </row>
    <row r="93" spans="1:7" ht="12.75">
      <c r="A93" s="1" t="s">
        <v>7</v>
      </c>
      <c r="B93" s="1" t="s">
        <v>8</v>
      </c>
      <c r="C93" s="1" t="s">
        <v>9</v>
      </c>
      <c r="D93" s="1">
        <v>185</v>
      </c>
      <c r="E93" s="1" t="s">
        <v>103</v>
      </c>
      <c r="F93" s="1" t="s">
        <v>27</v>
      </c>
      <c r="G93" s="1" t="str">
        <f>HYPERLINK("http://www.stromypodkontrolou.cz/map/?draw_selection_circle=1#%7B%22lat%22%3A%2050.1363670453%2C%20%22lng%22%3A%2015.1312637444%2C%20%22zoom%22%3A%2020%7D")</f>
        <v>http://www.stromypodkontrolou.cz/map/?draw_selection_circle=1#%7B%22lat%22%3A%2050.1363670453%2C%20%22lng%22%3A%2015.1312637444%2C%20%22zoom%22%3A%2020%7D</v>
      </c>
    </row>
    <row r="94" spans="1:7" ht="12.75">
      <c r="A94" s="1" t="s">
        <v>7</v>
      </c>
      <c r="B94" s="1" t="s">
        <v>8</v>
      </c>
      <c r="C94" s="1" t="s">
        <v>9</v>
      </c>
      <c r="D94" s="1">
        <v>186</v>
      </c>
      <c r="E94" s="1" t="s">
        <v>104</v>
      </c>
      <c r="F94" s="1" t="s">
        <v>27</v>
      </c>
      <c r="G94" s="1" t="str">
        <f>HYPERLINK("http://www.stromypodkontrolou.cz/map/?draw_selection_circle=1#%7B%22lat%22%3A%2050.1363999249%2C%20%22lng%22%3A%2015.1312057416%2C%20%22zoom%22%3A%2020%7D")</f>
        <v>http://www.stromypodkontrolou.cz/map/?draw_selection_circle=1#%7B%22lat%22%3A%2050.1363999249%2C%20%22lng%22%3A%2015.1312057416%2C%20%22zoom%22%3A%2020%7D</v>
      </c>
    </row>
    <row r="95" spans="1:7" ht="12.75">
      <c r="A95" s="1" t="s">
        <v>7</v>
      </c>
      <c r="B95" s="1" t="s">
        <v>8</v>
      </c>
      <c r="C95" s="1" t="s">
        <v>9</v>
      </c>
      <c r="D95" s="1">
        <v>187</v>
      </c>
      <c r="E95" s="1" t="s">
        <v>105</v>
      </c>
      <c r="F95" s="1" t="s">
        <v>27</v>
      </c>
      <c r="G95" s="1" t="str">
        <f>HYPERLINK("http://www.stromypodkontrolou.cz/map/?draw_selection_circle=1#%7B%22lat%22%3A%2050.1364383919%2C%20%22lng%22%3A%2015.1311413686%2C%20%22zoom%22%3A%2020%7D")</f>
        <v>http://www.stromypodkontrolou.cz/map/?draw_selection_circle=1#%7B%22lat%22%3A%2050.1364383919%2C%20%22lng%22%3A%2015.1311413686%2C%20%22zoom%22%3A%2020%7D</v>
      </c>
    </row>
    <row r="96" spans="1:7" ht="12.75">
      <c r="A96" s="1" t="s">
        <v>7</v>
      </c>
      <c r="B96" s="1" t="s">
        <v>8</v>
      </c>
      <c r="C96" s="1" t="s">
        <v>9</v>
      </c>
      <c r="D96" s="1">
        <v>188</v>
      </c>
      <c r="E96" s="1" t="s">
        <v>106</v>
      </c>
      <c r="F96" s="1" t="s">
        <v>27</v>
      </c>
      <c r="G96" s="1" t="str">
        <f>HYPERLINK("http://www.stromypodkontrolou.cz/map/?draw_selection_circle=1#%7B%22lat%22%3A%2050.1364665436%2C%20%22lng%22%3A%2015.1310783367%2C%20%22zoom%22%3A%2020%7D")</f>
        <v>http://www.stromypodkontrolou.cz/map/?draw_selection_circle=1#%7B%22lat%22%3A%2050.1364665436%2C%20%22lng%22%3A%2015.1310783367%2C%20%22zoom%22%3A%2020%7D</v>
      </c>
    </row>
    <row r="97" spans="1:7" ht="12.75">
      <c r="A97" s="1" t="s">
        <v>7</v>
      </c>
      <c r="B97" s="1" t="s">
        <v>8</v>
      </c>
      <c r="C97" s="1" t="s">
        <v>9</v>
      </c>
      <c r="D97" s="1">
        <v>189</v>
      </c>
      <c r="E97" s="1" t="s">
        <v>107</v>
      </c>
      <c r="F97" s="1" t="s">
        <v>11</v>
      </c>
      <c r="G97" s="1" t="str">
        <f>HYPERLINK("http://www.stromypodkontrolou.cz/map/?draw_selection_circle=1#%7B%22lat%22%3A%2050.1364946954%2C%20%22lng%22%3A%2015.1310153048%2C%20%22zoom%22%3A%2020%7D")</f>
        <v>http://www.stromypodkontrolou.cz/map/?draw_selection_circle=1#%7B%22lat%22%3A%2050.1364946954%2C%20%22lng%22%3A%2015.1310153048%2C%20%22zoom%22%3A%2020%7D</v>
      </c>
    </row>
    <row r="98" spans="1:7" ht="12.75">
      <c r="A98" s="1" t="s">
        <v>7</v>
      </c>
      <c r="B98" s="1" t="s">
        <v>8</v>
      </c>
      <c r="C98" s="1" t="s">
        <v>9</v>
      </c>
      <c r="D98" s="1">
        <v>190</v>
      </c>
      <c r="E98" s="1" t="s">
        <v>108</v>
      </c>
      <c r="F98" s="1" t="s">
        <v>27</v>
      </c>
      <c r="G98" s="1" t="str">
        <f>HYPERLINK("http://www.stromypodkontrolou.cz/map/?draw_selection_circle=1#%7B%22lat%22%3A%2050.1365228471%2C%20%22lng%22%3A%2015.1309522729%2C%20%22zoom%22%3A%2020%7D")</f>
        <v>http://www.stromypodkontrolou.cz/map/?draw_selection_circle=1#%7B%22lat%22%3A%2050.1365228471%2C%20%22lng%22%3A%2015.1309522729%2C%20%22zoom%22%3A%2020%7D</v>
      </c>
    </row>
    <row r="99" spans="1:7" ht="12.75">
      <c r="A99" s="1" t="s">
        <v>7</v>
      </c>
      <c r="B99" s="1" t="s">
        <v>8</v>
      </c>
      <c r="C99" s="1" t="s">
        <v>9</v>
      </c>
      <c r="D99" s="1">
        <v>191</v>
      </c>
      <c r="E99" s="1" t="s">
        <v>109</v>
      </c>
      <c r="F99" s="1" t="s">
        <v>27</v>
      </c>
      <c r="G99" s="1" t="str">
        <f>HYPERLINK("http://www.stromypodkontrolou.cz/map/?draw_selection_circle=1#%7B%22lat%22%3A%2050.1365509989%2C%20%22lng%22%3A%2015.130889241%2C%20%22zoom%22%3A%2020%7D")</f>
        <v>http://www.stromypodkontrolou.cz/map/?draw_selection_circle=1#%7B%22lat%22%3A%2050.1365509989%2C%20%22lng%22%3A%2015.130889241%2C%20%22zoom%22%3A%2020%7D</v>
      </c>
    </row>
    <row r="100" spans="1:7" ht="12.75">
      <c r="A100" s="1" t="s">
        <v>7</v>
      </c>
      <c r="B100" s="1" t="s">
        <v>8</v>
      </c>
      <c r="C100" s="1" t="s">
        <v>9</v>
      </c>
      <c r="D100" s="1">
        <v>192</v>
      </c>
      <c r="E100" s="1" t="s">
        <v>110</v>
      </c>
      <c r="F100" s="1" t="s">
        <v>27</v>
      </c>
      <c r="G100" s="1" t="str">
        <f>HYPERLINK("http://www.stromypodkontrolou.cz/map/?draw_selection_circle=1#%7B%22lat%22%3A%2050.1365791506%2C%20%22lng%22%3A%2015.1308262091%2C%20%22zoom%22%3A%2020%7D")</f>
        <v>http://www.stromypodkontrolou.cz/map/?draw_selection_circle=1#%7B%22lat%22%3A%2050.1365791506%2C%20%22lng%22%3A%2015.1308262091%2C%20%22zoom%22%3A%2020%7D</v>
      </c>
    </row>
    <row r="101" spans="1:7" ht="12.75">
      <c r="A101" s="1" t="s">
        <v>7</v>
      </c>
      <c r="B101" s="1" t="s">
        <v>8</v>
      </c>
      <c r="C101" s="1" t="s">
        <v>9</v>
      </c>
      <c r="D101" s="1">
        <v>194</v>
      </c>
      <c r="E101" s="1" t="s">
        <v>111</v>
      </c>
      <c r="F101" s="1" t="s">
        <v>11</v>
      </c>
      <c r="G101" s="1" t="str">
        <f>HYPERLINK("http://www.stromypodkontrolou.cz/map/?draw_selection_circle=1#%7B%22lat%22%3A%2050.1366474883%2C%20%22lng%22%3A%2015.1307001452%2C%20%22zoom%22%3A%2020%7D")</f>
        <v>http://www.stromypodkontrolou.cz/map/?draw_selection_circle=1#%7B%22lat%22%3A%2050.1366474883%2C%20%22lng%22%3A%2015.1307001452%2C%20%22zoom%22%3A%2020%7D</v>
      </c>
    </row>
    <row r="102" spans="1:7" ht="12.75">
      <c r="A102" s="1" t="s">
        <v>7</v>
      </c>
      <c r="B102" s="1" t="s">
        <v>8</v>
      </c>
      <c r="C102" s="1" t="s">
        <v>9</v>
      </c>
      <c r="D102" s="1">
        <v>195</v>
      </c>
      <c r="E102" s="1" t="s">
        <v>112</v>
      </c>
      <c r="F102" s="1" t="s">
        <v>27</v>
      </c>
      <c r="G102" s="1" t="str">
        <f>HYPERLINK("http://www.stromypodkontrolou.cz/map/?draw_selection_circle=1#%7B%22lat%22%3A%2050.1366795081%2C%20%22lng%22%3A%2015.1306408014%2C%20%22zoom%22%3A%2020%7D")</f>
        <v>http://www.stromypodkontrolou.cz/map/?draw_selection_circle=1#%7B%22lat%22%3A%2050.1366795081%2C%20%22lng%22%3A%2015.1306408014%2C%20%22zoom%22%3A%2020%7D</v>
      </c>
    </row>
    <row r="103" spans="1:7" ht="12.75">
      <c r="A103" s="1" t="s">
        <v>7</v>
      </c>
      <c r="B103" s="1" t="s">
        <v>8</v>
      </c>
      <c r="C103" s="1" t="s">
        <v>9</v>
      </c>
      <c r="D103" s="1">
        <v>196</v>
      </c>
      <c r="E103" s="1" t="s">
        <v>113</v>
      </c>
      <c r="F103" s="1" t="s">
        <v>27</v>
      </c>
      <c r="G103" s="1" t="str">
        <f>HYPERLINK("http://www.stromypodkontrolou.cz/map/?draw_selection_circle=1#%7B%22lat%22%3A%2050.1367083044%2C%20%22lng%22%3A%2015.1305690523%2C%20%22zoom%22%3A%2020%7D")</f>
        <v>http://www.stromypodkontrolou.cz/map/?draw_selection_circle=1#%7B%22lat%22%3A%2050.1367083044%2C%20%22lng%22%3A%2015.1305690523%2C%20%22zoom%22%3A%2020%7D</v>
      </c>
    </row>
    <row r="104" spans="1:7" ht="12.75">
      <c r="A104" s="1" t="s">
        <v>7</v>
      </c>
      <c r="B104" s="1" t="s">
        <v>8</v>
      </c>
      <c r="C104" s="1" t="s">
        <v>9</v>
      </c>
      <c r="D104" s="1">
        <v>197</v>
      </c>
      <c r="E104" s="1" t="s">
        <v>114</v>
      </c>
      <c r="F104" s="1" t="s">
        <v>11</v>
      </c>
      <c r="G104" s="1" t="str">
        <f>HYPERLINK("http://www.stromypodkontrolou.cz/map/?draw_selection_circle=1#%7B%22lat%22%3A%2050.1367396795%2C%20%22lng%22%3A%2015.1305023323%2C%20%22zoom%22%3A%2020%7D")</f>
        <v>http://www.stromypodkontrolou.cz/map/?draw_selection_circle=1#%7B%22lat%22%3A%2050.1367396795%2C%20%22lng%22%3A%2015.1305023323%2C%20%22zoom%22%3A%2020%7D</v>
      </c>
    </row>
    <row r="105" spans="1:7" ht="12.75">
      <c r="A105" s="1" t="s">
        <v>7</v>
      </c>
      <c r="B105" s="1" t="s">
        <v>8</v>
      </c>
      <c r="C105" s="1" t="s">
        <v>9</v>
      </c>
      <c r="D105" s="1">
        <v>204</v>
      </c>
      <c r="E105" s="1" t="s">
        <v>115</v>
      </c>
      <c r="F105" s="1" t="s">
        <v>11</v>
      </c>
      <c r="G105" s="1" t="str">
        <f>HYPERLINK("http://www.stromypodkontrolou.cz/map/?draw_selection_circle=1#%7B%22lat%22%3A%2050.1370317247%2C%20%22lng%22%3A%2015.1298864301%2C%20%22zoom%22%3A%2020%7D")</f>
        <v>http://www.stromypodkontrolou.cz/map/?draw_selection_circle=1#%7B%22lat%22%3A%2050.1370317247%2C%20%22lng%22%3A%2015.1298864301%2C%20%22zoom%22%3A%2020%7D</v>
      </c>
    </row>
    <row r="106" spans="1:7" ht="12.75">
      <c r="A106" s="1" t="s">
        <v>7</v>
      </c>
      <c r="B106" s="1" t="s">
        <v>8</v>
      </c>
      <c r="C106" s="1" t="s">
        <v>9</v>
      </c>
      <c r="D106" s="1">
        <v>205</v>
      </c>
      <c r="E106" s="1" t="s">
        <v>116</v>
      </c>
      <c r="F106" s="1" t="s">
        <v>11</v>
      </c>
      <c r="G106" s="1" t="str">
        <f>HYPERLINK("http://www.stromypodkontrolou.cz/map/?draw_selection_circle=1#%7B%22lat%22%3A%2050.1370620251%2C%20%22lng%22%3A%2015.1298160221%2C%20%22zoom%22%3A%2020%7D")</f>
        <v>http://www.stromypodkontrolou.cz/map/?draw_selection_circle=1#%7B%22lat%22%3A%2050.1370620251%2C%20%22lng%22%3A%2015.1298160221%2C%20%22zoom%22%3A%2020%7D</v>
      </c>
    </row>
    <row r="107" spans="1:7" ht="12.75">
      <c r="A107" s="1" t="s">
        <v>7</v>
      </c>
      <c r="B107" s="1" t="s">
        <v>8</v>
      </c>
      <c r="C107" s="1" t="s">
        <v>9</v>
      </c>
      <c r="D107" s="1">
        <v>209</v>
      </c>
      <c r="E107" s="1" t="s">
        <v>117</v>
      </c>
      <c r="F107" s="1" t="s">
        <v>27</v>
      </c>
      <c r="G107" s="1" t="str">
        <f>HYPERLINK("http://www.stromypodkontrolou.cz/map/?draw_selection_circle=1#%7B%22lat%22%3A%2050.1371892435%2C%20%22lng%22%3A%2015.1295193027%2C%20%22zoom%22%3A%2020%7D")</f>
        <v>http://www.stromypodkontrolou.cz/map/?draw_selection_circle=1#%7B%22lat%22%3A%2050.1371892435%2C%20%22lng%22%3A%2015.1295193027%2C%20%22zoom%22%3A%2020%7D</v>
      </c>
    </row>
    <row r="108" spans="1:7" ht="12.75">
      <c r="A108" s="1" t="s">
        <v>7</v>
      </c>
      <c r="B108" s="1" t="s">
        <v>8</v>
      </c>
      <c r="C108" s="1" t="s">
        <v>9</v>
      </c>
      <c r="D108" s="1">
        <v>211</v>
      </c>
      <c r="E108" s="1" t="s">
        <v>118</v>
      </c>
      <c r="F108" s="1" t="s">
        <v>27</v>
      </c>
      <c r="G108" s="1" t="str">
        <f>HYPERLINK("http://www.stromypodkontrolou.cz/map/?draw_selection_circle=1#%7B%22lat%22%3A%2050.1372511335%2C%20%22lng%22%3A%2015.1293744634%2C%20%22zoom%22%3A%2020%7D")</f>
        <v>http://www.stromypodkontrolou.cz/map/?draw_selection_circle=1#%7B%22lat%22%3A%2050.1372511335%2C%20%22lng%22%3A%2015.1293744634%2C%20%22zoom%22%3A%2020%7D</v>
      </c>
    </row>
    <row r="109" spans="1:7" ht="12.75">
      <c r="A109" s="1" t="s">
        <v>7</v>
      </c>
      <c r="B109" s="1" t="s">
        <v>8</v>
      </c>
      <c r="C109" s="1" t="s">
        <v>9</v>
      </c>
      <c r="D109" s="1">
        <v>212</v>
      </c>
      <c r="E109" s="1" t="s">
        <v>119</v>
      </c>
      <c r="F109" s="1" t="s">
        <v>27</v>
      </c>
      <c r="G109" s="1" t="str">
        <f>HYPERLINK("http://www.stromypodkontrolou.cz/map/?draw_selection_circle=1#%7B%22lat%22%3A%2050.1372816486%2C%20%22lng%22%3A%2015.1293040554%2C%20%22zoom%22%3A%2020%7D")</f>
        <v>http://www.stromypodkontrolou.cz/map/?draw_selection_circle=1#%7B%22lat%22%3A%2050.1372816486%2C%20%22lng%22%3A%2015.1293040554%2C%20%22zoom%22%3A%2020%7D</v>
      </c>
    </row>
    <row r="110" spans="1:7" ht="12.75">
      <c r="A110" s="1" t="s">
        <v>7</v>
      </c>
      <c r="B110" s="1" t="s">
        <v>8</v>
      </c>
      <c r="C110" s="1" t="s">
        <v>9</v>
      </c>
      <c r="D110" s="1">
        <v>213</v>
      </c>
      <c r="E110" s="1" t="s">
        <v>120</v>
      </c>
      <c r="F110" s="1" t="s">
        <v>27</v>
      </c>
      <c r="G110" s="1" t="str">
        <f>HYPERLINK("http://www.stromypodkontrolou.cz/map/?draw_selection_circle=1#%7B%22lat%22%3A%2050.1373072212%2C%20%22lng%22%3A%2015.1292423646%2C%20%22zoom%22%3A%2020%7D")</f>
        <v>http://www.stromypodkontrolou.cz/map/?draw_selection_circle=1#%7B%22lat%22%3A%2050.1373072212%2C%20%22lng%22%3A%2015.1292423646%2C%20%22zoom%22%3A%2020%7D</v>
      </c>
    </row>
    <row r="111" spans="1:7" ht="12.75">
      <c r="A111" s="1" t="s">
        <v>7</v>
      </c>
      <c r="B111" s="1" t="s">
        <v>8</v>
      </c>
      <c r="C111" s="1" t="s">
        <v>9</v>
      </c>
      <c r="D111" s="1">
        <v>214</v>
      </c>
      <c r="E111" s="1" t="s">
        <v>121</v>
      </c>
      <c r="F111" s="1" t="s">
        <v>27</v>
      </c>
      <c r="G111" s="1" t="str">
        <f>HYPERLINK("http://www.stromypodkontrolou.cz/map/?draw_selection_circle=1#%7B%22lat%22%3A%2050.1373643833%2C%20%22lng%22%3A%2015.1290928315%2C%20%22zoom%22%3A%2020%7D")</f>
        <v>http://www.stromypodkontrolou.cz/map/?draw_selection_circle=1#%7B%22lat%22%3A%2050.1373643833%2C%20%22lng%22%3A%2015.1290928315%2C%20%22zoom%22%3A%2020%7D</v>
      </c>
    </row>
    <row r="112" spans="1:7" ht="12.75">
      <c r="A112" s="1" t="s">
        <v>7</v>
      </c>
      <c r="B112" s="1" t="s">
        <v>8</v>
      </c>
      <c r="C112" s="1" t="s">
        <v>9</v>
      </c>
      <c r="D112" s="1">
        <v>215</v>
      </c>
      <c r="E112" s="1" t="s">
        <v>122</v>
      </c>
      <c r="F112" s="1" t="s">
        <v>27</v>
      </c>
      <c r="G112" s="1" t="str">
        <f>HYPERLINK("http://www.stromypodkontrolou.cz/map/?draw_selection_circle=1#%7B%22lat%22%3A%2050.1373940388%2C%20%22lng%22%3A%2015.1290247704%2C%20%22zoom%22%3A%2020%7D")</f>
        <v>http://www.stromypodkontrolou.cz/map/?draw_selection_circle=1#%7B%22lat%22%3A%2050.1373940388%2C%20%22lng%22%3A%2015.1290247704%2C%20%22zoom%22%3A%2020%7D</v>
      </c>
    </row>
    <row r="113" spans="1:7" ht="12.75">
      <c r="A113" s="1" t="s">
        <v>7</v>
      </c>
      <c r="B113" s="1" t="s">
        <v>8</v>
      </c>
      <c r="C113" s="1" t="s">
        <v>9</v>
      </c>
      <c r="D113" s="1">
        <v>220</v>
      </c>
      <c r="E113" s="1" t="s">
        <v>123</v>
      </c>
      <c r="F113" s="1" t="s">
        <v>11</v>
      </c>
      <c r="G113" s="1" t="str">
        <f>HYPERLINK("http://www.stromypodkontrolou.cz/map/?draw_selection_circle=1#%7B%22lat%22%3A%2050.1376706076%2C%20%22lng%22%3A%2015.1282335188%2C%20%22zoom%22%3A%2020%7D")</f>
        <v>http://www.stromypodkontrolou.cz/map/?draw_selection_circle=1#%7B%22lat%22%3A%2050.1376706076%2C%20%22lng%22%3A%2015.1282335188%2C%20%22zoom%22%3A%2020%7D</v>
      </c>
    </row>
    <row r="114" spans="1:7" ht="12.75">
      <c r="A114" s="1" t="s">
        <v>7</v>
      </c>
      <c r="B114" s="1" t="s">
        <v>8</v>
      </c>
      <c r="C114" s="1" t="s">
        <v>9</v>
      </c>
      <c r="D114" s="1">
        <v>221</v>
      </c>
      <c r="E114" s="1" t="s">
        <v>124</v>
      </c>
      <c r="F114" s="1" t="s">
        <v>11</v>
      </c>
      <c r="G114" s="1" t="str">
        <f>HYPERLINK("http://www.stromypodkontrolou.cz/map/?draw_selection_circle=1#%7B%22lat%22%3A%2050.1377026267%2C%20%22lng%22%3A%2015.1281691457%2C%20%22zoom%22%3A%2020%7D")</f>
        <v>http://www.stromypodkontrolou.cz/map/?draw_selection_circle=1#%7B%22lat%22%3A%2050.1377026267%2C%20%22lng%22%3A%2015.1281691457%2C%20%22zoom%22%3A%2020%7D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220"/>
  <sheetViews>
    <sheetView tabSelected="1" zoomScalePageLayoutView="0" workbookViewId="0" topLeftCell="Y1">
      <selection activeCell="AO1" sqref="AO1"/>
    </sheetView>
  </sheetViews>
  <sheetFormatPr defaultColWidth="9.140625" defaultRowHeight="12.75"/>
  <sheetData>
    <row r="1" spans="1:39" ht="107.25">
      <c r="A1" s="2" t="s">
        <v>0</v>
      </c>
      <c r="B1" s="2" t="s">
        <v>1</v>
      </c>
      <c r="C1" s="2" t="s">
        <v>2</v>
      </c>
      <c r="D1" s="2" t="s">
        <v>125</v>
      </c>
      <c r="E1" s="2" t="s">
        <v>4</v>
      </c>
      <c r="F1" s="2" t="s">
        <v>126</v>
      </c>
      <c r="G1" s="2" t="s">
        <v>127</v>
      </c>
      <c r="H1" s="2" t="s">
        <v>128</v>
      </c>
      <c r="I1" s="2" t="s">
        <v>129</v>
      </c>
      <c r="J1" s="2" t="s">
        <v>130</v>
      </c>
      <c r="K1" s="2" t="s">
        <v>131</v>
      </c>
      <c r="L1" s="2" t="s">
        <v>132</v>
      </c>
      <c r="M1" s="2" t="s">
        <v>133</v>
      </c>
      <c r="N1" s="2" t="s">
        <v>134</v>
      </c>
      <c r="O1" s="2" t="s">
        <v>135</v>
      </c>
      <c r="P1" s="2" t="s">
        <v>136</v>
      </c>
      <c r="Q1" s="2" t="s">
        <v>137</v>
      </c>
      <c r="R1" s="2" t="s">
        <v>138</v>
      </c>
      <c r="S1" s="2" t="s">
        <v>139</v>
      </c>
      <c r="T1" s="2" t="s">
        <v>140</v>
      </c>
      <c r="U1" s="2" t="s">
        <v>141</v>
      </c>
      <c r="V1" s="2" t="s">
        <v>142</v>
      </c>
      <c r="W1" s="2" t="s">
        <v>143</v>
      </c>
      <c r="X1" s="2" t="s">
        <v>144</v>
      </c>
      <c r="Y1" s="2" t="s">
        <v>145</v>
      </c>
      <c r="Z1" s="2" t="s">
        <v>146</v>
      </c>
      <c r="AA1" s="2" t="s">
        <v>147</v>
      </c>
      <c r="AB1" s="2" t="s">
        <v>148</v>
      </c>
      <c r="AC1" s="2" t="s">
        <v>149</v>
      </c>
      <c r="AD1" s="2" t="s">
        <v>150</v>
      </c>
      <c r="AE1" s="2" t="s">
        <v>151</v>
      </c>
      <c r="AF1" s="2" t="s">
        <v>152</v>
      </c>
      <c r="AG1" s="2" t="s">
        <v>153</v>
      </c>
      <c r="AH1" s="2" t="s">
        <v>154</v>
      </c>
      <c r="AI1" s="2" t="s">
        <v>155</v>
      </c>
      <c r="AJ1" s="2" t="s">
        <v>156</v>
      </c>
      <c r="AK1" s="2" t="s">
        <v>157</v>
      </c>
      <c r="AL1" s="2" t="s">
        <v>158</v>
      </c>
      <c r="AM1" s="2" t="s">
        <v>6</v>
      </c>
    </row>
    <row r="2" spans="1:39" ht="12.75">
      <c r="A2" s="4" t="s">
        <v>7</v>
      </c>
      <c r="B2" s="4" t="s">
        <v>8</v>
      </c>
      <c r="C2" s="4" t="s">
        <v>9</v>
      </c>
      <c r="D2" s="4">
        <v>51</v>
      </c>
      <c r="E2" s="4" t="s">
        <v>10</v>
      </c>
      <c r="F2" s="4" t="s">
        <v>11</v>
      </c>
      <c r="G2" s="4" t="s">
        <v>159</v>
      </c>
      <c r="H2" s="4">
        <v>63</v>
      </c>
      <c r="I2" s="4"/>
      <c r="J2" s="4"/>
      <c r="K2" s="4"/>
      <c r="L2" s="4">
        <v>198</v>
      </c>
      <c r="M2" s="4"/>
      <c r="N2" s="4"/>
      <c r="O2" s="4"/>
      <c r="P2" s="4">
        <v>35</v>
      </c>
      <c r="Q2" s="4">
        <v>6</v>
      </c>
      <c r="R2" s="4">
        <v>16</v>
      </c>
      <c r="S2" s="4" t="s">
        <v>160</v>
      </c>
      <c r="T2" s="4" t="s">
        <v>161</v>
      </c>
      <c r="U2" s="4" t="s">
        <v>162</v>
      </c>
      <c r="V2" s="4" t="s">
        <v>163</v>
      </c>
      <c r="W2" s="4" t="s">
        <v>164</v>
      </c>
      <c r="X2" s="4" t="s">
        <v>165</v>
      </c>
      <c r="Y2" s="4" t="s">
        <v>166</v>
      </c>
      <c r="Z2" s="4" t="s">
        <v>167</v>
      </c>
      <c r="AA2" s="4" t="s">
        <v>168</v>
      </c>
      <c r="AB2" s="4" t="s">
        <v>169</v>
      </c>
      <c r="AC2" s="4" t="s">
        <v>170</v>
      </c>
      <c r="AD2" s="4" t="s">
        <v>171</v>
      </c>
      <c r="AE2" s="4"/>
      <c r="AF2" s="4"/>
      <c r="AG2" s="3" t="s">
        <v>172</v>
      </c>
      <c r="AH2" s="3" t="s">
        <v>173</v>
      </c>
      <c r="AI2" s="3" t="s">
        <v>174</v>
      </c>
      <c r="AJ2" s="3" t="s">
        <v>164</v>
      </c>
      <c r="AK2" s="3" t="s">
        <v>175</v>
      </c>
      <c r="AL2" s="3" t="s">
        <v>176</v>
      </c>
      <c r="AM2" s="4" t="str">
        <f>HYPERLINK("http://www.stromypodkontrolou.cz/map/?draw_selection_circle=1#%7B%22lat%22%3A%2050.1297498338%2C%20%22lng%22%3A%2015.1426809025%2C%20%22zoom%22%3A%2020%7D")</f>
        <v>http://www.stromypodkontrolou.cz/map/?draw_selection_circle=1#%7B%22lat%22%3A%2050.1297498338%2C%20%22lng%22%3A%2015.1426809025%2C%20%22zoom%22%3A%2020%7D</v>
      </c>
    </row>
    <row r="3" spans="1:39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177</v>
      </c>
      <c r="AH3" s="3" t="s">
        <v>178</v>
      </c>
      <c r="AI3" s="3" t="s">
        <v>174</v>
      </c>
      <c r="AJ3" s="3" t="s">
        <v>164</v>
      </c>
      <c r="AK3" s="3" t="s">
        <v>175</v>
      </c>
      <c r="AL3" s="3"/>
      <c r="AM3" s="4"/>
    </row>
    <row r="4" spans="1:39" ht="12.75">
      <c r="A4" s="3" t="s">
        <v>7</v>
      </c>
      <c r="B4" s="3" t="s">
        <v>8</v>
      </c>
      <c r="C4" s="3" t="s">
        <v>9</v>
      </c>
      <c r="D4" s="3">
        <v>52</v>
      </c>
      <c r="E4" s="3" t="s">
        <v>12</v>
      </c>
      <c r="F4" s="3" t="s">
        <v>11</v>
      </c>
      <c r="G4" s="3" t="s">
        <v>159</v>
      </c>
      <c r="H4" s="3">
        <v>42</v>
      </c>
      <c r="I4" s="3"/>
      <c r="J4" s="3"/>
      <c r="K4" s="3"/>
      <c r="L4" s="3">
        <v>132</v>
      </c>
      <c r="M4" s="3"/>
      <c r="N4" s="3"/>
      <c r="O4" s="3"/>
      <c r="P4" s="3">
        <v>30</v>
      </c>
      <c r="Q4" s="3">
        <v>5</v>
      </c>
      <c r="R4" s="3">
        <v>9</v>
      </c>
      <c r="S4" s="3" t="s">
        <v>160</v>
      </c>
      <c r="T4" s="3" t="s">
        <v>161</v>
      </c>
      <c r="U4" s="3" t="s">
        <v>179</v>
      </c>
      <c r="V4" s="3" t="s">
        <v>180</v>
      </c>
      <c r="W4" s="3" t="s">
        <v>166</v>
      </c>
      <c r="X4" s="3" t="s">
        <v>181</v>
      </c>
      <c r="Y4" s="3" t="s">
        <v>168</v>
      </c>
      <c r="Z4" s="3" t="s">
        <v>182</v>
      </c>
      <c r="AA4" s="3" t="s">
        <v>168</v>
      </c>
      <c r="AB4" s="3" t="s">
        <v>169</v>
      </c>
      <c r="AC4" s="3" t="s">
        <v>183</v>
      </c>
      <c r="AD4" s="3" t="s">
        <v>171</v>
      </c>
      <c r="AE4" s="3"/>
      <c r="AF4" s="3"/>
      <c r="AG4" s="3" t="s">
        <v>184</v>
      </c>
      <c r="AH4" s="3" t="s">
        <v>185</v>
      </c>
      <c r="AI4" s="3" t="s">
        <v>174</v>
      </c>
      <c r="AJ4" s="3" t="s">
        <v>164</v>
      </c>
      <c r="AK4" s="3" t="s">
        <v>175</v>
      </c>
      <c r="AL4" s="3"/>
      <c r="AM4" s="3" t="str">
        <f>HYPERLINK("http://www.stromypodkontrolou.cz/map/?draw_selection_circle=1#%7B%22lat%22%3A%2050.129809799%2C%20%22lng%22%3A%2015.1425830019%2C%20%22zoom%22%3A%2020%7D")</f>
        <v>http://www.stromypodkontrolou.cz/map/?draw_selection_circle=1#%7B%22lat%22%3A%2050.129809799%2C%20%22lng%22%3A%2015.1425830019%2C%20%22zoom%22%3A%2020%7D</v>
      </c>
    </row>
    <row r="5" spans="1:39" ht="12.75">
      <c r="A5" s="4" t="s">
        <v>7</v>
      </c>
      <c r="B5" s="4" t="s">
        <v>8</v>
      </c>
      <c r="C5" s="4" t="s">
        <v>9</v>
      </c>
      <c r="D5" s="4">
        <v>53</v>
      </c>
      <c r="E5" s="4" t="s">
        <v>13</v>
      </c>
      <c r="F5" s="4" t="s">
        <v>11</v>
      </c>
      <c r="G5" s="4" t="s">
        <v>159</v>
      </c>
      <c r="H5" s="4">
        <v>94</v>
      </c>
      <c r="I5" s="4"/>
      <c r="J5" s="4"/>
      <c r="K5" s="4"/>
      <c r="L5" s="4">
        <v>295</v>
      </c>
      <c r="M5" s="4"/>
      <c r="N5" s="4"/>
      <c r="O5" s="4"/>
      <c r="P5" s="4">
        <v>26</v>
      </c>
      <c r="Q5" s="4">
        <v>5</v>
      </c>
      <c r="R5" s="4">
        <v>18</v>
      </c>
      <c r="S5" s="4" t="s">
        <v>160</v>
      </c>
      <c r="T5" s="4" t="s">
        <v>161</v>
      </c>
      <c r="U5" s="4" t="s">
        <v>162</v>
      </c>
      <c r="V5" s="4" t="s">
        <v>163</v>
      </c>
      <c r="W5" s="4" t="s">
        <v>164</v>
      </c>
      <c r="X5" s="4" t="s">
        <v>165</v>
      </c>
      <c r="Y5" s="4" t="s">
        <v>166</v>
      </c>
      <c r="Z5" s="4" t="s">
        <v>167</v>
      </c>
      <c r="AA5" s="4" t="s">
        <v>168</v>
      </c>
      <c r="AB5" s="4" t="s">
        <v>169</v>
      </c>
      <c r="AC5" s="4" t="s">
        <v>186</v>
      </c>
      <c r="AD5" s="4" t="s">
        <v>171</v>
      </c>
      <c r="AE5" s="4"/>
      <c r="AF5" s="4"/>
      <c r="AG5" s="3" t="s">
        <v>177</v>
      </c>
      <c r="AH5" s="3" t="s">
        <v>178</v>
      </c>
      <c r="AI5" s="3" t="s">
        <v>174</v>
      </c>
      <c r="AJ5" s="3" t="s">
        <v>164</v>
      </c>
      <c r="AK5" s="3" t="s">
        <v>175</v>
      </c>
      <c r="AL5" s="3"/>
      <c r="AM5" s="4" t="str">
        <f>HYPERLINK("http://www.stromypodkontrolou.cz/map/?draw_selection_circle=1#%7B%22lat%22%3A%2050.1299142543%2C%20%22lng%22%3A%2015.1424146932%2C%20%22zoom%22%3A%2020%7D")</f>
        <v>http://www.stromypodkontrolou.cz/map/?draw_selection_circle=1#%7B%22lat%22%3A%2050.1299142543%2C%20%22lng%22%3A%2015.1424146932%2C%20%22zoom%22%3A%2020%7D</v>
      </c>
    </row>
    <row r="6" spans="1:3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3" t="s">
        <v>172</v>
      </c>
      <c r="AH6" s="3" t="s">
        <v>173</v>
      </c>
      <c r="AI6" s="3" t="s">
        <v>174</v>
      </c>
      <c r="AJ6" s="3" t="s">
        <v>164</v>
      </c>
      <c r="AK6" s="3" t="s">
        <v>175</v>
      </c>
      <c r="AL6" s="3" t="s">
        <v>187</v>
      </c>
      <c r="AM6" s="4"/>
    </row>
    <row r="7" spans="1:39" ht="12.75">
      <c r="A7" s="4" t="s">
        <v>7</v>
      </c>
      <c r="B7" s="4" t="s">
        <v>8</v>
      </c>
      <c r="C7" s="4" t="s">
        <v>9</v>
      </c>
      <c r="D7" s="4">
        <v>54</v>
      </c>
      <c r="E7" s="4" t="s">
        <v>14</v>
      </c>
      <c r="F7" s="4" t="s">
        <v>11</v>
      </c>
      <c r="G7" s="4" t="s">
        <v>159</v>
      </c>
      <c r="H7" s="4">
        <v>75</v>
      </c>
      <c r="I7" s="4"/>
      <c r="J7" s="4"/>
      <c r="K7" s="4"/>
      <c r="L7" s="4">
        <v>236</v>
      </c>
      <c r="M7" s="4"/>
      <c r="N7" s="4"/>
      <c r="O7" s="4"/>
      <c r="P7" s="4">
        <v>30</v>
      </c>
      <c r="Q7" s="4">
        <v>5</v>
      </c>
      <c r="R7" s="4">
        <v>16</v>
      </c>
      <c r="S7" s="4" t="s">
        <v>160</v>
      </c>
      <c r="T7" s="4" t="s">
        <v>161</v>
      </c>
      <c r="U7" s="4" t="s">
        <v>179</v>
      </c>
      <c r="V7" s="4" t="s">
        <v>180</v>
      </c>
      <c r="W7" s="4" t="s">
        <v>164</v>
      </c>
      <c r="X7" s="4" t="s">
        <v>165</v>
      </c>
      <c r="Y7" s="4" t="s">
        <v>166</v>
      </c>
      <c r="Z7" s="4" t="s">
        <v>167</v>
      </c>
      <c r="AA7" s="4" t="s">
        <v>168</v>
      </c>
      <c r="AB7" s="4" t="s">
        <v>169</v>
      </c>
      <c r="AC7" s="4" t="s">
        <v>188</v>
      </c>
      <c r="AD7" s="4" t="s">
        <v>171</v>
      </c>
      <c r="AE7" s="4"/>
      <c r="AF7" s="4"/>
      <c r="AG7" s="3" t="s">
        <v>189</v>
      </c>
      <c r="AH7" s="3" t="s">
        <v>190</v>
      </c>
      <c r="AI7" s="3" t="s">
        <v>174</v>
      </c>
      <c r="AJ7" s="3" t="s">
        <v>164</v>
      </c>
      <c r="AK7" s="3" t="s">
        <v>175</v>
      </c>
      <c r="AL7" s="3" t="s">
        <v>191</v>
      </c>
      <c r="AM7" s="4" t="str">
        <f>HYPERLINK("http://www.stromypodkontrolou.cz/map/?draw_selection_circle=1#%7B%22lat%22%3A%2050.1300277364%2C%20%22lng%22%3A%2015.1422537607%2C%20%22zoom%22%3A%2020%7D")</f>
        <v>http://www.stromypodkontrolou.cz/map/?draw_selection_circle=1#%7B%22lat%22%3A%2050.1300277364%2C%20%22lng%22%3A%2015.1422537607%2C%20%22zoom%22%3A%2020%7D</v>
      </c>
    </row>
    <row r="8" spans="1:39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3" t="s">
        <v>177</v>
      </c>
      <c r="AH8" s="3" t="s">
        <v>178</v>
      </c>
      <c r="AI8" s="3" t="s">
        <v>174</v>
      </c>
      <c r="AJ8" s="3" t="s">
        <v>164</v>
      </c>
      <c r="AK8" s="3" t="s">
        <v>175</v>
      </c>
      <c r="AL8" s="3"/>
      <c r="AM8" s="4"/>
    </row>
    <row r="9" spans="1:39" ht="12.75">
      <c r="A9" s="4" t="s">
        <v>7</v>
      </c>
      <c r="B9" s="4" t="s">
        <v>8</v>
      </c>
      <c r="C9" s="4" t="s">
        <v>9</v>
      </c>
      <c r="D9" s="4">
        <v>59</v>
      </c>
      <c r="E9" s="4" t="s">
        <v>15</v>
      </c>
      <c r="F9" s="4" t="s">
        <v>11</v>
      </c>
      <c r="G9" s="4" t="s">
        <v>159</v>
      </c>
      <c r="H9" s="4">
        <v>54</v>
      </c>
      <c r="I9" s="4"/>
      <c r="J9" s="4"/>
      <c r="K9" s="4"/>
      <c r="L9" s="4">
        <v>170</v>
      </c>
      <c r="M9" s="4"/>
      <c r="N9" s="4"/>
      <c r="O9" s="4"/>
      <c r="P9" s="4">
        <v>30</v>
      </c>
      <c r="Q9" s="4">
        <v>7</v>
      </c>
      <c r="R9" s="4">
        <v>13</v>
      </c>
      <c r="S9" s="4" t="s">
        <v>160</v>
      </c>
      <c r="T9" s="4" t="s">
        <v>161</v>
      </c>
      <c r="U9" s="4" t="s">
        <v>179</v>
      </c>
      <c r="V9" s="4" t="s">
        <v>180</v>
      </c>
      <c r="W9" s="4" t="s">
        <v>164</v>
      </c>
      <c r="X9" s="4" t="s">
        <v>165</v>
      </c>
      <c r="Y9" s="4" t="s">
        <v>168</v>
      </c>
      <c r="Z9" s="4" t="s">
        <v>182</v>
      </c>
      <c r="AA9" s="4" t="s">
        <v>168</v>
      </c>
      <c r="AB9" s="4" t="s">
        <v>169</v>
      </c>
      <c r="AC9" s="4" t="s">
        <v>192</v>
      </c>
      <c r="AD9" s="4" t="s">
        <v>171</v>
      </c>
      <c r="AE9" s="4"/>
      <c r="AF9" s="4"/>
      <c r="AG9" s="3" t="s">
        <v>189</v>
      </c>
      <c r="AH9" s="3" t="s">
        <v>190</v>
      </c>
      <c r="AI9" s="3" t="s">
        <v>174</v>
      </c>
      <c r="AJ9" s="3" t="s">
        <v>164</v>
      </c>
      <c r="AK9" s="3" t="s">
        <v>175</v>
      </c>
      <c r="AL9" s="3" t="s">
        <v>191</v>
      </c>
      <c r="AM9" s="4" t="str">
        <f>HYPERLINK("http://www.stromypodkontrolou.cz/map/?draw_selection_circle=1#%7B%22lat%22%3A%2050.1302136487%2C%20%22lng%22%3A%2015.141953018%2C%20%22zoom%22%3A%2020%7D")</f>
        <v>http://www.stromypodkontrolou.cz/map/?draw_selection_circle=1#%7B%22lat%22%3A%2050.1302136487%2C%20%22lng%22%3A%2015.141953018%2C%20%22zoom%22%3A%2020%7D</v>
      </c>
    </row>
    <row r="10" spans="1:39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3" t="s">
        <v>177</v>
      </c>
      <c r="AH10" s="3" t="s">
        <v>178</v>
      </c>
      <c r="AI10" s="3" t="s">
        <v>174</v>
      </c>
      <c r="AJ10" s="3" t="s">
        <v>164</v>
      </c>
      <c r="AK10" s="3" t="s">
        <v>175</v>
      </c>
      <c r="AL10" s="3"/>
      <c r="AM10" s="4"/>
    </row>
    <row r="11" spans="1:39" ht="12.75">
      <c r="A11" s="4" t="s">
        <v>7</v>
      </c>
      <c r="B11" s="4" t="s">
        <v>8</v>
      </c>
      <c r="C11" s="4" t="s">
        <v>9</v>
      </c>
      <c r="D11" s="4">
        <v>60</v>
      </c>
      <c r="E11" s="4" t="s">
        <v>16</v>
      </c>
      <c r="F11" s="4" t="s">
        <v>11</v>
      </c>
      <c r="G11" s="4" t="s">
        <v>159</v>
      </c>
      <c r="H11" s="4">
        <v>78</v>
      </c>
      <c r="I11" s="4"/>
      <c r="J11" s="4"/>
      <c r="K11" s="4"/>
      <c r="L11" s="4">
        <v>245</v>
      </c>
      <c r="M11" s="4"/>
      <c r="N11" s="4"/>
      <c r="O11" s="4"/>
      <c r="P11" s="4">
        <v>33</v>
      </c>
      <c r="Q11" s="4">
        <v>8</v>
      </c>
      <c r="R11" s="4">
        <v>16</v>
      </c>
      <c r="S11" s="4" t="s">
        <v>160</v>
      </c>
      <c r="T11" s="4" t="s">
        <v>161</v>
      </c>
      <c r="U11" s="4" t="s">
        <v>179</v>
      </c>
      <c r="V11" s="4" t="s">
        <v>180</v>
      </c>
      <c r="W11" s="4" t="s">
        <v>164</v>
      </c>
      <c r="X11" s="4" t="s">
        <v>165</v>
      </c>
      <c r="Y11" s="4" t="s">
        <v>168</v>
      </c>
      <c r="Z11" s="4" t="s">
        <v>182</v>
      </c>
      <c r="AA11" s="4" t="s">
        <v>168</v>
      </c>
      <c r="AB11" s="4" t="s">
        <v>169</v>
      </c>
      <c r="AC11" s="4" t="s">
        <v>188</v>
      </c>
      <c r="AD11" s="4" t="s">
        <v>171</v>
      </c>
      <c r="AE11" s="4"/>
      <c r="AF11" s="4"/>
      <c r="AG11" s="3" t="s">
        <v>189</v>
      </c>
      <c r="AH11" s="3" t="s">
        <v>190</v>
      </c>
      <c r="AI11" s="3" t="s">
        <v>174</v>
      </c>
      <c r="AJ11" s="3" t="s">
        <v>164</v>
      </c>
      <c r="AK11" s="3" t="s">
        <v>175</v>
      </c>
      <c r="AL11" s="3" t="s">
        <v>191</v>
      </c>
      <c r="AM11" s="4" t="str">
        <f>HYPERLINK("http://www.stromypodkontrolou.cz/map/?draw_selection_circle=1#%7B%22lat%22%3A%2050.1302632968%2C%20%22lng%22%3A%2015.1418678579%2C%20%22zoom%22%3A%2020%7D")</f>
        <v>http://www.stromypodkontrolou.cz/map/?draw_selection_circle=1#%7B%22lat%22%3A%2050.1302632968%2C%20%22lng%22%3A%2015.1418678579%2C%20%22zoom%22%3A%2020%7D</v>
      </c>
    </row>
    <row r="12" spans="1:39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3" t="s">
        <v>177</v>
      </c>
      <c r="AH12" s="3" t="s">
        <v>178</v>
      </c>
      <c r="AI12" s="3" t="s">
        <v>174</v>
      </c>
      <c r="AJ12" s="3" t="s">
        <v>164</v>
      </c>
      <c r="AK12" s="3" t="s">
        <v>175</v>
      </c>
      <c r="AL12" s="3"/>
      <c r="AM12" s="4"/>
    </row>
    <row r="13" spans="1:39" ht="12.75">
      <c r="A13" s="4" t="s">
        <v>7</v>
      </c>
      <c r="B13" s="4" t="s">
        <v>8</v>
      </c>
      <c r="C13" s="4" t="s">
        <v>9</v>
      </c>
      <c r="D13" s="4">
        <v>61</v>
      </c>
      <c r="E13" s="4" t="s">
        <v>17</v>
      </c>
      <c r="F13" s="4" t="s">
        <v>11</v>
      </c>
      <c r="G13" s="4" t="s">
        <v>159</v>
      </c>
      <c r="H13" s="4">
        <v>77</v>
      </c>
      <c r="I13" s="4"/>
      <c r="J13" s="4"/>
      <c r="K13" s="4"/>
      <c r="L13" s="4">
        <v>242</v>
      </c>
      <c r="M13" s="4"/>
      <c r="N13" s="4"/>
      <c r="O13" s="4"/>
      <c r="P13" s="4">
        <v>33</v>
      </c>
      <c r="Q13" s="4">
        <v>10</v>
      </c>
      <c r="R13" s="4">
        <v>18</v>
      </c>
      <c r="S13" s="4" t="s">
        <v>160</v>
      </c>
      <c r="T13" s="4" t="s">
        <v>161</v>
      </c>
      <c r="U13" s="4" t="s">
        <v>179</v>
      </c>
      <c r="V13" s="4" t="s">
        <v>180</v>
      </c>
      <c r="W13" s="4" t="s">
        <v>164</v>
      </c>
      <c r="X13" s="4" t="s">
        <v>165</v>
      </c>
      <c r="Y13" s="4" t="s">
        <v>168</v>
      </c>
      <c r="Z13" s="4" t="s">
        <v>182</v>
      </c>
      <c r="AA13" s="4" t="s">
        <v>168</v>
      </c>
      <c r="AB13" s="4" t="s">
        <v>169</v>
      </c>
      <c r="AC13" s="4" t="s">
        <v>188</v>
      </c>
      <c r="AD13" s="4" t="s">
        <v>171</v>
      </c>
      <c r="AE13" s="4"/>
      <c r="AF13" s="4"/>
      <c r="AG13" s="3" t="s">
        <v>177</v>
      </c>
      <c r="AH13" s="3" t="s">
        <v>178</v>
      </c>
      <c r="AI13" s="3" t="s">
        <v>174</v>
      </c>
      <c r="AJ13" s="3" t="s">
        <v>164</v>
      </c>
      <c r="AK13" s="3" t="s">
        <v>175</v>
      </c>
      <c r="AL13" s="3"/>
      <c r="AM13" s="4" t="str">
        <f>HYPERLINK("http://www.stromypodkontrolou.cz/map/?draw_selection_circle=1#%7B%22lat%22%3A%2050.1303129449%2C%20%22lng%22%3A%2015.1417826977%2C%20%22zoom%22%3A%2020%7D")</f>
        <v>http://www.stromypodkontrolou.cz/map/?draw_selection_circle=1#%7B%22lat%22%3A%2050.1303129449%2C%20%22lng%22%3A%2015.1417826977%2C%20%22zoom%22%3A%2020%7D</v>
      </c>
    </row>
    <row r="14" spans="1:39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3" t="s">
        <v>189</v>
      </c>
      <c r="AH14" s="3" t="s">
        <v>190</v>
      </c>
      <c r="AI14" s="3" t="s">
        <v>174</v>
      </c>
      <c r="AJ14" s="3" t="s">
        <v>164</v>
      </c>
      <c r="AK14" s="3" t="s">
        <v>175</v>
      </c>
      <c r="AL14" s="3" t="s">
        <v>191</v>
      </c>
      <c r="AM14" s="4"/>
    </row>
    <row r="15" spans="1:39" ht="12.75">
      <c r="A15" s="4" t="s">
        <v>7</v>
      </c>
      <c r="B15" s="4" t="s">
        <v>8</v>
      </c>
      <c r="C15" s="4" t="s">
        <v>9</v>
      </c>
      <c r="D15" s="4">
        <v>62</v>
      </c>
      <c r="E15" s="4" t="s">
        <v>18</v>
      </c>
      <c r="F15" s="4" t="s">
        <v>11</v>
      </c>
      <c r="G15" s="4" t="s">
        <v>159</v>
      </c>
      <c r="H15" s="4">
        <v>75</v>
      </c>
      <c r="I15" s="4"/>
      <c r="J15" s="4"/>
      <c r="K15" s="4"/>
      <c r="L15" s="4">
        <v>236</v>
      </c>
      <c r="M15" s="4"/>
      <c r="N15" s="4"/>
      <c r="O15" s="4"/>
      <c r="P15" s="4">
        <v>31</v>
      </c>
      <c r="Q15" s="4">
        <v>5</v>
      </c>
      <c r="R15" s="4">
        <v>17</v>
      </c>
      <c r="S15" s="4" t="s">
        <v>160</v>
      </c>
      <c r="T15" s="4" t="s">
        <v>161</v>
      </c>
      <c r="U15" s="4" t="s">
        <v>179</v>
      </c>
      <c r="V15" s="4" t="s">
        <v>180</v>
      </c>
      <c r="W15" s="4" t="s">
        <v>166</v>
      </c>
      <c r="X15" s="4" t="s">
        <v>181</v>
      </c>
      <c r="Y15" s="4" t="s">
        <v>168</v>
      </c>
      <c r="Z15" s="4" t="s">
        <v>182</v>
      </c>
      <c r="AA15" s="4" t="s">
        <v>160</v>
      </c>
      <c r="AB15" s="4" t="s">
        <v>193</v>
      </c>
      <c r="AC15" s="4" t="s">
        <v>194</v>
      </c>
      <c r="AD15" s="4" t="s">
        <v>171</v>
      </c>
      <c r="AE15" s="4"/>
      <c r="AF15" s="4"/>
      <c r="AG15" s="3" t="s">
        <v>189</v>
      </c>
      <c r="AH15" s="3" t="s">
        <v>190</v>
      </c>
      <c r="AI15" s="3" t="s">
        <v>174</v>
      </c>
      <c r="AJ15" s="3" t="s">
        <v>164</v>
      </c>
      <c r="AK15" s="3" t="s">
        <v>175</v>
      </c>
      <c r="AL15" s="3" t="s">
        <v>195</v>
      </c>
      <c r="AM15" s="4" t="str">
        <f>HYPERLINK("http://www.stromypodkontrolou.cz/map/?draw_selection_circle=1#%7B%22lat%22%3A%2050.1303625929%2C%20%22lng%22%3A%2015.1416975376%2C%20%22zoom%22%3A%2020%7D")</f>
        <v>http://www.stromypodkontrolou.cz/map/?draw_selection_circle=1#%7B%22lat%22%3A%2050.1303625929%2C%20%22lng%22%3A%2015.1416975376%2C%20%22zoom%22%3A%2020%7D</v>
      </c>
    </row>
    <row r="16" spans="1:39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3" t="s">
        <v>177</v>
      </c>
      <c r="AH16" s="3" t="s">
        <v>178</v>
      </c>
      <c r="AI16" s="3" t="s">
        <v>174</v>
      </c>
      <c r="AJ16" s="3" t="s">
        <v>164</v>
      </c>
      <c r="AK16" s="3" t="s">
        <v>175</v>
      </c>
      <c r="AL16" s="3"/>
      <c r="AM16" s="4"/>
    </row>
    <row r="17" spans="1:39" ht="12.75">
      <c r="A17" s="4" t="s">
        <v>7</v>
      </c>
      <c r="B17" s="4" t="s">
        <v>8</v>
      </c>
      <c r="C17" s="4" t="s">
        <v>9</v>
      </c>
      <c r="D17" s="4">
        <v>63</v>
      </c>
      <c r="E17" s="4" t="s">
        <v>19</v>
      </c>
      <c r="F17" s="4" t="s">
        <v>11</v>
      </c>
      <c r="G17" s="4" t="s">
        <v>159</v>
      </c>
      <c r="H17" s="4">
        <v>77</v>
      </c>
      <c r="I17" s="4"/>
      <c r="J17" s="4"/>
      <c r="K17" s="4"/>
      <c r="L17" s="4">
        <v>242</v>
      </c>
      <c r="M17" s="4"/>
      <c r="N17" s="4"/>
      <c r="O17" s="4"/>
      <c r="P17" s="4">
        <v>31</v>
      </c>
      <c r="Q17" s="4">
        <v>5</v>
      </c>
      <c r="R17" s="4">
        <v>17</v>
      </c>
      <c r="S17" s="4" t="s">
        <v>160</v>
      </c>
      <c r="T17" s="4" t="s">
        <v>161</v>
      </c>
      <c r="U17" s="4" t="s">
        <v>179</v>
      </c>
      <c r="V17" s="4" t="s">
        <v>180</v>
      </c>
      <c r="W17" s="4" t="s">
        <v>166</v>
      </c>
      <c r="X17" s="4" t="s">
        <v>181</v>
      </c>
      <c r="Y17" s="4" t="s">
        <v>168</v>
      </c>
      <c r="Z17" s="4" t="s">
        <v>182</v>
      </c>
      <c r="AA17" s="4" t="s">
        <v>168</v>
      </c>
      <c r="AB17" s="4" t="s">
        <v>169</v>
      </c>
      <c r="AC17" s="4" t="s">
        <v>188</v>
      </c>
      <c r="AD17" s="4" t="s">
        <v>171</v>
      </c>
      <c r="AE17" s="4"/>
      <c r="AF17" s="4"/>
      <c r="AG17" s="3" t="s">
        <v>189</v>
      </c>
      <c r="AH17" s="3" t="s">
        <v>190</v>
      </c>
      <c r="AI17" s="3" t="s">
        <v>174</v>
      </c>
      <c r="AJ17" s="3" t="s">
        <v>164</v>
      </c>
      <c r="AK17" s="3" t="s">
        <v>175</v>
      </c>
      <c r="AL17" s="3" t="s">
        <v>191</v>
      </c>
      <c r="AM17" s="4" t="str">
        <f>HYPERLINK("http://www.stromypodkontrolou.cz/map/?draw_selection_circle=1#%7B%22lat%22%3A%2050.1304122409%2C%20%22lng%22%3A%2015.1416123775%2C%20%22zoom%22%3A%2020%7D")</f>
        <v>http://www.stromypodkontrolou.cz/map/?draw_selection_circle=1#%7B%22lat%22%3A%2050.1304122409%2C%20%22lng%22%3A%2015.1416123775%2C%20%22zoom%22%3A%2020%7D</v>
      </c>
    </row>
    <row r="18" spans="1:39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3" t="s">
        <v>177</v>
      </c>
      <c r="AH18" s="3" t="s">
        <v>178</v>
      </c>
      <c r="AI18" s="3" t="s">
        <v>174</v>
      </c>
      <c r="AJ18" s="3" t="s">
        <v>164</v>
      </c>
      <c r="AK18" s="3" t="s">
        <v>175</v>
      </c>
      <c r="AL18" s="3"/>
      <c r="AM18" s="4"/>
    </row>
    <row r="19" spans="1:39" ht="12.75">
      <c r="A19" s="4" t="s">
        <v>7</v>
      </c>
      <c r="B19" s="4" t="s">
        <v>8</v>
      </c>
      <c r="C19" s="4" t="s">
        <v>9</v>
      </c>
      <c r="D19" s="4">
        <v>64</v>
      </c>
      <c r="E19" s="4" t="s">
        <v>20</v>
      </c>
      <c r="F19" s="4" t="s">
        <v>11</v>
      </c>
      <c r="G19" s="4" t="s">
        <v>159</v>
      </c>
      <c r="H19" s="4">
        <v>75</v>
      </c>
      <c r="I19" s="4"/>
      <c r="J19" s="4"/>
      <c r="K19" s="4"/>
      <c r="L19" s="4">
        <v>236</v>
      </c>
      <c r="M19" s="4"/>
      <c r="N19" s="4"/>
      <c r="O19" s="4"/>
      <c r="P19" s="4">
        <v>38</v>
      </c>
      <c r="Q19" s="4">
        <v>5</v>
      </c>
      <c r="R19" s="4">
        <v>14</v>
      </c>
      <c r="S19" s="4" t="s">
        <v>160</v>
      </c>
      <c r="T19" s="4" t="s">
        <v>161</v>
      </c>
      <c r="U19" s="4" t="s">
        <v>179</v>
      </c>
      <c r="V19" s="4" t="s">
        <v>180</v>
      </c>
      <c r="W19" s="4" t="s">
        <v>166</v>
      </c>
      <c r="X19" s="4" t="s">
        <v>181</v>
      </c>
      <c r="Y19" s="4" t="s">
        <v>168</v>
      </c>
      <c r="Z19" s="4" t="s">
        <v>182</v>
      </c>
      <c r="AA19" s="4" t="s">
        <v>160</v>
      </c>
      <c r="AB19" s="4" t="s">
        <v>193</v>
      </c>
      <c r="AC19" s="4" t="s">
        <v>196</v>
      </c>
      <c r="AD19" s="4" t="s">
        <v>171</v>
      </c>
      <c r="AE19" s="4"/>
      <c r="AF19" s="4"/>
      <c r="AG19" s="3" t="s">
        <v>189</v>
      </c>
      <c r="AH19" s="3" t="s">
        <v>190</v>
      </c>
      <c r="AI19" s="3" t="s">
        <v>174</v>
      </c>
      <c r="AJ19" s="3" t="s">
        <v>164</v>
      </c>
      <c r="AK19" s="3" t="s">
        <v>175</v>
      </c>
      <c r="AL19" s="3" t="s">
        <v>191</v>
      </c>
      <c r="AM19" s="4" t="str">
        <f>HYPERLINK("http://www.stromypodkontrolou.cz/map/?draw_selection_circle=1#%7B%22lat%22%3A%2050.1304618888%2C%20%22lng%22%3A%2015.1415272173%2C%20%22zoom%22%3A%2020%7D")</f>
        <v>http://www.stromypodkontrolou.cz/map/?draw_selection_circle=1#%7B%22lat%22%3A%2050.1304618888%2C%20%22lng%22%3A%2015.1415272173%2C%20%22zoom%22%3A%2020%7D</v>
      </c>
    </row>
    <row r="20" spans="1:39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3" t="s">
        <v>177</v>
      </c>
      <c r="AH20" s="3" t="s">
        <v>178</v>
      </c>
      <c r="AI20" s="3" t="s">
        <v>174</v>
      </c>
      <c r="AJ20" s="3" t="s">
        <v>164</v>
      </c>
      <c r="AK20" s="3" t="s">
        <v>175</v>
      </c>
      <c r="AL20" s="3"/>
      <c r="AM20" s="4"/>
    </row>
    <row r="21" spans="1:39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3" t="s">
        <v>197</v>
      </c>
      <c r="AH21" s="3" t="s">
        <v>198</v>
      </c>
      <c r="AI21" s="3" t="s">
        <v>199</v>
      </c>
      <c r="AJ21" s="3" t="s">
        <v>164</v>
      </c>
      <c r="AK21" s="3" t="s">
        <v>175</v>
      </c>
      <c r="AL21" s="3" t="s">
        <v>200</v>
      </c>
      <c r="AM21" s="4"/>
    </row>
    <row r="22" spans="1:39" ht="12.75">
      <c r="A22" s="4" t="s">
        <v>7</v>
      </c>
      <c r="B22" s="4" t="s">
        <v>8</v>
      </c>
      <c r="C22" s="4" t="s">
        <v>9</v>
      </c>
      <c r="D22" s="4">
        <v>65</v>
      </c>
      <c r="E22" s="4" t="s">
        <v>21</v>
      </c>
      <c r="F22" s="4" t="s">
        <v>11</v>
      </c>
      <c r="G22" s="4" t="s">
        <v>159</v>
      </c>
      <c r="H22" s="4">
        <v>43</v>
      </c>
      <c r="I22" s="4"/>
      <c r="J22" s="4"/>
      <c r="K22" s="4"/>
      <c r="L22" s="4">
        <v>135</v>
      </c>
      <c r="M22" s="4"/>
      <c r="N22" s="4"/>
      <c r="O22" s="4"/>
      <c r="P22" s="4">
        <v>20</v>
      </c>
      <c r="Q22" s="4">
        <v>5</v>
      </c>
      <c r="R22" s="4">
        <v>9</v>
      </c>
      <c r="S22" s="4" t="s">
        <v>160</v>
      </c>
      <c r="T22" s="4" t="s">
        <v>161</v>
      </c>
      <c r="U22" s="4" t="s">
        <v>162</v>
      </c>
      <c r="V22" s="4" t="s">
        <v>163</v>
      </c>
      <c r="W22" s="4" t="s">
        <v>164</v>
      </c>
      <c r="X22" s="4" t="s">
        <v>165</v>
      </c>
      <c r="Y22" s="4" t="s">
        <v>166</v>
      </c>
      <c r="Z22" s="4" t="s">
        <v>167</v>
      </c>
      <c r="AA22" s="4" t="s">
        <v>166</v>
      </c>
      <c r="AB22" s="4" t="s">
        <v>201</v>
      </c>
      <c r="AC22" s="4" t="s">
        <v>202</v>
      </c>
      <c r="AD22" s="4" t="s">
        <v>171</v>
      </c>
      <c r="AE22" s="4"/>
      <c r="AF22" s="4"/>
      <c r="AG22" s="3" t="s">
        <v>172</v>
      </c>
      <c r="AH22" s="3" t="s">
        <v>173</v>
      </c>
      <c r="AI22" s="3" t="s">
        <v>174</v>
      </c>
      <c r="AJ22" s="3" t="s">
        <v>164</v>
      </c>
      <c r="AK22" s="3" t="s">
        <v>175</v>
      </c>
      <c r="AL22" s="3" t="s">
        <v>187</v>
      </c>
      <c r="AM22" s="4" t="str">
        <f>HYPERLINK("http://www.stromypodkontrolou.cz/map/?draw_selection_circle=1#%7B%22lat%22%3A%2050.1305057337%2C%20%22lng%22%3A%2015.1414474216%2C%20%22zoom%22%3A%2020%7D")</f>
        <v>http://www.stromypodkontrolou.cz/map/?draw_selection_circle=1#%7B%22lat%22%3A%2050.1305057337%2C%20%22lng%22%3A%2015.1414474216%2C%20%22zoom%22%3A%2020%7D</v>
      </c>
    </row>
    <row r="23" spans="1:3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3" t="s">
        <v>177</v>
      </c>
      <c r="AH23" s="3" t="s">
        <v>178</v>
      </c>
      <c r="AI23" s="3" t="s">
        <v>174</v>
      </c>
      <c r="AJ23" s="3" t="s">
        <v>164</v>
      </c>
      <c r="AK23" s="3" t="s">
        <v>175</v>
      </c>
      <c r="AL23" s="3"/>
      <c r="AM23" s="4"/>
    </row>
    <row r="24" spans="1:39" ht="12.75">
      <c r="A24" s="4" t="s">
        <v>7</v>
      </c>
      <c r="B24" s="4" t="s">
        <v>8</v>
      </c>
      <c r="C24" s="4" t="s">
        <v>9</v>
      </c>
      <c r="D24" s="4">
        <v>67</v>
      </c>
      <c r="E24" s="4" t="s">
        <v>22</v>
      </c>
      <c r="F24" s="4" t="s">
        <v>11</v>
      </c>
      <c r="G24" s="4" t="s">
        <v>159</v>
      </c>
      <c r="H24" s="4">
        <v>76</v>
      </c>
      <c r="I24" s="4"/>
      <c r="J24" s="4"/>
      <c r="K24" s="4"/>
      <c r="L24" s="4">
        <v>239</v>
      </c>
      <c r="M24" s="4"/>
      <c r="N24" s="4"/>
      <c r="O24" s="4"/>
      <c r="P24" s="4">
        <v>35</v>
      </c>
      <c r="Q24" s="4">
        <v>6</v>
      </c>
      <c r="R24" s="4">
        <v>14</v>
      </c>
      <c r="S24" s="4" t="s">
        <v>160</v>
      </c>
      <c r="T24" s="4" t="s">
        <v>161</v>
      </c>
      <c r="U24" s="4" t="s">
        <v>179</v>
      </c>
      <c r="V24" s="4" t="s">
        <v>180</v>
      </c>
      <c r="W24" s="4" t="s">
        <v>164</v>
      </c>
      <c r="X24" s="4" t="s">
        <v>165</v>
      </c>
      <c r="Y24" s="4" t="s">
        <v>168</v>
      </c>
      <c r="Z24" s="4" t="s">
        <v>182</v>
      </c>
      <c r="AA24" s="4" t="s">
        <v>168</v>
      </c>
      <c r="AB24" s="4" t="s">
        <v>169</v>
      </c>
      <c r="AC24" s="4" t="s">
        <v>188</v>
      </c>
      <c r="AD24" s="4" t="s">
        <v>171</v>
      </c>
      <c r="AE24" s="4"/>
      <c r="AF24" s="4"/>
      <c r="AG24" s="3" t="s">
        <v>189</v>
      </c>
      <c r="AH24" s="3" t="s">
        <v>190</v>
      </c>
      <c r="AI24" s="3" t="s">
        <v>174</v>
      </c>
      <c r="AJ24" s="3" t="s">
        <v>164</v>
      </c>
      <c r="AK24" s="3" t="s">
        <v>175</v>
      </c>
      <c r="AL24" s="3" t="s">
        <v>191</v>
      </c>
      <c r="AM24" s="4" t="str">
        <f>HYPERLINK("http://www.stromypodkontrolou.cz/map/?draw_selection_circle=1#%7B%22lat%22%3A%2050.1306018054%2C%20%22lng%22%3A%2015.1413009059%2C%20%22zoom%22%3A%2020%7D")</f>
        <v>http://www.stromypodkontrolou.cz/map/?draw_selection_circle=1#%7B%22lat%22%3A%2050.1306018054%2C%20%22lng%22%3A%2015.1413009059%2C%20%22zoom%22%3A%2020%7D</v>
      </c>
    </row>
    <row r="25" spans="1:39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3" t="s">
        <v>177</v>
      </c>
      <c r="AH25" s="3" t="s">
        <v>178</v>
      </c>
      <c r="AI25" s="3" t="s">
        <v>174</v>
      </c>
      <c r="AJ25" s="3" t="s">
        <v>164</v>
      </c>
      <c r="AK25" s="3" t="s">
        <v>175</v>
      </c>
      <c r="AL25" s="3"/>
      <c r="AM25" s="4"/>
    </row>
    <row r="26" spans="1:39" ht="12.75">
      <c r="A26" s="4" t="s">
        <v>7</v>
      </c>
      <c r="B26" s="4" t="s">
        <v>8</v>
      </c>
      <c r="C26" s="4" t="s">
        <v>9</v>
      </c>
      <c r="D26" s="4">
        <v>69</v>
      </c>
      <c r="E26" s="4" t="s">
        <v>23</v>
      </c>
      <c r="F26" s="4" t="s">
        <v>11</v>
      </c>
      <c r="G26" s="4" t="s">
        <v>159</v>
      </c>
      <c r="H26" s="4">
        <v>83</v>
      </c>
      <c r="I26" s="4"/>
      <c r="J26" s="4"/>
      <c r="K26" s="4"/>
      <c r="L26" s="4">
        <v>261</v>
      </c>
      <c r="M26" s="4"/>
      <c r="N26" s="4"/>
      <c r="O26" s="4"/>
      <c r="P26" s="4">
        <v>34</v>
      </c>
      <c r="Q26" s="4">
        <v>7</v>
      </c>
      <c r="R26" s="4">
        <v>18</v>
      </c>
      <c r="S26" s="4" t="s">
        <v>160</v>
      </c>
      <c r="T26" s="4" t="s">
        <v>161</v>
      </c>
      <c r="U26" s="4" t="s">
        <v>179</v>
      </c>
      <c r="V26" s="4" t="s">
        <v>180</v>
      </c>
      <c r="W26" s="4" t="s">
        <v>164</v>
      </c>
      <c r="X26" s="4" t="s">
        <v>165</v>
      </c>
      <c r="Y26" s="4" t="s">
        <v>168</v>
      </c>
      <c r="Z26" s="4" t="s">
        <v>182</v>
      </c>
      <c r="AA26" s="4" t="s">
        <v>168</v>
      </c>
      <c r="AB26" s="4" t="s">
        <v>169</v>
      </c>
      <c r="AC26" s="4" t="s">
        <v>203</v>
      </c>
      <c r="AD26" s="4" t="s">
        <v>171</v>
      </c>
      <c r="AE26" s="4"/>
      <c r="AF26" s="4"/>
      <c r="AG26" s="3" t="s">
        <v>177</v>
      </c>
      <c r="AH26" s="3" t="s">
        <v>178</v>
      </c>
      <c r="AI26" s="3" t="s">
        <v>174</v>
      </c>
      <c r="AJ26" s="3" t="s">
        <v>164</v>
      </c>
      <c r="AK26" s="3" t="s">
        <v>175</v>
      </c>
      <c r="AL26" s="3"/>
      <c r="AM26" s="4" t="str">
        <f>HYPERLINK("http://www.stromypodkontrolou.cz/map/?draw_selection_circle=1#%7B%22lat%22%3A%2050.1306980919%2C%20%22lng%22%3A%2015.1411101338%2C%20%22zoom%22%3A%2020%7D")</f>
        <v>http://www.stromypodkontrolou.cz/map/?draw_selection_circle=1#%7B%22lat%22%3A%2050.1306980919%2C%20%22lng%22%3A%2015.1411101338%2C%20%22zoom%22%3A%2020%7D</v>
      </c>
    </row>
    <row r="27" spans="1:39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3" t="s">
        <v>189</v>
      </c>
      <c r="AH27" s="3" t="s">
        <v>190</v>
      </c>
      <c r="AI27" s="3" t="s">
        <v>174</v>
      </c>
      <c r="AJ27" s="3" t="s">
        <v>164</v>
      </c>
      <c r="AK27" s="3" t="s">
        <v>175</v>
      </c>
      <c r="AL27" s="3" t="s">
        <v>191</v>
      </c>
      <c r="AM27" s="4"/>
    </row>
    <row r="28" spans="1:39" ht="12.75">
      <c r="A28" s="3" t="s">
        <v>7</v>
      </c>
      <c r="B28" s="3" t="s">
        <v>8</v>
      </c>
      <c r="C28" s="3" t="s">
        <v>9</v>
      </c>
      <c r="D28" s="3">
        <v>70</v>
      </c>
      <c r="E28" s="3" t="s">
        <v>24</v>
      </c>
      <c r="F28" s="3" t="s">
        <v>11</v>
      </c>
      <c r="G28" s="3" t="s">
        <v>159</v>
      </c>
      <c r="H28" s="3">
        <v>53</v>
      </c>
      <c r="I28" s="3"/>
      <c r="J28" s="3"/>
      <c r="K28" s="3"/>
      <c r="L28" s="3">
        <v>166</v>
      </c>
      <c r="M28" s="3"/>
      <c r="N28" s="3"/>
      <c r="O28" s="3"/>
      <c r="P28" s="3">
        <v>18</v>
      </c>
      <c r="Q28" s="3">
        <v>6</v>
      </c>
      <c r="R28" s="3">
        <v>13</v>
      </c>
      <c r="S28" s="3" t="s">
        <v>160</v>
      </c>
      <c r="T28" s="3" t="s">
        <v>161</v>
      </c>
      <c r="U28" s="3" t="s">
        <v>179</v>
      </c>
      <c r="V28" s="3" t="s">
        <v>180</v>
      </c>
      <c r="W28" s="3" t="s">
        <v>168</v>
      </c>
      <c r="X28" s="3" t="s">
        <v>204</v>
      </c>
      <c r="Y28" s="3" t="s">
        <v>168</v>
      </c>
      <c r="Z28" s="3" t="s">
        <v>182</v>
      </c>
      <c r="AA28" s="3" t="s">
        <v>160</v>
      </c>
      <c r="AB28" s="3" t="s">
        <v>193</v>
      </c>
      <c r="AC28" s="3" t="s">
        <v>194</v>
      </c>
      <c r="AD28" s="3" t="s">
        <v>171</v>
      </c>
      <c r="AE28" s="3"/>
      <c r="AF28" s="3"/>
      <c r="AG28" s="3" t="s">
        <v>205</v>
      </c>
      <c r="AH28" s="3" t="s">
        <v>206</v>
      </c>
      <c r="AI28" s="3" t="s">
        <v>174</v>
      </c>
      <c r="AJ28" s="3" t="s">
        <v>164</v>
      </c>
      <c r="AK28" s="3" t="s">
        <v>175</v>
      </c>
      <c r="AL28" s="3" t="s">
        <v>195</v>
      </c>
      <c r="AM28" s="3" t="str">
        <f>HYPERLINK("http://www.stromypodkontrolou.cz/map/?draw_selection_circle=1#%7B%22lat%22%3A%2050.1307460201%2C%20%22lng%22%3A%2015.1410196093%2C%20%22zoom%22%3A%2020%7D")</f>
        <v>http://www.stromypodkontrolou.cz/map/?draw_selection_circle=1#%7B%22lat%22%3A%2050.1307460201%2C%20%22lng%22%3A%2015.1410196093%2C%20%22zoom%22%3A%2020%7D</v>
      </c>
    </row>
    <row r="29" spans="1:39" ht="12.75">
      <c r="A29" s="4" t="s">
        <v>7</v>
      </c>
      <c r="B29" s="4" t="s">
        <v>8</v>
      </c>
      <c r="C29" s="4" t="s">
        <v>9</v>
      </c>
      <c r="D29" s="4">
        <v>71</v>
      </c>
      <c r="E29" s="4" t="s">
        <v>25</v>
      </c>
      <c r="F29" s="4" t="s">
        <v>11</v>
      </c>
      <c r="G29" s="4" t="s">
        <v>159</v>
      </c>
      <c r="H29" s="4">
        <v>76</v>
      </c>
      <c r="I29" s="4"/>
      <c r="J29" s="4"/>
      <c r="K29" s="4"/>
      <c r="L29" s="4">
        <v>239</v>
      </c>
      <c r="M29" s="4"/>
      <c r="N29" s="4"/>
      <c r="O29" s="4"/>
      <c r="P29" s="4">
        <v>30</v>
      </c>
      <c r="Q29" s="4">
        <v>5</v>
      </c>
      <c r="R29" s="4">
        <v>14</v>
      </c>
      <c r="S29" s="4" t="s">
        <v>160</v>
      </c>
      <c r="T29" s="4" t="s">
        <v>161</v>
      </c>
      <c r="U29" s="4" t="s">
        <v>162</v>
      </c>
      <c r="V29" s="4" t="s">
        <v>163</v>
      </c>
      <c r="W29" s="4" t="s">
        <v>164</v>
      </c>
      <c r="X29" s="4" t="s">
        <v>165</v>
      </c>
      <c r="Y29" s="4" t="s">
        <v>166</v>
      </c>
      <c r="Z29" s="4" t="s">
        <v>167</v>
      </c>
      <c r="AA29" s="4" t="s">
        <v>166</v>
      </c>
      <c r="AB29" s="4" t="s">
        <v>201</v>
      </c>
      <c r="AC29" s="4" t="s">
        <v>207</v>
      </c>
      <c r="AD29" s="4" t="s">
        <v>171</v>
      </c>
      <c r="AE29" s="4"/>
      <c r="AF29" s="4"/>
      <c r="AG29" s="3" t="s">
        <v>172</v>
      </c>
      <c r="AH29" s="3" t="s">
        <v>173</v>
      </c>
      <c r="AI29" s="3" t="s">
        <v>174</v>
      </c>
      <c r="AJ29" s="3" t="s">
        <v>164</v>
      </c>
      <c r="AK29" s="3" t="s">
        <v>175</v>
      </c>
      <c r="AL29" s="3" t="s">
        <v>187</v>
      </c>
      <c r="AM29" s="4" t="str">
        <f>HYPERLINK("http://www.stromypodkontrolou.cz/map/?draw_selection_circle=1#%7B%22lat%22%3A%2050.13081759%2C%20%22lng%22%3A%2015.1408479479%2C%20%22zoom%22%3A%2020%7D")</f>
        <v>http://www.stromypodkontrolou.cz/map/?draw_selection_circle=1#%7B%22lat%22%3A%2050.13081759%2C%20%22lng%22%3A%2015.1408479479%2C%20%22zoom%22%3A%2020%7D</v>
      </c>
    </row>
    <row r="30" spans="1:39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3" t="s">
        <v>177</v>
      </c>
      <c r="AH30" s="3" t="s">
        <v>178</v>
      </c>
      <c r="AI30" s="3" t="s">
        <v>174</v>
      </c>
      <c r="AJ30" s="3" t="s">
        <v>164</v>
      </c>
      <c r="AK30" s="3" t="s">
        <v>175</v>
      </c>
      <c r="AL30" s="3"/>
      <c r="AM30" s="4"/>
    </row>
    <row r="31" spans="1:39" ht="12.75">
      <c r="A31" s="4" t="s">
        <v>7</v>
      </c>
      <c r="B31" s="4" t="s">
        <v>8</v>
      </c>
      <c r="C31" s="4" t="s">
        <v>9</v>
      </c>
      <c r="D31" s="4">
        <v>75</v>
      </c>
      <c r="E31" s="4" t="s">
        <v>26</v>
      </c>
      <c r="F31" s="4" t="s">
        <v>27</v>
      </c>
      <c r="G31" s="4" t="s">
        <v>208</v>
      </c>
      <c r="H31" s="4">
        <v>53</v>
      </c>
      <c r="I31" s="4"/>
      <c r="J31" s="4"/>
      <c r="K31" s="4"/>
      <c r="L31" s="4">
        <v>166</v>
      </c>
      <c r="M31" s="4"/>
      <c r="N31" s="4"/>
      <c r="O31" s="4"/>
      <c r="P31" s="4">
        <v>26</v>
      </c>
      <c r="Q31" s="4">
        <v>6</v>
      </c>
      <c r="R31" s="4">
        <v>12</v>
      </c>
      <c r="S31" s="4" t="s">
        <v>160</v>
      </c>
      <c r="T31" s="4" t="s">
        <v>161</v>
      </c>
      <c r="U31" s="4" t="s">
        <v>162</v>
      </c>
      <c r="V31" s="4" t="s">
        <v>163</v>
      </c>
      <c r="W31" s="4" t="s">
        <v>166</v>
      </c>
      <c r="X31" s="4" t="s">
        <v>181</v>
      </c>
      <c r="Y31" s="4" t="s">
        <v>166</v>
      </c>
      <c r="Z31" s="4" t="s">
        <v>167</v>
      </c>
      <c r="AA31" s="4" t="s">
        <v>168</v>
      </c>
      <c r="AB31" s="4" t="s">
        <v>169</v>
      </c>
      <c r="AC31" s="4" t="s">
        <v>209</v>
      </c>
      <c r="AD31" s="4" t="s">
        <v>171</v>
      </c>
      <c r="AE31" s="4"/>
      <c r="AF31" s="4"/>
      <c r="AG31" s="3" t="s">
        <v>189</v>
      </c>
      <c r="AH31" s="3" t="s">
        <v>190</v>
      </c>
      <c r="AI31" s="3" t="s">
        <v>174</v>
      </c>
      <c r="AJ31" s="3" t="s">
        <v>164</v>
      </c>
      <c r="AK31" s="3" t="s">
        <v>175</v>
      </c>
      <c r="AL31" s="3" t="s">
        <v>210</v>
      </c>
      <c r="AM31" s="4" t="str">
        <f>HYPERLINK("http://www.stromypodkontrolou.cz/map/?draw_selection_circle=1#%7B%22lat%22%3A%2050.1309635234%2C%20%22lng%22%3A%2015.1405170304%2C%20%22zoom%22%3A%2020%7D")</f>
        <v>http://www.stromypodkontrolou.cz/map/?draw_selection_circle=1#%7B%22lat%22%3A%2050.1309635234%2C%20%22lng%22%3A%2015.1405170304%2C%20%22zoom%22%3A%2020%7D</v>
      </c>
    </row>
    <row r="32" spans="1:39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3" t="s">
        <v>177</v>
      </c>
      <c r="AH32" s="3" t="s">
        <v>178</v>
      </c>
      <c r="AI32" s="3" t="s">
        <v>174</v>
      </c>
      <c r="AJ32" s="3" t="s">
        <v>164</v>
      </c>
      <c r="AK32" s="3" t="s">
        <v>175</v>
      </c>
      <c r="AL32" s="3"/>
      <c r="AM32" s="4"/>
    </row>
    <row r="33" spans="1:39" ht="12.75">
      <c r="A33" s="4" t="s">
        <v>7</v>
      </c>
      <c r="B33" s="4" t="s">
        <v>8</v>
      </c>
      <c r="C33" s="4" t="s">
        <v>9</v>
      </c>
      <c r="D33" s="4">
        <v>76</v>
      </c>
      <c r="E33" s="4" t="s">
        <v>28</v>
      </c>
      <c r="F33" s="4" t="s">
        <v>11</v>
      </c>
      <c r="G33" s="4" t="s">
        <v>159</v>
      </c>
      <c r="H33" s="4">
        <v>80</v>
      </c>
      <c r="I33" s="4"/>
      <c r="J33" s="4"/>
      <c r="K33" s="4"/>
      <c r="L33" s="4">
        <v>251</v>
      </c>
      <c r="M33" s="4"/>
      <c r="N33" s="4"/>
      <c r="O33" s="4"/>
      <c r="P33" s="4">
        <v>26</v>
      </c>
      <c r="Q33" s="4">
        <v>5</v>
      </c>
      <c r="R33" s="4">
        <v>12</v>
      </c>
      <c r="S33" s="4" t="s">
        <v>160</v>
      </c>
      <c r="T33" s="4" t="s">
        <v>161</v>
      </c>
      <c r="U33" s="4" t="s">
        <v>162</v>
      </c>
      <c r="V33" s="4" t="s">
        <v>163</v>
      </c>
      <c r="W33" s="4" t="s">
        <v>164</v>
      </c>
      <c r="X33" s="4" t="s">
        <v>165</v>
      </c>
      <c r="Y33" s="4" t="s">
        <v>168</v>
      </c>
      <c r="Z33" s="4" t="s">
        <v>182</v>
      </c>
      <c r="AA33" s="4" t="s">
        <v>168</v>
      </c>
      <c r="AB33" s="4" t="s">
        <v>169</v>
      </c>
      <c r="AC33" s="4" t="s">
        <v>211</v>
      </c>
      <c r="AD33" s="4" t="s">
        <v>171</v>
      </c>
      <c r="AE33" s="4"/>
      <c r="AF33" s="4"/>
      <c r="AG33" s="3" t="s">
        <v>177</v>
      </c>
      <c r="AH33" s="3" t="s">
        <v>178</v>
      </c>
      <c r="AI33" s="3" t="s">
        <v>174</v>
      </c>
      <c r="AJ33" s="3" t="s">
        <v>164</v>
      </c>
      <c r="AK33" s="3" t="s">
        <v>175</v>
      </c>
      <c r="AL33" s="3"/>
      <c r="AM33" s="4" t="str">
        <f>HYPERLINK("http://www.stromypodkontrolou.cz/map/?draw_selection_circle=1#%7B%22lat%22%3A%2050.1309918933%2C%20%22lng%22%3A%2015.1404496398%2C%20%22zoom%22%3A%2020%7D")</f>
        <v>http://www.stromypodkontrolou.cz/map/?draw_selection_circle=1#%7B%22lat%22%3A%2050.1309918933%2C%20%22lng%22%3A%2015.1404496398%2C%20%22zoom%22%3A%2020%7D</v>
      </c>
    </row>
    <row r="34" spans="1:39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3" t="s">
        <v>172</v>
      </c>
      <c r="AH34" s="3" t="s">
        <v>173</v>
      </c>
      <c r="AI34" s="3" t="s">
        <v>174</v>
      </c>
      <c r="AJ34" s="3" t="s">
        <v>164</v>
      </c>
      <c r="AK34" s="3" t="s">
        <v>175</v>
      </c>
      <c r="AL34" s="3" t="s">
        <v>187</v>
      </c>
      <c r="AM34" s="4"/>
    </row>
    <row r="35" spans="1:39" ht="12.75">
      <c r="A35" s="4" t="s">
        <v>7</v>
      </c>
      <c r="B35" s="4" t="s">
        <v>8</v>
      </c>
      <c r="C35" s="4" t="s">
        <v>9</v>
      </c>
      <c r="D35" s="4">
        <v>77</v>
      </c>
      <c r="E35" s="4" t="s">
        <v>29</v>
      </c>
      <c r="F35" s="4" t="s">
        <v>11</v>
      </c>
      <c r="G35" s="4" t="s">
        <v>159</v>
      </c>
      <c r="H35" s="4">
        <v>69</v>
      </c>
      <c r="I35" s="4"/>
      <c r="J35" s="4"/>
      <c r="K35" s="4"/>
      <c r="L35" s="4">
        <v>217</v>
      </c>
      <c r="M35" s="4"/>
      <c r="N35" s="4"/>
      <c r="O35" s="4"/>
      <c r="P35" s="4">
        <v>28</v>
      </c>
      <c r="Q35" s="4">
        <v>5</v>
      </c>
      <c r="R35" s="4">
        <v>14</v>
      </c>
      <c r="S35" s="4" t="s">
        <v>160</v>
      </c>
      <c r="T35" s="4" t="s">
        <v>161</v>
      </c>
      <c r="U35" s="4" t="s">
        <v>179</v>
      </c>
      <c r="V35" s="4" t="s">
        <v>180</v>
      </c>
      <c r="W35" s="4" t="s">
        <v>166</v>
      </c>
      <c r="X35" s="4" t="s">
        <v>181</v>
      </c>
      <c r="Y35" s="4" t="s">
        <v>168</v>
      </c>
      <c r="Z35" s="4" t="s">
        <v>182</v>
      </c>
      <c r="AA35" s="4" t="s">
        <v>168</v>
      </c>
      <c r="AB35" s="4" t="s">
        <v>169</v>
      </c>
      <c r="AC35" s="4" t="s">
        <v>212</v>
      </c>
      <c r="AD35" s="4" t="s">
        <v>171</v>
      </c>
      <c r="AE35" s="4"/>
      <c r="AF35" s="4"/>
      <c r="AG35" s="3" t="s">
        <v>172</v>
      </c>
      <c r="AH35" s="3" t="s">
        <v>173</v>
      </c>
      <c r="AI35" s="3" t="s">
        <v>174</v>
      </c>
      <c r="AJ35" s="3" t="s">
        <v>164</v>
      </c>
      <c r="AK35" s="3" t="s">
        <v>175</v>
      </c>
      <c r="AL35" s="3" t="s">
        <v>187</v>
      </c>
      <c r="AM35" s="4" t="str">
        <f>HYPERLINK("http://www.stromypodkontrolou.cz/map/?draw_selection_circle=1#%7B%22lat%22%3A%2050.1310191886%2C%20%22lng%22%3A%2015.1403835905%2C%20%22zoom%22%3A%2020%7D")</f>
        <v>http://www.stromypodkontrolou.cz/map/?draw_selection_circle=1#%7B%22lat%22%3A%2050.1310191886%2C%20%22lng%22%3A%2015.1403835905%2C%20%22zoom%22%3A%2020%7D</v>
      </c>
    </row>
    <row r="36" spans="1:39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3" t="s">
        <v>189</v>
      </c>
      <c r="AH36" s="3" t="s">
        <v>190</v>
      </c>
      <c r="AI36" s="3" t="s">
        <v>174</v>
      </c>
      <c r="AJ36" s="3" t="s">
        <v>164</v>
      </c>
      <c r="AK36" s="3" t="s">
        <v>175</v>
      </c>
      <c r="AL36" s="3" t="s">
        <v>191</v>
      </c>
      <c r="AM36" s="4"/>
    </row>
    <row r="37" spans="1:39" ht="12.75">
      <c r="A37" s="4" t="s">
        <v>7</v>
      </c>
      <c r="B37" s="4" t="s">
        <v>8</v>
      </c>
      <c r="C37" s="4" t="s">
        <v>9</v>
      </c>
      <c r="D37" s="4">
        <v>79</v>
      </c>
      <c r="E37" s="4" t="s">
        <v>30</v>
      </c>
      <c r="F37" s="4" t="s">
        <v>11</v>
      </c>
      <c r="G37" s="4" t="s">
        <v>159</v>
      </c>
      <c r="H37" s="4">
        <v>61</v>
      </c>
      <c r="I37" s="4"/>
      <c r="J37" s="4"/>
      <c r="K37" s="4"/>
      <c r="L37" s="4">
        <v>192</v>
      </c>
      <c r="M37" s="4"/>
      <c r="N37" s="4"/>
      <c r="O37" s="4"/>
      <c r="P37" s="4">
        <v>23</v>
      </c>
      <c r="Q37" s="4">
        <v>8</v>
      </c>
      <c r="R37" s="4">
        <v>16</v>
      </c>
      <c r="S37" s="4" t="s">
        <v>160</v>
      </c>
      <c r="T37" s="4" t="s">
        <v>161</v>
      </c>
      <c r="U37" s="4" t="s">
        <v>162</v>
      </c>
      <c r="V37" s="4" t="s">
        <v>163</v>
      </c>
      <c r="W37" s="4" t="s">
        <v>164</v>
      </c>
      <c r="X37" s="4" t="s">
        <v>165</v>
      </c>
      <c r="Y37" s="4" t="s">
        <v>166</v>
      </c>
      <c r="Z37" s="4" t="s">
        <v>167</v>
      </c>
      <c r="AA37" s="4" t="s">
        <v>168</v>
      </c>
      <c r="AB37" s="4" t="s">
        <v>169</v>
      </c>
      <c r="AC37" s="4" t="s">
        <v>213</v>
      </c>
      <c r="AD37" s="4" t="s">
        <v>171</v>
      </c>
      <c r="AE37" s="4"/>
      <c r="AF37" s="4"/>
      <c r="AG37" s="3" t="s">
        <v>172</v>
      </c>
      <c r="AH37" s="3" t="s">
        <v>173</v>
      </c>
      <c r="AI37" s="3" t="s">
        <v>174</v>
      </c>
      <c r="AJ37" s="3" t="s">
        <v>164</v>
      </c>
      <c r="AK37" s="3" t="s">
        <v>175</v>
      </c>
      <c r="AL37" s="3" t="s">
        <v>187</v>
      </c>
      <c r="AM37" s="4" t="str">
        <f>HYPERLINK("http://www.stromypodkontrolou.cz/map/?draw_selection_circle=1#%7B%22lat%22%3A%2050.1310879641%2C%20%22lng%22%3A%2015.140253168%2C%20%22zoom%22%3A%2020%7D")</f>
        <v>http://www.stromypodkontrolou.cz/map/?draw_selection_circle=1#%7B%22lat%22%3A%2050.1310879641%2C%20%22lng%22%3A%2015.140253168%2C%20%22zoom%22%3A%2020%7D</v>
      </c>
    </row>
    <row r="38" spans="1:39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3" t="s">
        <v>177</v>
      </c>
      <c r="AH38" s="3" t="s">
        <v>178</v>
      </c>
      <c r="AI38" s="3" t="s">
        <v>174</v>
      </c>
      <c r="AJ38" s="3" t="s">
        <v>164</v>
      </c>
      <c r="AK38" s="3" t="s">
        <v>175</v>
      </c>
      <c r="AL38" s="3"/>
      <c r="AM38" s="4"/>
    </row>
    <row r="39" spans="1:39" ht="12.75">
      <c r="A39" s="4" t="s">
        <v>7</v>
      </c>
      <c r="B39" s="4" t="s">
        <v>8</v>
      </c>
      <c r="C39" s="4" t="s">
        <v>9</v>
      </c>
      <c r="D39" s="4">
        <v>80</v>
      </c>
      <c r="E39" s="4" t="s">
        <v>31</v>
      </c>
      <c r="F39" s="4" t="s">
        <v>11</v>
      </c>
      <c r="G39" s="4" t="s">
        <v>159</v>
      </c>
      <c r="H39" s="4">
        <v>71</v>
      </c>
      <c r="I39" s="4"/>
      <c r="J39" s="4"/>
      <c r="K39" s="4"/>
      <c r="L39" s="4">
        <v>223</v>
      </c>
      <c r="M39" s="4"/>
      <c r="N39" s="4"/>
      <c r="O39" s="4"/>
      <c r="P39" s="4">
        <v>26</v>
      </c>
      <c r="Q39" s="4">
        <v>7</v>
      </c>
      <c r="R39" s="4">
        <v>15</v>
      </c>
      <c r="S39" s="4" t="s">
        <v>160</v>
      </c>
      <c r="T39" s="4" t="s">
        <v>161</v>
      </c>
      <c r="U39" s="4" t="s">
        <v>179</v>
      </c>
      <c r="V39" s="4" t="s">
        <v>180</v>
      </c>
      <c r="W39" s="4" t="s">
        <v>164</v>
      </c>
      <c r="X39" s="4" t="s">
        <v>165</v>
      </c>
      <c r="Y39" s="4" t="s">
        <v>168</v>
      </c>
      <c r="Z39" s="4" t="s">
        <v>182</v>
      </c>
      <c r="AA39" s="4" t="s">
        <v>168</v>
      </c>
      <c r="AB39" s="4" t="s">
        <v>169</v>
      </c>
      <c r="AC39" s="4" t="s">
        <v>203</v>
      </c>
      <c r="AD39" s="4" t="s">
        <v>171</v>
      </c>
      <c r="AE39" s="4"/>
      <c r="AF39" s="4"/>
      <c r="AG39" s="3" t="s">
        <v>177</v>
      </c>
      <c r="AH39" s="3" t="s">
        <v>178</v>
      </c>
      <c r="AI39" s="3" t="s">
        <v>174</v>
      </c>
      <c r="AJ39" s="3" t="s">
        <v>164</v>
      </c>
      <c r="AK39" s="3" t="s">
        <v>175</v>
      </c>
      <c r="AL39" s="3"/>
      <c r="AM39" s="4" t="str">
        <f>HYPERLINK("http://www.stromypodkontrolou.cz/map/?draw_selection_circle=1#%7B%22lat%22%3A%2050.13118296%2C%20%22lng%22%3A%2015.1400449616%2C%20%22zoom%22%3A%2020%7D")</f>
        <v>http://www.stromypodkontrolou.cz/map/?draw_selection_circle=1#%7B%22lat%22%3A%2050.13118296%2C%20%22lng%22%3A%2015.1400449616%2C%20%22zoom%22%3A%2020%7D</v>
      </c>
    </row>
    <row r="40" spans="1:39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3" t="s">
        <v>189</v>
      </c>
      <c r="AH40" s="3" t="s">
        <v>190</v>
      </c>
      <c r="AI40" s="3" t="s">
        <v>174</v>
      </c>
      <c r="AJ40" s="3" t="s">
        <v>166</v>
      </c>
      <c r="AK40" s="3" t="s">
        <v>214</v>
      </c>
      <c r="AL40" s="3" t="s">
        <v>191</v>
      </c>
      <c r="AM40" s="4"/>
    </row>
    <row r="41" spans="1:39" ht="12.75">
      <c r="A41" s="4" t="s">
        <v>7</v>
      </c>
      <c r="B41" s="4" t="s">
        <v>8</v>
      </c>
      <c r="C41" s="4" t="s">
        <v>9</v>
      </c>
      <c r="D41" s="4">
        <v>81</v>
      </c>
      <c r="E41" s="4" t="s">
        <v>32</v>
      </c>
      <c r="F41" s="4" t="s">
        <v>11</v>
      </c>
      <c r="G41" s="4" t="s">
        <v>159</v>
      </c>
      <c r="H41" s="4">
        <v>57</v>
      </c>
      <c r="I41" s="4"/>
      <c r="J41" s="4"/>
      <c r="K41" s="4"/>
      <c r="L41" s="4">
        <v>179</v>
      </c>
      <c r="M41" s="4"/>
      <c r="N41" s="4"/>
      <c r="O41" s="4"/>
      <c r="P41" s="4">
        <v>14</v>
      </c>
      <c r="Q41" s="4">
        <v>7</v>
      </c>
      <c r="R41" s="4">
        <v>9</v>
      </c>
      <c r="S41" s="4" t="s">
        <v>160</v>
      </c>
      <c r="T41" s="4" t="s">
        <v>161</v>
      </c>
      <c r="U41" s="4" t="s">
        <v>179</v>
      </c>
      <c r="V41" s="4" t="s">
        <v>180</v>
      </c>
      <c r="W41" s="4" t="s">
        <v>166</v>
      </c>
      <c r="X41" s="4" t="s">
        <v>181</v>
      </c>
      <c r="Y41" s="4" t="s">
        <v>166</v>
      </c>
      <c r="Z41" s="4" t="s">
        <v>167</v>
      </c>
      <c r="AA41" s="4" t="s">
        <v>168</v>
      </c>
      <c r="AB41" s="4" t="s">
        <v>169</v>
      </c>
      <c r="AC41" s="4" t="s">
        <v>215</v>
      </c>
      <c r="AD41" s="4" t="s">
        <v>171</v>
      </c>
      <c r="AE41" s="4"/>
      <c r="AF41" s="4"/>
      <c r="AG41" s="3" t="s">
        <v>177</v>
      </c>
      <c r="AH41" s="3" t="s">
        <v>178</v>
      </c>
      <c r="AI41" s="3" t="s">
        <v>174</v>
      </c>
      <c r="AJ41" s="3" t="s">
        <v>164</v>
      </c>
      <c r="AK41" s="3" t="s">
        <v>175</v>
      </c>
      <c r="AL41" s="3"/>
      <c r="AM41" s="4" t="str">
        <f>HYPERLINK("http://www.stromypodkontrolou.cz/map/?draw_selection_circle=1#%7B%22lat%22%3A%2050.1312128343%2C%20%22lng%22%3A%2015.1399815944%2C%20%22zoom%22%3A%2020%7D")</f>
        <v>http://www.stromypodkontrolou.cz/map/?draw_selection_circle=1#%7B%22lat%22%3A%2050.1312128343%2C%20%22lng%22%3A%2015.1399815944%2C%20%22zoom%22%3A%2020%7D</v>
      </c>
    </row>
    <row r="42" spans="1:39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3" t="s">
        <v>172</v>
      </c>
      <c r="AH42" s="3" t="s">
        <v>173</v>
      </c>
      <c r="AI42" s="3" t="s">
        <v>174</v>
      </c>
      <c r="AJ42" s="3" t="s">
        <v>164</v>
      </c>
      <c r="AK42" s="3" t="s">
        <v>175</v>
      </c>
      <c r="AL42" s="3" t="s">
        <v>187</v>
      </c>
      <c r="AM42" s="4"/>
    </row>
    <row r="43" spans="1:39" ht="12.75">
      <c r="A43" s="4" t="s">
        <v>7</v>
      </c>
      <c r="B43" s="4" t="s">
        <v>8</v>
      </c>
      <c r="C43" s="4" t="s">
        <v>9</v>
      </c>
      <c r="D43" s="4">
        <v>82</v>
      </c>
      <c r="E43" s="4" t="s">
        <v>33</v>
      </c>
      <c r="F43" s="4" t="s">
        <v>11</v>
      </c>
      <c r="G43" s="4" t="s">
        <v>159</v>
      </c>
      <c r="H43" s="4">
        <v>59</v>
      </c>
      <c r="I43" s="4"/>
      <c r="J43" s="4"/>
      <c r="K43" s="4"/>
      <c r="L43" s="4">
        <v>185</v>
      </c>
      <c r="M43" s="4"/>
      <c r="N43" s="4"/>
      <c r="O43" s="4"/>
      <c r="P43" s="4">
        <v>25</v>
      </c>
      <c r="Q43" s="4">
        <v>6</v>
      </c>
      <c r="R43" s="4">
        <v>12</v>
      </c>
      <c r="S43" s="4" t="s">
        <v>160</v>
      </c>
      <c r="T43" s="4" t="s">
        <v>161</v>
      </c>
      <c r="U43" s="4" t="s">
        <v>162</v>
      </c>
      <c r="V43" s="4" t="s">
        <v>163</v>
      </c>
      <c r="W43" s="4" t="s">
        <v>166</v>
      </c>
      <c r="X43" s="4" t="s">
        <v>181</v>
      </c>
      <c r="Y43" s="4" t="s">
        <v>166</v>
      </c>
      <c r="Z43" s="4" t="s">
        <v>167</v>
      </c>
      <c r="AA43" s="4" t="s">
        <v>166</v>
      </c>
      <c r="AB43" s="4" t="s">
        <v>201</v>
      </c>
      <c r="AC43" s="4" t="s">
        <v>216</v>
      </c>
      <c r="AD43" s="4" t="s">
        <v>171</v>
      </c>
      <c r="AE43" s="4"/>
      <c r="AF43" s="4"/>
      <c r="AG43" s="3" t="s">
        <v>172</v>
      </c>
      <c r="AH43" s="3" t="s">
        <v>173</v>
      </c>
      <c r="AI43" s="3" t="s">
        <v>174</v>
      </c>
      <c r="AJ43" s="3" t="s">
        <v>164</v>
      </c>
      <c r="AK43" s="3" t="s">
        <v>175</v>
      </c>
      <c r="AL43" s="3" t="s">
        <v>187</v>
      </c>
      <c r="AM43" s="4" t="str">
        <f>HYPERLINK("http://www.stromypodkontrolou.cz/map/?draw_selection_circle=1#%7B%22lat%22%3A%2050.1312508755%2C%20%22lng%22%3A%2015.139913198%2C%20%22zoom%22%3A%2020%7D")</f>
        <v>http://www.stromypodkontrolou.cz/map/?draw_selection_circle=1#%7B%22lat%22%3A%2050.1312508755%2C%20%22lng%22%3A%2015.139913198%2C%20%22zoom%22%3A%2020%7D</v>
      </c>
    </row>
    <row r="44" spans="1:39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3" t="s">
        <v>177</v>
      </c>
      <c r="AH44" s="3" t="s">
        <v>178</v>
      </c>
      <c r="AI44" s="3" t="s">
        <v>174</v>
      </c>
      <c r="AJ44" s="3" t="s">
        <v>164</v>
      </c>
      <c r="AK44" s="3" t="s">
        <v>175</v>
      </c>
      <c r="AL44" s="3"/>
      <c r="AM44" s="4"/>
    </row>
    <row r="45" spans="1:39" ht="12.75">
      <c r="A45" s="4" t="s">
        <v>7</v>
      </c>
      <c r="B45" s="4" t="s">
        <v>8</v>
      </c>
      <c r="C45" s="4" t="s">
        <v>9</v>
      </c>
      <c r="D45" s="4">
        <v>83</v>
      </c>
      <c r="E45" s="4" t="s">
        <v>34</v>
      </c>
      <c r="F45" s="4" t="s">
        <v>11</v>
      </c>
      <c r="G45" s="4" t="s">
        <v>159</v>
      </c>
      <c r="H45" s="4">
        <v>49</v>
      </c>
      <c r="I45" s="4"/>
      <c r="J45" s="4"/>
      <c r="K45" s="4"/>
      <c r="L45" s="4">
        <v>154</v>
      </c>
      <c r="M45" s="4"/>
      <c r="N45" s="4"/>
      <c r="O45" s="4"/>
      <c r="P45" s="4">
        <v>19</v>
      </c>
      <c r="Q45" s="4">
        <v>5</v>
      </c>
      <c r="R45" s="4">
        <v>11</v>
      </c>
      <c r="S45" s="4" t="s">
        <v>160</v>
      </c>
      <c r="T45" s="4" t="s">
        <v>161</v>
      </c>
      <c r="U45" s="4" t="s">
        <v>179</v>
      </c>
      <c r="V45" s="4" t="s">
        <v>180</v>
      </c>
      <c r="W45" s="4" t="s">
        <v>166</v>
      </c>
      <c r="X45" s="4" t="s">
        <v>181</v>
      </c>
      <c r="Y45" s="4" t="s">
        <v>168</v>
      </c>
      <c r="Z45" s="4" t="s">
        <v>182</v>
      </c>
      <c r="AA45" s="4" t="s">
        <v>168</v>
      </c>
      <c r="AB45" s="4" t="s">
        <v>169</v>
      </c>
      <c r="AC45" s="4" t="s">
        <v>217</v>
      </c>
      <c r="AD45" s="4" t="s">
        <v>171</v>
      </c>
      <c r="AE45" s="4"/>
      <c r="AF45" s="4"/>
      <c r="AG45" s="3" t="s">
        <v>177</v>
      </c>
      <c r="AH45" s="3" t="s">
        <v>178</v>
      </c>
      <c r="AI45" s="3" t="s">
        <v>174</v>
      </c>
      <c r="AJ45" s="3" t="s">
        <v>164</v>
      </c>
      <c r="AK45" s="3" t="s">
        <v>175</v>
      </c>
      <c r="AL45" s="3"/>
      <c r="AM45" s="4" t="str">
        <f>HYPERLINK("http://www.stromypodkontrolou.cz/map/?draw_selection_circle=1#%7B%22lat%22%3A%2050.1312818244%2C%20%22lng%22%3A%2015.1398320612%2C%20%22zoom%22%3A%2020%7D")</f>
        <v>http://www.stromypodkontrolou.cz/map/?draw_selection_circle=1#%7B%22lat%22%3A%2050.1312818244%2C%20%22lng%22%3A%2015.1398320612%2C%20%22zoom%22%3A%2020%7D</v>
      </c>
    </row>
    <row r="46" spans="1:39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3" t="s">
        <v>189</v>
      </c>
      <c r="AH46" s="3" t="s">
        <v>190</v>
      </c>
      <c r="AI46" s="3" t="s">
        <v>174</v>
      </c>
      <c r="AJ46" s="3" t="s">
        <v>164</v>
      </c>
      <c r="AK46" s="3" t="s">
        <v>175</v>
      </c>
      <c r="AL46" s="3" t="s">
        <v>191</v>
      </c>
      <c r="AM46" s="4"/>
    </row>
    <row r="47" spans="1:39" ht="12.75">
      <c r="A47" s="4" t="s">
        <v>7</v>
      </c>
      <c r="B47" s="4" t="s">
        <v>8</v>
      </c>
      <c r="C47" s="4" t="s">
        <v>9</v>
      </c>
      <c r="D47" s="4">
        <v>84</v>
      </c>
      <c r="E47" s="4" t="s">
        <v>35</v>
      </c>
      <c r="F47" s="4" t="s">
        <v>11</v>
      </c>
      <c r="G47" s="4" t="s">
        <v>159</v>
      </c>
      <c r="H47" s="4">
        <v>65</v>
      </c>
      <c r="I47" s="4"/>
      <c r="J47" s="4"/>
      <c r="K47" s="4"/>
      <c r="L47" s="4">
        <v>204</v>
      </c>
      <c r="M47" s="4"/>
      <c r="N47" s="4"/>
      <c r="O47" s="4"/>
      <c r="P47" s="4">
        <v>27</v>
      </c>
      <c r="Q47" s="4">
        <v>5</v>
      </c>
      <c r="R47" s="4">
        <v>15</v>
      </c>
      <c r="S47" s="4" t="s">
        <v>160</v>
      </c>
      <c r="T47" s="4" t="s">
        <v>161</v>
      </c>
      <c r="U47" s="4" t="s">
        <v>162</v>
      </c>
      <c r="V47" s="4" t="s">
        <v>163</v>
      </c>
      <c r="W47" s="4" t="s">
        <v>164</v>
      </c>
      <c r="X47" s="4" t="s">
        <v>165</v>
      </c>
      <c r="Y47" s="4" t="s">
        <v>166</v>
      </c>
      <c r="Z47" s="4" t="s">
        <v>167</v>
      </c>
      <c r="AA47" s="4" t="s">
        <v>168</v>
      </c>
      <c r="AB47" s="4" t="s">
        <v>169</v>
      </c>
      <c r="AC47" s="4" t="s">
        <v>218</v>
      </c>
      <c r="AD47" s="4" t="s">
        <v>171</v>
      </c>
      <c r="AE47" s="4"/>
      <c r="AF47" s="4"/>
      <c r="AG47" s="3" t="s">
        <v>177</v>
      </c>
      <c r="AH47" s="3" t="s">
        <v>178</v>
      </c>
      <c r="AI47" s="3" t="s">
        <v>174</v>
      </c>
      <c r="AJ47" s="3" t="s">
        <v>164</v>
      </c>
      <c r="AK47" s="3" t="s">
        <v>175</v>
      </c>
      <c r="AL47" s="3"/>
      <c r="AM47" s="4" t="str">
        <f>HYPERLINK("http://www.stromypodkontrolou.cz/map/?draw_selection_circle=1#%7B%22lat%22%3A%2050.1313190059%2C%20%22lng%22%3A%2015.139758971%2C%20%22zoom%22%3A%2020%7D")</f>
        <v>http://www.stromypodkontrolou.cz/map/?draw_selection_circle=1#%7B%22lat%22%3A%2050.1313190059%2C%20%22lng%22%3A%2015.139758971%2C%20%22zoom%22%3A%2020%7D</v>
      </c>
    </row>
    <row r="48" spans="1:39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3" t="s">
        <v>189</v>
      </c>
      <c r="AH48" s="3" t="s">
        <v>190</v>
      </c>
      <c r="AI48" s="3" t="s">
        <v>174</v>
      </c>
      <c r="AJ48" s="3" t="s">
        <v>164</v>
      </c>
      <c r="AK48" s="3" t="s">
        <v>175</v>
      </c>
      <c r="AL48" s="3" t="s">
        <v>191</v>
      </c>
      <c r="AM48" s="4"/>
    </row>
    <row r="49" spans="1:39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3" t="s">
        <v>197</v>
      </c>
      <c r="AH49" s="3" t="s">
        <v>198</v>
      </c>
      <c r="AI49" s="3" t="s">
        <v>199</v>
      </c>
      <c r="AJ49" s="3" t="s">
        <v>166</v>
      </c>
      <c r="AK49" s="3" t="s">
        <v>214</v>
      </c>
      <c r="AL49" s="3" t="s">
        <v>219</v>
      </c>
      <c r="AM49" s="4"/>
    </row>
    <row r="50" spans="1:39" ht="12.75">
      <c r="A50" s="4" t="s">
        <v>7</v>
      </c>
      <c r="B50" s="4" t="s">
        <v>8</v>
      </c>
      <c r="C50" s="4" t="s">
        <v>9</v>
      </c>
      <c r="D50" s="4">
        <v>85</v>
      </c>
      <c r="E50" s="4" t="s">
        <v>36</v>
      </c>
      <c r="F50" s="4" t="s">
        <v>11</v>
      </c>
      <c r="G50" s="4" t="s">
        <v>159</v>
      </c>
      <c r="H50" s="4">
        <v>73</v>
      </c>
      <c r="I50" s="4"/>
      <c r="J50" s="4"/>
      <c r="K50" s="4"/>
      <c r="L50" s="4">
        <v>229</v>
      </c>
      <c r="M50" s="4"/>
      <c r="N50" s="4"/>
      <c r="O50" s="4"/>
      <c r="P50" s="4">
        <v>32</v>
      </c>
      <c r="Q50" s="4">
        <v>5</v>
      </c>
      <c r="R50" s="4">
        <v>14</v>
      </c>
      <c r="S50" s="4" t="s">
        <v>160</v>
      </c>
      <c r="T50" s="4" t="s">
        <v>161</v>
      </c>
      <c r="U50" s="4" t="s">
        <v>179</v>
      </c>
      <c r="V50" s="4" t="s">
        <v>180</v>
      </c>
      <c r="W50" s="4" t="s">
        <v>166</v>
      </c>
      <c r="X50" s="4" t="s">
        <v>181</v>
      </c>
      <c r="Y50" s="4" t="s">
        <v>168</v>
      </c>
      <c r="Z50" s="4" t="s">
        <v>182</v>
      </c>
      <c r="AA50" s="4" t="s">
        <v>168</v>
      </c>
      <c r="AB50" s="4" t="s">
        <v>169</v>
      </c>
      <c r="AC50" s="4" t="s">
        <v>220</v>
      </c>
      <c r="AD50" s="4" t="s">
        <v>171</v>
      </c>
      <c r="AE50" s="4"/>
      <c r="AF50" s="4"/>
      <c r="AG50" s="3" t="s">
        <v>197</v>
      </c>
      <c r="AH50" s="3" t="s">
        <v>198</v>
      </c>
      <c r="AI50" s="3" t="s">
        <v>199</v>
      </c>
      <c r="AJ50" s="3" t="s">
        <v>164</v>
      </c>
      <c r="AK50" s="3" t="s">
        <v>175</v>
      </c>
      <c r="AL50" s="3" t="s">
        <v>200</v>
      </c>
      <c r="AM50" s="4" t="str">
        <f>HYPERLINK("http://www.stromypodkontrolou.cz/map/?draw_selection_circle=1#%7B%22lat%22%3A%2050.1313531785%2C%20%22lng%22%3A%2015.1396845397%2C%20%22zoom%22%3A%2020%7D")</f>
        <v>http://www.stromypodkontrolou.cz/map/?draw_selection_circle=1#%7B%22lat%22%3A%2050.1313531785%2C%20%22lng%22%3A%2015.1396845397%2C%20%22zoom%22%3A%2020%7D</v>
      </c>
    </row>
    <row r="51" spans="1:39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3" t="s">
        <v>189</v>
      </c>
      <c r="AH51" s="3" t="s">
        <v>190</v>
      </c>
      <c r="AI51" s="3" t="s">
        <v>174</v>
      </c>
      <c r="AJ51" s="3" t="s">
        <v>164</v>
      </c>
      <c r="AK51" s="3" t="s">
        <v>175</v>
      </c>
      <c r="AL51" s="3" t="s">
        <v>191</v>
      </c>
      <c r="AM51" s="4"/>
    </row>
    <row r="52" spans="1:39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3" t="s">
        <v>177</v>
      </c>
      <c r="AH52" s="3" t="s">
        <v>178</v>
      </c>
      <c r="AI52" s="3" t="s">
        <v>174</v>
      </c>
      <c r="AJ52" s="3" t="s">
        <v>164</v>
      </c>
      <c r="AK52" s="3" t="s">
        <v>175</v>
      </c>
      <c r="AL52" s="3"/>
      <c r="AM52" s="4"/>
    </row>
    <row r="53" spans="1:39" ht="12.75">
      <c r="A53" s="3" t="s">
        <v>7</v>
      </c>
      <c r="B53" s="3" t="s">
        <v>8</v>
      </c>
      <c r="C53" s="3" t="s">
        <v>9</v>
      </c>
      <c r="D53" s="3">
        <v>86</v>
      </c>
      <c r="E53" s="3" t="s">
        <v>37</v>
      </c>
      <c r="F53" s="3" t="s">
        <v>11</v>
      </c>
      <c r="G53" s="3" t="s">
        <v>159</v>
      </c>
      <c r="H53" s="3">
        <v>53</v>
      </c>
      <c r="I53" s="3"/>
      <c r="J53" s="3"/>
      <c r="K53" s="3"/>
      <c r="L53" s="3">
        <v>166</v>
      </c>
      <c r="M53" s="3"/>
      <c r="N53" s="3"/>
      <c r="O53" s="3"/>
      <c r="P53" s="3">
        <v>14</v>
      </c>
      <c r="Q53" s="3">
        <v>2</v>
      </c>
      <c r="R53" s="3">
        <v>9</v>
      </c>
      <c r="S53" s="3" t="s">
        <v>160</v>
      </c>
      <c r="T53" s="3" t="s">
        <v>161</v>
      </c>
      <c r="U53" s="3" t="s">
        <v>179</v>
      </c>
      <c r="V53" s="3" t="s">
        <v>180</v>
      </c>
      <c r="W53" s="3" t="s">
        <v>166</v>
      </c>
      <c r="X53" s="3" t="s">
        <v>181</v>
      </c>
      <c r="Y53" s="3" t="s">
        <v>166</v>
      </c>
      <c r="Z53" s="3" t="s">
        <v>167</v>
      </c>
      <c r="AA53" s="3" t="s">
        <v>166</v>
      </c>
      <c r="AB53" s="3" t="s">
        <v>201</v>
      </c>
      <c r="AC53" s="3" t="s">
        <v>221</v>
      </c>
      <c r="AD53" s="3" t="s">
        <v>171</v>
      </c>
      <c r="AE53" s="3"/>
      <c r="AF53" s="3"/>
      <c r="AG53" s="3" t="s">
        <v>205</v>
      </c>
      <c r="AH53" s="3" t="s">
        <v>206</v>
      </c>
      <c r="AI53" s="3" t="s">
        <v>174</v>
      </c>
      <c r="AJ53" s="3" t="s">
        <v>164</v>
      </c>
      <c r="AK53" s="3" t="s">
        <v>175</v>
      </c>
      <c r="AL53" s="3" t="s">
        <v>191</v>
      </c>
      <c r="AM53" s="3" t="str">
        <f>HYPERLINK("http://www.stromypodkontrolou.cz/map/?draw_selection_circle=1#%7B%22lat%22%3A%2050.1313830527%2C%20%22lng%22%3A%2015.139618155%2C%20%22zoom%22%3A%2020%7D")</f>
        <v>http://www.stromypodkontrolou.cz/map/?draw_selection_circle=1#%7B%22lat%22%3A%2050.1313830527%2C%20%22lng%22%3A%2015.139618155%2C%20%22zoom%22%3A%2020%7D</v>
      </c>
    </row>
    <row r="54" spans="1:39" ht="12.75">
      <c r="A54" s="4" t="s">
        <v>7</v>
      </c>
      <c r="B54" s="4" t="s">
        <v>8</v>
      </c>
      <c r="C54" s="4" t="s">
        <v>9</v>
      </c>
      <c r="D54" s="4">
        <v>88</v>
      </c>
      <c r="E54" s="4" t="s">
        <v>38</v>
      </c>
      <c r="F54" s="4" t="s">
        <v>11</v>
      </c>
      <c r="G54" s="4" t="s">
        <v>159</v>
      </c>
      <c r="H54" s="4">
        <v>93</v>
      </c>
      <c r="I54" s="4"/>
      <c r="J54" s="4"/>
      <c r="K54" s="4"/>
      <c r="L54" s="4">
        <v>292</v>
      </c>
      <c r="M54" s="4"/>
      <c r="N54" s="4"/>
      <c r="O54" s="4"/>
      <c r="P54" s="4">
        <v>28</v>
      </c>
      <c r="Q54" s="4">
        <v>7</v>
      </c>
      <c r="R54" s="4">
        <v>16</v>
      </c>
      <c r="S54" s="4" t="s">
        <v>160</v>
      </c>
      <c r="T54" s="4" t="s">
        <v>161</v>
      </c>
      <c r="U54" s="4" t="s">
        <v>179</v>
      </c>
      <c r="V54" s="4" t="s">
        <v>180</v>
      </c>
      <c r="W54" s="4" t="s">
        <v>166</v>
      </c>
      <c r="X54" s="4" t="s">
        <v>181</v>
      </c>
      <c r="Y54" s="4" t="s">
        <v>168</v>
      </c>
      <c r="Z54" s="4" t="s">
        <v>182</v>
      </c>
      <c r="AA54" s="4" t="s">
        <v>168</v>
      </c>
      <c r="AB54" s="4" t="s">
        <v>169</v>
      </c>
      <c r="AC54" s="4" t="s">
        <v>222</v>
      </c>
      <c r="AD54" s="4" t="s">
        <v>171</v>
      </c>
      <c r="AE54" s="4"/>
      <c r="AF54" s="4"/>
      <c r="AG54" s="3" t="s">
        <v>189</v>
      </c>
      <c r="AH54" s="3" t="s">
        <v>190</v>
      </c>
      <c r="AI54" s="3" t="s">
        <v>174</v>
      </c>
      <c r="AJ54" s="3" t="s">
        <v>164</v>
      </c>
      <c r="AK54" s="3" t="s">
        <v>175</v>
      </c>
      <c r="AL54" s="3" t="s">
        <v>191</v>
      </c>
      <c r="AM54" s="4" t="str">
        <f>HYPERLINK("http://www.stromypodkontrolou.cz/map/?draw_selection_circle=1#%7B%22lat%22%3A%2050.1314870747%2C%20%22lng%22%3A%2015.1393962022%2C%20%22zoom%22%3A%2020%7D")</f>
        <v>http://www.stromypodkontrolou.cz/map/?draw_selection_circle=1#%7B%22lat%22%3A%2050.1314870747%2C%20%22lng%22%3A%2015.1393962022%2C%20%22zoom%22%3A%2020%7D</v>
      </c>
    </row>
    <row r="55" spans="1:3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3" t="s">
        <v>177</v>
      </c>
      <c r="AH55" s="3" t="s">
        <v>178</v>
      </c>
      <c r="AI55" s="3" t="s">
        <v>174</v>
      </c>
      <c r="AJ55" s="3" t="s">
        <v>164</v>
      </c>
      <c r="AK55" s="3" t="s">
        <v>175</v>
      </c>
      <c r="AL55" s="3"/>
      <c r="AM55" s="4"/>
    </row>
    <row r="56" spans="1:39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3" t="s">
        <v>172</v>
      </c>
      <c r="AH56" s="3" t="s">
        <v>173</v>
      </c>
      <c r="AI56" s="3" t="s">
        <v>174</v>
      </c>
      <c r="AJ56" s="3" t="s">
        <v>164</v>
      </c>
      <c r="AK56" s="3" t="s">
        <v>175</v>
      </c>
      <c r="AL56" s="3" t="s">
        <v>187</v>
      </c>
      <c r="AM56" s="4"/>
    </row>
    <row r="57" spans="1:39" ht="12.75">
      <c r="A57" s="4" t="s">
        <v>7</v>
      </c>
      <c r="B57" s="4" t="s">
        <v>8</v>
      </c>
      <c r="C57" s="4" t="s">
        <v>9</v>
      </c>
      <c r="D57" s="4">
        <v>90</v>
      </c>
      <c r="E57" s="4" t="s">
        <v>39</v>
      </c>
      <c r="F57" s="4" t="s">
        <v>11</v>
      </c>
      <c r="G57" s="4" t="s">
        <v>159</v>
      </c>
      <c r="H57" s="4">
        <v>59</v>
      </c>
      <c r="I57" s="4"/>
      <c r="J57" s="4"/>
      <c r="K57" s="4"/>
      <c r="L57" s="4">
        <v>185</v>
      </c>
      <c r="M57" s="4"/>
      <c r="N57" s="4"/>
      <c r="O57" s="4"/>
      <c r="P57" s="4">
        <v>33</v>
      </c>
      <c r="Q57" s="4">
        <v>5</v>
      </c>
      <c r="R57" s="4">
        <v>13</v>
      </c>
      <c r="S57" s="4" t="s">
        <v>160</v>
      </c>
      <c r="T57" s="4" t="s">
        <v>161</v>
      </c>
      <c r="U57" s="4" t="s">
        <v>179</v>
      </c>
      <c r="V57" s="4" t="s">
        <v>180</v>
      </c>
      <c r="W57" s="4" t="s">
        <v>164</v>
      </c>
      <c r="X57" s="4" t="s">
        <v>165</v>
      </c>
      <c r="Y57" s="4" t="s">
        <v>168</v>
      </c>
      <c r="Z57" s="4" t="s">
        <v>182</v>
      </c>
      <c r="AA57" s="4" t="s">
        <v>168</v>
      </c>
      <c r="AB57" s="4" t="s">
        <v>169</v>
      </c>
      <c r="AC57" s="4" t="s">
        <v>223</v>
      </c>
      <c r="AD57" s="4" t="s">
        <v>171</v>
      </c>
      <c r="AE57" s="4"/>
      <c r="AF57" s="4"/>
      <c r="AG57" s="3" t="s">
        <v>177</v>
      </c>
      <c r="AH57" s="3" t="s">
        <v>178</v>
      </c>
      <c r="AI57" s="3" t="s">
        <v>174</v>
      </c>
      <c r="AJ57" s="3" t="s">
        <v>164</v>
      </c>
      <c r="AK57" s="3" t="s">
        <v>175</v>
      </c>
      <c r="AL57" s="3"/>
      <c r="AM57" s="4" t="str">
        <f>HYPERLINK("http://www.stromypodkontrolou.cz/map/?draw_selection_circle=1#%7B%22lat%22%3A%2050.1315895921%2C%20%22lng%22%3A%2015.1391799491%2C%20%22zoom%22%3A%2020%7D")</f>
        <v>http://www.stromypodkontrolou.cz/map/?draw_selection_circle=1#%7B%22lat%22%3A%2050.1315895921%2C%20%22lng%22%3A%2015.1391799491%2C%20%22zoom%22%3A%2020%7D</v>
      </c>
    </row>
    <row r="58" spans="1:39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3" t="s">
        <v>197</v>
      </c>
      <c r="AH58" s="3" t="s">
        <v>198</v>
      </c>
      <c r="AI58" s="3" t="s">
        <v>199</v>
      </c>
      <c r="AJ58" s="3" t="s">
        <v>164</v>
      </c>
      <c r="AK58" s="3" t="s">
        <v>175</v>
      </c>
      <c r="AL58" s="3" t="s">
        <v>219</v>
      </c>
      <c r="AM58" s="4"/>
    </row>
    <row r="59" spans="1:39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3" t="s">
        <v>189</v>
      </c>
      <c r="AH59" s="3" t="s">
        <v>190</v>
      </c>
      <c r="AI59" s="3" t="s">
        <v>174</v>
      </c>
      <c r="AJ59" s="3" t="s">
        <v>166</v>
      </c>
      <c r="AK59" s="3" t="s">
        <v>214</v>
      </c>
      <c r="AL59" s="3" t="s">
        <v>191</v>
      </c>
      <c r="AM59" s="4"/>
    </row>
    <row r="60" spans="1:39" ht="12.75">
      <c r="A60" s="4" t="s">
        <v>7</v>
      </c>
      <c r="B60" s="4" t="s">
        <v>8</v>
      </c>
      <c r="C60" s="4" t="s">
        <v>9</v>
      </c>
      <c r="D60" s="4">
        <v>91</v>
      </c>
      <c r="E60" s="4" t="s">
        <v>40</v>
      </c>
      <c r="F60" s="4" t="s">
        <v>11</v>
      </c>
      <c r="G60" s="4" t="s">
        <v>159</v>
      </c>
      <c r="H60" s="4">
        <v>84</v>
      </c>
      <c r="I60" s="4"/>
      <c r="J60" s="4"/>
      <c r="K60" s="4"/>
      <c r="L60" s="4">
        <v>264</v>
      </c>
      <c r="M60" s="4"/>
      <c r="N60" s="4"/>
      <c r="O60" s="4"/>
      <c r="P60" s="4">
        <v>35</v>
      </c>
      <c r="Q60" s="4">
        <v>5</v>
      </c>
      <c r="R60" s="4">
        <v>15</v>
      </c>
      <c r="S60" s="4" t="s">
        <v>160</v>
      </c>
      <c r="T60" s="4" t="s">
        <v>161</v>
      </c>
      <c r="U60" s="4" t="s">
        <v>162</v>
      </c>
      <c r="V60" s="4" t="s">
        <v>163</v>
      </c>
      <c r="W60" s="4" t="s">
        <v>164</v>
      </c>
      <c r="X60" s="4" t="s">
        <v>165</v>
      </c>
      <c r="Y60" s="4" t="s">
        <v>166</v>
      </c>
      <c r="Z60" s="4" t="s">
        <v>167</v>
      </c>
      <c r="AA60" s="4" t="s">
        <v>168</v>
      </c>
      <c r="AB60" s="4" t="s">
        <v>169</v>
      </c>
      <c r="AC60" s="4" t="s">
        <v>224</v>
      </c>
      <c r="AD60" s="4" t="s">
        <v>171</v>
      </c>
      <c r="AE60" s="4"/>
      <c r="AF60" s="4"/>
      <c r="AG60" s="3" t="s">
        <v>177</v>
      </c>
      <c r="AH60" s="3" t="s">
        <v>178</v>
      </c>
      <c r="AI60" s="3" t="s">
        <v>174</v>
      </c>
      <c r="AJ60" s="3" t="s">
        <v>164</v>
      </c>
      <c r="AK60" s="3" t="s">
        <v>175</v>
      </c>
      <c r="AL60" s="3"/>
      <c r="AM60" s="4" t="str">
        <f>HYPERLINK("http://www.stromypodkontrolou.cz/map/?draw_selection_circle=1#%7B%22lat%22%3A%2050.1316287077%2C%20%22lng%22%3A%2015.1391185936%2C%20%22zoom%22%3A%2020%7D")</f>
        <v>http://www.stromypodkontrolou.cz/map/?draw_selection_circle=1#%7B%22lat%22%3A%2050.1316287077%2C%20%22lng%22%3A%2015.1391185936%2C%20%22zoom%22%3A%2020%7D</v>
      </c>
    </row>
    <row r="61" spans="1:39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3" t="s">
        <v>197</v>
      </c>
      <c r="AH61" s="3" t="s">
        <v>198</v>
      </c>
      <c r="AI61" s="3" t="s">
        <v>199</v>
      </c>
      <c r="AJ61" s="3" t="s">
        <v>164</v>
      </c>
      <c r="AK61" s="3" t="s">
        <v>175</v>
      </c>
      <c r="AL61" s="3" t="s">
        <v>225</v>
      </c>
      <c r="AM61" s="4"/>
    </row>
    <row r="62" spans="1:39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3" t="s">
        <v>172</v>
      </c>
      <c r="AH62" s="3" t="s">
        <v>173</v>
      </c>
      <c r="AI62" s="3" t="s">
        <v>174</v>
      </c>
      <c r="AJ62" s="3" t="s">
        <v>164</v>
      </c>
      <c r="AK62" s="3" t="s">
        <v>175</v>
      </c>
      <c r="AL62" s="3" t="s">
        <v>187</v>
      </c>
      <c r="AM62" s="4"/>
    </row>
    <row r="63" spans="1:39" ht="12.75">
      <c r="A63" s="3" t="s">
        <v>7</v>
      </c>
      <c r="B63" s="3" t="s">
        <v>8</v>
      </c>
      <c r="C63" s="3" t="s">
        <v>9</v>
      </c>
      <c r="D63" s="3">
        <v>92</v>
      </c>
      <c r="E63" s="3" t="s">
        <v>41</v>
      </c>
      <c r="F63" s="3" t="s">
        <v>11</v>
      </c>
      <c r="G63" s="3" t="s">
        <v>159</v>
      </c>
      <c r="H63" s="3">
        <v>73</v>
      </c>
      <c r="I63" s="3"/>
      <c r="J63" s="3"/>
      <c r="K63" s="3"/>
      <c r="L63" s="3">
        <v>229</v>
      </c>
      <c r="M63" s="3"/>
      <c r="N63" s="3"/>
      <c r="O63" s="3"/>
      <c r="P63" s="3">
        <v>21</v>
      </c>
      <c r="Q63" s="3">
        <v>5</v>
      </c>
      <c r="R63" s="3">
        <v>13</v>
      </c>
      <c r="S63" s="3" t="s">
        <v>160</v>
      </c>
      <c r="T63" s="3" t="s">
        <v>161</v>
      </c>
      <c r="U63" s="3" t="s">
        <v>162</v>
      </c>
      <c r="V63" s="3" t="s">
        <v>163</v>
      </c>
      <c r="W63" s="3" t="s">
        <v>166</v>
      </c>
      <c r="X63" s="3" t="s">
        <v>181</v>
      </c>
      <c r="Y63" s="3" t="s">
        <v>166</v>
      </c>
      <c r="Z63" s="3" t="s">
        <v>167</v>
      </c>
      <c r="AA63" s="3" t="s">
        <v>168</v>
      </c>
      <c r="AB63" s="3" t="s">
        <v>169</v>
      </c>
      <c r="AC63" s="3" t="s">
        <v>213</v>
      </c>
      <c r="AD63" s="3" t="s">
        <v>171</v>
      </c>
      <c r="AE63" s="3"/>
      <c r="AF63" s="3"/>
      <c r="AG63" s="3" t="s">
        <v>205</v>
      </c>
      <c r="AH63" s="3" t="s">
        <v>206</v>
      </c>
      <c r="AI63" s="3" t="s">
        <v>174</v>
      </c>
      <c r="AJ63" s="3" t="s">
        <v>164</v>
      </c>
      <c r="AK63" s="3" t="s">
        <v>175</v>
      </c>
      <c r="AL63" s="3" t="s">
        <v>191</v>
      </c>
      <c r="AM63" s="3" t="str">
        <f>HYPERLINK("http://www.stromypodkontrolou.cz/map/?draw_selection_circle=1#%7B%22lat%22%3A%2050.1316628801%2C%20%22lng%22%3A%2015.1390575733%2C%20%22zoom%22%3A%2020%7D")</f>
        <v>http://www.stromypodkontrolou.cz/map/?draw_selection_circle=1#%7B%22lat%22%3A%2050.1316628801%2C%20%22lng%22%3A%2015.1390575733%2C%20%22zoom%22%3A%2020%7D</v>
      </c>
    </row>
    <row r="64" spans="1:39" ht="12.75">
      <c r="A64" s="4" t="s">
        <v>7</v>
      </c>
      <c r="B64" s="4" t="s">
        <v>8</v>
      </c>
      <c r="C64" s="4" t="s">
        <v>9</v>
      </c>
      <c r="D64" s="4">
        <v>93</v>
      </c>
      <c r="E64" s="4" t="s">
        <v>42</v>
      </c>
      <c r="F64" s="4" t="s">
        <v>11</v>
      </c>
      <c r="G64" s="4" t="s">
        <v>159</v>
      </c>
      <c r="H64" s="4">
        <v>90</v>
      </c>
      <c r="I64" s="4"/>
      <c r="J64" s="4"/>
      <c r="K64" s="4"/>
      <c r="L64" s="4">
        <v>283</v>
      </c>
      <c r="M64" s="4"/>
      <c r="N64" s="4"/>
      <c r="O64" s="4"/>
      <c r="P64" s="4">
        <v>35</v>
      </c>
      <c r="Q64" s="4">
        <v>5</v>
      </c>
      <c r="R64" s="4">
        <v>17</v>
      </c>
      <c r="S64" s="4" t="s">
        <v>160</v>
      </c>
      <c r="T64" s="4" t="s">
        <v>161</v>
      </c>
      <c r="U64" s="4" t="s">
        <v>179</v>
      </c>
      <c r="V64" s="4" t="s">
        <v>180</v>
      </c>
      <c r="W64" s="4" t="s">
        <v>164</v>
      </c>
      <c r="X64" s="4" t="s">
        <v>165</v>
      </c>
      <c r="Y64" s="4" t="s">
        <v>168</v>
      </c>
      <c r="Z64" s="4" t="s">
        <v>182</v>
      </c>
      <c r="AA64" s="4" t="s">
        <v>168</v>
      </c>
      <c r="AB64" s="4" t="s">
        <v>169</v>
      </c>
      <c r="AC64" s="4" t="s">
        <v>226</v>
      </c>
      <c r="AD64" s="4" t="s">
        <v>171</v>
      </c>
      <c r="AE64" s="4"/>
      <c r="AF64" s="4"/>
      <c r="AG64" s="3" t="s">
        <v>189</v>
      </c>
      <c r="AH64" s="3" t="s">
        <v>190</v>
      </c>
      <c r="AI64" s="3" t="s">
        <v>174</v>
      </c>
      <c r="AJ64" s="3" t="s">
        <v>164</v>
      </c>
      <c r="AK64" s="3" t="s">
        <v>175</v>
      </c>
      <c r="AL64" s="3" t="s">
        <v>191</v>
      </c>
      <c r="AM64" s="4" t="str">
        <f>HYPERLINK("http://www.stromypodkontrolou.cz/map/?draw_selection_circle=1#%7B%22lat%22%3A%2050.1317013508%2C%20%22lng%22%3A%2015.1389777776%2C%20%22zoom%22%3A%2020%7D")</f>
        <v>http://www.stromypodkontrolou.cz/map/?draw_selection_circle=1#%7B%22lat%22%3A%2050.1317013508%2C%20%22lng%22%3A%2015.1389777776%2C%20%22zoom%22%3A%2020%7D</v>
      </c>
    </row>
    <row r="65" spans="1:39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3" t="s">
        <v>177</v>
      </c>
      <c r="AH65" s="3" t="s">
        <v>178</v>
      </c>
      <c r="AI65" s="3" t="s">
        <v>174</v>
      </c>
      <c r="AJ65" s="3" t="s">
        <v>164</v>
      </c>
      <c r="AK65" s="3" t="s">
        <v>175</v>
      </c>
      <c r="AL65" s="3"/>
      <c r="AM65" s="4"/>
    </row>
    <row r="66" spans="1:39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3" t="s">
        <v>197</v>
      </c>
      <c r="AH66" s="3" t="s">
        <v>198</v>
      </c>
      <c r="AI66" s="3" t="s">
        <v>199</v>
      </c>
      <c r="AJ66" s="3" t="s">
        <v>164</v>
      </c>
      <c r="AK66" s="3" t="s">
        <v>175</v>
      </c>
      <c r="AL66" s="3" t="s">
        <v>219</v>
      </c>
      <c r="AM66" s="4"/>
    </row>
    <row r="67" spans="1:39" ht="12.75">
      <c r="A67" s="4" t="s">
        <v>7</v>
      </c>
      <c r="B67" s="4" t="s">
        <v>8</v>
      </c>
      <c r="C67" s="4" t="s">
        <v>9</v>
      </c>
      <c r="D67" s="4">
        <v>94</v>
      </c>
      <c r="E67" s="4" t="s">
        <v>43</v>
      </c>
      <c r="F67" s="4" t="s">
        <v>11</v>
      </c>
      <c r="G67" s="4" t="s">
        <v>159</v>
      </c>
      <c r="H67" s="4">
        <v>63</v>
      </c>
      <c r="I67" s="4"/>
      <c r="J67" s="4"/>
      <c r="K67" s="4"/>
      <c r="L67" s="4">
        <v>198</v>
      </c>
      <c r="M67" s="4"/>
      <c r="N67" s="4"/>
      <c r="O67" s="4"/>
      <c r="P67" s="4">
        <v>22</v>
      </c>
      <c r="Q67" s="4">
        <v>4</v>
      </c>
      <c r="R67" s="4">
        <v>14</v>
      </c>
      <c r="S67" s="4" t="s">
        <v>160</v>
      </c>
      <c r="T67" s="4" t="s">
        <v>161</v>
      </c>
      <c r="U67" s="4" t="s">
        <v>179</v>
      </c>
      <c r="V67" s="4" t="s">
        <v>180</v>
      </c>
      <c r="W67" s="4" t="s">
        <v>164</v>
      </c>
      <c r="X67" s="4" t="s">
        <v>165</v>
      </c>
      <c r="Y67" s="4" t="s">
        <v>168</v>
      </c>
      <c r="Z67" s="4" t="s">
        <v>182</v>
      </c>
      <c r="AA67" s="4" t="s">
        <v>160</v>
      </c>
      <c r="AB67" s="4" t="s">
        <v>193</v>
      </c>
      <c r="AC67" s="4" t="s">
        <v>227</v>
      </c>
      <c r="AD67" s="4" t="s">
        <v>171</v>
      </c>
      <c r="AE67" s="4"/>
      <c r="AF67" s="4"/>
      <c r="AG67" s="3" t="s">
        <v>189</v>
      </c>
      <c r="AH67" s="3" t="s">
        <v>190</v>
      </c>
      <c r="AI67" s="3" t="s">
        <v>174</v>
      </c>
      <c r="AJ67" s="3" t="s">
        <v>164</v>
      </c>
      <c r="AK67" s="3" t="s">
        <v>175</v>
      </c>
      <c r="AL67" s="3" t="s">
        <v>191</v>
      </c>
      <c r="AM67" s="4" t="str">
        <f>HYPERLINK("http://www.stromypodkontrolou.cz/map/?draw_selection_circle=1#%7B%22lat%22%3A%2050.1317845249%2C%20%22lng%22%3A%2015.1388369616%2C%20%22zoom%22%3A%2020%7D")</f>
        <v>http://www.stromypodkontrolou.cz/map/?draw_selection_circle=1#%7B%22lat%22%3A%2050.1317845249%2C%20%22lng%22%3A%2015.1388369616%2C%20%22zoom%22%3A%2020%7D</v>
      </c>
    </row>
    <row r="68" spans="1:39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3" t="s">
        <v>172</v>
      </c>
      <c r="AH68" s="3" t="s">
        <v>173</v>
      </c>
      <c r="AI68" s="3" t="s">
        <v>174</v>
      </c>
      <c r="AJ68" s="3" t="s">
        <v>164</v>
      </c>
      <c r="AK68" s="3" t="s">
        <v>175</v>
      </c>
      <c r="AL68" s="3" t="s">
        <v>228</v>
      </c>
      <c r="AM68" s="4"/>
    </row>
    <row r="69" spans="1:39" ht="12.75">
      <c r="A69" s="3" t="s">
        <v>7</v>
      </c>
      <c r="B69" s="3" t="s">
        <v>8</v>
      </c>
      <c r="C69" s="3" t="s">
        <v>9</v>
      </c>
      <c r="D69" s="3">
        <v>95</v>
      </c>
      <c r="E69" s="3" t="s">
        <v>44</v>
      </c>
      <c r="F69" s="3" t="s">
        <v>11</v>
      </c>
      <c r="G69" s="3" t="s">
        <v>159</v>
      </c>
      <c r="H69" s="3">
        <v>50</v>
      </c>
      <c r="I69" s="3"/>
      <c r="J69" s="3"/>
      <c r="K69" s="3"/>
      <c r="L69" s="3">
        <v>157</v>
      </c>
      <c r="M69" s="3"/>
      <c r="N69" s="3"/>
      <c r="O69" s="3"/>
      <c r="P69" s="3">
        <v>18</v>
      </c>
      <c r="Q69" s="3">
        <v>4</v>
      </c>
      <c r="R69" s="3">
        <v>10</v>
      </c>
      <c r="S69" s="3" t="s">
        <v>160</v>
      </c>
      <c r="T69" s="3" t="s">
        <v>161</v>
      </c>
      <c r="U69" s="3" t="s">
        <v>179</v>
      </c>
      <c r="V69" s="3" t="s">
        <v>180</v>
      </c>
      <c r="W69" s="3" t="s">
        <v>164</v>
      </c>
      <c r="X69" s="3" t="s">
        <v>165</v>
      </c>
      <c r="Y69" s="3" t="s">
        <v>168</v>
      </c>
      <c r="Z69" s="3" t="s">
        <v>182</v>
      </c>
      <c r="AA69" s="3" t="s">
        <v>168</v>
      </c>
      <c r="AB69" s="3" t="s">
        <v>169</v>
      </c>
      <c r="AC69" s="3" t="s">
        <v>229</v>
      </c>
      <c r="AD69" s="3" t="s">
        <v>171</v>
      </c>
      <c r="AE69" s="3"/>
      <c r="AF69" s="3"/>
      <c r="AG69" s="3" t="s">
        <v>172</v>
      </c>
      <c r="AH69" s="3" t="s">
        <v>173</v>
      </c>
      <c r="AI69" s="3" t="s">
        <v>174</v>
      </c>
      <c r="AJ69" s="3" t="s">
        <v>164</v>
      </c>
      <c r="AK69" s="3" t="s">
        <v>175</v>
      </c>
      <c r="AL69" s="3" t="s">
        <v>187</v>
      </c>
      <c r="AM69" s="3" t="str">
        <f>HYPERLINK("http://www.stromypodkontrolou.cz/map/?draw_selection_circle=1#%7B%22lat%22%3A%2050.1318124645%2C%20%22lng%22%3A%2015.1387766119%2C%20%22zoom%22%3A%2020%7D")</f>
        <v>http://www.stromypodkontrolou.cz/map/?draw_selection_circle=1#%7B%22lat%22%3A%2050.1318124645%2C%20%22lng%22%3A%2015.1387766119%2C%20%22zoom%22%3A%2020%7D</v>
      </c>
    </row>
    <row r="70" spans="1:39" ht="12.75">
      <c r="A70" s="4" t="s">
        <v>7</v>
      </c>
      <c r="B70" s="4" t="s">
        <v>8</v>
      </c>
      <c r="C70" s="4" t="s">
        <v>9</v>
      </c>
      <c r="D70" s="4">
        <v>96</v>
      </c>
      <c r="E70" s="4" t="s">
        <v>45</v>
      </c>
      <c r="F70" s="4" t="s">
        <v>11</v>
      </c>
      <c r="G70" s="4" t="s">
        <v>159</v>
      </c>
      <c r="H70" s="4">
        <v>64</v>
      </c>
      <c r="I70" s="4"/>
      <c r="J70" s="4"/>
      <c r="K70" s="4"/>
      <c r="L70" s="4">
        <v>201</v>
      </c>
      <c r="M70" s="4"/>
      <c r="N70" s="4"/>
      <c r="O70" s="4"/>
      <c r="P70" s="4">
        <v>26</v>
      </c>
      <c r="Q70" s="4">
        <v>4</v>
      </c>
      <c r="R70" s="4">
        <v>13</v>
      </c>
      <c r="S70" s="4" t="s">
        <v>160</v>
      </c>
      <c r="T70" s="4" t="s">
        <v>161</v>
      </c>
      <c r="U70" s="4" t="s">
        <v>179</v>
      </c>
      <c r="V70" s="4" t="s">
        <v>180</v>
      </c>
      <c r="W70" s="4" t="s">
        <v>166</v>
      </c>
      <c r="X70" s="4" t="s">
        <v>181</v>
      </c>
      <c r="Y70" s="4" t="s">
        <v>168</v>
      </c>
      <c r="Z70" s="4" t="s">
        <v>182</v>
      </c>
      <c r="AA70" s="4" t="s">
        <v>168</v>
      </c>
      <c r="AB70" s="4" t="s">
        <v>169</v>
      </c>
      <c r="AC70" s="4" t="s">
        <v>230</v>
      </c>
      <c r="AD70" s="4" t="s">
        <v>171</v>
      </c>
      <c r="AE70" s="4"/>
      <c r="AF70" s="4"/>
      <c r="AG70" s="3" t="s">
        <v>189</v>
      </c>
      <c r="AH70" s="3" t="s">
        <v>190</v>
      </c>
      <c r="AI70" s="3" t="s">
        <v>174</v>
      </c>
      <c r="AJ70" s="3" t="s">
        <v>164</v>
      </c>
      <c r="AK70" s="3" t="s">
        <v>175</v>
      </c>
      <c r="AL70" s="3" t="s">
        <v>191</v>
      </c>
      <c r="AM70" s="4" t="str">
        <f>HYPERLINK("http://www.stromypodkontrolou.cz/map/?draw_selection_circle=1#%7B%22lat%22%3A%2050.131843413%2C%20%22lng%22%3A%2015.1387216266%2C%20%22zoom%22%3A%2020%7D")</f>
        <v>http://www.stromypodkontrolou.cz/map/?draw_selection_circle=1#%7B%22lat%22%3A%2050.131843413%2C%20%22lng%22%3A%2015.1387216266%2C%20%22zoom%22%3A%2020%7D</v>
      </c>
    </row>
    <row r="71" spans="1:39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3" t="s">
        <v>177</v>
      </c>
      <c r="AH71" s="3" t="s">
        <v>178</v>
      </c>
      <c r="AI71" s="3" t="s">
        <v>174</v>
      </c>
      <c r="AJ71" s="3" t="s">
        <v>164</v>
      </c>
      <c r="AK71" s="3" t="s">
        <v>175</v>
      </c>
      <c r="AL71" s="3"/>
      <c r="AM71" s="4"/>
    </row>
    <row r="72" spans="1:39" ht="12.75">
      <c r="A72" s="4" t="s">
        <v>7</v>
      </c>
      <c r="B72" s="4" t="s">
        <v>8</v>
      </c>
      <c r="C72" s="4" t="s">
        <v>9</v>
      </c>
      <c r="D72" s="4">
        <v>98</v>
      </c>
      <c r="E72" s="4" t="s">
        <v>46</v>
      </c>
      <c r="F72" s="4" t="s">
        <v>11</v>
      </c>
      <c r="G72" s="4" t="s">
        <v>159</v>
      </c>
      <c r="H72" s="4">
        <v>56</v>
      </c>
      <c r="I72" s="4"/>
      <c r="J72" s="4"/>
      <c r="K72" s="4"/>
      <c r="L72" s="4">
        <v>176</v>
      </c>
      <c r="M72" s="4"/>
      <c r="N72" s="4"/>
      <c r="O72" s="4"/>
      <c r="P72" s="4">
        <v>26</v>
      </c>
      <c r="Q72" s="4">
        <v>4</v>
      </c>
      <c r="R72" s="4">
        <v>13</v>
      </c>
      <c r="S72" s="4" t="s">
        <v>160</v>
      </c>
      <c r="T72" s="4" t="s">
        <v>161</v>
      </c>
      <c r="U72" s="4" t="s">
        <v>179</v>
      </c>
      <c r="V72" s="4" t="s">
        <v>180</v>
      </c>
      <c r="W72" s="4" t="s">
        <v>164</v>
      </c>
      <c r="X72" s="4" t="s">
        <v>165</v>
      </c>
      <c r="Y72" s="4" t="s">
        <v>168</v>
      </c>
      <c r="Z72" s="4" t="s">
        <v>182</v>
      </c>
      <c r="AA72" s="4" t="s">
        <v>168</v>
      </c>
      <c r="AB72" s="4" t="s">
        <v>169</v>
      </c>
      <c r="AC72" s="4" t="s">
        <v>231</v>
      </c>
      <c r="AD72" s="4" t="s">
        <v>171</v>
      </c>
      <c r="AE72" s="4"/>
      <c r="AF72" s="4"/>
      <c r="AG72" s="3" t="s">
        <v>172</v>
      </c>
      <c r="AH72" s="3" t="s">
        <v>173</v>
      </c>
      <c r="AI72" s="3" t="s">
        <v>174</v>
      </c>
      <c r="AJ72" s="3" t="s">
        <v>164</v>
      </c>
      <c r="AK72" s="3" t="s">
        <v>175</v>
      </c>
      <c r="AL72" s="3" t="s">
        <v>187</v>
      </c>
      <c r="AM72" s="4" t="str">
        <f>HYPERLINK("http://www.stromypodkontrolou.cz/map/?draw_selection_circle=1#%7B%22lat%22%3A%2050.1319025159%2C%20%22lng%22%3A%2015.1386277493%2C%20%22zoom%22%3A%2020%7D")</f>
        <v>http://www.stromypodkontrolou.cz/map/?draw_selection_circle=1#%7B%22lat%22%3A%2050.1319025159%2C%20%22lng%22%3A%2015.1386277493%2C%20%22zoom%22%3A%2020%7D</v>
      </c>
    </row>
    <row r="73" spans="1:39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3" t="s">
        <v>177</v>
      </c>
      <c r="AH73" s="3" t="s">
        <v>178</v>
      </c>
      <c r="AI73" s="3" t="s">
        <v>174</v>
      </c>
      <c r="AJ73" s="3" t="s">
        <v>164</v>
      </c>
      <c r="AK73" s="3" t="s">
        <v>175</v>
      </c>
      <c r="AL73" s="3"/>
      <c r="AM73" s="4"/>
    </row>
    <row r="74" spans="1:39" ht="12.75">
      <c r="A74" s="4" t="s">
        <v>7</v>
      </c>
      <c r="B74" s="4" t="s">
        <v>8</v>
      </c>
      <c r="C74" s="4" t="s">
        <v>9</v>
      </c>
      <c r="D74" s="4">
        <v>99</v>
      </c>
      <c r="E74" s="4" t="s">
        <v>47</v>
      </c>
      <c r="F74" s="4" t="s">
        <v>11</v>
      </c>
      <c r="G74" s="4" t="s">
        <v>159</v>
      </c>
      <c r="H74" s="4">
        <v>55</v>
      </c>
      <c r="I74" s="4"/>
      <c r="J74" s="4"/>
      <c r="K74" s="4"/>
      <c r="L74" s="4">
        <v>173</v>
      </c>
      <c r="M74" s="4"/>
      <c r="N74" s="4"/>
      <c r="O74" s="4"/>
      <c r="P74" s="4">
        <v>30</v>
      </c>
      <c r="Q74" s="4">
        <v>4</v>
      </c>
      <c r="R74" s="4">
        <v>13</v>
      </c>
      <c r="S74" s="4" t="s">
        <v>160</v>
      </c>
      <c r="T74" s="4" t="s">
        <v>161</v>
      </c>
      <c r="U74" s="4" t="s">
        <v>179</v>
      </c>
      <c r="V74" s="4" t="s">
        <v>180</v>
      </c>
      <c r="W74" s="4" t="s">
        <v>166</v>
      </c>
      <c r="X74" s="4" t="s">
        <v>181</v>
      </c>
      <c r="Y74" s="4" t="s">
        <v>168</v>
      </c>
      <c r="Z74" s="4" t="s">
        <v>182</v>
      </c>
      <c r="AA74" s="4" t="s">
        <v>168</v>
      </c>
      <c r="AB74" s="4" t="s">
        <v>169</v>
      </c>
      <c r="AC74" s="4" t="s">
        <v>232</v>
      </c>
      <c r="AD74" s="4" t="s">
        <v>171</v>
      </c>
      <c r="AE74" s="4"/>
      <c r="AF74" s="4"/>
      <c r="AG74" s="3" t="s">
        <v>197</v>
      </c>
      <c r="AH74" s="3" t="s">
        <v>198</v>
      </c>
      <c r="AI74" s="3" t="s">
        <v>199</v>
      </c>
      <c r="AJ74" s="3" t="s">
        <v>164</v>
      </c>
      <c r="AK74" s="3" t="s">
        <v>175</v>
      </c>
      <c r="AL74" s="3" t="s">
        <v>219</v>
      </c>
      <c r="AM74" s="4" t="str">
        <f>HYPERLINK("http://www.stromypodkontrolou.cz/map/?draw_selection_circle=1#%7B%22lat%22%3A%2050.1319500131%2C%20%22lng%22%3A%2015.1385298487%2C%20%22zoom%22%3A%2020%7D")</f>
        <v>http://www.stromypodkontrolou.cz/map/?draw_selection_circle=1#%7B%22lat%22%3A%2050.1319500131%2C%20%22lng%22%3A%2015.1385298487%2C%20%22zoom%22%3A%2020%7D</v>
      </c>
    </row>
    <row r="75" spans="1:39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3" t="s">
        <v>189</v>
      </c>
      <c r="AH75" s="3" t="s">
        <v>190</v>
      </c>
      <c r="AI75" s="3" t="s">
        <v>174</v>
      </c>
      <c r="AJ75" s="3" t="s">
        <v>164</v>
      </c>
      <c r="AK75" s="3" t="s">
        <v>175</v>
      </c>
      <c r="AL75" s="3" t="s">
        <v>210</v>
      </c>
      <c r="AM75" s="4"/>
    </row>
    <row r="76" spans="1:39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3" t="s">
        <v>177</v>
      </c>
      <c r="AH76" s="3" t="s">
        <v>178</v>
      </c>
      <c r="AI76" s="3" t="s">
        <v>174</v>
      </c>
      <c r="AJ76" s="3" t="s">
        <v>164</v>
      </c>
      <c r="AK76" s="3" t="s">
        <v>175</v>
      </c>
      <c r="AL76" s="3"/>
      <c r="AM76" s="4"/>
    </row>
    <row r="77" spans="1:39" ht="12.75">
      <c r="A77" s="4" t="s">
        <v>7</v>
      </c>
      <c r="B77" s="4" t="s">
        <v>8</v>
      </c>
      <c r="C77" s="4" t="s">
        <v>9</v>
      </c>
      <c r="D77" s="4">
        <v>100</v>
      </c>
      <c r="E77" s="4" t="s">
        <v>48</v>
      </c>
      <c r="F77" s="4" t="s">
        <v>11</v>
      </c>
      <c r="G77" s="4" t="s">
        <v>159</v>
      </c>
      <c r="H77" s="4">
        <v>55</v>
      </c>
      <c r="I77" s="4"/>
      <c r="J77" s="4"/>
      <c r="K77" s="4"/>
      <c r="L77" s="4">
        <v>173</v>
      </c>
      <c r="M77" s="4"/>
      <c r="N77" s="4"/>
      <c r="O77" s="4"/>
      <c r="P77" s="4">
        <v>32</v>
      </c>
      <c r="Q77" s="4">
        <v>4</v>
      </c>
      <c r="R77" s="4">
        <v>11</v>
      </c>
      <c r="S77" s="4" t="s">
        <v>160</v>
      </c>
      <c r="T77" s="4" t="s">
        <v>161</v>
      </c>
      <c r="U77" s="4" t="s">
        <v>162</v>
      </c>
      <c r="V77" s="4" t="s">
        <v>163</v>
      </c>
      <c r="W77" s="4" t="s">
        <v>164</v>
      </c>
      <c r="X77" s="4" t="s">
        <v>165</v>
      </c>
      <c r="Y77" s="4" t="s">
        <v>166</v>
      </c>
      <c r="Z77" s="4" t="s">
        <v>167</v>
      </c>
      <c r="AA77" s="4" t="s">
        <v>168</v>
      </c>
      <c r="AB77" s="4" t="s">
        <v>169</v>
      </c>
      <c r="AC77" s="4" t="s">
        <v>233</v>
      </c>
      <c r="AD77" s="4" t="s">
        <v>171</v>
      </c>
      <c r="AE77" s="4"/>
      <c r="AF77" s="4"/>
      <c r="AG77" s="3" t="s">
        <v>189</v>
      </c>
      <c r="AH77" s="3" t="s">
        <v>190</v>
      </c>
      <c r="AI77" s="3" t="s">
        <v>174</v>
      </c>
      <c r="AJ77" s="3" t="s">
        <v>166</v>
      </c>
      <c r="AK77" s="3" t="s">
        <v>214</v>
      </c>
      <c r="AL77" s="3" t="s">
        <v>210</v>
      </c>
      <c r="AM77" s="4" t="str">
        <f>HYPERLINK("http://www.stromypodkontrolou.cz/map/?draw_selection_circle=1#%7B%22lat%22%3A%2050.1319992296%2C%20%22lng%22%3A%2015.1384557527%2C%20%22zoom%22%3A%2020%7D")</f>
        <v>http://www.stromypodkontrolou.cz/map/?draw_selection_circle=1#%7B%22lat%22%3A%2050.1319992296%2C%20%22lng%22%3A%2015.1384557527%2C%20%22zoom%22%3A%2020%7D</v>
      </c>
    </row>
    <row r="78" spans="1:39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3" t="s">
        <v>177</v>
      </c>
      <c r="AH78" s="3" t="s">
        <v>178</v>
      </c>
      <c r="AI78" s="3" t="s">
        <v>174</v>
      </c>
      <c r="AJ78" s="3" t="s">
        <v>164</v>
      </c>
      <c r="AK78" s="3" t="s">
        <v>175</v>
      </c>
      <c r="AL78" s="3"/>
      <c r="AM78" s="4"/>
    </row>
    <row r="79" spans="1:39" ht="12.75">
      <c r="A79" s="4" t="s">
        <v>7</v>
      </c>
      <c r="B79" s="4" t="s">
        <v>8</v>
      </c>
      <c r="C79" s="4" t="s">
        <v>9</v>
      </c>
      <c r="D79" s="4">
        <v>101</v>
      </c>
      <c r="E79" s="4" t="s">
        <v>49</v>
      </c>
      <c r="F79" s="4" t="s">
        <v>11</v>
      </c>
      <c r="G79" s="4" t="s">
        <v>159</v>
      </c>
      <c r="H79" s="4">
        <v>57</v>
      </c>
      <c r="I79" s="4"/>
      <c r="J79" s="4"/>
      <c r="K79" s="4"/>
      <c r="L79" s="4">
        <v>179</v>
      </c>
      <c r="M79" s="4"/>
      <c r="N79" s="4"/>
      <c r="O79" s="4"/>
      <c r="P79" s="4">
        <v>29</v>
      </c>
      <c r="Q79" s="4">
        <v>6</v>
      </c>
      <c r="R79" s="4">
        <v>11</v>
      </c>
      <c r="S79" s="4" t="s">
        <v>160</v>
      </c>
      <c r="T79" s="4" t="s">
        <v>161</v>
      </c>
      <c r="U79" s="4" t="s">
        <v>179</v>
      </c>
      <c r="V79" s="4" t="s">
        <v>180</v>
      </c>
      <c r="W79" s="4" t="s">
        <v>164</v>
      </c>
      <c r="X79" s="4" t="s">
        <v>165</v>
      </c>
      <c r="Y79" s="4" t="s">
        <v>168</v>
      </c>
      <c r="Z79" s="4" t="s">
        <v>182</v>
      </c>
      <c r="AA79" s="4" t="s">
        <v>168</v>
      </c>
      <c r="AB79" s="4" t="s">
        <v>169</v>
      </c>
      <c r="AC79" s="4" t="s">
        <v>234</v>
      </c>
      <c r="AD79" s="4" t="s">
        <v>171</v>
      </c>
      <c r="AE79" s="4"/>
      <c r="AF79" s="4"/>
      <c r="AG79" s="3" t="s">
        <v>189</v>
      </c>
      <c r="AH79" s="3" t="s">
        <v>190</v>
      </c>
      <c r="AI79" s="3" t="s">
        <v>174</v>
      </c>
      <c r="AJ79" s="3" t="s">
        <v>164</v>
      </c>
      <c r="AK79" s="3" t="s">
        <v>175</v>
      </c>
      <c r="AL79" s="3" t="s">
        <v>210</v>
      </c>
      <c r="AM79" s="4" t="str">
        <f>HYPERLINK("http://www.stromypodkontrolou.cz/map/?draw_selection_circle=1#%7B%22lat%22%3A%2050.1320377001%2C%20%22lng%22%3A%2015.1383923855%2C%20%22zoom%22%3A%2020%7D")</f>
        <v>http://www.stromypodkontrolou.cz/map/?draw_selection_circle=1#%7B%22lat%22%3A%2050.1320377001%2C%20%22lng%22%3A%2015.1383923855%2C%20%22zoom%22%3A%2020%7D</v>
      </c>
    </row>
    <row r="80" spans="1:39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3" t="s">
        <v>177</v>
      </c>
      <c r="AH80" s="3" t="s">
        <v>178</v>
      </c>
      <c r="AI80" s="3" t="s">
        <v>174</v>
      </c>
      <c r="AJ80" s="3" t="s">
        <v>164</v>
      </c>
      <c r="AK80" s="3" t="s">
        <v>175</v>
      </c>
      <c r="AL80" s="3"/>
      <c r="AM80" s="4"/>
    </row>
    <row r="81" spans="1:39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3" t="s">
        <v>197</v>
      </c>
      <c r="AH81" s="3" t="s">
        <v>198</v>
      </c>
      <c r="AI81" s="3" t="s">
        <v>199</v>
      </c>
      <c r="AJ81" s="3" t="s">
        <v>164</v>
      </c>
      <c r="AK81" s="3" t="s">
        <v>175</v>
      </c>
      <c r="AL81" s="3" t="s">
        <v>219</v>
      </c>
      <c r="AM81" s="4"/>
    </row>
    <row r="82" spans="1:39" ht="12.75">
      <c r="A82" s="4" t="s">
        <v>7</v>
      </c>
      <c r="B82" s="4" t="s">
        <v>8</v>
      </c>
      <c r="C82" s="4" t="s">
        <v>9</v>
      </c>
      <c r="D82" s="4">
        <v>102</v>
      </c>
      <c r="E82" s="4" t="s">
        <v>50</v>
      </c>
      <c r="F82" s="4" t="s">
        <v>11</v>
      </c>
      <c r="G82" s="4" t="s">
        <v>159</v>
      </c>
      <c r="H82" s="4">
        <v>53</v>
      </c>
      <c r="I82" s="4"/>
      <c r="J82" s="4"/>
      <c r="K82" s="4"/>
      <c r="L82" s="4">
        <v>166</v>
      </c>
      <c r="M82" s="4"/>
      <c r="N82" s="4"/>
      <c r="O82" s="4"/>
      <c r="P82" s="4">
        <v>22</v>
      </c>
      <c r="Q82" s="4">
        <v>6</v>
      </c>
      <c r="R82" s="4">
        <v>13</v>
      </c>
      <c r="S82" s="4" t="s">
        <v>160</v>
      </c>
      <c r="T82" s="4" t="s">
        <v>161</v>
      </c>
      <c r="U82" s="4" t="s">
        <v>162</v>
      </c>
      <c r="V82" s="4" t="s">
        <v>163</v>
      </c>
      <c r="W82" s="4" t="s">
        <v>166</v>
      </c>
      <c r="X82" s="4" t="s">
        <v>181</v>
      </c>
      <c r="Y82" s="4" t="s">
        <v>166</v>
      </c>
      <c r="Z82" s="4" t="s">
        <v>167</v>
      </c>
      <c r="AA82" s="4" t="s">
        <v>168</v>
      </c>
      <c r="AB82" s="4" t="s">
        <v>169</v>
      </c>
      <c r="AC82" s="4" t="s">
        <v>235</v>
      </c>
      <c r="AD82" s="4" t="s">
        <v>171</v>
      </c>
      <c r="AE82" s="4"/>
      <c r="AF82" s="4"/>
      <c r="AG82" s="3" t="s">
        <v>177</v>
      </c>
      <c r="AH82" s="3" t="s">
        <v>178</v>
      </c>
      <c r="AI82" s="3" t="s">
        <v>174</v>
      </c>
      <c r="AJ82" s="3" t="s">
        <v>164</v>
      </c>
      <c r="AK82" s="3" t="s">
        <v>175</v>
      </c>
      <c r="AL82" s="3"/>
      <c r="AM82" s="4" t="str">
        <f>HYPERLINK("http://www.stromypodkontrolou.cz/map/?draw_selection_circle=1#%7B%22lat%22%3A%2050.1320712274%2C%20%22lng%22%3A%2015.1383233186%2C%20%22zoom%22%3A%2020%7D")</f>
        <v>http://www.stromypodkontrolou.cz/map/?draw_selection_circle=1#%7B%22lat%22%3A%2050.1320712274%2C%20%22lng%22%3A%2015.1383233186%2C%20%22zoom%22%3A%2020%7D</v>
      </c>
    </row>
    <row r="83" spans="1:39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3" t="s">
        <v>172</v>
      </c>
      <c r="AH83" s="3" t="s">
        <v>173</v>
      </c>
      <c r="AI83" s="3" t="s">
        <v>174</v>
      </c>
      <c r="AJ83" s="3" t="s">
        <v>164</v>
      </c>
      <c r="AK83" s="3" t="s">
        <v>175</v>
      </c>
      <c r="AL83" s="3" t="s">
        <v>187</v>
      </c>
      <c r="AM83" s="4"/>
    </row>
    <row r="84" spans="1:39" ht="12.75">
      <c r="A84" s="4" t="s">
        <v>7</v>
      </c>
      <c r="B84" s="4" t="s">
        <v>8</v>
      </c>
      <c r="C84" s="4" t="s">
        <v>9</v>
      </c>
      <c r="D84" s="4">
        <v>103</v>
      </c>
      <c r="E84" s="4" t="s">
        <v>51</v>
      </c>
      <c r="F84" s="4" t="s">
        <v>11</v>
      </c>
      <c r="G84" s="4" t="s">
        <v>159</v>
      </c>
      <c r="H84" s="4">
        <v>70</v>
      </c>
      <c r="I84" s="4"/>
      <c r="J84" s="4"/>
      <c r="K84" s="4"/>
      <c r="L84" s="4">
        <v>220</v>
      </c>
      <c r="M84" s="4"/>
      <c r="N84" s="4"/>
      <c r="O84" s="4"/>
      <c r="P84" s="4">
        <v>28</v>
      </c>
      <c r="Q84" s="4">
        <v>6</v>
      </c>
      <c r="R84" s="4">
        <v>16</v>
      </c>
      <c r="S84" s="4" t="s">
        <v>160</v>
      </c>
      <c r="T84" s="4" t="s">
        <v>161</v>
      </c>
      <c r="U84" s="4" t="s">
        <v>162</v>
      </c>
      <c r="V84" s="4" t="s">
        <v>163</v>
      </c>
      <c r="W84" s="4" t="s">
        <v>164</v>
      </c>
      <c r="X84" s="4" t="s">
        <v>165</v>
      </c>
      <c r="Y84" s="4" t="s">
        <v>166</v>
      </c>
      <c r="Z84" s="4" t="s">
        <v>167</v>
      </c>
      <c r="AA84" s="4" t="s">
        <v>168</v>
      </c>
      <c r="AB84" s="4" t="s">
        <v>169</v>
      </c>
      <c r="AC84" s="4" t="s">
        <v>236</v>
      </c>
      <c r="AD84" s="4" t="s">
        <v>171</v>
      </c>
      <c r="AE84" s="4"/>
      <c r="AF84" s="4"/>
      <c r="AG84" s="3" t="s">
        <v>189</v>
      </c>
      <c r="AH84" s="3" t="s">
        <v>190</v>
      </c>
      <c r="AI84" s="3" t="s">
        <v>174</v>
      </c>
      <c r="AJ84" s="3" t="s">
        <v>166</v>
      </c>
      <c r="AK84" s="3" t="s">
        <v>214</v>
      </c>
      <c r="AL84" s="3" t="s">
        <v>191</v>
      </c>
      <c r="AM84" s="4" t="str">
        <f>HYPERLINK("http://www.stromypodkontrolou.cz/map/?draw_selection_circle=1#%7B%22lat%22%3A%2050.1321124918%2C%20%22lng%22%3A%2015.1382565987%2C%20%22zoom%22%3A%2020%7D")</f>
        <v>http://www.stromypodkontrolou.cz/map/?draw_selection_circle=1#%7B%22lat%22%3A%2050.1321124918%2C%20%22lng%22%3A%2015.1382565987%2C%20%22zoom%22%3A%2020%7D</v>
      </c>
    </row>
    <row r="85" spans="1:39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3" t="s">
        <v>177</v>
      </c>
      <c r="AH85" s="3" t="s">
        <v>178</v>
      </c>
      <c r="AI85" s="3" t="s">
        <v>174</v>
      </c>
      <c r="AJ85" s="3" t="s">
        <v>164</v>
      </c>
      <c r="AK85" s="3" t="s">
        <v>175</v>
      </c>
      <c r="AL85" s="3"/>
      <c r="AM85" s="4"/>
    </row>
    <row r="86" spans="1:39" ht="12.75">
      <c r="A86" s="4" t="s">
        <v>7</v>
      </c>
      <c r="B86" s="4" t="s">
        <v>8</v>
      </c>
      <c r="C86" s="4" t="s">
        <v>9</v>
      </c>
      <c r="D86" s="4">
        <v>104</v>
      </c>
      <c r="E86" s="4" t="s">
        <v>52</v>
      </c>
      <c r="F86" s="4" t="s">
        <v>11</v>
      </c>
      <c r="G86" s="4" t="s">
        <v>159</v>
      </c>
      <c r="H86" s="4">
        <v>73</v>
      </c>
      <c r="I86" s="4"/>
      <c r="J86" s="4"/>
      <c r="K86" s="4"/>
      <c r="L86" s="4">
        <v>229</v>
      </c>
      <c r="M86" s="4"/>
      <c r="N86" s="4"/>
      <c r="O86" s="4"/>
      <c r="P86" s="4">
        <v>30</v>
      </c>
      <c r="Q86" s="4">
        <v>6</v>
      </c>
      <c r="R86" s="4">
        <v>13</v>
      </c>
      <c r="S86" s="4" t="s">
        <v>160</v>
      </c>
      <c r="T86" s="4" t="s">
        <v>161</v>
      </c>
      <c r="U86" s="4" t="s">
        <v>162</v>
      </c>
      <c r="V86" s="4" t="s">
        <v>163</v>
      </c>
      <c r="W86" s="4" t="s">
        <v>164</v>
      </c>
      <c r="X86" s="4" t="s">
        <v>165</v>
      </c>
      <c r="Y86" s="4" t="s">
        <v>166</v>
      </c>
      <c r="Z86" s="4" t="s">
        <v>167</v>
      </c>
      <c r="AA86" s="4" t="s">
        <v>168</v>
      </c>
      <c r="AB86" s="4" t="s">
        <v>169</v>
      </c>
      <c r="AC86" s="4" t="s">
        <v>224</v>
      </c>
      <c r="AD86" s="4" t="s">
        <v>171</v>
      </c>
      <c r="AE86" s="4"/>
      <c r="AF86" s="4"/>
      <c r="AG86" s="3" t="s">
        <v>197</v>
      </c>
      <c r="AH86" s="3" t="s">
        <v>198</v>
      </c>
      <c r="AI86" s="3" t="s">
        <v>199</v>
      </c>
      <c r="AJ86" s="3" t="s">
        <v>164</v>
      </c>
      <c r="AK86" s="3" t="s">
        <v>175</v>
      </c>
      <c r="AL86" s="3" t="s">
        <v>219</v>
      </c>
      <c r="AM86" s="4" t="str">
        <f>HYPERLINK("http://www.stromypodkontrolou.cz/map/?draw_selection_circle=1#%7B%22lat%22%3A%2050.1321516069%2C%20%22lng%22%3A%2015.1381952431%2C%20%22zoom%22%3A%2020%7D")</f>
        <v>http://www.stromypodkontrolou.cz/map/?draw_selection_circle=1#%7B%22lat%22%3A%2050.1321516069%2C%20%22lng%22%3A%2015.1381952431%2C%20%22zoom%22%3A%2020%7D</v>
      </c>
    </row>
    <row r="87" spans="1:39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3" t="s">
        <v>177</v>
      </c>
      <c r="AH87" s="3" t="s">
        <v>178</v>
      </c>
      <c r="AI87" s="3" t="s">
        <v>174</v>
      </c>
      <c r="AJ87" s="3" t="s">
        <v>164</v>
      </c>
      <c r="AK87" s="3" t="s">
        <v>175</v>
      </c>
      <c r="AL87" s="3"/>
      <c r="AM87" s="4"/>
    </row>
    <row r="88" spans="1:39" ht="12.75">
      <c r="A88" s="4" t="s">
        <v>7</v>
      </c>
      <c r="B88" s="4" t="s">
        <v>8</v>
      </c>
      <c r="C88" s="4" t="s">
        <v>9</v>
      </c>
      <c r="D88" s="4">
        <v>105</v>
      </c>
      <c r="E88" s="4" t="s">
        <v>53</v>
      </c>
      <c r="F88" s="4" t="s">
        <v>11</v>
      </c>
      <c r="G88" s="4" t="s">
        <v>159</v>
      </c>
      <c r="H88" s="4">
        <v>65</v>
      </c>
      <c r="I88" s="4"/>
      <c r="J88" s="4"/>
      <c r="K88" s="4"/>
      <c r="L88" s="4">
        <v>204</v>
      </c>
      <c r="M88" s="4"/>
      <c r="N88" s="4"/>
      <c r="O88" s="4"/>
      <c r="P88" s="4">
        <v>25</v>
      </c>
      <c r="Q88" s="4">
        <v>6</v>
      </c>
      <c r="R88" s="4">
        <v>11</v>
      </c>
      <c r="S88" s="4" t="s">
        <v>160</v>
      </c>
      <c r="T88" s="4" t="s">
        <v>161</v>
      </c>
      <c r="U88" s="4" t="s">
        <v>179</v>
      </c>
      <c r="V88" s="4" t="s">
        <v>180</v>
      </c>
      <c r="W88" s="4" t="s">
        <v>164</v>
      </c>
      <c r="X88" s="4" t="s">
        <v>165</v>
      </c>
      <c r="Y88" s="4" t="s">
        <v>168</v>
      </c>
      <c r="Z88" s="4" t="s">
        <v>182</v>
      </c>
      <c r="AA88" s="4" t="s">
        <v>168</v>
      </c>
      <c r="AB88" s="4" t="s">
        <v>169</v>
      </c>
      <c r="AC88" s="4" t="s">
        <v>237</v>
      </c>
      <c r="AD88" s="4" t="s">
        <v>171</v>
      </c>
      <c r="AE88" s="4"/>
      <c r="AF88" s="4"/>
      <c r="AG88" s="3" t="s">
        <v>177</v>
      </c>
      <c r="AH88" s="3" t="s">
        <v>178</v>
      </c>
      <c r="AI88" s="3" t="s">
        <v>174</v>
      </c>
      <c r="AJ88" s="3" t="s">
        <v>164</v>
      </c>
      <c r="AK88" s="3" t="s">
        <v>175</v>
      </c>
      <c r="AL88" s="3"/>
      <c r="AM88" s="4" t="str">
        <f>HYPERLINK("http://www.stromypodkontrolou.cz/map/?draw_selection_circle=1#%7B%22lat%22%3A%2050.1321879281%2C%20%22lng%22%3A%2015.138129529%2C%20%22zoom%22%3A%2020%7D")</f>
        <v>http://www.stromypodkontrolou.cz/map/?draw_selection_circle=1#%7B%22lat%22%3A%2050.1321879281%2C%20%22lng%22%3A%2015.138129529%2C%20%22zoom%22%3A%2020%7D</v>
      </c>
    </row>
    <row r="89" spans="1:39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3" t="s">
        <v>189</v>
      </c>
      <c r="AH89" s="3" t="s">
        <v>190</v>
      </c>
      <c r="AI89" s="3" t="s">
        <v>174</v>
      </c>
      <c r="AJ89" s="3" t="s">
        <v>164</v>
      </c>
      <c r="AK89" s="3" t="s">
        <v>175</v>
      </c>
      <c r="AL89" s="3" t="s">
        <v>210</v>
      </c>
      <c r="AM89" s="4"/>
    </row>
    <row r="90" spans="1:39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3" t="s">
        <v>197</v>
      </c>
      <c r="AH90" s="3" t="s">
        <v>198</v>
      </c>
      <c r="AI90" s="3" t="s">
        <v>199</v>
      </c>
      <c r="AJ90" s="3" t="s">
        <v>164</v>
      </c>
      <c r="AK90" s="3" t="s">
        <v>175</v>
      </c>
      <c r="AL90" s="3" t="s">
        <v>225</v>
      </c>
      <c r="AM90" s="4"/>
    </row>
    <row r="91" spans="1:39" ht="12.75">
      <c r="A91" s="4" t="s">
        <v>7</v>
      </c>
      <c r="B91" s="4" t="s">
        <v>8</v>
      </c>
      <c r="C91" s="4" t="s">
        <v>9</v>
      </c>
      <c r="D91" s="4">
        <v>106</v>
      </c>
      <c r="E91" s="4" t="s">
        <v>54</v>
      </c>
      <c r="F91" s="4" t="s">
        <v>11</v>
      </c>
      <c r="G91" s="4" t="s">
        <v>159</v>
      </c>
      <c r="H91" s="4">
        <v>69</v>
      </c>
      <c r="I91" s="4"/>
      <c r="J91" s="4"/>
      <c r="K91" s="4"/>
      <c r="L91" s="4">
        <v>217</v>
      </c>
      <c r="M91" s="4"/>
      <c r="N91" s="4"/>
      <c r="O91" s="4"/>
      <c r="P91" s="4">
        <v>28</v>
      </c>
      <c r="Q91" s="4">
        <v>4</v>
      </c>
      <c r="R91" s="4">
        <v>12</v>
      </c>
      <c r="S91" s="4" t="s">
        <v>160</v>
      </c>
      <c r="T91" s="4" t="s">
        <v>161</v>
      </c>
      <c r="U91" s="4" t="s">
        <v>179</v>
      </c>
      <c r="V91" s="4" t="s">
        <v>180</v>
      </c>
      <c r="W91" s="4" t="s">
        <v>168</v>
      </c>
      <c r="X91" s="4" t="s">
        <v>204</v>
      </c>
      <c r="Y91" s="4" t="s">
        <v>166</v>
      </c>
      <c r="Z91" s="4" t="s">
        <v>167</v>
      </c>
      <c r="AA91" s="4" t="s">
        <v>168</v>
      </c>
      <c r="AB91" s="4" t="s">
        <v>169</v>
      </c>
      <c r="AC91" s="4" t="s">
        <v>236</v>
      </c>
      <c r="AD91" s="4" t="s">
        <v>171</v>
      </c>
      <c r="AE91" s="4"/>
      <c r="AF91" s="4"/>
      <c r="AG91" s="3" t="s">
        <v>177</v>
      </c>
      <c r="AH91" s="3" t="s">
        <v>178</v>
      </c>
      <c r="AI91" s="3" t="s">
        <v>174</v>
      </c>
      <c r="AJ91" s="3" t="s">
        <v>164</v>
      </c>
      <c r="AK91" s="3" t="s">
        <v>175</v>
      </c>
      <c r="AL91" s="3"/>
      <c r="AM91" s="4" t="str">
        <f>HYPERLINK("http://www.stromypodkontrolou.cz/map/?draw_selection_circle=1#%7B%22lat%22%3A%2050.1322248941%2C%20%22lng%22%3A%2015.1380594563%2C%20%22zoom%22%3A%2020%7D")</f>
        <v>http://www.stromypodkontrolou.cz/map/?draw_selection_circle=1#%7B%22lat%22%3A%2050.1322248941%2C%20%22lng%22%3A%2015.1380594563%2C%20%22zoom%22%3A%2020%7D</v>
      </c>
    </row>
    <row r="92" spans="1:39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3" t="s">
        <v>172</v>
      </c>
      <c r="AH92" s="3" t="s">
        <v>173</v>
      </c>
      <c r="AI92" s="3" t="s">
        <v>174</v>
      </c>
      <c r="AJ92" s="3" t="s">
        <v>164</v>
      </c>
      <c r="AK92" s="3" t="s">
        <v>175</v>
      </c>
      <c r="AL92" s="3" t="s">
        <v>187</v>
      </c>
      <c r="AM92" s="4"/>
    </row>
    <row r="93" spans="1:39" ht="12.75">
      <c r="A93" s="3" t="s">
        <v>7</v>
      </c>
      <c r="B93" s="3" t="s">
        <v>8</v>
      </c>
      <c r="C93" s="3" t="s">
        <v>9</v>
      </c>
      <c r="D93" s="3">
        <v>107</v>
      </c>
      <c r="E93" s="3" t="s">
        <v>55</v>
      </c>
      <c r="F93" s="3" t="s">
        <v>11</v>
      </c>
      <c r="G93" s="3" t="s">
        <v>159</v>
      </c>
      <c r="H93" s="3">
        <v>50</v>
      </c>
      <c r="I93" s="3"/>
      <c r="J93" s="3"/>
      <c r="K93" s="3"/>
      <c r="L93" s="3">
        <v>157</v>
      </c>
      <c r="M93" s="3"/>
      <c r="N93" s="3"/>
      <c r="O93" s="3"/>
      <c r="P93" s="3">
        <v>20</v>
      </c>
      <c r="Q93" s="3">
        <v>4</v>
      </c>
      <c r="R93" s="3">
        <v>9</v>
      </c>
      <c r="S93" s="3" t="s">
        <v>160</v>
      </c>
      <c r="T93" s="3" t="s">
        <v>161</v>
      </c>
      <c r="U93" s="3" t="s">
        <v>162</v>
      </c>
      <c r="V93" s="3" t="s">
        <v>163</v>
      </c>
      <c r="W93" s="3" t="s">
        <v>164</v>
      </c>
      <c r="X93" s="3" t="s">
        <v>165</v>
      </c>
      <c r="Y93" s="3" t="s">
        <v>166</v>
      </c>
      <c r="Z93" s="3" t="s">
        <v>167</v>
      </c>
      <c r="AA93" s="3" t="s">
        <v>166</v>
      </c>
      <c r="AB93" s="3" t="s">
        <v>201</v>
      </c>
      <c r="AC93" s="3" t="s">
        <v>238</v>
      </c>
      <c r="AD93" s="3" t="s">
        <v>171</v>
      </c>
      <c r="AE93" s="3"/>
      <c r="AF93" s="3"/>
      <c r="AG93" s="3" t="s">
        <v>184</v>
      </c>
      <c r="AH93" s="3" t="s">
        <v>185</v>
      </c>
      <c r="AI93" s="3" t="s">
        <v>174</v>
      </c>
      <c r="AJ93" s="3" t="s">
        <v>164</v>
      </c>
      <c r="AK93" s="3" t="s">
        <v>175</v>
      </c>
      <c r="AL93" s="3"/>
      <c r="AM93" s="3" t="str">
        <f>HYPERLINK("http://www.stromypodkontrolou.cz/map/?draw_selection_circle=1#%7B%22lat%22%3A%2050.1323093568%2C%20%22lng%22%3A%2015.1379538443%2C%20%22zoom%22%3A%2020%7D")</f>
        <v>http://www.stromypodkontrolou.cz/map/?draw_selection_circle=1#%7B%22lat%22%3A%2050.1323093568%2C%20%22lng%22%3A%2015.1379538443%2C%20%22zoom%22%3A%2020%7D</v>
      </c>
    </row>
    <row r="94" spans="1:39" ht="12.75">
      <c r="A94" s="3" t="s">
        <v>7</v>
      </c>
      <c r="B94" s="3" t="s">
        <v>8</v>
      </c>
      <c r="C94" s="3" t="s">
        <v>9</v>
      </c>
      <c r="D94" s="3">
        <v>108</v>
      </c>
      <c r="E94" s="3" t="s">
        <v>56</v>
      </c>
      <c r="F94" s="3" t="s">
        <v>11</v>
      </c>
      <c r="G94" s="3" t="s">
        <v>159</v>
      </c>
      <c r="H94" s="3">
        <v>47</v>
      </c>
      <c r="I94" s="3"/>
      <c r="J94" s="3"/>
      <c r="K94" s="3"/>
      <c r="L94" s="3">
        <v>148</v>
      </c>
      <c r="M94" s="3"/>
      <c r="N94" s="3"/>
      <c r="O94" s="3"/>
      <c r="P94" s="3">
        <v>20</v>
      </c>
      <c r="Q94" s="3">
        <v>4</v>
      </c>
      <c r="R94" s="3">
        <v>9</v>
      </c>
      <c r="S94" s="3" t="s">
        <v>160</v>
      </c>
      <c r="T94" s="3" t="s">
        <v>161</v>
      </c>
      <c r="U94" s="3" t="s">
        <v>162</v>
      </c>
      <c r="V94" s="3" t="s">
        <v>163</v>
      </c>
      <c r="W94" s="3" t="s">
        <v>164</v>
      </c>
      <c r="X94" s="3" t="s">
        <v>165</v>
      </c>
      <c r="Y94" s="3" t="s">
        <v>166</v>
      </c>
      <c r="Z94" s="3" t="s">
        <v>167</v>
      </c>
      <c r="AA94" s="3" t="s">
        <v>166</v>
      </c>
      <c r="AB94" s="3" t="s">
        <v>201</v>
      </c>
      <c r="AC94" s="3" t="s">
        <v>239</v>
      </c>
      <c r="AD94" s="3" t="s">
        <v>171</v>
      </c>
      <c r="AE94" s="3"/>
      <c r="AF94" s="3"/>
      <c r="AG94" s="3" t="s">
        <v>184</v>
      </c>
      <c r="AH94" s="3" t="s">
        <v>185</v>
      </c>
      <c r="AI94" s="3" t="s">
        <v>174</v>
      </c>
      <c r="AJ94" s="3" t="s">
        <v>164</v>
      </c>
      <c r="AK94" s="3" t="s">
        <v>175</v>
      </c>
      <c r="AL94" s="3"/>
      <c r="AM94" s="3" t="str">
        <f>HYPERLINK("http://www.stromypodkontrolou.cz/map/?draw_selection_circle=1#%7B%22lat%22%3A%2050.132337511%2C%20%22lng%22%3A%2015.1378998649%2C%20%22zoom%22%3A%2020%7D")</f>
        <v>http://www.stromypodkontrolou.cz/map/?draw_selection_circle=1#%7B%22lat%22%3A%2050.132337511%2C%20%22lng%22%3A%2015.1378998649%2C%20%22zoom%22%3A%2020%7D</v>
      </c>
    </row>
    <row r="95" spans="1:39" ht="12.75">
      <c r="A95" s="4" t="s">
        <v>7</v>
      </c>
      <c r="B95" s="4" t="s">
        <v>8</v>
      </c>
      <c r="C95" s="4" t="s">
        <v>9</v>
      </c>
      <c r="D95" s="4">
        <v>109</v>
      </c>
      <c r="E95" s="4" t="s">
        <v>57</v>
      </c>
      <c r="F95" s="4" t="s">
        <v>11</v>
      </c>
      <c r="G95" s="4" t="s">
        <v>159</v>
      </c>
      <c r="H95" s="4">
        <v>96</v>
      </c>
      <c r="I95" s="4"/>
      <c r="J95" s="4"/>
      <c r="K95" s="4"/>
      <c r="L95" s="4">
        <v>302</v>
      </c>
      <c r="M95" s="4"/>
      <c r="N95" s="4"/>
      <c r="O95" s="4"/>
      <c r="P95" s="4">
        <v>35</v>
      </c>
      <c r="Q95" s="4">
        <v>6</v>
      </c>
      <c r="R95" s="4">
        <v>17</v>
      </c>
      <c r="S95" s="4" t="s">
        <v>160</v>
      </c>
      <c r="T95" s="4" t="s">
        <v>161</v>
      </c>
      <c r="U95" s="4" t="s">
        <v>179</v>
      </c>
      <c r="V95" s="4" t="s">
        <v>180</v>
      </c>
      <c r="W95" s="4" t="s">
        <v>164</v>
      </c>
      <c r="X95" s="4" t="s">
        <v>165</v>
      </c>
      <c r="Y95" s="4" t="s">
        <v>168</v>
      </c>
      <c r="Z95" s="4" t="s">
        <v>182</v>
      </c>
      <c r="AA95" s="4" t="s">
        <v>160</v>
      </c>
      <c r="AB95" s="4" t="s">
        <v>193</v>
      </c>
      <c r="AC95" s="4" t="s">
        <v>240</v>
      </c>
      <c r="AD95" s="4" t="s">
        <v>171</v>
      </c>
      <c r="AE95" s="4"/>
      <c r="AF95" s="4"/>
      <c r="AG95" s="3" t="s">
        <v>241</v>
      </c>
      <c r="AH95" s="3" t="s">
        <v>242</v>
      </c>
      <c r="AI95" s="3" t="s">
        <v>199</v>
      </c>
      <c r="AJ95" s="3" t="s">
        <v>164</v>
      </c>
      <c r="AK95" s="3" t="s">
        <v>175</v>
      </c>
      <c r="AL95" s="3" t="s">
        <v>225</v>
      </c>
      <c r="AM95" s="4" t="str">
        <f>HYPERLINK("http://www.stromypodkontrolou.cz/map/?draw_selection_circle=1#%7B%22lat%22%3A%2050.1323807094%2C%20%22lng%22%3A%2015.1378321391%2C%20%22zoom%22%3A%2020%7D")</f>
        <v>http://www.stromypodkontrolou.cz/map/?draw_selection_circle=1#%7B%22lat%22%3A%2050.1323807094%2C%20%22lng%22%3A%2015.1378321391%2C%20%22zoom%22%3A%2020%7D</v>
      </c>
    </row>
    <row r="96" spans="1:39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3" t="s">
        <v>172</v>
      </c>
      <c r="AH96" s="3" t="s">
        <v>173</v>
      </c>
      <c r="AI96" s="3" t="s">
        <v>174</v>
      </c>
      <c r="AJ96" s="3" t="s">
        <v>164</v>
      </c>
      <c r="AK96" s="3" t="s">
        <v>175</v>
      </c>
      <c r="AL96" s="3" t="s">
        <v>243</v>
      </c>
      <c r="AM96" s="4"/>
    </row>
    <row r="97" spans="1:39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3" t="s">
        <v>177</v>
      </c>
      <c r="AH97" s="3" t="s">
        <v>178</v>
      </c>
      <c r="AI97" s="3" t="s">
        <v>174</v>
      </c>
      <c r="AJ97" s="3" t="s">
        <v>164</v>
      </c>
      <c r="AK97" s="3" t="s">
        <v>175</v>
      </c>
      <c r="AL97" s="3"/>
      <c r="AM97" s="4"/>
    </row>
    <row r="98" spans="1:39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3" t="s">
        <v>197</v>
      </c>
      <c r="AH98" s="3" t="s">
        <v>198</v>
      </c>
      <c r="AI98" s="3" t="s">
        <v>199</v>
      </c>
      <c r="AJ98" s="3" t="s">
        <v>164</v>
      </c>
      <c r="AK98" s="3" t="s">
        <v>175</v>
      </c>
      <c r="AL98" s="3" t="s">
        <v>200</v>
      </c>
      <c r="AM98" s="4"/>
    </row>
    <row r="99" spans="1:39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3" t="s">
        <v>189</v>
      </c>
      <c r="AH99" s="3" t="s">
        <v>190</v>
      </c>
      <c r="AI99" s="3" t="s">
        <v>174</v>
      </c>
      <c r="AJ99" s="3" t="s">
        <v>164</v>
      </c>
      <c r="AK99" s="3" t="s">
        <v>175</v>
      </c>
      <c r="AL99" s="3" t="s">
        <v>191</v>
      </c>
      <c r="AM99" s="4"/>
    </row>
    <row r="100" spans="1:39" ht="12.75">
      <c r="A100" s="4" t="s">
        <v>7</v>
      </c>
      <c r="B100" s="4" t="s">
        <v>8</v>
      </c>
      <c r="C100" s="4" t="s">
        <v>9</v>
      </c>
      <c r="D100" s="4">
        <v>110</v>
      </c>
      <c r="E100" s="4" t="s">
        <v>58</v>
      </c>
      <c r="F100" s="4" t="s">
        <v>11</v>
      </c>
      <c r="G100" s="4" t="s">
        <v>159</v>
      </c>
      <c r="H100" s="4">
        <v>95</v>
      </c>
      <c r="I100" s="4"/>
      <c r="J100" s="4"/>
      <c r="K100" s="4"/>
      <c r="L100" s="4">
        <v>298</v>
      </c>
      <c r="M100" s="4"/>
      <c r="N100" s="4"/>
      <c r="O100" s="4"/>
      <c r="P100" s="4">
        <v>34</v>
      </c>
      <c r="Q100" s="4">
        <v>5</v>
      </c>
      <c r="R100" s="4">
        <v>16</v>
      </c>
      <c r="S100" s="4" t="s">
        <v>160</v>
      </c>
      <c r="T100" s="4" t="s">
        <v>161</v>
      </c>
      <c r="U100" s="4" t="s">
        <v>162</v>
      </c>
      <c r="V100" s="4" t="s">
        <v>163</v>
      </c>
      <c r="W100" s="4" t="s">
        <v>164</v>
      </c>
      <c r="X100" s="4" t="s">
        <v>165</v>
      </c>
      <c r="Y100" s="4" t="s">
        <v>166</v>
      </c>
      <c r="Z100" s="4" t="s">
        <v>167</v>
      </c>
      <c r="AA100" s="4" t="s">
        <v>166</v>
      </c>
      <c r="AB100" s="4" t="s">
        <v>201</v>
      </c>
      <c r="AC100" s="4" t="s">
        <v>244</v>
      </c>
      <c r="AD100" s="4" t="s">
        <v>171</v>
      </c>
      <c r="AE100" s="4"/>
      <c r="AF100" s="4"/>
      <c r="AG100" s="3" t="s">
        <v>177</v>
      </c>
      <c r="AH100" s="3" t="s">
        <v>178</v>
      </c>
      <c r="AI100" s="3" t="s">
        <v>174</v>
      </c>
      <c r="AJ100" s="3" t="s">
        <v>164</v>
      </c>
      <c r="AK100" s="3" t="s">
        <v>175</v>
      </c>
      <c r="AL100" s="3"/>
      <c r="AM100" s="4" t="str">
        <f>HYPERLINK("http://www.stromypodkontrolou.cz/map/?draw_selection_circle=1#%7B%22lat%22%3A%2050.1324224033%2C%20%22lng%22%3A%2015.1377630722%2C%20%22zoom%22%3A%2020%7D")</f>
        <v>http://www.stromypodkontrolou.cz/map/?draw_selection_circle=1#%7B%22lat%22%3A%2050.1324224033%2C%20%22lng%22%3A%2015.1377630722%2C%20%22zoom%22%3A%2020%7D</v>
      </c>
    </row>
    <row r="101" spans="1:39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3" t="s">
        <v>172</v>
      </c>
      <c r="AH101" s="3" t="s">
        <v>173</v>
      </c>
      <c r="AI101" s="3" t="s">
        <v>174</v>
      </c>
      <c r="AJ101" s="3" t="s">
        <v>164</v>
      </c>
      <c r="AK101" s="3" t="s">
        <v>175</v>
      </c>
      <c r="AL101" s="3" t="s">
        <v>187</v>
      </c>
      <c r="AM101" s="4"/>
    </row>
    <row r="102" spans="1:39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3" t="s">
        <v>197</v>
      </c>
      <c r="AH102" s="3" t="s">
        <v>198</v>
      </c>
      <c r="AI102" s="3" t="s">
        <v>199</v>
      </c>
      <c r="AJ102" s="3" t="s">
        <v>164</v>
      </c>
      <c r="AK102" s="3" t="s">
        <v>175</v>
      </c>
      <c r="AL102" s="3" t="s">
        <v>225</v>
      </c>
      <c r="AM102" s="4"/>
    </row>
    <row r="103" spans="1:39" ht="12.75">
      <c r="A103" s="4" t="s">
        <v>7</v>
      </c>
      <c r="B103" s="4" t="s">
        <v>8</v>
      </c>
      <c r="C103" s="4" t="s">
        <v>9</v>
      </c>
      <c r="D103" s="4">
        <v>111</v>
      </c>
      <c r="E103" s="4" t="s">
        <v>59</v>
      </c>
      <c r="F103" s="4" t="s">
        <v>11</v>
      </c>
      <c r="G103" s="4" t="s">
        <v>159</v>
      </c>
      <c r="H103" s="4">
        <v>64</v>
      </c>
      <c r="I103" s="4"/>
      <c r="J103" s="4"/>
      <c r="K103" s="4"/>
      <c r="L103" s="4">
        <v>201</v>
      </c>
      <c r="M103" s="4"/>
      <c r="N103" s="4"/>
      <c r="O103" s="4"/>
      <c r="P103" s="4">
        <v>35</v>
      </c>
      <c r="Q103" s="4">
        <v>5</v>
      </c>
      <c r="R103" s="4">
        <v>16</v>
      </c>
      <c r="S103" s="4" t="s">
        <v>160</v>
      </c>
      <c r="T103" s="4" t="s">
        <v>161</v>
      </c>
      <c r="U103" s="4" t="s">
        <v>162</v>
      </c>
      <c r="V103" s="4" t="s">
        <v>163</v>
      </c>
      <c r="W103" s="4" t="s">
        <v>166</v>
      </c>
      <c r="X103" s="4" t="s">
        <v>181</v>
      </c>
      <c r="Y103" s="4" t="s">
        <v>166</v>
      </c>
      <c r="Z103" s="4" t="s">
        <v>167</v>
      </c>
      <c r="AA103" s="4" t="s">
        <v>166</v>
      </c>
      <c r="AB103" s="4" t="s">
        <v>201</v>
      </c>
      <c r="AC103" s="4" t="s">
        <v>245</v>
      </c>
      <c r="AD103" s="4" t="s">
        <v>171</v>
      </c>
      <c r="AE103" s="4"/>
      <c r="AF103" s="4"/>
      <c r="AG103" s="3" t="s">
        <v>172</v>
      </c>
      <c r="AH103" s="3" t="s">
        <v>173</v>
      </c>
      <c r="AI103" s="3" t="s">
        <v>174</v>
      </c>
      <c r="AJ103" s="3" t="s">
        <v>164</v>
      </c>
      <c r="AK103" s="3" t="s">
        <v>175</v>
      </c>
      <c r="AL103" s="3" t="s">
        <v>243</v>
      </c>
      <c r="AM103" s="4" t="str">
        <f>HYPERLINK("http://www.stromypodkontrolou.cz/map/?draw_selection_circle=1#%7B%22lat%22%3A%2050.1324587243%2C%20%22lng%22%3A%2015.1377050694%2C%20%22zoom%22%3A%2020%7D")</f>
        <v>http://www.stromypodkontrolou.cz/map/?draw_selection_circle=1#%7B%22lat%22%3A%2050.1324587243%2C%20%22lng%22%3A%2015.1377050694%2C%20%22zoom%22%3A%2020%7D</v>
      </c>
    </row>
    <row r="104" spans="1:39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3" t="s">
        <v>177</v>
      </c>
      <c r="AH104" s="3" t="s">
        <v>178</v>
      </c>
      <c r="AI104" s="3" t="s">
        <v>174</v>
      </c>
      <c r="AJ104" s="3" t="s">
        <v>164</v>
      </c>
      <c r="AK104" s="3" t="s">
        <v>175</v>
      </c>
      <c r="AL104" s="3"/>
      <c r="AM104" s="4"/>
    </row>
    <row r="105" spans="1:39" ht="12.75">
      <c r="A105" s="3" t="s">
        <v>7</v>
      </c>
      <c r="B105" s="3" t="s">
        <v>8</v>
      </c>
      <c r="C105" s="3" t="s">
        <v>9</v>
      </c>
      <c r="D105" s="3">
        <v>112</v>
      </c>
      <c r="E105" s="3" t="s">
        <v>60</v>
      </c>
      <c r="F105" s="3" t="s">
        <v>11</v>
      </c>
      <c r="G105" s="3" t="s">
        <v>159</v>
      </c>
      <c r="H105" s="3">
        <v>63</v>
      </c>
      <c r="I105" s="3"/>
      <c r="J105" s="3"/>
      <c r="K105" s="3"/>
      <c r="L105" s="3">
        <v>198</v>
      </c>
      <c r="M105" s="3"/>
      <c r="N105" s="3"/>
      <c r="O105" s="3"/>
      <c r="P105" s="3">
        <v>31</v>
      </c>
      <c r="Q105" s="3">
        <v>5</v>
      </c>
      <c r="R105" s="3">
        <v>14</v>
      </c>
      <c r="S105" s="3" t="s">
        <v>160</v>
      </c>
      <c r="T105" s="3" t="s">
        <v>161</v>
      </c>
      <c r="U105" s="3" t="s">
        <v>162</v>
      </c>
      <c r="V105" s="3" t="s">
        <v>163</v>
      </c>
      <c r="W105" s="3" t="s">
        <v>164</v>
      </c>
      <c r="X105" s="3" t="s">
        <v>165</v>
      </c>
      <c r="Y105" s="3" t="s">
        <v>164</v>
      </c>
      <c r="Z105" s="3" t="s">
        <v>246</v>
      </c>
      <c r="AA105" s="3" t="s">
        <v>166</v>
      </c>
      <c r="AB105" s="3" t="s">
        <v>201</v>
      </c>
      <c r="AC105" s="3" t="s">
        <v>247</v>
      </c>
      <c r="AD105" s="3" t="s">
        <v>171</v>
      </c>
      <c r="AE105" s="3"/>
      <c r="AF105" s="3"/>
      <c r="AG105" s="3" t="s">
        <v>184</v>
      </c>
      <c r="AH105" s="3" t="s">
        <v>185</v>
      </c>
      <c r="AI105" s="3" t="s">
        <v>174</v>
      </c>
      <c r="AJ105" s="3" t="s">
        <v>164</v>
      </c>
      <c r="AK105" s="3" t="s">
        <v>175</v>
      </c>
      <c r="AL105" s="3"/>
      <c r="AM105" s="3" t="str">
        <f>HYPERLINK("http://www.stromypodkontrolou.cz/map/?draw_selection_circle=1#%7B%22lat%22%3A%2050.132537169%2C%20%22lng%22%3A%2015.1375823584%2C%20%22zoom%22%3A%2020%7D")</f>
        <v>http://www.stromypodkontrolou.cz/map/?draw_selection_circle=1#%7B%22lat%22%3A%2050.132537169%2C%20%22lng%22%3A%2015.1375823584%2C%20%22zoom%22%3A%2020%7D</v>
      </c>
    </row>
    <row r="106" spans="1:39" ht="12.75">
      <c r="A106" s="4" t="s">
        <v>7</v>
      </c>
      <c r="B106" s="4" t="s">
        <v>8</v>
      </c>
      <c r="C106" s="4" t="s">
        <v>9</v>
      </c>
      <c r="D106" s="4">
        <v>114</v>
      </c>
      <c r="E106" s="4" t="s">
        <v>61</v>
      </c>
      <c r="F106" s="4" t="s">
        <v>11</v>
      </c>
      <c r="G106" s="4" t="s">
        <v>159</v>
      </c>
      <c r="H106" s="4">
        <v>52</v>
      </c>
      <c r="I106" s="4"/>
      <c r="J106" s="4"/>
      <c r="K106" s="4"/>
      <c r="L106" s="4">
        <v>163</v>
      </c>
      <c r="M106" s="4"/>
      <c r="N106" s="4"/>
      <c r="O106" s="4"/>
      <c r="P106" s="4">
        <v>27</v>
      </c>
      <c r="Q106" s="4">
        <v>7</v>
      </c>
      <c r="R106" s="4">
        <v>12</v>
      </c>
      <c r="S106" s="4" t="s">
        <v>160</v>
      </c>
      <c r="T106" s="4" t="s">
        <v>161</v>
      </c>
      <c r="U106" s="4" t="s">
        <v>179</v>
      </c>
      <c r="V106" s="4" t="s">
        <v>180</v>
      </c>
      <c r="W106" s="4" t="s">
        <v>164</v>
      </c>
      <c r="X106" s="4" t="s">
        <v>165</v>
      </c>
      <c r="Y106" s="4" t="s">
        <v>166</v>
      </c>
      <c r="Z106" s="4" t="s">
        <v>167</v>
      </c>
      <c r="AA106" s="4" t="s">
        <v>168</v>
      </c>
      <c r="AB106" s="4" t="s">
        <v>169</v>
      </c>
      <c r="AC106" s="4" t="s">
        <v>248</v>
      </c>
      <c r="AD106" s="4" t="s">
        <v>171</v>
      </c>
      <c r="AE106" s="4"/>
      <c r="AF106" s="4"/>
      <c r="AG106" s="3" t="s">
        <v>197</v>
      </c>
      <c r="AH106" s="3" t="s">
        <v>198</v>
      </c>
      <c r="AI106" s="3" t="s">
        <v>199</v>
      </c>
      <c r="AJ106" s="3" t="s">
        <v>164</v>
      </c>
      <c r="AK106" s="3" t="s">
        <v>175</v>
      </c>
      <c r="AL106" s="3" t="s">
        <v>225</v>
      </c>
      <c r="AM106" s="4" t="str">
        <f>HYPERLINK("http://www.stromypodkontrolou.cz/map/?draw_selection_circle=1#%7B%22lat%22%3A%2050.1326113152%2C%20%22lng%22%3A%2015.1374566298%2C%20%22zoom%22%3A%2020%7D")</f>
        <v>http://www.stromypodkontrolou.cz/map/?draw_selection_circle=1#%7B%22lat%22%3A%2050.1326113152%2C%20%22lng%22%3A%2015.1374566298%2C%20%22zoom%22%3A%2020%7D</v>
      </c>
    </row>
    <row r="107" spans="1:39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3" t="s">
        <v>184</v>
      </c>
      <c r="AH107" s="3" t="s">
        <v>185</v>
      </c>
      <c r="AI107" s="3" t="s">
        <v>174</v>
      </c>
      <c r="AJ107" s="3" t="s">
        <v>164</v>
      </c>
      <c r="AK107" s="3" t="s">
        <v>175</v>
      </c>
      <c r="AL107" s="3"/>
      <c r="AM107" s="4"/>
    </row>
    <row r="108" spans="1:39" ht="12.75">
      <c r="A108" s="4" t="s">
        <v>7</v>
      </c>
      <c r="B108" s="4" t="s">
        <v>8</v>
      </c>
      <c r="C108" s="4" t="s">
        <v>9</v>
      </c>
      <c r="D108" s="4">
        <v>115</v>
      </c>
      <c r="E108" s="4" t="s">
        <v>62</v>
      </c>
      <c r="F108" s="4" t="s">
        <v>11</v>
      </c>
      <c r="G108" s="4" t="s">
        <v>159</v>
      </c>
      <c r="H108" s="4">
        <v>77</v>
      </c>
      <c r="I108" s="4"/>
      <c r="J108" s="4"/>
      <c r="K108" s="4"/>
      <c r="L108" s="4">
        <v>242</v>
      </c>
      <c r="M108" s="4"/>
      <c r="N108" s="4"/>
      <c r="O108" s="4"/>
      <c r="P108" s="4">
        <v>36</v>
      </c>
      <c r="Q108" s="4">
        <v>4</v>
      </c>
      <c r="R108" s="4">
        <v>16</v>
      </c>
      <c r="S108" s="4" t="s">
        <v>160</v>
      </c>
      <c r="T108" s="4" t="s">
        <v>161</v>
      </c>
      <c r="U108" s="4" t="s">
        <v>162</v>
      </c>
      <c r="V108" s="4" t="s">
        <v>163</v>
      </c>
      <c r="W108" s="4" t="s">
        <v>164</v>
      </c>
      <c r="X108" s="4" t="s">
        <v>165</v>
      </c>
      <c r="Y108" s="4" t="s">
        <v>166</v>
      </c>
      <c r="Z108" s="4" t="s">
        <v>167</v>
      </c>
      <c r="AA108" s="4" t="s">
        <v>168</v>
      </c>
      <c r="AB108" s="4" t="s">
        <v>169</v>
      </c>
      <c r="AC108" s="4" t="s">
        <v>224</v>
      </c>
      <c r="AD108" s="4" t="s">
        <v>171</v>
      </c>
      <c r="AE108" s="4"/>
      <c r="AF108" s="4"/>
      <c r="AG108" s="3" t="s">
        <v>197</v>
      </c>
      <c r="AH108" s="3" t="s">
        <v>198</v>
      </c>
      <c r="AI108" s="3" t="s">
        <v>199</v>
      </c>
      <c r="AJ108" s="3" t="s">
        <v>164</v>
      </c>
      <c r="AK108" s="3" t="s">
        <v>175</v>
      </c>
      <c r="AL108" s="3" t="s">
        <v>225</v>
      </c>
      <c r="AM108" s="4" t="str">
        <f>HYPERLINK("http://www.stromypodkontrolou.cz/map/?draw_selection_circle=1#%7B%22lat%22%3A%2050.1326532238%2C%20%22lng%22%3A%2015.1373738166%2C%20%22zoom%22%3A%2020%7D")</f>
        <v>http://www.stromypodkontrolou.cz/map/?draw_selection_circle=1#%7B%22lat%22%3A%2050.1326532238%2C%20%22lng%22%3A%2015.1373738166%2C%20%22zoom%22%3A%2020%7D</v>
      </c>
    </row>
    <row r="109" spans="1:39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3" t="s">
        <v>184</v>
      </c>
      <c r="AH109" s="3" t="s">
        <v>185</v>
      </c>
      <c r="AI109" s="3" t="s">
        <v>174</v>
      </c>
      <c r="AJ109" s="3" t="s">
        <v>164</v>
      </c>
      <c r="AK109" s="3" t="s">
        <v>175</v>
      </c>
      <c r="AL109" s="3"/>
      <c r="AM109" s="4"/>
    </row>
    <row r="110" spans="1:39" ht="12.75">
      <c r="A110" s="3" t="s">
        <v>7</v>
      </c>
      <c r="B110" s="3" t="s">
        <v>8</v>
      </c>
      <c r="C110" s="3" t="s">
        <v>9</v>
      </c>
      <c r="D110" s="3">
        <v>116</v>
      </c>
      <c r="E110" s="3" t="s">
        <v>63</v>
      </c>
      <c r="F110" s="3" t="s">
        <v>11</v>
      </c>
      <c r="G110" s="3" t="s">
        <v>159</v>
      </c>
      <c r="H110" s="3">
        <v>58</v>
      </c>
      <c r="I110" s="3"/>
      <c r="J110" s="3"/>
      <c r="K110" s="3"/>
      <c r="L110" s="3">
        <v>182</v>
      </c>
      <c r="M110" s="3"/>
      <c r="N110" s="3"/>
      <c r="O110" s="3"/>
      <c r="P110" s="3">
        <v>30</v>
      </c>
      <c r="Q110" s="3">
        <v>6</v>
      </c>
      <c r="R110" s="3">
        <v>13</v>
      </c>
      <c r="S110" s="3" t="s">
        <v>160</v>
      </c>
      <c r="T110" s="3" t="s">
        <v>161</v>
      </c>
      <c r="U110" s="3" t="s">
        <v>162</v>
      </c>
      <c r="V110" s="3" t="s">
        <v>163</v>
      </c>
      <c r="W110" s="3" t="s">
        <v>164</v>
      </c>
      <c r="X110" s="3" t="s">
        <v>165</v>
      </c>
      <c r="Y110" s="3" t="s">
        <v>164</v>
      </c>
      <c r="Z110" s="3" t="s">
        <v>246</v>
      </c>
      <c r="AA110" s="3" t="s">
        <v>166</v>
      </c>
      <c r="AB110" s="3" t="s">
        <v>201</v>
      </c>
      <c r="AC110" s="3" t="s">
        <v>249</v>
      </c>
      <c r="AD110" s="3" t="s">
        <v>171</v>
      </c>
      <c r="AE110" s="3"/>
      <c r="AF110" s="3"/>
      <c r="AG110" s="3" t="s">
        <v>184</v>
      </c>
      <c r="AH110" s="3" t="s">
        <v>185</v>
      </c>
      <c r="AI110" s="3" t="s">
        <v>174</v>
      </c>
      <c r="AJ110" s="3" t="s">
        <v>164</v>
      </c>
      <c r="AK110" s="3" t="s">
        <v>175</v>
      </c>
      <c r="AL110" s="3"/>
      <c r="AM110" s="3" t="str">
        <f>HYPERLINK("http://www.stromypodkontrolou.cz/map/?draw_selection_circle=1#%7B%22lat%22%3A%2050.1326923385%2C%20%22lng%22%3A%2015.1373211783%2C%20%22zoom%22%3A%2020%7D")</f>
        <v>http://www.stromypodkontrolou.cz/map/?draw_selection_circle=1#%7B%22lat%22%3A%2050.1326923385%2C%20%22lng%22%3A%2015.1373211783%2C%20%22zoom%22%3A%2020%7D</v>
      </c>
    </row>
    <row r="111" spans="1:39" ht="12.75">
      <c r="A111" s="4" t="s">
        <v>7</v>
      </c>
      <c r="B111" s="4" t="s">
        <v>8</v>
      </c>
      <c r="C111" s="4" t="s">
        <v>9</v>
      </c>
      <c r="D111" s="4">
        <v>118</v>
      </c>
      <c r="E111" s="4" t="s">
        <v>64</v>
      </c>
      <c r="F111" s="4" t="s">
        <v>11</v>
      </c>
      <c r="G111" s="4" t="s">
        <v>159</v>
      </c>
      <c r="H111" s="4">
        <v>52</v>
      </c>
      <c r="I111" s="4"/>
      <c r="J111" s="4"/>
      <c r="K111" s="4"/>
      <c r="L111" s="4">
        <v>163</v>
      </c>
      <c r="M111" s="4"/>
      <c r="N111" s="4"/>
      <c r="O111" s="4"/>
      <c r="P111" s="4">
        <v>25</v>
      </c>
      <c r="Q111" s="4">
        <v>4</v>
      </c>
      <c r="R111" s="4">
        <v>13</v>
      </c>
      <c r="S111" s="4" t="s">
        <v>160</v>
      </c>
      <c r="T111" s="4" t="s">
        <v>161</v>
      </c>
      <c r="U111" s="4" t="s">
        <v>179</v>
      </c>
      <c r="V111" s="4" t="s">
        <v>180</v>
      </c>
      <c r="W111" s="4" t="s">
        <v>164</v>
      </c>
      <c r="X111" s="4" t="s">
        <v>165</v>
      </c>
      <c r="Y111" s="4" t="s">
        <v>168</v>
      </c>
      <c r="Z111" s="4" t="s">
        <v>182</v>
      </c>
      <c r="AA111" s="4" t="s">
        <v>168</v>
      </c>
      <c r="AB111" s="4" t="s">
        <v>169</v>
      </c>
      <c r="AC111" s="4" t="s">
        <v>250</v>
      </c>
      <c r="AD111" s="4" t="s">
        <v>171</v>
      </c>
      <c r="AE111" s="4"/>
      <c r="AF111" s="4"/>
      <c r="AG111" s="3" t="s">
        <v>197</v>
      </c>
      <c r="AH111" s="3" t="s">
        <v>198</v>
      </c>
      <c r="AI111" s="3" t="s">
        <v>199</v>
      </c>
      <c r="AJ111" s="3" t="s">
        <v>164</v>
      </c>
      <c r="AK111" s="3" t="s">
        <v>175</v>
      </c>
      <c r="AL111" s="3" t="s">
        <v>251</v>
      </c>
      <c r="AM111" s="4" t="str">
        <f>HYPERLINK("http://www.stromypodkontrolou.cz/map/?draw_selection_circle=1#%7B%22lat%22%3A%2050.1329584037%2C%20%22lng%22%3A%2015.1368903484%2C%20%22zoom%22%3A%2020%7D")</f>
        <v>http://www.stromypodkontrolou.cz/map/?draw_selection_circle=1#%7B%22lat%22%3A%2050.1329584037%2C%20%22lng%22%3A%2015.1368903484%2C%20%22zoom%22%3A%2020%7D</v>
      </c>
    </row>
    <row r="112" spans="1:39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3" t="s">
        <v>184</v>
      </c>
      <c r="AH112" s="3" t="s">
        <v>185</v>
      </c>
      <c r="AI112" s="3" t="s">
        <v>174</v>
      </c>
      <c r="AJ112" s="3" t="s">
        <v>164</v>
      </c>
      <c r="AK112" s="3" t="s">
        <v>175</v>
      </c>
      <c r="AL112" s="3"/>
      <c r="AM112" s="4"/>
    </row>
    <row r="113" spans="1:39" ht="12.75">
      <c r="A113" s="3" t="s">
        <v>7</v>
      </c>
      <c r="B113" s="3" t="s">
        <v>8</v>
      </c>
      <c r="C113" s="3" t="s">
        <v>9</v>
      </c>
      <c r="D113" s="3">
        <v>119</v>
      </c>
      <c r="E113" s="3" t="s">
        <v>65</v>
      </c>
      <c r="F113" s="3" t="s">
        <v>11</v>
      </c>
      <c r="G113" s="3" t="s">
        <v>159</v>
      </c>
      <c r="H113" s="3">
        <v>63</v>
      </c>
      <c r="I113" s="3"/>
      <c r="J113" s="3"/>
      <c r="K113" s="3"/>
      <c r="L113" s="3">
        <v>198</v>
      </c>
      <c r="M113" s="3"/>
      <c r="N113" s="3"/>
      <c r="O113" s="3"/>
      <c r="P113" s="3">
        <v>26</v>
      </c>
      <c r="Q113" s="3">
        <v>4</v>
      </c>
      <c r="R113" s="3">
        <v>14</v>
      </c>
      <c r="S113" s="3" t="s">
        <v>160</v>
      </c>
      <c r="T113" s="3" t="s">
        <v>161</v>
      </c>
      <c r="U113" s="3" t="s">
        <v>162</v>
      </c>
      <c r="V113" s="3" t="s">
        <v>163</v>
      </c>
      <c r="W113" s="3" t="s">
        <v>164</v>
      </c>
      <c r="X113" s="3" t="s">
        <v>165</v>
      </c>
      <c r="Y113" s="3" t="s">
        <v>166</v>
      </c>
      <c r="Z113" s="3" t="s">
        <v>167</v>
      </c>
      <c r="AA113" s="3" t="s">
        <v>166</v>
      </c>
      <c r="AB113" s="3" t="s">
        <v>201</v>
      </c>
      <c r="AC113" s="3" t="s">
        <v>252</v>
      </c>
      <c r="AD113" s="3" t="s">
        <v>171</v>
      </c>
      <c r="AE113" s="3"/>
      <c r="AF113" s="3"/>
      <c r="AG113" s="3" t="s">
        <v>172</v>
      </c>
      <c r="AH113" s="3" t="s">
        <v>173</v>
      </c>
      <c r="AI113" s="3" t="s">
        <v>174</v>
      </c>
      <c r="AJ113" s="3" t="s">
        <v>164</v>
      </c>
      <c r="AK113" s="3" t="s">
        <v>175</v>
      </c>
      <c r="AL113" s="3" t="s">
        <v>253</v>
      </c>
      <c r="AM113" s="3" t="str">
        <f>HYPERLINK("http://www.stromypodkontrolou.cz/map/?draw_selection_circle=1#%7B%22lat%22%3A%2050.1329859128%2C%20%22lng%22%3A%2015.1368484389%2C%20%22zoom%22%3A%2020%7D")</f>
        <v>http://www.stromypodkontrolou.cz/map/?draw_selection_circle=1#%7B%22lat%22%3A%2050.1329859128%2C%20%22lng%22%3A%2015.1368484389%2C%20%22zoom%22%3A%2020%7D</v>
      </c>
    </row>
    <row r="114" spans="1:39" ht="12.75">
      <c r="A114" s="3" t="s">
        <v>7</v>
      </c>
      <c r="B114" s="3" t="s">
        <v>8</v>
      </c>
      <c r="C114" s="3" t="s">
        <v>9</v>
      </c>
      <c r="D114" s="3">
        <v>120</v>
      </c>
      <c r="E114" s="3" t="s">
        <v>66</v>
      </c>
      <c r="F114" s="3" t="s">
        <v>11</v>
      </c>
      <c r="G114" s="3" t="s">
        <v>159</v>
      </c>
      <c r="H114" s="3">
        <v>58</v>
      </c>
      <c r="I114" s="3"/>
      <c r="J114" s="3"/>
      <c r="K114" s="3"/>
      <c r="L114" s="3">
        <v>182</v>
      </c>
      <c r="M114" s="3"/>
      <c r="N114" s="3"/>
      <c r="O114" s="3"/>
      <c r="P114" s="3">
        <v>30</v>
      </c>
      <c r="Q114" s="3">
        <v>4</v>
      </c>
      <c r="R114" s="3">
        <v>13</v>
      </c>
      <c r="S114" s="3" t="s">
        <v>160</v>
      </c>
      <c r="T114" s="3" t="s">
        <v>161</v>
      </c>
      <c r="U114" s="3" t="s">
        <v>162</v>
      </c>
      <c r="V114" s="3" t="s">
        <v>163</v>
      </c>
      <c r="W114" s="3" t="s">
        <v>164</v>
      </c>
      <c r="X114" s="3" t="s">
        <v>165</v>
      </c>
      <c r="Y114" s="3" t="s">
        <v>166</v>
      </c>
      <c r="Z114" s="3" t="s">
        <v>167</v>
      </c>
      <c r="AA114" s="3" t="s">
        <v>166</v>
      </c>
      <c r="AB114" s="3" t="s">
        <v>201</v>
      </c>
      <c r="AC114" s="3" t="s">
        <v>254</v>
      </c>
      <c r="AD114" s="3" t="s">
        <v>171</v>
      </c>
      <c r="AE114" s="3"/>
      <c r="AF114" s="3"/>
      <c r="AG114" s="3" t="s">
        <v>177</v>
      </c>
      <c r="AH114" s="3" t="s">
        <v>178</v>
      </c>
      <c r="AI114" s="3" t="s">
        <v>174</v>
      </c>
      <c r="AJ114" s="3" t="s">
        <v>164</v>
      </c>
      <c r="AK114" s="3" t="s">
        <v>175</v>
      </c>
      <c r="AL114" s="3"/>
      <c r="AM114" s="3" t="str">
        <f>HYPERLINK("http://www.stromypodkontrolou.cz/map/?draw_selection_circle=1#%7B%22lat%22%3A%2050.1330175053%2C%20%22lng%22%3A%2015.136781719%2C%20%22zoom%22%3A%2020%7D")</f>
        <v>http://www.stromypodkontrolou.cz/map/?draw_selection_circle=1#%7B%22lat%22%3A%2050.1330175053%2C%20%22lng%22%3A%2015.136781719%2C%20%22zoom%22%3A%2020%7D</v>
      </c>
    </row>
    <row r="115" spans="1:39" ht="12.75">
      <c r="A115" s="4" t="s">
        <v>7</v>
      </c>
      <c r="B115" s="4" t="s">
        <v>8</v>
      </c>
      <c r="C115" s="4" t="s">
        <v>9</v>
      </c>
      <c r="D115" s="4">
        <v>123</v>
      </c>
      <c r="E115" s="4" t="s">
        <v>67</v>
      </c>
      <c r="F115" s="4" t="s">
        <v>11</v>
      </c>
      <c r="G115" s="4" t="s">
        <v>159</v>
      </c>
      <c r="H115" s="4">
        <v>58</v>
      </c>
      <c r="I115" s="4"/>
      <c r="J115" s="4"/>
      <c r="K115" s="4"/>
      <c r="L115" s="4">
        <v>182</v>
      </c>
      <c r="M115" s="4"/>
      <c r="N115" s="4"/>
      <c r="O115" s="4"/>
      <c r="P115" s="4">
        <v>35</v>
      </c>
      <c r="Q115" s="4">
        <v>7</v>
      </c>
      <c r="R115" s="4">
        <v>14</v>
      </c>
      <c r="S115" s="4" t="s">
        <v>160</v>
      </c>
      <c r="T115" s="4" t="s">
        <v>161</v>
      </c>
      <c r="U115" s="4" t="s">
        <v>162</v>
      </c>
      <c r="V115" s="4" t="s">
        <v>163</v>
      </c>
      <c r="W115" s="4" t="s">
        <v>164</v>
      </c>
      <c r="X115" s="4" t="s">
        <v>165</v>
      </c>
      <c r="Y115" s="4" t="s">
        <v>166</v>
      </c>
      <c r="Z115" s="4" t="s">
        <v>167</v>
      </c>
      <c r="AA115" s="4" t="s">
        <v>166</v>
      </c>
      <c r="AB115" s="4" t="s">
        <v>201</v>
      </c>
      <c r="AC115" s="4" t="s">
        <v>255</v>
      </c>
      <c r="AD115" s="4" t="s">
        <v>171</v>
      </c>
      <c r="AE115" s="4"/>
      <c r="AF115" s="4"/>
      <c r="AG115" s="3" t="s">
        <v>177</v>
      </c>
      <c r="AH115" s="3" t="s">
        <v>178</v>
      </c>
      <c r="AI115" s="3" t="s">
        <v>174</v>
      </c>
      <c r="AJ115" s="3" t="s">
        <v>164</v>
      </c>
      <c r="AK115" s="3" t="s">
        <v>175</v>
      </c>
      <c r="AL115" s="3"/>
      <c r="AM115" s="4" t="str">
        <f>HYPERLINK("http://www.stromypodkontrolou.cz/map/?draw_selection_circle=1#%7B%22lat%22%3A%2050.1331157211%2C%20%22lng%22%3A%2015.1366321858%2C%20%22zoom%22%3A%2020%7D")</f>
        <v>http://www.stromypodkontrolou.cz/map/?draw_selection_circle=1#%7B%22lat%22%3A%2050.1331157211%2C%20%22lng%22%3A%2015.1366321858%2C%20%22zoom%22%3A%2020%7D</v>
      </c>
    </row>
    <row r="116" spans="1:39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3" t="s">
        <v>172</v>
      </c>
      <c r="AH116" s="3" t="s">
        <v>173</v>
      </c>
      <c r="AI116" s="3" t="s">
        <v>174</v>
      </c>
      <c r="AJ116" s="3" t="s">
        <v>166</v>
      </c>
      <c r="AK116" s="3" t="s">
        <v>214</v>
      </c>
      <c r="AL116" s="3" t="s">
        <v>187</v>
      </c>
      <c r="AM116" s="4"/>
    </row>
    <row r="117" spans="1:39" ht="12.75">
      <c r="A117" s="4" t="s">
        <v>7</v>
      </c>
      <c r="B117" s="4" t="s">
        <v>8</v>
      </c>
      <c r="C117" s="4" t="s">
        <v>9</v>
      </c>
      <c r="D117" s="4">
        <v>125</v>
      </c>
      <c r="E117" s="4" t="s">
        <v>68</v>
      </c>
      <c r="F117" s="4" t="s">
        <v>11</v>
      </c>
      <c r="G117" s="4" t="s">
        <v>159</v>
      </c>
      <c r="H117" s="4">
        <v>76</v>
      </c>
      <c r="I117" s="4"/>
      <c r="J117" s="4"/>
      <c r="K117" s="4"/>
      <c r="L117" s="4">
        <v>239</v>
      </c>
      <c r="M117" s="4"/>
      <c r="N117" s="4"/>
      <c r="O117" s="4"/>
      <c r="P117" s="4">
        <v>26</v>
      </c>
      <c r="Q117" s="4">
        <v>4</v>
      </c>
      <c r="R117" s="4">
        <v>14</v>
      </c>
      <c r="S117" s="4" t="s">
        <v>160</v>
      </c>
      <c r="T117" s="4" t="s">
        <v>161</v>
      </c>
      <c r="U117" s="4" t="s">
        <v>162</v>
      </c>
      <c r="V117" s="4" t="s">
        <v>163</v>
      </c>
      <c r="W117" s="4" t="s">
        <v>164</v>
      </c>
      <c r="X117" s="4" t="s">
        <v>165</v>
      </c>
      <c r="Y117" s="4" t="s">
        <v>166</v>
      </c>
      <c r="Z117" s="4" t="s">
        <v>167</v>
      </c>
      <c r="AA117" s="4" t="s">
        <v>168</v>
      </c>
      <c r="AB117" s="4" t="s">
        <v>169</v>
      </c>
      <c r="AC117" s="4" t="s">
        <v>256</v>
      </c>
      <c r="AD117" s="4" t="s">
        <v>171</v>
      </c>
      <c r="AE117" s="4"/>
      <c r="AF117" s="4"/>
      <c r="AG117" s="3" t="s">
        <v>189</v>
      </c>
      <c r="AH117" s="3" t="s">
        <v>190</v>
      </c>
      <c r="AI117" s="3" t="s">
        <v>174</v>
      </c>
      <c r="AJ117" s="3" t="s">
        <v>164</v>
      </c>
      <c r="AK117" s="3" t="s">
        <v>175</v>
      </c>
      <c r="AL117" s="3" t="s">
        <v>210</v>
      </c>
      <c r="AM117" s="4" t="str">
        <f>HYPERLINK("http://www.stromypodkontrolou.cz/map/?draw_selection_circle=1#%7B%22lat%22%3A%2050.1331905111%2C%20%22lng%22%3A%2015.1365128275%2C%20%22zoom%22%3A%2020%7D")</f>
        <v>http://www.stromypodkontrolou.cz/map/?draw_selection_circle=1#%7B%22lat%22%3A%2050.1331905111%2C%20%22lng%22%3A%2015.1365128275%2C%20%22zoom%22%3A%2020%7D</v>
      </c>
    </row>
    <row r="118" spans="1:39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3" t="s">
        <v>177</v>
      </c>
      <c r="AH118" s="3" t="s">
        <v>178</v>
      </c>
      <c r="AI118" s="3" t="s">
        <v>174</v>
      </c>
      <c r="AJ118" s="3" t="s">
        <v>164</v>
      </c>
      <c r="AK118" s="3" t="s">
        <v>175</v>
      </c>
      <c r="AL118" s="3"/>
      <c r="AM118" s="4"/>
    </row>
    <row r="119" spans="1:39" ht="12.75">
      <c r="A119" s="4" t="s">
        <v>7</v>
      </c>
      <c r="B119" s="4" t="s">
        <v>8</v>
      </c>
      <c r="C119" s="4" t="s">
        <v>9</v>
      </c>
      <c r="D119" s="4">
        <v>127</v>
      </c>
      <c r="E119" s="4" t="s">
        <v>69</v>
      </c>
      <c r="F119" s="4" t="s">
        <v>11</v>
      </c>
      <c r="G119" s="4" t="s">
        <v>159</v>
      </c>
      <c r="H119" s="4">
        <v>58</v>
      </c>
      <c r="I119" s="4"/>
      <c r="J119" s="4"/>
      <c r="K119" s="4"/>
      <c r="L119" s="4">
        <v>182</v>
      </c>
      <c r="M119" s="4"/>
      <c r="N119" s="4"/>
      <c r="O119" s="4"/>
      <c r="P119" s="4">
        <v>33</v>
      </c>
      <c r="Q119" s="4">
        <v>4</v>
      </c>
      <c r="R119" s="4">
        <v>12</v>
      </c>
      <c r="S119" s="4" t="s">
        <v>160</v>
      </c>
      <c r="T119" s="4" t="s">
        <v>161</v>
      </c>
      <c r="U119" s="4" t="s">
        <v>179</v>
      </c>
      <c r="V119" s="4" t="s">
        <v>180</v>
      </c>
      <c r="W119" s="4" t="s">
        <v>166</v>
      </c>
      <c r="X119" s="4" t="s">
        <v>181</v>
      </c>
      <c r="Y119" s="4" t="s">
        <v>166</v>
      </c>
      <c r="Z119" s="4" t="s">
        <v>167</v>
      </c>
      <c r="AA119" s="4" t="s">
        <v>166</v>
      </c>
      <c r="AB119" s="4" t="s">
        <v>201</v>
      </c>
      <c r="AC119" s="4" t="s">
        <v>252</v>
      </c>
      <c r="AD119" s="4" t="s">
        <v>171</v>
      </c>
      <c r="AE119" s="4"/>
      <c r="AF119" s="4"/>
      <c r="AG119" s="3" t="s">
        <v>189</v>
      </c>
      <c r="AH119" s="3" t="s">
        <v>190</v>
      </c>
      <c r="AI119" s="3" t="s">
        <v>174</v>
      </c>
      <c r="AJ119" s="3" t="s">
        <v>164</v>
      </c>
      <c r="AK119" s="3" t="s">
        <v>175</v>
      </c>
      <c r="AL119" s="3" t="s">
        <v>191</v>
      </c>
      <c r="AM119" s="4" t="str">
        <f>HYPERLINK("http://www.stromypodkontrolou.cz/map/?draw_selection_circle=1#%7B%22lat%22%3A%2050.1332708888%2C%20%22lng%22%3A%2015.1363740232%2C%20%22zoom%22%3A%2020%7D")</f>
        <v>http://www.stromypodkontrolou.cz/map/?draw_selection_circle=1#%7B%22lat%22%3A%2050.1332708888%2C%20%22lng%22%3A%2015.1363740232%2C%20%22zoom%22%3A%2020%7D</v>
      </c>
    </row>
    <row r="120" spans="1:39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3" t="s">
        <v>177</v>
      </c>
      <c r="AH120" s="3" t="s">
        <v>178</v>
      </c>
      <c r="AI120" s="3" t="s">
        <v>174</v>
      </c>
      <c r="AJ120" s="3" t="s">
        <v>164</v>
      </c>
      <c r="AK120" s="3" t="s">
        <v>175</v>
      </c>
      <c r="AL120" s="3"/>
      <c r="AM120" s="4"/>
    </row>
    <row r="121" spans="1:39" ht="12.75">
      <c r="A121" s="4" t="s">
        <v>7</v>
      </c>
      <c r="B121" s="4" t="s">
        <v>8</v>
      </c>
      <c r="C121" s="4" t="s">
        <v>9</v>
      </c>
      <c r="D121" s="4">
        <v>128</v>
      </c>
      <c r="E121" s="4" t="s">
        <v>70</v>
      </c>
      <c r="F121" s="4" t="s">
        <v>11</v>
      </c>
      <c r="G121" s="4" t="s">
        <v>159</v>
      </c>
      <c r="H121" s="4">
        <v>62</v>
      </c>
      <c r="I121" s="4"/>
      <c r="J121" s="4"/>
      <c r="K121" s="4"/>
      <c r="L121" s="4">
        <v>195</v>
      </c>
      <c r="M121" s="4"/>
      <c r="N121" s="4"/>
      <c r="O121" s="4"/>
      <c r="P121" s="4">
        <v>35</v>
      </c>
      <c r="Q121" s="4">
        <v>4</v>
      </c>
      <c r="R121" s="4">
        <v>12</v>
      </c>
      <c r="S121" s="4" t="s">
        <v>160</v>
      </c>
      <c r="T121" s="4" t="s">
        <v>161</v>
      </c>
      <c r="U121" s="4" t="s">
        <v>179</v>
      </c>
      <c r="V121" s="4" t="s">
        <v>180</v>
      </c>
      <c r="W121" s="4" t="s">
        <v>166</v>
      </c>
      <c r="X121" s="4" t="s">
        <v>181</v>
      </c>
      <c r="Y121" s="4" t="s">
        <v>166</v>
      </c>
      <c r="Z121" s="4" t="s">
        <v>167</v>
      </c>
      <c r="AA121" s="4" t="s">
        <v>168</v>
      </c>
      <c r="AB121" s="4" t="s">
        <v>169</v>
      </c>
      <c r="AC121" s="4" t="s">
        <v>257</v>
      </c>
      <c r="AD121" s="4" t="s">
        <v>171</v>
      </c>
      <c r="AE121" s="4"/>
      <c r="AF121" s="4"/>
      <c r="AG121" s="3" t="s">
        <v>189</v>
      </c>
      <c r="AH121" s="3" t="s">
        <v>190</v>
      </c>
      <c r="AI121" s="3" t="s">
        <v>174</v>
      </c>
      <c r="AJ121" s="3" t="s">
        <v>164</v>
      </c>
      <c r="AK121" s="3" t="s">
        <v>175</v>
      </c>
      <c r="AL121" s="3" t="s">
        <v>191</v>
      </c>
      <c r="AM121" s="4" t="str">
        <f>HYPERLINK("http://www.stromypodkontrolou.cz/map/?draw_selection_circle=1#%7B%22lat%22%3A%2050.1333072091%2C%20%22lng%22%3A%2015.1363093149%2C%20%22zoom%22%3A%2020%7D")</f>
        <v>http://www.stromypodkontrolou.cz/map/?draw_selection_circle=1#%7B%22lat%22%3A%2050.1333072091%2C%20%22lng%22%3A%2015.1363093149%2C%20%22zoom%22%3A%2020%7D</v>
      </c>
    </row>
    <row r="122" spans="1:39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3" t="s">
        <v>177</v>
      </c>
      <c r="AH122" s="3" t="s">
        <v>178</v>
      </c>
      <c r="AI122" s="3" t="s">
        <v>174</v>
      </c>
      <c r="AJ122" s="3" t="s">
        <v>164</v>
      </c>
      <c r="AK122" s="3" t="s">
        <v>175</v>
      </c>
      <c r="AL122" s="3"/>
      <c r="AM122" s="4"/>
    </row>
    <row r="123" spans="1:39" ht="12.75">
      <c r="A123" s="3" t="s">
        <v>7</v>
      </c>
      <c r="B123" s="3" t="s">
        <v>8</v>
      </c>
      <c r="C123" s="3" t="s">
        <v>9</v>
      </c>
      <c r="D123" s="3">
        <v>129</v>
      </c>
      <c r="E123" s="3" t="s">
        <v>71</v>
      </c>
      <c r="F123" s="3" t="s">
        <v>11</v>
      </c>
      <c r="G123" s="3" t="s">
        <v>159</v>
      </c>
      <c r="H123" s="3">
        <v>52</v>
      </c>
      <c r="I123" s="3"/>
      <c r="J123" s="3"/>
      <c r="K123" s="3"/>
      <c r="L123" s="3">
        <v>163</v>
      </c>
      <c r="M123" s="3"/>
      <c r="N123" s="3"/>
      <c r="O123" s="3"/>
      <c r="P123" s="3">
        <v>25</v>
      </c>
      <c r="Q123" s="3">
        <v>4</v>
      </c>
      <c r="R123" s="3">
        <v>10</v>
      </c>
      <c r="S123" s="3" t="s">
        <v>160</v>
      </c>
      <c r="T123" s="3" t="s">
        <v>161</v>
      </c>
      <c r="U123" s="3" t="s">
        <v>162</v>
      </c>
      <c r="V123" s="3" t="s">
        <v>163</v>
      </c>
      <c r="W123" s="3" t="s">
        <v>164</v>
      </c>
      <c r="X123" s="3" t="s">
        <v>165</v>
      </c>
      <c r="Y123" s="3" t="s">
        <v>166</v>
      </c>
      <c r="Z123" s="3" t="s">
        <v>167</v>
      </c>
      <c r="AA123" s="3" t="s">
        <v>166</v>
      </c>
      <c r="AB123" s="3" t="s">
        <v>201</v>
      </c>
      <c r="AC123" s="3" t="s">
        <v>258</v>
      </c>
      <c r="AD123" s="3" t="s">
        <v>171</v>
      </c>
      <c r="AE123" s="3"/>
      <c r="AF123" s="3"/>
      <c r="AG123" s="3" t="s">
        <v>184</v>
      </c>
      <c r="AH123" s="3" t="s">
        <v>185</v>
      </c>
      <c r="AI123" s="3" t="s">
        <v>174</v>
      </c>
      <c r="AJ123" s="3" t="s">
        <v>164</v>
      </c>
      <c r="AK123" s="3" t="s">
        <v>175</v>
      </c>
      <c r="AL123" s="3" t="s">
        <v>187</v>
      </c>
      <c r="AM123" s="3" t="str">
        <f>HYPERLINK("http://www.stromypodkontrolou.cz/map/?draw_selection_circle=1#%7B%22lat%22%3A%2050.1333463233%2C%20%22lng%22%3A%2015.1362318661%2C%20%22zoom%22%3A%2020%7D")</f>
        <v>http://www.stromypodkontrolou.cz/map/?draw_selection_circle=1#%7B%22lat%22%3A%2050.1333463233%2C%20%22lng%22%3A%2015.1362318661%2C%20%22zoom%22%3A%2020%7D</v>
      </c>
    </row>
    <row r="124" spans="1:39" ht="12.75">
      <c r="A124" s="4" t="s">
        <v>7</v>
      </c>
      <c r="B124" s="4" t="s">
        <v>8</v>
      </c>
      <c r="C124" s="4" t="s">
        <v>9</v>
      </c>
      <c r="D124" s="4">
        <v>130</v>
      </c>
      <c r="E124" s="4" t="s">
        <v>72</v>
      </c>
      <c r="F124" s="4" t="s">
        <v>11</v>
      </c>
      <c r="G124" s="4" t="s">
        <v>159</v>
      </c>
      <c r="H124" s="4">
        <v>87</v>
      </c>
      <c r="I124" s="4"/>
      <c r="J124" s="4"/>
      <c r="K124" s="4"/>
      <c r="L124" s="4">
        <v>273</v>
      </c>
      <c r="M124" s="4"/>
      <c r="N124" s="4"/>
      <c r="O124" s="4"/>
      <c r="P124" s="4">
        <v>27</v>
      </c>
      <c r="Q124" s="4">
        <v>4</v>
      </c>
      <c r="R124" s="4">
        <v>15</v>
      </c>
      <c r="S124" s="4" t="s">
        <v>160</v>
      </c>
      <c r="T124" s="4" t="s">
        <v>161</v>
      </c>
      <c r="U124" s="4" t="s">
        <v>179</v>
      </c>
      <c r="V124" s="4" t="s">
        <v>180</v>
      </c>
      <c r="W124" s="4" t="s">
        <v>164</v>
      </c>
      <c r="X124" s="4" t="s">
        <v>165</v>
      </c>
      <c r="Y124" s="4" t="s">
        <v>168</v>
      </c>
      <c r="Z124" s="4" t="s">
        <v>182</v>
      </c>
      <c r="AA124" s="4" t="s">
        <v>168</v>
      </c>
      <c r="AB124" s="4" t="s">
        <v>169</v>
      </c>
      <c r="AC124" s="4" t="s">
        <v>259</v>
      </c>
      <c r="AD124" s="4" t="s">
        <v>171</v>
      </c>
      <c r="AE124" s="4"/>
      <c r="AF124" s="4"/>
      <c r="AG124" s="3" t="s">
        <v>177</v>
      </c>
      <c r="AH124" s="3" t="s">
        <v>178</v>
      </c>
      <c r="AI124" s="3" t="s">
        <v>174</v>
      </c>
      <c r="AJ124" s="3" t="s">
        <v>164</v>
      </c>
      <c r="AK124" s="3" t="s">
        <v>175</v>
      </c>
      <c r="AL124" s="3"/>
      <c r="AM124" s="4" t="str">
        <f>HYPERLINK("http://www.stromypodkontrolou.cz/map/?draw_selection_circle=1#%7B%22lat%22%3A%2050.1335580122%2C%20%22lng%22%3A%2015.1358848553%2C%20%22zoom%22%3A%2020%7D")</f>
        <v>http://www.stromypodkontrolou.cz/map/?draw_selection_circle=1#%7B%22lat%22%3A%2050.1335580122%2C%20%22lng%22%3A%2015.1358848553%2C%20%22zoom%22%3A%2020%7D</v>
      </c>
    </row>
    <row r="125" spans="1:39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3" t="s">
        <v>172</v>
      </c>
      <c r="AH125" s="3" t="s">
        <v>173</v>
      </c>
      <c r="AI125" s="3" t="s">
        <v>174</v>
      </c>
      <c r="AJ125" s="3" t="s">
        <v>164</v>
      </c>
      <c r="AK125" s="3" t="s">
        <v>175</v>
      </c>
      <c r="AL125" s="3" t="s">
        <v>243</v>
      </c>
      <c r="AM125" s="4"/>
    </row>
    <row r="126" spans="1:39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3" t="s">
        <v>197</v>
      </c>
      <c r="AH126" s="3" t="s">
        <v>198</v>
      </c>
      <c r="AI126" s="3" t="s">
        <v>199</v>
      </c>
      <c r="AJ126" s="3" t="s">
        <v>164</v>
      </c>
      <c r="AK126" s="3" t="s">
        <v>175</v>
      </c>
      <c r="AL126" s="3" t="s">
        <v>200</v>
      </c>
      <c r="AM126" s="4"/>
    </row>
    <row r="127" spans="1:39" ht="12.75">
      <c r="A127" s="3" t="s">
        <v>7</v>
      </c>
      <c r="B127" s="3" t="s">
        <v>8</v>
      </c>
      <c r="C127" s="3" t="s">
        <v>9</v>
      </c>
      <c r="D127" s="3">
        <v>131</v>
      </c>
      <c r="E127" s="3" t="s">
        <v>73</v>
      </c>
      <c r="F127" s="3" t="s">
        <v>11</v>
      </c>
      <c r="G127" s="3" t="s">
        <v>159</v>
      </c>
      <c r="H127" s="3">
        <v>59</v>
      </c>
      <c r="I127" s="3"/>
      <c r="J127" s="3"/>
      <c r="K127" s="3"/>
      <c r="L127" s="3">
        <v>185</v>
      </c>
      <c r="M127" s="3"/>
      <c r="N127" s="3"/>
      <c r="O127" s="3"/>
      <c r="P127" s="3">
        <v>25</v>
      </c>
      <c r="Q127" s="3">
        <v>4</v>
      </c>
      <c r="R127" s="3">
        <v>9</v>
      </c>
      <c r="S127" s="3" t="s">
        <v>160</v>
      </c>
      <c r="T127" s="3" t="s">
        <v>161</v>
      </c>
      <c r="U127" s="3" t="s">
        <v>162</v>
      </c>
      <c r="V127" s="3" t="s">
        <v>163</v>
      </c>
      <c r="W127" s="3" t="s">
        <v>164</v>
      </c>
      <c r="X127" s="3" t="s">
        <v>165</v>
      </c>
      <c r="Y127" s="3" t="s">
        <v>166</v>
      </c>
      <c r="Z127" s="3" t="s">
        <v>167</v>
      </c>
      <c r="AA127" s="3" t="s">
        <v>166</v>
      </c>
      <c r="AB127" s="3" t="s">
        <v>201</v>
      </c>
      <c r="AC127" s="3" t="s">
        <v>260</v>
      </c>
      <c r="AD127" s="3" t="s">
        <v>171</v>
      </c>
      <c r="AE127" s="3"/>
      <c r="AF127" s="3"/>
      <c r="AG127" s="3" t="s">
        <v>184</v>
      </c>
      <c r="AH127" s="3" t="s">
        <v>185</v>
      </c>
      <c r="AI127" s="3" t="s">
        <v>174</v>
      </c>
      <c r="AJ127" s="3" t="s">
        <v>164</v>
      </c>
      <c r="AK127" s="3" t="s">
        <v>175</v>
      </c>
      <c r="AL127" s="3" t="s">
        <v>187</v>
      </c>
      <c r="AM127" s="3" t="str">
        <f>HYPERLINK("http://www.stromypodkontrolou.cz/map/?draw_selection_circle=1#%7B%22lat%22%3A%2050.1335915385%2C%20%22lng%22%3A%2015.1358178001%2C%20%22zoom%22%3A%2020%7D")</f>
        <v>http://www.stromypodkontrolou.cz/map/?draw_selection_circle=1#%7B%22lat%22%3A%2050.1335915385%2C%20%22lng%22%3A%2015.1358178001%2C%20%22zoom%22%3A%2020%7D</v>
      </c>
    </row>
    <row r="128" spans="1:39" ht="12.75">
      <c r="A128" s="4" t="s">
        <v>7</v>
      </c>
      <c r="B128" s="4" t="s">
        <v>8</v>
      </c>
      <c r="C128" s="4" t="s">
        <v>9</v>
      </c>
      <c r="D128" s="4">
        <v>134</v>
      </c>
      <c r="E128" s="4" t="s">
        <v>74</v>
      </c>
      <c r="F128" s="4" t="s">
        <v>11</v>
      </c>
      <c r="G128" s="4" t="s">
        <v>159</v>
      </c>
      <c r="H128" s="4">
        <v>73</v>
      </c>
      <c r="I128" s="4"/>
      <c r="J128" s="4"/>
      <c r="K128" s="4"/>
      <c r="L128" s="4">
        <v>229</v>
      </c>
      <c r="M128" s="4"/>
      <c r="N128" s="4"/>
      <c r="O128" s="4"/>
      <c r="P128" s="4">
        <v>26</v>
      </c>
      <c r="Q128" s="4">
        <v>4</v>
      </c>
      <c r="R128" s="4">
        <v>11</v>
      </c>
      <c r="S128" s="4" t="s">
        <v>160</v>
      </c>
      <c r="T128" s="4" t="s">
        <v>161</v>
      </c>
      <c r="U128" s="4" t="s">
        <v>162</v>
      </c>
      <c r="V128" s="4" t="s">
        <v>163</v>
      </c>
      <c r="W128" s="4" t="s">
        <v>164</v>
      </c>
      <c r="X128" s="4" t="s">
        <v>165</v>
      </c>
      <c r="Y128" s="4" t="s">
        <v>166</v>
      </c>
      <c r="Z128" s="4" t="s">
        <v>167</v>
      </c>
      <c r="AA128" s="4" t="s">
        <v>166</v>
      </c>
      <c r="AB128" s="4" t="s">
        <v>201</v>
      </c>
      <c r="AC128" s="4" t="s">
        <v>261</v>
      </c>
      <c r="AD128" s="4" t="s">
        <v>171</v>
      </c>
      <c r="AE128" s="4"/>
      <c r="AF128" s="4"/>
      <c r="AG128" s="3" t="s">
        <v>172</v>
      </c>
      <c r="AH128" s="3" t="s">
        <v>173</v>
      </c>
      <c r="AI128" s="3" t="s">
        <v>174</v>
      </c>
      <c r="AJ128" s="3" t="s">
        <v>164</v>
      </c>
      <c r="AK128" s="3" t="s">
        <v>175</v>
      </c>
      <c r="AL128" s="3" t="s">
        <v>187</v>
      </c>
      <c r="AM128" s="4" t="str">
        <f>HYPERLINK("http://www.stromypodkontrolou.cz/map/?draw_selection_circle=1#%7B%22lat%22%3A%2050.133711889%2C%20%22lng%22%3A%2015.1356337335%2C%20%22zoom%22%3A%2020%7D")</f>
        <v>http://www.stromypodkontrolou.cz/map/?draw_selection_circle=1#%7B%22lat%22%3A%2050.133711889%2C%20%22lng%22%3A%2015.1356337335%2C%20%22zoom%22%3A%2020%7D</v>
      </c>
    </row>
    <row r="129" spans="1:39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3" t="s">
        <v>177</v>
      </c>
      <c r="AH129" s="3" t="s">
        <v>178</v>
      </c>
      <c r="AI129" s="3" t="s">
        <v>174</v>
      </c>
      <c r="AJ129" s="3" t="s">
        <v>164</v>
      </c>
      <c r="AK129" s="3" t="s">
        <v>175</v>
      </c>
      <c r="AL129" s="3"/>
      <c r="AM129" s="4"/>
    </row>
    <row r="130" spans="1:39" ht="12.75">
      <c r="A130" s="4" t="s">
        <v>7</v>
      </c>
      <c r="B130" s="4" t="s">
        <v>8</v>
      </c>
      <c r="C130" s="4" t="s">
        <v>9</v>
      </c>
      <c r="D130" s="4">
        <v>136</v>
      </c>
      <c r="E130" s="4" t="s">
        <v>75</v>
      </c>
      <c r="F130" s="4" t="s">
        <v>11</v>
      </c>
      <c r="G130" s="4" t="s">
        <v>159</v>
      </c>
      <c r="H130" s="4">
        <v>60</v>
      </c>
      <c r="I130" s="4"/>
      <c r="J130" s="4"/>
      <c r="K130" s="4"/>
      <c r="L130" s="4">
        <v>188</v>
      </c>
      <c r="M130" s="4"/>
      <c r="N130" s="4"/>
      <c r="O130" s="4"/>
      <c r="P130" s="4">
        <v>22</v>
      </c>
      <c r="Q130" s="4">
        <v>4</v>
      </c>
      <c r="R130" s="4">
        <v>9</v>
      </c>
      <c r="S130" s="4" t="s">
        <v>160</v>
      </c>
      <c r="T130" s="4" t="s">
        <v>161</v>
      </c>
      <c r="U130" s="4" t="s">
        <v>162</v>
      </c>
      <c r="V130" s="4" t="s">
        <v>163</v>
      </c>
      <c r="W130" s="4" t="s">
        <v>164</v>
      </c>
      <c r="X130" s="4" t="s">
        <v>165</v>
      </c>
      <c r="Y130" s="4" t="s">
        <v>166</v>
      </c>
      <c r="Z130" s="4" t="s">
        <v>167</v>
      </c>
      <c r="AA130" s="4" t="s">
        <v>166</v>
      </c>
      <c r="AB130" s="4" t="s">
        <v>201</v>
      </c>
      <c r="AC130" s="4" t="s">
        <v>245</v>
      </c>
      <c r="AD130" s="4" t="s">
        <v>171</v>
      </c>
      <c r="AE130" s="4"/>
      <c r="AF130" s="4"/>
      <c r="AG130" s="3" t="s">
        <v>177</v>
      </c>
      <c r="AH130" s="3" t="s">
        <v>178</v>
      </c>
      <c r="AI130" s="3" t="s">
        <v>174</v>
      </c>
      <c r="AJ130" s="3" t="s">
        <v>164</v>
      </c>
      <c r="AK130" s="3" t="s">
        <v>175</v>
      </c>
      <c r="AL130" s="3"/>
      <c r="AM130" s="4" t="str">
        <f>HYPERLINK("http://www.stromypodkontrolou.cz/map/?draw_selection_circle=1#%7B%22lat%22%3A%2050.1337903316%2C%20%22lng%22%3A%2015.1355083402%2C%20%22zoom%22%3A%2020%7D")</f>
        <v>http://www.stromypodkontrolou.cz/map/?draw_selection_circle=1#%7B%22lat%22%3A%2050.1337903316%2C%20%22lng%22%3A%2015.1355083402%2C%20%22zoom%22%3A%2020%7D</v>
      </c>
    </row>
    <row r="131" spans="1:39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3" t="s">
        <v>172</v>
      </c>
      <c r="AH131" s="3" t="s">
        <v>173</v>
      </c>
      <c r="AI131" s="3" t="s">
        <v>174</v>
      </c>
      <c r="AJ131" s="3" t="s">
        <v>164</v>
      </c>
      <c r="AK131" s="3" t="s">
        <v>175</v>
      </c>
      <c r="AL131" s="3" t="s">
        <v>187</v>
      </c>
      <c r="AM131" s="4"/>
    </row>
    <row r="132" spans="1:39" ht="12.75">
      <c r="A132" s="4" t="s">
        <v>7</v>
      </c>
      <c r="B132" s="4" t="s">
        <v>8</v>
      </c>
      <c r="C132" s="4" t="s">
        <v>9</v>
      </c>
      <c r="D132" s="4">
        <v>140</v>
      </c>
      <c r="E132" s="4" t="s">
        <v>76</v>
      </c>
      <c r="F132" s="4" t="s">
        <v>11</v>
      </c>
      <c r="G132" s="4" t="s">
        <v>159</v>
      </c>
      <c r="H132" s="4">
        <v>54</v>
      </c>
      <c r="I132" s="4"/>
      <c r="J132" s="4"/>
      <c r="K132" s="4"/>
      <c r="L132" s="4">
        <v>170</v>
      </c>
      <c r="M132" s="4"/>
      <c r="N132" s="4"/>
      <c r="O132" s="4"/>
      <c r="P132" s="4">
        <v>24</v>
      </c>
      <c r="Q132" s="4">
        <v>6</v>
      </c>
      <c r="R132" s="4">
        <v>10</v>
      </c>
      <c r="S132" s="4" t="s">
        <v>160</v>
      </c>
      <c r="T132" s="4" t="s">
        <v>161</v>
      </c>
      <c r="U132" s="4" t="s">
        <v>162</v>
      </c>
      <c r="V132" s="4" t="s">
        <v>163</v>
      </c>
      <c r="W132" s="4" t="s">
        <v>166</v>
      </c>
      <c r="X132" s="4" t="s">
        <v>181</v>
      </c>
      <c r="Y132" s="4" t="s">
        <v>166</v>
      </c>
      <c r="Z132" s="4" t="s">
        <v>167</v>
      </c>
      <c r="AA132" s="4" t="s">
        <v>166</v>
      </c>
      <c r="AB132" s="4" t="s">
        <v>201</v>
      </c>
      <c r="AC132" s="4" t="s">
        <v>262</v>
      </c>
      <c r="AD132" s="4" t="s">
        <v>171</v>
      </c>
      <c r="AE132" s="4"/>
      <c r="AF132" s="4"/>
      <c r="AG132" s="3" t="s">
        <v>177</v>
      </c>
      <c r="AH132" s="3" t="s">
        <v>178</v>
      </c>
      <c r="AI132" s="3" t="s">
        <v>174</v>
      </c>
      <c r="AJ132" s="3" t="s">
        <v>164</v>
      </c>
      <c r="AK132" s="3" t="s">
        <v>175</v>
      </c>
      <c r="AL132" s="3"/>
      <c r="AM132" s="4" t="str">
        <f>HYPERLINK("http://www.stromypodkontrolou.cz/map/?draw_selection_circle=1#%7B%22lat%22%3A%2050.133979238%2C%20%22lng%22%3A%2015.135200892%2C%20%22zoom%22%3A%2020%7D")</f>
        <v>http://www.stromypodkontrolou.cz/map/?draw_selection_circle=1#%7B%22lat%22%3A%2050.133979238%2C%20%22lng%22%3A%2015.135200892%2C%20%22zoom%22%3A%2020%7D</v>
      </c>
    </row>
    <row r="133" spans="1:39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3" t="s">
        <v>189</v>
      </c>
      <c r="AH133" s="3" t="s">
        <v>190</v>
      </c>
      <c r="AI133" s="3" t="s">
        <v>174</v>
      </c>
      <c r="AJ133" s="3" t="s">
        <v>164</v>
      </c>
      <c r="AK133" s="3" t="s">
        <v>175</v>
      </c>
      <c r="AL133" s="3" t="s">
        <v>191</v>
      </c>
      <c r="AM133" s="4"/>
    </row>
    <row r="134" spans="1:39" ht="12.75">
      <c r="A134" s="4" t="s">
        <v>7</v>
      </c>
      <c r="B134" s="4" t="s">
        <v>8</v>
      </c>
      <c r="C134" s="4" t="s">
        <v>9</v>
      </c>
      <c r="D134" s="4">
        <v>141</v>
      </c>
      <c r="E134" s="4" t="s">
        <v>77</v>
      </c>
      <c r="F134" s="4" t="s">
        <v>11</v>
      </c>
      <c r="G134" s="4" t="s">
        <v>159</v>
      </c>
      <c r="H134" s="4">
        <v>58</v>
      </c>
      <c r="I134" s="4"/>
      <c r="J134" s="4"/>
      <c r="K134" s="4"/>
      <c r="L134" s="4">
        <v>182</v>
      </c>
      <c r="M134" s="4"/>
      <c r="N134" s="4"/>
      <c r="O134" s="4"/>
      <c r="P134" s="4">
        <v>22</v>
      </c>
      <c r="Q134" s="4">
        <v>6</v>
      </c>
      <c r="R134" s="4">
        <v>11</v>
      </c>
      <c r="S134" s="4" t="s">
        <v>160</v>
      </c>
      <c r="T134" s="4" t="s">
        <v>161</v>
      </c>
      <c r="U134" s="4" t="s">
        <v>162</v>
      </c>
      <c r="V134" s="4" t="s">
        <v>163</v>
      </c>
      <c r="W134" s="4" t="s">
        <v>164</v>
      </c>
      <c r="X134" s="4" t="s">
        <v>165</v>
      </c>
      <c r="Y134" s="4" t="s">
        <v>166</v>
      </c>
      <c r="Z134" s="4" t="s">
        <v>167</v>
      </c>
      <c r="AA134" s="4" t="s">
        <v>166</v>
      </c>
      <c r="AB134" s="4" t="s">
        <v>201</v>
      </c>
      <c r="AC134" s="4" t="s">
        <v>235</v>
      </c>
      <c r="AD134" s="4" t="s">
        <v>171</v>
      </c>
      <c r="AE134" s="4"/>
      <c r="AF134" s="4"/>
      <c r="AG134" s="3" t="s">
        <v>177</v>
      </c>
      <c r="AH134" s="3" t="s">
        <v>178</v>
      </c>
      <c r="AI134" s="3" t="s">
        <v>174</v>
      </c>
      <c r="AJ134" s="3" t="s">
        <v>164</v>
      </c>
      <c r="AK134" s="3" t="s">
        <v>175</v>
      </c>
      <c r="AL134" s="3"/>
      <c r="AM134" s="4" t="str">
        <f>HYPERLINK("http://www.stromypodkontrolou.cz/map/?draw_selection_circle=1#%7B%22lat%22%3A%2050.1340170621%2C%20%22lng%22%3A%2015.1351405423%2C%20%22zoom%22%3A%2020%7D")</f>
        <v>http://www.stromypodkontrolou.cz/map/?draw_selection_circle=1#%7B%22lat%22%3A%2050.1340170621%2C%20%22lng%22%3A%2015.1351405423%2C%20%22zoom%22%3A%2020%7D</v>
      </c>
    </row>
    <row r="135" spans="1:39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3" t="s">
        <v>172</v>
      </c>
      <c r="AH135" s="3" t="s">
        <v>173</v>
      </c>
      <c r="AI135" s="3" t="s">
        <v>174</v>
      </c>
      <c r="AJ135" s="3" t="s">
        <v>164</v>
      </c>
      <c r="AK135" s="3" t="s">
        <v>175</v>
      </c>
      <c r="AL135" s="3" t="s">
        <v>187</v>
      </c>
      <c r="AM135" s="4"/>
    </row>
    <row r="136" spans="1:39" ht="12.75">
      <c r="A136" s="3" t="s">
        <v>7</v>
      </c>
      <c r="B136" s="3" t="s">
        <v>8</v>
      </c>
      <c r="C136" s="3" t="s">
        <v>9</v>
      </c>
      <c r="D136" s="3">
        <v>142</v>
      </c>
      <c r="E136" s="3" t="s">
        <v>78</v>
      </c>
      <c r="F136" s="3" t="s">
        <v>11</v>
      </c>
      <c r="G136" s="3" t="s">
        <v>159</v>
      </c>
      <c r="H136" s="3">
        <v>50</v>
      </c>
      <c r="I136" s="3"/>
      <c r="J136" s="3"/>
      <c r="K136" s="3"/>
      <c r="L136" s="3">
        <v>157</v>
      </c>
      <c r="M136" s="3"/>
      <c r="N136" s="3"/>
      <c r="O136" s="3"/>
      <c r="P136" s="3">
        <v>18</v>
      </c>
      <c r="Q136" s="3">
        <v>7</v>
      </c>
      <c r="R136" s="3">
        <v>11</v>
      </c>
      <c r="S136" s="3" t="s">
        <v>160</v>
      </c>
      <c r="T136" s="3" t="s">
        <v>161</v>
      </c>
      <c r="U136" s="3" t="s">
        <v>162</v>
      </c>
      <c r="V136" s="3" t="s">
        <v>163</v>
      </c>
      <c r="W136" s="3" t="s">
        <v>164</v>
      </c>
      <c r="X136" s="3" t="s">
        <v>165</v>
      </c>
      <c r="Y136" s="3" t="s">
        <v>166</v>
      </c>
      <c r="Z136" s="3" t="s">
        <v>167</v>
      </c>
      <c r="AA136" s="3" t="s">
        <v>166</v>
      </c>
      <c r="AB136" s="3" t="s">
        <v>201</v>
      </c>
      <c r="AC136" s="3" t="s">
        <v>235</v>
      </c>
      <c r="AD136" s="3" t="s">
        <v>171</v>
      </c>
      <c r="AE136" s="3"/>
      <c r="AF136" s="3"/>
      <c r="AG136" s="3" t="s">
        <v>184</v>
      </c>
      <c r="AH136" s="3" t="s">
        <v>185</v>
      </c>
      <c r="AI136" s="3" t="s">
        <v>174</v>
      </c>
      <c r="AJ136" s="3" t="s">
        <v>164</v>
      </c>
      <c r="AK136" s="3" t="s">
        <v>175</v>
      </c>
      <c r="AL136" s="3" t="s">
        <v>187</v>
      </c>
      <c r="AM136" s="3" t="str">
        <f>HYPERLINK("http://www.stromypodkontrolou.cz/map/?draw_selection_circle=1#%7B%22lat%22%3A%2050.134055531%2C%20%22lng%22%3A%2015.1350761693%2C%20%22zoom%22%3A%2020%7D")</f>
        <v>http://www.stromypodkontrolou.cz/map/?draw_selection_circle=1#%7B%22lat%22%3A%2050.134055531%2C%20%22lng%22%3A%2015.1350761693%2C%20%22zoom%22%3A%2020%7D</v>
      </c>
    </row>
    <row r="137" spans="1:39" ht="12.75">
      <c r="A137" s="3" t="s">
        <v>7</v>
      </c>
      <c r="B137" s="3" t="s">
        <v>8</v>
      </c>
      <c r="C137" s="3" t="s">
        <v>9</v>
      </c>
      <c r="D137" s="3">
        <v>143</v>
      </c>
      <c r="E137" s="3" t="s">
        <v>79</v>
      </c>
      <c r="F137" s="3" t="s">
        <v>11</v>
      </c>
      <c r="G137" s="3" t="s">
        <v>159</v>
      </c>
      <c r="H137" s="3">
        <v>57</v>
      </c>
      <c r="I137" s="3"/>
      <c r="J137" s="3"/>
      <c r="K137" s="3"/>
      <c r="L137" s="3">
        <v>179</v>
      </c>
      <c r="M137" s="3"/>
      <c r="N137" s="3"/>
      <c r="O137" s="3"/>
      <c r="P137" s="3">
        <v>20</v>
      </c>
      <c r="Q137" s="3">
        <v>7</v>
      </c>
      <c r="R137" s="3">
        <v>11</v>
      </c>
      <c r="S137" s="3" t="s">
        <v>160</v>
      </c>
      <c r="T137" s="3" t="s">
        <v>161</v>
      </c>
      <c r="U137" s="3" t="s">
        <v>162</v>
      </c>
      <c r="V137" s="3" t="s">
        <v>163</v>
      </c>
      <c r="W137" s="3" t="s">
        <v>164</v>
      </c>
      <c r="X137" s="3" t="s">
        <v>165</v>
      </c>
      <c r="Y137" s="3" t="s">
        <v>166</v>
      </c>
      <c r="Z137" s="3" t="s">
        <v>167</v>
      </c>
      <c r="AA137" s="3" t="s">
        <v>166</v>
      </c>
      <c r="AB137" s="3" t="s">
        <v>201</v>
      </c>
      <c r="AC137" s="3" t="s">
        <v>235</v>
      </c>
      <c r="AD137" s="3" t="s">
        <v>171</v>
      </c>
      <c r="AE137" s="3"/>
      <c r="AF137" s="3"/>
      <c r="AG137" s="3" t="s">
        <v>184</v>
      </c>
      <c r="AH137" s="3" t="s">
        <v>185</v>
      </c>
      <c r="AI137" s="3" t="s">
        <v>174</v>
      </c>
      <c r="AJ137" s="3" t="s">
        <v>164</v>
      </c>
      <c r="AK137" s="3" t="s">
        <v>175</v>
      </c>
      <c r="AL137" s="3" t="s">
        <v>187</v>
      </c>
      <c r="AM137" s="3" t="str">
        <f>HYPERLINK("http://www.stromypodkontrolou.cz/map/?draw_selection_circle=1#%7B%22lat%22%3A%2050.1340875526%2C%20%22lng%22%3A%2015.1350181665%2C%20%22zoom%22%3A%2020%7D")</f>
        <v>http://www.stromypodkontrolou.cz/map/?draw_selection_circle=1#%7B%22lat%22%3A%2050.1340875526%2C%20%22lng%22%3A%2015.1350181665%2C%20%22zoom%22%3A%2020%7D</v>
      </c>
    </row>
    <row r="138" spans="1:39" ht="12.75">
      <c r="A138" s="4" t="s">
        <v>7</v>
      </c>
      <c r="B138" s="4" t="s">
        <v>8</v>
      </c>
      <c r="C138" s="4" t="s">
        <v>9</v>
      </c>
      <c r="D138" s="4">
        <v>145</v>
      </c>
      <c r="E138" s="4" t="s">
        <v>80</v>
      </c>
      <c r="F138" s="4" t="s">
        <v>11</v>
      </c>
      <c r="G138" s="4" t="s">
        <v>159</v>
      </c>
      <c r="H138" s="4">
        <v>72</v>
      </c>
      <c r="I138" s="4"/>
      <c r="J138" s="4"/>
      <c r="K138" s="4"/>
      <c r="L138" s="4">
        <v>226</v>
      </c>
      <c r="M138" s="4"/>
      <c r="N138" s="4"/>
      <c r="O138" s="4"/>
      <c r="P138" s="4">
        <v>24</v>
      </c>
      <c r="Q138" s="4">
        <v>6</v>
      </c>
      <c r="R138" s="4">
        <v>14</v>
      </c>
      <c r="S138" s="4" t="s">
        <v>160</v>
      </c>
      <c r="T138" s="4" t="s">
        <v>161</v>
      </c>
      <c r="U138" s="4" t="s">
        <v>179</v>
      </c>
      <c r="V138" s="4" t="s">
        <v>180</v>
      </c>
      <c r="W138" s="4" t="s">
        <v>166</v>
      </c>
      <c r="X138" s="4" t="s">
        <v>181</v>
      </c>
      <c r="Y138" s="4" t="s">
        <v>168</v>
      </c>
      <c r="Z138" s="4" t="s">
        <v>182</v>
      </c>
      <c r="AA138" s="4" t="s">
        <v>160</v>
      </c>
      <c r="AB138" s="4" t="s">
        <v>193</v>
      </c>
      <c r="AC138" s="4" t="s">
        <v>263</v>
      </c>
      <c r="AD138" s="4" t="s">
        <v>171</v>
      </c>
      <c r="AE138" s="4"/>
      <c r="AF138" s="4"/>
      <c r="AG138" s="3" t="s">
        <v>189</v>
      </c>
      <c r="AH138" s="3" t="s">
        <v>190</v>
      </c>
      <c r="AI138" s="3" t="s">
        <v>174</v>
      </c>
      <c r="AJ138" s="3" t="s">
        <v>164</v>
      </c>
      <c r="AK138" s="3" t="s">
        <v>175</v>
      </c>
      <c r="AL138" s="3" t="s">
        <v>191</v>
      </c>
      <c r="AM138" s="4" t="str">
        <f>HYPERLINK("http://www.stromypodkontrolou.cz/map/?draw_selection_circle=1#%7B%22lat%22%3A%2050.1341730866%2C%20%22lng%22%3A%2015.134886403%2C%20%22zoom%22%3A%2020%7D")</f>
        <v>http://www.stromypodkontrolou.cz/map/?draw_selection_circle=1#%7B%22lat%22%3A%2050.1341730866%2C%20%22lng%22%3A%2015.134886403%2C%20%22zoom%22%3A%2020%7D</v>
      </c>
    </row>
    <row r="139" spans="1:39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3" t="s">
        <v>177</v>
      </c>
      <c r="AH139" s="3" t="s">
        <v>178</v>
      </c>
      <c r="AI139" s="3" t="s">
        <v>174</v>
      </c>
      <c r="AJ139" s="3" t="s">
        <v>164</v>
      </c>
      <c r="AK139" s="3" t="s">
        <v>175</v>
      </c>
      <c r="AL139" s="3"/>
      <c r="AM139" s="4"/>
    </row>
    <row r="140" spans="1:39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3" t="s">
        <v>197</v>
      </c>
      <c r="AH140" s="3" t="s">
        <v>198</v>
      </c>
      <c r="AI140" s="3" t="s">
        <v>199</v>
      </c>
      <c r="AJ140" s="3" t="s">
        <v>164</v>
      </c>
      <c r="AK140" s="3" t="s">
        <v>175</v>
      </c>
      <c r="AL140" s="3" t="s">
        <v>200</v>
      </c>
      <c r="AM140" s="4"/>
    </row>
    <row r="141" spans="1:39" ht="12.75">
      <c r="A141" s="3" t="s">
        <v>7</v>
      </c>
      <c r="B141" s="3" t="s">
        <v>8</v>
      </c>
      <c r="C141" s="3" t="s">
        <v>9</v>
      </c>
      <c r="D141" s="3">
        <v>147</v>
      </c>
      <c r="E141" s="3" t="s">
        <v>81</v>
      </c>
      <c r="F141" s="3" t="s">
        <v>11</v>
      </c>
      <c r="G141" s="3" t="s">
        <v>159</v>
      </c>
      <c r="H141" s="3">
        <v>50</v>
      </c>
      <c r="I141" s="3"/>
      <c r="J141" s="3"/>
      <c r="K141" s="3"/>
      <c r="L141" s="3">
        <v>157</v>
      </c>
      <c r="M141" s="3"/>
      <c r="N141" s="3"/>
      <c r="O141" s="3"/>
      <c r="P141" s="3">
        <v>22</v>
      </c>
      <c r="Q141" s="3">
        <v>6</v>
      </c>
      <c r="R141" s="3">
        <v>12</v>
      </c>
      <c r="S141" s="3" t="s">
        <v>160</v>
      </c>
      <c r="T141" s="3" t="s">
        <v>161</v>
      </c>
      <c r="U141" s="3" t="s">
        <v>162</v>
      </c>
      <c r="V141" s="3" t="s">
        <v>163</v>
      </c>
      <c r="W141" s="3" t="s">
        <v>164</v>
      </c>
      <c r="X141" s="3" t="s">
        <v>165</v>
      </c>
      <c r="Y141" s="3" t="s">
        <v>166</v>
      </c>
      <c r="Z141" s="3" t="s">
        <v>167</v>
      </c>
      <c r="AA141" s="3" t="s">
        <v>166</v>
      </c>
      <c r="AB141" s="3" t="s">
        <v>201</v>
      </c>
      <c r="AC141" s="3" t="s">
        <v>264</v>
      </c>
      <c r="AD141" s="3" t="s">
        <v>171</v>
      </c>
      <c r="AE141" s="3"/>
      <c r="AF141" s="3"/>
      <c r="AG141" s="3" t="s">
        <v>184</v>
      </c>
      <c r="AH141" s="3" t="s">
        <v>185</v>
      </c>
      <c r="AI141" s="3" t="s">
        <v>174</v>
      </c>
      <c r="AJ141" s="3" t="s">
        <v>164</v>
      </c>
      <c r="AK141" s="3" t="s">
        <v>175</v>
      </c>
      <c r="AL141" s="3" t="s">
        <v>187</v>
      </c>
      <c r="AM141" s="3" t="str">
        <f>HYPERLINK("http://www.stromypodkontrolou.cz/map/?draw_selection_circle=1#%7B%22lat%22%3A%2050.1342534626%2C%20%22lng%22%3A%2015.1347529631%2C%20%22zoom%22%3A%2020%7D")</f>
        <v>http://www.stromypodkontrolou.cz/map/?draw_selection_circle=1#%7B%22lat%22%3A%2050.1342534626%2C%20%22lng%22%3A%2015.1347529631%2C%20%22zoom%22%3A%2020%7D</v>
      </c>
    </row>
    <row r="142" spans="1:39" ht="12.75">
      <c r="A142" s="4" t="s">
        <v>7</v>
      </c>
      <c r="B142" s="4" t="s">
        <v>8</v>
      </c>
      <c r="C142" s="4" t="s">
        <v>9</v>
      </c>
      <c r="D142" s="4">
        <v>149</v>
      </c>
      <c r="E142" s="4" t="s">
        <v>82</v>
      </c>
      <c r="F142" s="4" t="s">
        <v>11</v>
      </c>
      <c r="G142" s="4" t="s">
        <v>159</v>
      </c>
      <c r="H142" s="4">
        <v>92</v>
      </c>
      <c r="I142" s="4"/>
      <c r="J142" s="4"/>
      <c r="K142" s="4"/>
      <c r="L142" s="4">
        <v>289</v>
      </c>
      <c r="M142" s="4"/>
      <c r="N142" s="4"/>
      <c r="O142" s="4"/>
      <c r="P142" s="4">
        <v>26</v>
      </c>
      <c r="Q142" s="4">
        <v>5</v>
      </c>
      <c r="R142" s="4">
        <v>16</v>
      </c>
      <c r="S142" s="4" t="s">
        <v>160</v>
      </c>
      <c r="T142" s="4" t="s">
        <v>161</v>
      </c>
      <c r="U142" s="4" t="s">
        <v>179</v>
      </c>
      <c r="V142" s="4" t="s">
        <v>180</v>
      </c>
      <c r="W142" s="4" t="s">
        <v>164</v>
      </c>
      <c r="X142" s="4" t="s">
        <v>165</v>
      </c>
      <c r="Y142" s="4" t="s">
        <v>168</v>
      </c>
      <c r="Z142" s="4" t="s">
        <v>182</v>
      </c>
      <c r="AA142" s="4" t="s">
        <v>168</v>
      </c>
      <c r="AB142" s="4" t="s">
        <v>169</v>
      </c>
      <c r="AC142" s="4" t="s">
        <v>265</v>
      </c>
      <c r="AD142" s="4" t="s">
        <v>171</v>
      </c>
      <c r="AE142" s="4"/>
      <c r="AF142" s="4"/>
      <c r="AG142" s="3" t="s">
        <v>172</v>
      </c>
      <c r="AH142" s="3" t="s">
        <v>173</v>
      </c>
      <c r="AI142" s="3" t="s">
        <v>174</v>
      </c>
      <c r="AJ142" s="3" t="s">
        <v>164</v>
      </c>
      <c r="AK142" s="3" t="s">
        <v>175</v>
      </c>
      <c r="AL142" s="3" t="s">
        <v>243</v>
      </c>
      <c r="AM142" s="4" t="str">
        <f>HYPERLINK("http://www.stromypodkontrolou.cz/map/?draw_selection_circle=1#%7B%22lat%22%3A%2050.1343346981%2C%20%22lng%22%3A%2015.1346268993%2C%20%22zoom%22%3A%2020%7D")</f>
        <v>http://www.stromypodkontrolou.cz/map/?draw_selection_circle=1#%7B%22lat%22%3A%2050.1343346981%2C%20%22lng%22%3A%2015.1346268993%2C%20%22zoom%22%3A%2020%7D</v>
      </c>
    </row>
    <row r="143" spans="1:39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3" t="s">
        <v>189</v>
      </c>
      <c r="AH143" s="3" t="s">
        <v>190</v>
      </c>
      <c r="AI143" s="3" t="s">
        <v>174</v>
      </c>
      <c r="AJ143" s="3" t="s">
        <v>164</v>
      </c>
      <c r="AK143" s="3" t="s">
        <v>175</v>
      </c>
      <c r="AL143" s="3" t="s">
        <v>191</v>
      </c>
      <c r="AM143" s="4"/>
    </row>
    <row r="144" spans="1:39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3" t="s">
        <v>177</v>
      </c>
      <c r="AH144" s="3" t="s">
        <v>178</v>
      </c>
      <c r="AI144" s="3" t="s">
        <v>174</v>
      </c>
      <c r="AJ144" s="3" t="s">
        <v>164</v>
      </c>
      <c r="AK144" s="3" t="s">
        <v>175</v>
      </c>
      <c r="AL144" s="3"/>
      <c r="AM144" s="4"/>
    </row>
    <row r="145" spans="1:39" ht="12.75">
      <c r="A145" s="4" t="s">
        <v>7</v>
      </c>
      <c r="B145" s="4" t="s">
        <v>8</v>
      </c>
      <c r="C145" s="4" t="s">
        <v>9</v>
      </c>
      <c r="D145" s="4">
        <v>150</v>
      </c>
      <c r="E145" s="4" t="s">
        <v>83</v>
      </c>
      <c r="F145" s="4" t="s">
        <v>11</v>
      </c>
      <c r="G145" s="4" t="s">
        <v>159</v>
      </c>
      <c r="H145" s="4">
        <v>56</v>
      </c>
      <c r="I145" s="4"/>
      <c r="J145" s="4"/>
      <c r="K145" s="4"/>
      <c r="L145" s="4">
        <v>176</v>
      </c>
      <c r="M145" s="4"/>
      <c r="N145" s="4"/>
      <c r="O145" s="4"/>
      <c r="P145" s="4">
        <v>23</v>
      </c>
      <c r="Q145" s="4">
        <v>4</v>
      </c>
      <c r="R145" s="4">
        <v>9</v>
      </c>
      <c r="S145" s="4" t="s">
        <v>160</v>
      </c>
      <c r="T145" s="4" t="s">
        <v>161</v>
      </c>
      <c r="U145" s="4" t="s">
        <v>162</v>
      </c>
      <c r="V145" s="4" t="s">
        <v>163</v>
      </c>
      <c r="W145" s="4" t="s">
        <v>166</v>
      </c>
      <c r="X145" s="4" t="s">
        <v>181</v>
      </c>
      <c r="Y145" s="4" t="s">
        <v>166</v>
      </c>
      <c r="Z145" s="4" t="s">
        <v>167</v>
      </c>
      <c r="AA145" s="4" t="s">
        <v>166</v>
      </c>
      <c r="AB145" s="4" t="s">
        <v>201</v>
      </c>
      <c r="AC145" s="4" t="s">
        <v>266</v>
      </c>
      <c r="AD145" s="4" t="s">
        <v>171</v>
      </c>
      <c r="AE145" s="4"/>
      <c r="AF145" s="4"/>
      <c r="AG145" s="3" t="s">
        <v>189</v>
      </c>
      <c r="AH145" s="3" t="s">
        <v>190</v>
      </c>
      <c r="AI145" s="3" t="s">
        <v>174</v>
      </c>
      <c r="AJ145" s="3" t="s">
        <v>164</v>
      </c>
      <c r="AK145" s="3" t="s">
        <v>175</v>
      </c>
      <c r="AL145" s="3" t="s">
        <v>210</v>
      </c>
      <c r="AM145" s="4" t="str">
        <f>HYPERLINK("http://www.stromypodkontrolou.cz/map/?draw_selection_circle=1#%7B%22lat%22%3A%2050.1343804736%2C%20%22lng%22%3A%2015.1345514622%2C%20%22zoom%22%3A%2020%7D")</f>
        <v>http://www.stromypodkontrolou.cz/map/?draw_selection_circle=1#%7B%22lat%22%3A%2050.1343804736%2C%20%22lng%22%3A%2015.1345514622%2C%20%22zoom%22%3A%2020%7D</v>
      </c>
    </row>
    <row r="146" spans="1:39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3" t="s">
        <v>177</v>
      </c>
      <c r="AH146" s="3" t="s">
        <v>178</v>
      </c>
      <c r="AI146" s="3" t="s">
        <v>174</v>
      </c>
      <c r="AJ146" s="3" t="s">
        <v>164</v>
      </c>
      <c r="AK146" s="3" t="s">
        <v>175</v>
      </c>
      <c r="AL146" s="3"/>
      <c r="AM146" s="4"/>
    </row>
    <row r="147" spans="1:39" ht="12.75">
      <c r="A147" s="4" t="s">
        <v>7</v>
      </c>
      <c r="B147" s="4" t="s">
        <v>8</v>
      </c>
      <c r="C147" s="4" t="s">
        <v>9</v>
      </c>
      <c r="D147" s="4">
        <v>153</v>
      </c>
      <c r="E147" s="4" t="s">
        <v>84</v>
      </c>
      <c r="F147" s="4" t="s">
        <v>11</v>
      </c>
      <c r="G147" s="4" t="s">
        <v>159</v>
      </c>
      <c r="H147" s="4">
        <v>62</v>
      </c>
      <c r="I147" s="4"/>
      <c r="J147" s="4"/>
      <c r="K147" s="4"/>
      <c r="L147" s="4">
        <v>195</v>
      </c>
      <c r="M147" s="4"/>
      <c r="N147" s="4"/>
      <c r="O147" s="4"/>
      <c r="P147" s="4">
        <v>23</v>
      </c>
      <c r="Q147" s="4">
        <v>4</v>
      </c>
      <c r="R147" s="4">
        <v>10</v>
      </c>
      <c r="S147" s="4" t="s">
        <v>160</v>
      </c>
      <c r="T147" s="4" t="s">
        <v>161</v>
      </c>
      <c r="U147" s="4" t="s">
        <v>162</v>
      </c>
      <c r="V147" s="4" t="s">
        <v>163</v>
      </c>
      <c r="W147" s="4" t="s">
        <v>164</v>
      </c>
      <c r="X147" s="4" t="s">
        <v>165</v>
      </c>
      <c r="Y147" s="4" t="s">
        <v>166</v>
      </c>
      <c r="Z147" s="4" t="s">
        <v>167</v>
      </c>
      <c r="AA147" s="4" t="s">
        <v>168</v>
      </c>
      <c r="AB147" s="4" t="s">
        <v>169</v>
      </c>
      <c r="AC147" s="4" t="s">
        <v>267</v>
      </c>
      <c r="AD147" s="4" t="s">
        <v>171</v>
      </c>
      <c r="AE147" s="4"/>
      <c r="AF147" s="4"/>
      <c r="AG147" s="3" t="s">
        <v>189</v>
      </c>
      <c r="AH147" s="3" t="s">
        <v>190</v>
      </c>
      <c r="AI147" s="3" t="s">
        <v>174</v>
      </c>
      <c r="AJ147" s="3" t="s">
        <v>164</v>
      </c>
      <c r="AK147" s="3" t="s">
        <v>175</v>
      </c>
      <c r="AL147" s="3" t="s">
        <v>191</v>
      </c>
      <c r="AM147" s="4" t="str">
        <f>HYPERLINK("http://www.stromypodkontrolou.cz/map/?draw_selection_circle=1#%7B%22lat%22%3A%2050.1346910152%2C%20%22lng%22%3A%2015.1340488833%2C%20%22zoom%22%3A%2020%7D")</f>
        <v>http://www.stromypodkontrolou.cz/map/?draw_selection_circle=1#%7B%22lat%22%3A%2050.1346910152%2C%20%22lng%22%3A%2015.1340488833%2C%20%22zoom%22%3A%2020%7D</v>
      </c>
    </row>
    <row r="148" spans="1:39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3" t="s">
        <v>177</v>
      </c>
      <c r="AH148" s="3" t="s">
        <v>178</v>
      </c>
      <c r="AI148" s="3" t="s">
        <v>174</v>
      </c>
      <c r="AJ148" s="3" t="s">
        <v>164</v>
      </c>
      <c r="AK148" s="3" t="s">
        <v>175</v>
      </c>
      <c r="AL148" s="3"/>
      <c r="AM148" s="4"/>
    </row>
    <row r="149" spans="1:39" ht="12.75">
      <c r="A149" s="4" t="s">
        <v>7</v>
      </c>
      <c r="B149" s="4" t="s">
        <v>8</v>
      </c>
      <c r="C149" s="4" t="s">
        <v>9</v>
      </c>
      <c r="D149" s="4">
        <v>155</v>
      </c>
      <c r="E149" s="4" t="s">
        <v>85</v>
      </c>
      <c r="F149" s="4" t="s">
        <v>11</v>
      </c>
      <c r="G149" s="4" t="s">
        <v>159</v>
      </c>
      <c r="H149" s="4">
        <v>62</v>
      </c>
      <c r="I149" s="4"/>
      <c r="J149" s="4"/>
      <c r="K149" s="4"/>
      <c r="L149" s="4">
        <v>195</v>
      </c>
      <c r="M149" s="4"/>
      <c r="N149" s="4"/>
      <c r="O149" s="4"/>
      <c r="P149" s="4">
        <v>23</v>
      </c>
      <c r="Q149" s="4">
        <v>5</v>
      </c>
      <c r="R149" s="4">
        <v>12</v>
      </c>
      <c r="S149" s="4" t="s">
        <v>160</v>
      </c>
      <c r="T149" s="4" t="s">
        <v>161</v>
      </c>
      <c r="U149" s="4" t="s">
        <v>162</v>
      </c>
      <c r="V149" s="4" t="s">
        <v>163</v>
      </c>
      <c r="W149" s="4" t="s">
        <v>164</v>
      </c>
      <c r="X149" s="4" t="s">
        <v>165</v>
      </c>
      <c r="Y149" s="4" t="s">
        <v>166</v>
      </c>
      <c r="Z149" s="4" t="s">
        <v>167</v>
      </c>
      <c r="AA149" s="4" t="s">
        <v>168</v>
      </c>
      <c r="AB149" s="4" t="s">
        <v>169</v>
      </c>
      <c r="AC149" s="4" t="s">
        <v>268</v>
      </c>
      <c r="AD149" s="4" t="s">
        <v>171</v>
      </c>
      <c r="AE149" s="4"/>
      <c r="AF149" s="4"/>
      <c r="AG149" s="3" t="s">
        <v>189</v>
      </c>
      <c r="AH149" s="3" t="s">
        <v>190</v>
      </c>
      <c r="AI149" s="3" t="s">
        <v>174</v>
      </c>
      <c r="AJ149" s="3" t="s">
        <v>164</v>
      </c>
      <c r="AK149" s="3" t="s">
        <v>175</v>
      </c>
      <c r="AL149" s="3" t="s">
        <v>191</v>
      </c>
      <c r="AM149" s="4" t="str">
        <f>HYPERLINK("http://www.stromypodkontrolou.cz/map/?draw_selection_circle=1#%7B%22lat%22%3A%2050.1347711754%2C%20%22lng%22%3A%2015.1339241605%2C%20%22zoom%22%3A%2020%7D")</f>
        <v>http://www.stromypodkontrolou.cz/map/?draw_selection_circle=1#%7B%22lat%22%3A%2050.1347711754%2C%20%22lng%22%3A%2015.1339241605%2C%20%22zoom%22%3A%2020%7D</v>
      </c>
    </row>
    <row r="150" spans="1:39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3" t="s">
        <v>177</v>
      </c>
      <c r="AH150" s="3" t="s">
        <v>178</v>
      </c>
      <c r="AI150" s="3" t="s">
        <v>174</v>
      </c>
      <c r="AJ150" s="3" t="s">
        <v>164</v>
      </c>
      <c r="AK150" s="3" t="s">
        <v>175</v>
      </c>
      <c r="AL150" s="3"/>
      <c r="AM150" s="4"/>
    </row>
    <row r="151" spans="1:39" ht="12.75">
      <c r="A151" s="4" t="s">
        <v>7</v>
      </c>
      <c r="B151" s="4" t="s">
        <v>8</v>
      </c>
      <c r="C151" s="4" t="s">
        <v>9</v>
      </c>
      <c r="D151" s="4">
        <v>157</v>
      </c>
      <c r="E151" s="4" t="s">
        <v>86</v>
      </c>
      <c r="F151" s="4" t="s">
        <v>11</v>
      </c>
      <c r="G151" s="4" t="s">
        <v>159</v>
      </c>
      <c r="H151" s="4">
        <v>88</v>
      </c>
      <c r="I151" s="4"/>
      <c r="J151" s="4"/>
      <c r="K151" s="4"/>
      <c r="L151" s="4">
        <v>276</v>
      </c>
      <c r="M151" s="4"/>
      <c r="N151" s="4"/>
      <c r="O151" s="4"/>
      <c r="P151" s="4">
        <v>32</v>
      </c>
      <c r="Q151" s="4">
        <v>8</v>
      </c>
      <c r="R151" s="4">
        <v>17</v>
      </c>
      <c r="S151" s="4" t="s">
        <v>160</v>
      </c>
      <c r="T151" s="4" t="s">
        <v>161</v>
      </c>
      <c r="U151" s="4" t="s">
        <v>162</v>
      </c>
      <c r="V151" s="4" t="s">
        <v>163</v>
      </c>
      <c r="W151" s="4" t="s">
        <v>164</v>
      </c>
      <c r="X151" s="4" t="s">
        <v>165</v>
      </c>
      <c r="Y151" s="4" t="s">
        <v>166</v>
      </c>
      <c r="Z151" s="4" t="s">
        <v>167</v>
      </c>
      <c r="AA151" s="4" t="s">
        <v>168</v>
      </c>
      <c r="AB151" s="4" t="s">
        <v>169</v>
      </c>
      <c r="AC151" s="4" t="s">
        <v>261</v>
      </c>
      <c r="AD151" s="4" t="s">
        <v>171</v>
      </c>
      <c r="AE151" s="4"/>
      <c r="AF151" s="4"/>
      <c r="AG151" s="3" t="s">
        <v>177</v>
      </c>
      <c r="AH151" s="3" t="s">
        <v>178</v>
      </c>
      <c r="AI151" s="3" t="s">
        <v>174</v>
      </c>
      <c r="AJ151" s="3" t="s">
        <v>164</v>
      </c>
      <c r="AK151" s="3" t="s">
        <v>175</v>
      </c>
      <c r="AL151" s="3"/>
      <c r="AM151" s="4" t="str">
        <f>HYPERLINK("http://www.stromypodkontrolou.cz/map/?draw_selection_circle=1#%7B%22lat%22%3A%2050.1349198906%2C%20%22lng%22%3A%2015.1336586218%2C%20%22zoom%22%3A%2020%7D")</f>
        <v>http://www.stromypodkontrolou.cz/map/?draw_selection_circle=1#%7B%22lat%22%3A%2050.1349198906%2C%20%22lng%22%3A%2015.1336586218%2C%20%22zoom%22%3A%2020%7D</v>
      </c>
    </row>
    <row r="152" spans="1:39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3" t="s">
        <v>197</v>
      </c>
      <c r="AH152" s="3" t="s">
        <v>198</v>
      </c>
      <c r="AI152" s="3" t="s">
        <v>199</v>
      </c>
      <c r="AJ152" s="3" t="s">
        <v>164</v>
      </c>
      <c r="AK152" s="3" t="s">
        <v>175</v>
      </c>
      <c r="AL152" s="3" t="s">
        <v>219</v>
      </c>
      <c r="AM152" s="4"/>
    </row>
    <row r="153" spans="1:39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3" t="s">
        <v>172</v>
      </c>
      <c r="AH153" s="3" t="s">
        <v>173</v>
      </c>
      <c r="AI153" s="3" t="s">
        <v>174</v>
      </c>
      <c r="AJ153" s="3" t="s">
        <v>164</v>
      </c>
      <c r="AK153" s="3" t="s">
        <v>175</v>
      </c>
      <c r="AL153" s="3" t="s">
        <v>187</v>
      </c>
      <c r="AM153" s="4"/>
    </row>
    <row r="154" spans="1:39" ht="12.75">
      <c r="A154" s="3" t="s">
        <v>7</v>
      </c>
      <c r="B154" s="3" t="s">
        <v>8</v>
      </c>
      <c r="C154" s="3" t="s">
        <v>9</v>
      </c>
      <c r="D154" s="3">
        <v>158</v>
      </c>
      <c r="E154" s="3" t="s">
        <v>87</v>
      </c>
      <c r="F154" s="3" t="s">
        <v>11</v>
      </c>
      <c r="G154" s="3" t="s">
        <v>159</v>
      </c>
      <c r="H154" s="3">
        <v>47</v>
      </c>
      <c r="I154" s="3"/>
      <c r="J154" s="3"/>
      <c r="K154" s="3"/>
      <c r="L154" s="3">
        <v>148</v>
      </c>
      <c r="M154" s="3"/>
      <c r="N154" s="3"/>
      <c r="O154" s="3"/>
      <c r="P154" s="3">
        <v>14</v>
      </c>
      <c r="Q154" s="3">
        <v>5</v>
      </c>
      <c r="R154" s="3">
        <v>8</v>
      </c>
      <c r="S154" s="3" t="s">
        <v>160</v>
      </c>
      <c r="T154" s="3" t="s">
        <v>161</v>
      </c>
      <c r="U154" s="3" t="s">
        <v>162</v>
      </c>
      <c r="V154" s="3" t="s">
        <v>163</v>
      </c>
      <c r="W154" s="3" t="s">
        <v>164</v>
      </c>
      <c r="X154" s="3" t="s">
        <v>165</v>
      </c>
      <c r="Y154" s="3" t="s">
        <v>166</v>
      </c>
      <c r="Z154" s="3" t="s">
        <v>167</v>
      </c>
      <c r="AA154" s="3" t="s">
        <v>166</v>
      </c>
      <c r="AB154" s="3" t="s">
        <v>201</v>
      </c>
      <c r="AC154" s="3" t="s">
        <v>269</v>
      </c>
      <c r="AD154" s="3" t="s">
        <v>171</v>
      </c>
      <c r="AE154" s="3"/>
      <c r="AF154" s="3"/>
      <c r="AG154" s="3" t="s">
        <v>184</v>
      </c>
      <c r="AH154" s="3" t="s">
        <v>185</v>
      </c>
      <c r="AI154" s="3" t="s">
        <v>174</v>
      </c>
      <c r="AJ154" s="3" t="s">
        <v>164</v>
      </c>
      <c r="AK154" s="3" t="s">
        <v>175</v>
      </c>
      <c r="AL154" s="3"/>
      <c r="AM154" s="3" t="str">
        <f>HYPERLINK("http://www.stromypodkontrolou.cz/map/?draw_selection_circle=1#%7B%22lat%22%3A%2050.1349583587%2C%20%22lng%22%3A%2015.1336043071%2C%20%22zoom%22%3A%2020%7D")</f>
        <v>http://www.stromypodkontrolou.cz/map/?draw_selection_circle=1#%7B%22lat%22%3A%2050.1349583587%2C%20%22lng%22%3A%2015.1336043071%2C%20%22zoom%22%3A%2020%7D</v>
      </c>
    </row>
    <row r="155" spans="1:39" ht="12.75">
      <c r="A155" s="4" t="s">
        <v>7</v>
      </c>
      <c r="B155" s="4" t="s">
        <v>8</v>
      </c>
      <c r="C155" s="4" t="s">
        <v>9</v>
      </c>
      <c r="D155" s="4">
        <v>159</v>
      </c>
      <c r="E155" s="4" t="s">
        <v>88</v>
      </c>
      <c r="F155" s="4" t="s">
        <v>11</v>
      </c>
      <c r="G155" s="4" t="s">
        <v>159</v>
      </c>
      <c r="H155" s="4">
        <v>89</v>
      </c>
      <c r="I155" s="4"/>
      <c r="J155" s="4"/>
      <c r="K155" s="4"/>
      <c r="L155" s="4">
        <v>280</v>
      </c>
      <c r="M155" s="4"/>
      <c r="N155" s="4"/>
      <c r="O155" s="4"/>
      <c r="P155" s="4">
        <v>32</v>
      </c>
      <c r="Q155" s="4">
        <v>4</v>
      </c>
      <c r="R155" s="4">
        <v>16</v>
      </c>
      <c r="S155" s="4" t="s">
        <v>160</v>
      </c>
      <c r="T155" s="4" t="s">
        <v>161</v>
      </c>
      <c r="U155" s="4" t="s">
        <v>162</v>
      </c>
      <c r="V155" s="4" t="s">
        <v>163</v>
      </c>
      <c r="W155" s="4" t="s">
        <v>164</v>
      </c>
      <c r="X155" s="4" t="s">
        <v>165</v>
      </c>
      <c r="Y155" s="4" t="s">
        <v>166</v>
      </c>
      <c r="Z155" s="4" t="s">
        <v>167</v>
      </c>
      <c r="AA155" s="4" t="s">
        <v>168</v>
      </c>
      <c r="AB155" s="4" t="s">
        <v>169</v>
      </c>
      <c r="AC155" s="4" t="s">
        <v>207</v>
      </c>
      <c r="AD155" s="4" t="s">
        <v>171</v>
      </c>
      <c r="AE155" s="4"/>
      <c r="AF155" s="4"/>
      <c r="AG155" s="3" t="s">
        <v>197</v>
      </c>
      <c r="AH155" s="3" t="s">
        <v>198</v>
      </c>
      <c r="AI155" s="3" t="s">
        <v>199</v>
      </c>
      <c r="AJ155" s="3" t="s">
        <v>164</v>
      </c>
      <c r="AK155" s="3" t="s">
        <v>175</v>
      </c>
      <c r="AL155" s="3" t="s">
        <v>251</v>
      </c>
      <c r="AM155" s="4" t="str">
        <f>HYPERLINK("http://www.stromypodkontrolou.cz/map/?draw_selection_circle=1#%7B%22lat%22%3A%2050.1350082168%2C%20%22lng%22%3A%2015.1335399341%2C%20%22zoom%22%3A%2020%7D")</f>
        <v>http://www.stromypodkontrolou.cz/map/?draw_selection_circle=1#%7B%22lat%22%3A%2050.1350082168%2C%20%22lng%22%3A%2015.1335399341%2C%20%22zoom%22%3A%2020%7D</v>
      </c>
    </row>
    <row r="156" spans="1:39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3" t="s">
        <v>177</v>
      </c>
      <c r="AH156" s="3" t="s">
        <v>178</v>
      </c>
      <c r="AI156" s="3" t="s">
        <v>174</v>
      </c>
      <c r="AJ156" s="3" t="s">
        <v>164</v>
      </c>
      <c r="AK156" s="3" t="s">
        <v>175</v>
      </c>
      <c r="AL156" s="3"/>
      <c r="AM156" s="4"/>
    </row>
    <row r="157" spans="1:39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3" t="s">
        <v>172</v>
      </c>
      <c r="AH157" s="3" t="s">
        <v>173</v>
      </c>
      <c r="AI157" s="3" t="s">
        <v>174</v>
      </c>
      <c r="AJ157" s="3" t="s">
        <v>164</v>
      </c>
      <c r="AK157" s="3" t="s">
        <v>175</v>
      </c>
      <c r="AL157" s="3" t="s">
        <v>187</v>
      </c>
      <c r="AM157" s="4"/>
    </row>
    <row r="158" spans="1:39" ht="12.75">
      <c r="A158" s="3" t="s">
        <v>7</v>
      </c>
      <c r="B158" s="3" t="s">
        <v>8</v>
      </c>
      <c r="C158" s="3" t="s">
        <v>9</v>
      </c>
      <c r="D158" s="3">
        <v>160</v>
      </c>
      <c r="E158" s="3" t="s">
        <v>89</v>
      </c>
      <c r="F158" s="3" t="s">
        <v>11</v>
      </c>
      <c r="G158" s="3" t="s">
        <v>159</v>
      </c>
      <c r="H158" s="3">
        <v>63</v>
      </c>
      <c r="I158" s="3"/>
      <c r="J158" s="3"/>
      <c r="K158" s="3"/>
      <c r="L158" s="3">
        <v>198</v>
      </c>
      <c r="M158" s="3"/>
      <c r="N158" s="3"/>
      <c r="O158" s="3"/>
      <c r="P158" s="3">
        <v>19</v>
      </c>
      <c r="Q158" s="3">
        <v>3</v>
      </c>
      <c r="R158" s="3">
        <v>11</v>
      </c>
      <c r="S158" s="3" t="s">
        <v>160</v>
      </c>
      <c r="T158" s="3" t="s">
        <v>161</v>
      </c>
      <c r="U158" s="3" t="s">
        <v>162</v>
      </c>
      <c r="V158" s="3" t="s">
        <v>163</v>
      </c>
      <c r="W158" s="3" t="s">
        <v>164</v>
      </c>
      <c r="X158" s="3" t="s">
        <v>165</v>
      </c>
      <c r="Y158" s="3" t="s">
        <v>166</v>
      </c>
      <c r="Z158" s="3" t="s">
        <v>167</v>
      </c>
      <c r="AA158" s="3" t="s">
        <v>166</v>
      </c>
      <c r="AB158" s="3" t="s">
        <v>201</v>
      </c>
      <c r="AC158" s="3" t="s">
        <v>239</v>
      </c>
      <c r="AD158" s="3" t="s">
        <v>171</v>
      </c>
      <c r="AE158" s="3"/>
      <c r="AF158" s="3"/>
      <c r="AG158" s="3" t="s">
        <v>177</v>
      </c>
      <c r="AH158" s="3" t="s">
        <v>178</v>
      </c>
      <c r="AI158" s="3" t="s">
        <v>174</v>
      </c>
      <c r="AJ158" s="3" t="s">
        <v>164</v>
      </c>
      <c r="AK158" s="3" t="s">
        <v>175</v>
      </c>
      <c r="AL158" s="3"/>
      <c r="AM158" s="3" t="str">
        <f>HYPERLINK("http://www.stromypodkontrolou.cz/map/?draw_selection_circle=1#%7B%22lat%22%3A%2050.1351182483%2C%20%22lng%22%3A%2015.1333676022%2C%20%22zoom%22%3A%2020%7D")</f>
        <v>http://www.stromypodkontrolou.cz/map/?draw_selection_circle=1#%7B%22lat%22%3A%2050.1351182483%2C%20%22lng%22%3A%2015.1333676022%2C%20%22zoom%22%3A%2020%7D</v>
      </c>
    </row>
    <row r="159" spans="1:39" ht="12.75">
      <c r="A159" s="4" t="s">
        <v>7</v>
      </c>
      <c r="B159" s="4" t="s">
        <v>8</v>
      </c>
      <c r="C159" s="4" t="s">
        <v>9</v>
      </c>
      <c r="D159" s="4">
        <v>163</v>
      </c>
      <c r="E159" s="4" t="s">
        <v>90</v>
      </c>
      <c r="F159" s="4" t="s">
        <v>11</v>
      </c>
      <c r="G159" s="4" t="s">
        <v>159</v>
      </c>
      <c r="H159" s="4">
        <v>58</v>
      </c>
      <c r="I159" s="4"/>
      <c r="J159" s="4"/>
      <c r="K159" s="4"/>
      <c r="L159" s="4">
        <v>182</v>
      </c>
      <c r="M159" s="4"/>
      <c r="N159" s="4"/>
      <c r="O159" s="4"/>
      <c r="P159" s="4">
        <v>19</v>
      </c>
      <c r="Q159" s="4">
        <v>4</v>
      </c>
      <c r="R159" s="4">
        <v>11</v>
      </c>
      <c r="S159" s="4" t="s">
        <v>160</v>
      </c>
      <c r="T159" s="4" t="s">
        <v>161</v>
      </c>
      <c r="U159" s="4" t="s">
        <v>162</v>
      </c>
      <c r="V159" s="4" t="s">
        <v>163</v>
      </c>
      <c r="W159" s="4" t="s">
        <v>164</v>
      </c>
      <c r="X159" s="4" t="s">
        <v>165</v>
      </c>
      <c r="Y159" s="4" t="s">
        <v>166</v>
      </c>
      <c r="Z159" s="4" t="s">
        <v>167</v>
      </c>
      <c r="AA159" s="4" t="s">
        <v>168</v>
      </c>
      <c r="AB159" s="4" t="s">
        <v>169</v>
      </c>
      <c r="AC159" s="4" t="s">
        <v>207</v>
      </c>
      <c r="AD159" s="4" t="s">
        <v>171</v>
      </c>
      <c r="AE159" s="4"/>
      <c r="AF159" s="4"/>
      <c r="AG159" s="3" t="s">
        <v>172</v>
      </c>
      <c r="AH159" s="3" t="s">
        <v>173</v>
      </c>
      <c r="AI159" s="3" t="s">
        <v>174</v>
      </c>
      <c r="AJ159" s="3" t="s">
        <v>164</v>
      </c>
      <c r="AK159" s="3" t="s">
        <v>175</v>
      </c>
      <c r="AL159" s="3" t="s">
        <v>187</v>
      </c>
      <c r="AM159" s="4" t="str">
        <f>HYPERLINK("http://www.stromypodkontrolou.cz/map/?draw_selection_circle=1#%7B%22lat%22%3A%2050.1353045706%2C%20%22lng%22%3A%2015.1330682006%2C%20%22zoom%22%3A%2020%7D")</f>
        <v>http://www.stromypodkontrolou.cz/map/?draw_selection_circle=1#%7B%22lat%22%3A%2050.1353045706%2C%20%22lng%22%3A%2015.1330682006%2C%20%22zoom%22%3A%2020%7D</v>
      </c>
    </row>
    <row r="160" spans="1:39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3" t="s">
        <v>177</v>
      </c>
      <c r="AH160" s="3" t="s">
        <v>178</v>
      </c>
      <c r="AI160" s="3" t="s">
        <v>174</v>
      </c>
      <c r="AJ160" s="3" t="s">
        <v>164</v>
      </c>
      <c r="AK160" s="3" t="s">
        <v>175</v>
      </c>
      <c r="AL160" s="3"/>
      <c r="AM160" s="4"/>
    </row>
    <row r="161" spans="1:39" ht="12.75">
      <c r="A161" s="4" t="s">
        <v>7</v>
      </c>
      <c r="B161" s="4" t="s">
        <v>8</v>
      </c>
      <c r="C161" s="4" t="s">
        <v>9</v>
      </c>
      <c r="D161" s="4">
        <v>164</v>
      </c>
      <c r="E161" s="4" t="s">
        <v>91</v>
      </c>
      <c r="F161" s="4" t="s">
        <v>11</v>
      </c>
      <c r="G161" s="4" t="s">
        <v>159</v>
      </c>
      <c r="H161" s="4">
        <v>73</v>
      </c>
      <c r="I161" s="4"/>
      <c r="J161" s="4"/>
      <c r="K161" s="4"/>
      <c r="L161" s="4">
        <v>229</v>
      </c>
      <c r="M161" s="4"/>
      <c r="N161" s="4"/>
      <c r="O161" s="4"/>
      <c r="P161" s="4">
        <v>23</v>
      </c>
      <c r="Q161" s="4">
        <v>4</v>
      </c>
      <c r="R161" s="4">
        <v>16</v>
      </c>
      <c r="S161" s="4" t="s">
        <v>160</v>
      </c>
      <c r="T161" s="4" t="s">
        <v>161</v>
      </c>
      <c r="U161" s="4" t="s">
        <v>162</v>
      </c>
      <c r="V161" s="4" t="s">
        <v>163</v>
      </c>
      <c r="W161" s="4" t="s">
        <v>164</v>
      </c>
      <c r="X161" s="4" t="s">
        <v>165</v>
      </c>
      <c r="Y161" s="4" t="s">
        <v>166</v>
      </c>
      <c r="Z161" s="4" t="s">
        <v>167</v>
      </c>
      <c r="AA161" s="4" t="s">
        <v>168</v>
      </c>
      <c r="AB161" s="4" t="s">
        <v>169</v>
      </c>
      <c r="AC161" s="4" t="s">
        <v>270</v>
      </c>
      <c r="AD161" s="4" t="s">
        <v>171</v>
      </c>
      <c r="AE161" s="4"/>
      <c r="AF161" s="4"/>
      <c r="AG161" s="3" t="s">
        <v>172</v>
      </c>
      <c r="AH161" s="3" t="s">
        <v>173</v>
      </c>
      <c r="AI161" s="3" t="s">
        <v>174</v>
      </c>
      <c r="AJ161" s="3" t="s">
        <v>164</v>
      </c>
      <c r="AK161" s="3" t="s">
        <v>175</v>
      </c>
      <c r="AL161" s="3" t="s">
        <v>187</v>
      </c>
      <c r="AM161" s="4" t="str">
        <f>HYPERLINK("http://www.stromypodkontrolou.cz/map/?draw_selection_circle=1#%7B%22lat%22%3A%2050.1353408894%2C%20%22lng%22%3A%2015.1330088567%2C%20%22zoom%22%3A%2020%7D")</f>
        <v>http://www.stromypodkontrolou.cz/map/?draw_selection_circle=1#%7B%22lat%22%3A%2050.1353408894%2C%20%22lng%22%3A%2015.1330088567%2C%20%22zoom%22%3A%2020%7D</v>
      </c>
    </row>
    <row r="162" spans="1:39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3" t="s">
        <v>177</v>
      </c>
      <c r="AH162" s="3" t="s">
        <v>178</v>
      </c>
      <c r="AI162" s="3" t="s">
        <v>174</v>
      </c>
      <c r="AJ162" s="3" t="s">
        <v>164</v>
      </c>
      <c r="AK162" s="3" t="s">
        <v>175</v>
      </c>
      <c r="AL162" s="3"/>
      <c r="AM162" s="4"/>
    </row>
    <row r="163" spans="1:39" ht="12.75">
      <c r="A163" s="4" t="s">
        <v>7</v>
      </c>
      <c r="B163" s="4" t="s">
        <v>8</v>
      </c>
      <c r="C163" s="4" t="s">
        <v>9</v>
      </c>
      <c r="D163" s="4">
        <v>166</v>
      </c>
      <c r="E163" s="4" t="s">
        <v>92</v>
      </c>
      <c r="F163" s="4" t="s">
        <v>11</v>
      </c>
      <c r="G163" s="4" t="s">
        <v>159</v>
      </c>
      <c r="H163" s="4">
        <v>116</v>
      </c>
      <c r="I163" s="4"/>
      <c r="J163" s="4"/>
      <c r="K163" s="4"/>
      <c r="L163" s="4">
        <v>364</v>
      </c>
      <c r="M163" s="4"/>
      <c r="N163" s="4"/>
      <c r="O163" s="4"/>
      <c r="P163" s="4">
        <v>33</v>
      </c>
      <c r="Q163" s="4">
        <v>4</v>
      </c>
      <c r="R163" s="4">
        <v>15</v>
      </c>
      <c r="S163" s="4" t="s">
        <v>160</v>
      </c>
      <c r="T163" s="4" t="s">
        <v>161</v>
      </c>
      <c r="U163" s="4" t="s">
        <v>162</v>
      </c>
      <c r="V163" s="4" t="s">
        <v>163</v>
      </c>
      <c r="W163" s="4" t="s">
        <v>164</v>
      </c>
      <c r="X163" s="4" t="s">
        <v>165</v>
      </c>
      <c r="Y163" s="4" t="s">
        <v>168</v>
      </c>
      <c r="Z163" s="4" t="s">
        <v>182</v>
      </c>
      <c r="AA163" s="4" t="s">
        <v>168</v>
      </c>
      <c r="AB163" s="4" t="s">
        <v>169</v>
      </c>
      <c r="AC163" s="4" t="s">
        <v>271</v>
      </c>
      <c r="AD163" s="4" t="s">
        <v>171</v>
      </c>
      <c r="AE163" s="4"/>
      <c r="AF163" s="4"/>
      <c r="AG163" s="3" t="s">
        <v>177</v>
      </c>
      <c r="AH163" s="3" t="s">
        <v>178</v>
      </c>
      <c r="AI163" s="3" t="s">
        <v>174</v>
      </c>
      <c r="AJ163" s="3" t="s">
        <v>164</v>
      </c>
      <c r="AK163" s="3" t="s">
        <v>175</v>
      </c>
      <c r="AL163" s="3"/>
      <c r="AM163" s="4" t="str">
        <f>HYPERLINK("http://www.stromypodkontrolou.cz/map/?draw_selection_circle=1#%7B%22lat%22%3A%2050.1354685423%2C%20%22lng%22%3A%2015.1328157377%2C%20%22zoom%22%3A%2020%7D")</f>
        <v>http://www.stromypodkontrolou.cz/map/?draw_selection_circle=1#%7B%22lat%22%3A%2050.1354685423%2C%20%22lng%22%3A%2015.1328157377%2C%20%22zoom%22%3A%2020%7D</v>
      </c>
    </row>
    <row r="164" spans="1:39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3" t="s">
        <v>197</v>
      </c>
      <c r="AH164" s="3" t="s">
        <v>198</v>
      </c>
      <c r="AI164" s="3" t="s">
        <v>199</v>
      </c>
      <c r="AJ164" s="3" t="s">
        <v>164</v>
      </c>
      <c r="AK164" s="3" t="s">
        <v>175</v>
      </c>
      <c r="AL164" s="3" t="s">
        <v>200</v>
      </c>
      <c r="AM164" s="4"/>
    </row>
    <row r="165" spans="1:39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3" t="s">
        <v>189</v>
      </c>
      <c r="AH165" s="3" t="s">
        <v>190</v>
      </c>
      <c r="AI165" s="3" t="s">
        <v>174</v>
      </c>
      <c r="AJ165" s="3" t="s">
        <v>164</v>
      </c>
      <c r="AK165" s="3" t="s">
        <v>175</v>
      </c>
      <c r="AL165" s="3" t="s">
        <v>191</v>
      </c>
      <c r="AM165" s="4"/>
    </row>
    <row r="166" spans="1:39" ht="12.75">
      <c r="A166" s="4" t="s">
        <v>7</v>
      </c>
      <c r="B166" s="4" t="s">
        <v>8</v>
      </c>
      <c r="C166" s="4" t="s">
        <v>9</v>
      </c>
      <c r="D166" s="4">
        <v>168</v>
      </c>
      <c r="E166" s="4" t="s">
        <v>93</v>
      </c>
      <c r="F166" s="4" t="s">
        <v>11</v>
      </c>
      <c r="G166" s="4" t="s">
        <v>159</v>
      </c>
      <c r="H166" s="4">
        <v>57</v>
      </c>
      <c r="I166" s="4"/>
      <c r="J166" s="4"/>
      <c r="K166" s="4"/>
      <c r="L166" s="4">
        <v>179</v>
      </c>
      <c r="M166" s="4"/>
      <c r="N166" s="4"/>
      <c r="O166" s="4"/>
      <c r="P166" s="4">
        <v>21</v>
      </c>
      <c r="Q166" s="4">
        <v>4</v>
      </c>
      <c r="R166" s="4">
        <v>13</v>
      </c>
      <c r="S166" s="4" t="s">
        <v>160</v>
      </c>
      <c r="T166" s="4" t="s">
        <v>161</v>
      </c>
      <c r="U166" s="4" t="s">
        <v>162</v>
      </c>
      <c r="V166" s="4" t="s">
        <v>163</v>
      </c>
      <c r="W166" s="4" t="s">
        <v>164</v>
      </c>
      <c r="X166" s="4" t="s">
        <v>165</v>
      </c>
      <c r="Y166" s="4" t="s">
        <v>166</v>
      </c>
      <c r="Z166" s="4" t="s">
        <v>167</v>
      </c>
      <c r="AA166" s="4" t="s">
        <v>166</v>
      </c>
      <c r="AB166" s="4" t="s">
        <v>201</v>
      </c>
      <c r="AC166" s="4" t="s">
        <v>272</v>
      </c>
      <c r="AD166" s="4" t="s">
        <v>171</v>
      </c>
      <c r="AE166" s="4"/>
      <c r="AF166" s="4"/>
      <c r="AG166" s="3" t="s">
        <v>177</v>
      </c>
      <c r="AH166" s="3" t="s">
        <v>178</v>
      </c>
      <c r="AI166" s="3" t="s">
        <v>174</v>
      </c>
      <c r="AJ166" s="3" t="s">
        <v>164</v>
      </c>
      <c r="AK166" s="3" t="s">
        <v>175</v>
      </c>
      <c r="AL166" s="3"/>
      <c r="AM166" s="4" t="str">
        <f>HYPERLINK("http://www.stromypodkontrolou.cz/map/?draw_selection_circle=1#%7B%22lat%22%3A%2050.1355474118%2C%20%22lng%22%3A%2015.1326913502%2C%20%22zoom%22%3A%2020%7D")</f>
        <v>http://www.stromypodkontrolou.cz/map/?draw_selection_circle=1#%7B%22lat%22%3A%2050.1355474118%2C%20%22lng%22%3A%2015.1326913502%2C%20%22zoom%22%3A%2020%7D</v>
      </c>
    </row>
    <row r="167" spans="1:39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3" t="s">
        <v>172</v>
      </c>
      <c r="AH167" s="3" t="s">
        <v>173</v>
      </c>
      <c r="AI167" s="3" t="s">
        <v>174</v>
      </c>
      <c r="AJ167" s="3" t="s">
        <v>164</v>
      </c>
      <c r="AK167" s="3" t="s">
        <v>175</v>
      </c>
      <c r="AL167" s="3" t="s">
        <v>187</v>
      </c>
      <c r="AM167" s="4"/>
    </row>
    <row r="168" spans="1:39" ht="12.75">
      <c r="A168" s="3" t="s">
        <v>7</v>
      </c>
      <c r="B168" s="3" t="s">
        <v>8</v>
      </c>
      <c r="C168" s="3" t="s">
        <v>9</v>
      </c>
      <c r="D168" s="3">
        <v>171</v>
      </c>
      <c r="E168" s="3" t="s">
        <v>94</v>
      </c>
      <c r="F168" s="3" t="s">
        <v>11</v>
      </c>
      <c r="G168" s="3" t="s">
        <v>159</v>
      </c>
      <c r="H168" s="3">
        <v>48</v>
      </c>
      <c r="I168" s="3"/>
      <c r="J168" s="3"/>
      <c r="K168" s="3"/>
      <c r="L168" s="3">
        <v>151</v>
      </c>
      <c r="M168" s="3"/>
      <c r="N168" s="3"/>
      <c r="O168" s="3"/>
      <c r="P168" s="3">
        <v>27</v>
      </c>
      <c r="Q168" s="3">
        <v>4</v>
      </c>
      <c r="R168" s="3">
        <v>9</v>
      </c>
      <c r="S168" s="3" t="s">
        <v>160</v>
      </c>
      <c r="T168" s="3" t="s">
        <v>161</v>
      </c>
      <c r="U168" s="3" t="s">
        <v>162</v>
      </c>
      <c r="V168" s="3" t="s">
        <v>163</v>
      </c>
      <c r="W168" s="3" t="s">
        <v>164</v>
      </c>
      <c r="X168" s="3" t="s">
        <v>165</v>
      </c>
      <c r="Y168" s="3" t="s">
        <v>164</v>
      </c>
      <c r="Z168" s="3" t="s">
        <v>246</v>
      </c>
      <c r="AA168" s="3" t="s">
        <v>166</v>
      </c>
      <c r="AB168" s="3" t="s">
        <v>201</v>
      </c>
      <c r="AC168" s="3" t="s">
        <v>247</v>
      </c>
      <c r="AD168" s="3" t="s">
        <v>171</v>
      </c>
      <c r="AE168" s="3"/>
      <c r="AF168" s="3"/>
      <c r="AG168" s="3" t="s">
        <v>184</v>
      </c>
      <c r="AH168" s="3" t="s">
        <v>185</v>
      </c>
      <c r="AI168" s="3" t="s">
        <v>174</v>
      </c>
      <c r="AJ168" s="3" t="s">
        <v>164</v>
      </c>
      <c r="AK168" s="3" t="s">
        <v>175</v>
      </c>
      <c r="AL168" s="3"/>
      <c r="AM168" s="3" t="str">
        <f>HYPERLINK("http://www.stromypodkontrolou.cz/map/?draw_selection_circle=1#%7B%22lat%22%3A%2050.1356454075%2C%20%22lng%22%3A%2015.1325210299%2C%20%22zoom%22%3A%2020%7D")</f>
        <v>http://www.stromypodkontrolou.cz/map/?draw_selection_circle=1#%7B%22lat%22%3A%2050.1356454075%2C%20%22lng%22%3A%2015.1325210299%2C%20%22zoom%22%3A%2020%7D</v>
      </c>
    </row>
    <row r="169" spans="1:39" ht="12.75">
      <c r="A169" s="3" t="s">
        <v>7</v>
      </c>
      <c r="B169" s="3" t="s">
        <v>8</v>
      </c>
      <c r="C169" s="3" t="s">
        <v>9</v>
      </c>
      <c r="D169" s="3">
        <v>172</v>
      </c>
      <c r="E169" s="3" t="s">
        <v>95</v>
      </c>
      <c r="F169" s="3" t="s">
        <v>11</v>
      </c>
      <c r="G169" s="3" t="s">
        <v>159</v>
      </c>
      <c r="H169" s="3">
        <v>96</v>
      </c>
      <c r="I169" s="3"/>
      <c r="J169" s="3"/>
      <c r="K169" s="3"/>
      <c r="L169" s="3">
        <v>302</v>
      </c>
      <c r="M169" s="3"/>
      <c r="N169" s="3"/>
      <c r="O169" s="3"/>
      <c r="P169" s="3">
        <v>28</v>
      </c>
      <c r="Q169" s="3">
        <v>4</v>
      </c>
      <c r="R169" s="3">
        <v>16</v>
      </c>
      <c r="S169" s="3" t="s">
        <v>160</v>
      </c>
      <c r="T169" s="3" t="s">
        <v>161</v>
      </c>
      <c r="U169" s="3" t="s">
        <v>179</v>
      </c>
      <c r="V169" s="3" t="s">
        <v>180</v>
      </c>
      <c r="W169" s="3" t="s">
        <v>164</v>
      </c>
      <c r="X169" s="3" t="s">
        <v>165</v>
      </c>
      <c r="Y169" s="3" t="s">
        <v>168</v>
      </c>
      <c r="Z169" s="3" t="s">
        <v>182</v>
      </c>
      <c r="AA169" s="3" t="s">
        <v>168</v>
      </c>
      <c r="AB169" s="3" t="s">
        <v>169</v>
      </c>
      <c r="AC169" s="3" t="s">
        <v>273</v>
      </c>
      <c r="AD169" s="3" t="s">
        <v>171</v>
      </c>
      <c r="AE169" s="3"/>
      <c r="AF169" s="3"/>
      <c r="AG169" s="3" t="s">
        <v>205</v>
      </c>
      <c r="AH169" s="3" t="s">
        <v>206</v>
      </c>
      <c r="AI169" s="3" t="s">
        <v>174</v>
      </c>
      <c r="AJ169" s="3" t="s">
        <v>164</v>
      </c>
      <c r="AK169" s="3" t="s">
        <v>175</v>
      </c>
      <c r="AL169" s="3" t="s">
        <v>195</v>
      </c>
      <c r="AM169" s="3" t="str">
        <f>HYPERLINK("http://www.stromypodkontrolou.cz/map/?draw_selection_circle=1#%7B%22lat%22%3A%2050.1356933308%2C%20%22lng%22%3A%2015.1324512925%2C%20%22zoom%22%3A%2020%7D")</f>
        <v>http://www.stromypodkontrolou.cz/map/?draw_selection_circle=1#%7B%22lat%22%3A%2050.1356933308%2C%20%22lng%22%3A%2015.1324512925%2C%20%22zoom%22%3A%2020%7D</v>
      </c>
    </row>
    <row r="170" spans="1:39" ht="12.75">
      <c r="A170" s="3" t="s">
        <v>7</v>
      </c>
      <c r="B170" s="3" t="s">
        <v>8</v>
      </c>
      <c r="C170" s="3" t="s">
        <v>9</v>
      </c>
      <c r="D170" s="3">
        <v>174</v>
      </c>
      <c r="E170" s="3" t="s">
        <v>96</v>
      </c>
      <c r="F170" s="3" t="s">
        <v>11</v>
      </c>
      <c r="G170" s="3" t="s">
        <v>159</v>
      </c>
      <c r="H170" s="3">
        <v>52</v>
      </c>
      <c r="I170" s="3"/>
      <c r="J170" s="3"/>
      <c r="K170" s="3"/>
      <c r="L170" s="3">
        <v>163</v>
      </c>
      <c r="M170" s="3"/>
      <c r="N170" s="3"/>
      <c r="O170" s="3"/>
      <c r="P170" s="3">
        <v>26</v>
      </c>
      <c r="Q170" s="3">
        <v>8</v>
      </c>
      <c r="R170" s="3">
        <v>12</v>
      </c>
      <c r="S170" s="3" t="s">
        <v>160</v>
      </c>
      <c r="T170" s="3" t="s">
        <v>161</v>
      </c>
      <c r="U170" s="3" t="s">
        <v>179</v>
      </c>
      <c r="V170" s="3" t="s">
        <v>180</v>
      </c>
      <c r="W170" s="3" t="s">
        <v>166</v>
      </c>
      <c r="X170" s="3" t="s">
        <v>181</v>
      </c>
      <c r="Y170" s="3" t="s">
        <v>166</v>
      </c>
      <c r="Z170" s="3" t="s">
        <v>167</v>
      </c>
      <c r="AA170" s="3" t="s">
        <v>168</v>
      </c>
      <c r="AB170" s="3" t="s">
        <v>169</v>
      </c>
      <c r="AC170" s="3" t="s">
        <v>274</v>
      </c>
      <c r="AD170" s="3" t="s">
        <v>171</v>
      </c>
      <c r="AE170" s="3"/>
      <c r="AF170" s="3"/>
      <c r="AG170" s="3" t="s">
        <v>189</v>
      </c>
      <c r="AH170" s="3" t="s">
        <v>190</v>
      </c>
      <c r="AI170" s="3" t="s">
        <v>174</v>
      </c>
      <c r="AJ170" s="3" t="s">
        <v>164</v>
      </c>
      <c r="AK170" s="3" t="s">
        <v>175</v>
      </c>
      <c r="AL170" s="3" t="s">
        <v>191</v>
      </c>
      <c r="AM170" s="3" t="str">
        <f>HYPERLINK("http://www.stromypodkontrolou.cz/map/?draw_selection_circle=1#%7B%22lat%22%3A%2050.1357438329%2C%20%22lng%22%3A%2015.1323379691%2C%20%22zoom%22%3A%2020%7D")</f>
        <v>http://www.stromypodkontrolou.cz/map/?draw_selection_circle=1#%7B%22lat%22%3A%2050.1357438329%2C%20%22lng%22%3A%2015.1323379691%2C%20%22zoom%22%3A%2020%7D</v>
      </c>
    </row>
    <row r="171" spans="1:39" ht="12.75">
      <c r="A171" s="4" t="s">
        <v>7</v>
      </c>
      <c r="B171" s="4" t="s">
        <v>8</v>
      </c>
      <c r="C171" s="4" t="s">
        <v>9</v>
      </c>
      <c r="D171" s="4">
        <v>176</v>
      </c>
      <c r="E171" s="4" t="s">
        <v>97</v>
      </c>
      <c r="F171" s="4" t="s">
        <v>11</v>
      </c>
      <c r="G171" s="4" t="s">
        <v>159</v>
      </c>
      <c r="H171" s="4">
        <v>67</v>
      </c>
      <c r="I171" s="4"/>
      <c r="J171" s="4"/>
      <c r="K171" s="4"/>
      <c r="L171" s="4">
        <v>210</v>
      </c>
      <c r="M171" s="4"/>
      <c r="N171" s="4"/>
      <c r="O171" s="4"/>
      <c r="P171" s="4">
        <v>26</v>
      </c>
      <c r="Q171" s="4">
        <v>7</v>
      </c>
      <c r="R171" s="4">
        <v>13</v>
      </c>
      <c r="S171" s="4" t="s">
        <v>160</v>
      </c>
      <c r="T171" s="4" t="s">
        <v>161</v>
      </c>
      <c r="U171" s="4" t="s">
        <v>179</v>
      </c>
      <c r="V171" s="4" t="s">
        <v>180</v>
      </c>
      <c r="W171" s="4" t="s">
        <v>164</v>
      </c>
      <c r="X171" s="4" t="s">
        <v>165</v>
      </c>
      <c r="Y171" s="4" t="s">
        <v>166</v>
      </c>
      <c r="Z171" s="4" t="s">
        <v>167</v>
      </c>
      <c r="AA171" s="4" t="s">
        <v>168</v>
      </c>
      <c r="AB171" s="4" t="s">
        <v>169</v>
      </c>
      <c r="AC171" s="4" t="s">
        <v>275</v>
      </c>
      <c r="AD171" s="4" t="s">
        <v>171</v>
      </c>
      <c r="AE171" s="4"/>
      <c r="AF171" s="4"/>
      <c r="AG171" s="3" t="s">
        <v>177</v>
      </c>
      <c r="AH171" s="3" t="s">
        <v>178</v>
      </c>
      <c r="AI171" s="3" t="s">
        <v>174</v>
      </c>
      <c r="AJ171" s="3" t="s">
        <v>164</v>
      </c>
      <c r="AK171" s="3" t="s">
        <v>175</v>
      </c>
      <c r="AL171" s="3"/>
      <c r="AM171" s="4" t="str">
        <f>HYPERLINK("http://www.stromypodkontrolou.cz/map/?draw_selection_circle=1#%7B%22lat%22%3A%2050.1358186188%2C%20%22lng%22%3A%2015.1321971532%2C%20%22zoom%22%3A%2020%7D")</f>
        <v>http://www.stromypodkontrolou.cz/map/?draw_selection_circle=1#%7B%22lat%22%3A%2050.1358186188%2C%20%22lng%22%3A%2015.1321971532%2C%20%22zoom%22%3A%2020%7D</v>
      </c>
    </row>
    <row r="172" spans="1:39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3" t="s">
        <v>241</v>
      </c>
      <c r="AH172" s="3" t="s">
        <v>242</v>
      </c>
      <c r="AI172" s="3" t="s">
        <v>199</v>
      </c>
      <c r="AJ172" s="3" t="s">
        <v>164</v>
      </c>
      <c r="AK172" s="3" t="s">
        <v>175</v>
      </c>
      <c r="AL172" s="3" t="s">
        <v>225</v>
      </c>
      <c r="AM172" s="4"/>
    </row>
    <row r="173" spans="1:39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3" t="s">
        <v>197</v>
      </c>
      <c r="AH173" s="3" t="s">
        <v>198</v>
      </c>
      <c r="AI173" s="3" t="s">
        <v>199</v>
      </c>
      <c r="AJ173" s="3" t="s">
        <v>164</v>
      </c>
      <c r="AK173" s="3" t="s">
        <v>175</v>
      </c>
      <c r="AL173" s="3" t="s">
        <v>225</v>
      </c>
      <c r="AM173" s="4"/>
    </row>
    <row r="174" spans="1:39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3" t="s">
        <v>189</v>
      </c>
      <c r="AH174" s="3" t="s">
        <v>190</v>
      </c>
      <c r="AI174" s="3" t="s">
        <v>174</v>
      </c>
      <c r="AJ174" s="3" t="s">
        <v>164</v>
      </c>
      <c r="AK174" s="3" t="s">
        <v>175</v>
      </c>
      <c r="AL174" s="3" t="s">
        <v>191</v>
      </c>
      <c r="AM174" s="4"/>
    </row>
    <row r="175" spans="1:39" ht="12.75">
      <c r="A175" s="4" t="s">
        <v>7</v>
      </c>
      <c r="B175" s="4" t="s">
        <v>8</v>
      </c>
      <c r="C175" s="4" t="s">
        <v>9</v>
      </c>
      <c r="D175" s="4">
        <v>178</v>
      </c>
      <c r="E175" s="4" t="s">
        <v>98</v>
      </c>
      <c r="F175" s="4" t="s">
        <v>11</v>
      </c>
      <c r="G175" s="4" t="s">
        <v>159</v>
      </c>
      <c r="H175" s="4">
        <v>71</v>
      </c>
      <c r="I175" s="4"/>
      <c r="J175" s="4"/>
      <c r="K175" s="4"/>
      <c r="L175" s="4">
        <v>223</v>
      </c>
      <c r="M175" s="4"/>
      <c r="N175" s="4"/>
      <c r="O175" s="4"/>
      <c r="P175" s="4">
        <v>31</v>
      </c>
      <c r="Q175" s="4">
        <v>5</v>
      </c>
      <c r="R175" s="4">
        <v>13</v>
      </c>
      <c r="S175" s="4" t="s">
        <v>160</v>
      </c>
      <c r="T175" s="4" t="s">
        <v>161</v>
      </c>
      <c r="U175" s="4" t="s">
        <v>162</v>
      </c>
      <c r="V175" s="4" t="s">
        <v>163</v>
      </c>
      <c r="W175" s="4" t="s">
        <v>164</v>
      </c>
      <c r="X175" s="4" t="s">
        <v>165</v>
      </c>
      <c r="Y175" s="4" t="s">
        <v>166</v>
      </c>
      <c r="Z175" s="4" t="s">
        <v>167</v>
      </c>
      <c r="AA175" s="4" t="s">
        <v>166</v>
      </c>
      <c r="AB175" s="4" t="s">
        <v>201</v>
      </c>
      <c r="AC175" s="4" t="s">
        <v>276</v>
      </c>
      <c r="AD175" s="4" t="s">
        <v>171</v>
      </c>
      <c r="AE175" s="4"/>
      <c r="AF175" s="4"/>
      <c r="AG175" s="3" t="s">
        <v>172</v>
      </c>
      <c r="AH175" s="3" t="s">
        <v>173</v>
      </c>
      <c r="AI175" s="3" t="s">
        <v>174</v>
      </c>
      <c r="AJ175" s="3" t="s">
        <v>164</v>
      </c>
      <c r="AK175" s="3" t="s">
        <v>175</v>
      </c>
      <c r="AL175" s="3" t="s">
        <v>187</v>
      </c>
      <c r="AM175" s="4" t="str">
        <f>HYPERLINK("http://www.stromypodkontrolou.cz/map/?draw_selection_circle=1#%7B%22lat%22%3A%2050.1360210559%2C%20%22lng%22%3A%2015.1318937283%2C%20%22zoom%22%3A%2020%7D")</f>
        <v>http://www.stromypodkontrolou.cz/map/?draw_selection_circle=1#%7B%22lat%22%3A%2050.1360210559%2C%20%22lng%22%3A%2015.1318937283%2C%20%22zoom%22%3A%2020%7D</v>
      </c>
    </row>
    <row r="176" spans="1:39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3" t="s">
        <v>177</v>
      </c>
      <c r="AH176" s="3" t="s">
        <v>178</v>
      </c>
      <c r="AI176" s="3" t="s">
        <v>174</v>
      </c>
      <c r="AJ176" s="3" t="s">
        <v>164</v>
      </c>
      <c r="AK176" s="3" t="s">
        <v>175</v>
      </c>
      <c r="AL176" s="3"/>
      <c r="AM176" s="4"/>
    </row>
    <row r="177" spans="1:39" ht="12.75">
      <c r="A177" s="4" t="s">
        <v>7</v>
      </c>
      <c r="B177" s="4" t="s">
        <v>8</v>
      </c>
      <c r="C177" s="4" t="s">
        <v>9</v>
      </c>
      <c r="D177" s="4">
        <v>179</v>
      </c>
      <c r="E177" s="4" t="s">
        <v>99</v>
      </c>
      <c r="F177" s="4" t="s">
        <v>11</v>
      </c>
      <c r="G177" s="4" t="s">
        <v>159</v>
      </c>
      <c r="H177" s="4">
        <v>58</v>
      </c>
      <c r="I177" s="4"/>
      <c r="J177" s="4"/>
      <c r="K177" s="4"/>
      <c r="L177" s="4">
        <v>182</v>
      </c>
      <c r="M177" s="4"/>
      <c r="N177" s="4"/>
      <c r="O177" s="4"/>
      <c r="P177" s="4">
        <v>33</v>
      </c>
      <c r="Q177" s="4">
        <v>5</v>
      </c>
      <c r="R177" s="4">
        <v>13</v>
      </c>
      <c r="S177" s="4" t="s">
        <v>160</v>
      </c>
      <c r="T177" s="4" t="s">
        <v>161</v>
      </c>
      <c r="U177" s="4" t="s">
        <v>179</v>
      </c>
      <c r="V177" s="4" t="s">
        <v>180</v>
      </c>
      <c r="W177" s="4" t="s">
        <v>164</v>
      </c>
      <c r="X177" s="4" t="s">
        <v>165</v>
      </c>
      <c r="Y177" s="4" t="s">
        <v>166</v>
      </c>
      <c r="Z177" s="4" t="s">
        <v>167</v>
      </c>
      <c r="AA177" s="4" t="s">
        <v>168</v>
      </c>
      <c r="AB177" s="4" t="s">
        <v>169</v>
      </c>
      <c r="AC177" s="4" t="s">
        <v>277</v>
      </c>
      <c r="AD177" s="4" t="s">
        <v>171</v>
      </c>
      <c r="AE177" s="4"/>
      <c r="AF177" s="4"/>
      <c r="AG177" s="3" t="s">
        <v>189</v>
      </c>
      <c r="AH177" s="3" t="s">
        <v>190</v>
      </c>
      <c r="AI177" s="3" t="s">
        <v>174</v>
      </c>
      <c r="AJ177" s="3" t="s">
        <v>164</v>
      </c>
      <c r="AK177" s="3" t="s">
        <v>175</v>
      </c>
      <c r="AL177" s="3" t="s">
        <v>191</v>
      </c>
      <c r="AM177" s="4" t="str">
        <f>HYPERLINK("http://www.stromypodkontrolou.cz/map/?draw_selection_circle=1#%7B%22lat%22%3A%2050.1360644659%2C%20%22lng%22%3A%2015.1318283494%2C%20%22zoom%22%3A%2020%7D")</f>
        <v>http://www.stromypodkontrolou.cz/map/?draw_selection_circle=1#%7B%22lat%22%3A%2050.1360644659%2C%20%22lng%22%3A%2015.1318283494%2C%20%22zoom%22%3A%2020%7D</v>
      </c>
    </row>
    <row r="178" spans="1:39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3" t="s">
        <v>177</v>
      </c>
      <c r="AH178" s="3" t="s">
        <v>178</v>
      </c>
      <c r="AI178" s="3" t="s">
        <v>174</v>
      </c>
      <c r="AJ178" s="3" t="s">
        <v>164</v>
      </c>
      <c r="AK178" s="3" t="s">
        <v>175</v>
      </c>
      <c r="AL178" s="3"/>
      <c r="AM178" s="4"/>
    </row>
    <row r="179" spans="1:39" ht="12.75">
      <c r="A179" s="4" t="s">
        <v>7</v>
      </c>
      <c r="B179" s="4" t="s">
        <v>8</v>
      </c>
      <c r="C179" s="4" t="s">
        <v>9</v>
      </c>
      <c r="D179" s="4">
        <v>181</v>
      </c>
      <c r="E179" s="4" t="s">
        <v>100</v>
      </c>
      <c r="F179" s="4" t="s">
        <v>11</v>
      </c>
      <c r="G179" s="4" t="s">
        <v>159</v>
      </c>
      <c r="H179" s="4">
        <v>65</v>
      </c>
      <c r="I179" s="4"/>
      <c r="J179" s="4"/>
      <c r="K179" s="4"/>
      <c r="L179" s="4">
        <v>204</v>
      </c>
      <c r="M179" s="4"/>
      <c r="N179" s="4"/>
      <c r="O179" s="4"/>
      <c r="P179" s="4">
        <v>26</v>
      </c>
      <c r="Q179" s="4">
        <v>4</v>
      </c>
      <c r="R179" s="4">
        <v>13</v>
      </c>
      <c r="S179" s="4" t="s">
        <v>160</v>
      </c>
      <c r="T179" s="4" t="s">
        <v>161</v>
      </c>
      <c r="U179" s="4" t="s">
        <v>162</v>
      </c>
      <c r="V179" s="4" t="s">
        <v>163</v>
      </c>
      <c r="W179" s="4" t="s">
        <v>164</v>
      </c>
      <c r="X179" s="4" t="s">
        <v>165</v>
      </c>
      <c r="Y179" s="4" t="s">
        <v>166</v>
      </c>
      <c r="Z179" s="4" t="s">
        <v>167</v>
      </c>
      <c r="AA179" s="4" t="s">
        <v>168</v>
      </c>
      <c r="AB179" s="4" t="s">
        <v>169</v>
      </c>
      <c r="AC179" s="4" t="s">
        <v>278</v>
      </c>
      <c r="AD179" s="4" t="s">
        <v>171</v>
      </c>
      <c r="AE179" s="4"/>
      <c r="AF179" s="4"/>
      <c r="AG179" s="3" t="s">
        <v>189</v>
      </c>
      <c r="AH179" s="3" t="s">
        <v>190</v>
      </c>
      <c r="AI179" s="3" t="s">
        <v>174</v>
      </c>
      <c r="AJ179" s="3" t="s">
        <v>164</v>
      </c>
      <c r="AK179" s="3" t="s">
        <v>175</v>
      </c>
      <c r="AL179" s="3" t="s">
        <v>191</v>
      </c>
      <c r="AM179" s="4" t="str">
        <f>HYPERLINK("http://www.stromypodkontrolou.cz/map/?draw_selection_circle=1#%7B%22lat%22%3A%2050.1362464866%2C%20%22lng%22%3A%2015.1315074902%2C%20%22zoom%22%3A%2020%7D")</f>
        <v>http://www.stromypodkontrolou.cz/map/?draw_selection_circle=1#%7B%22lat%22%3A%2050.1362464866%2C%20%22lng%22%3A%2015.1315074902%2C%20%22zoom%22%3A%2020%7D</v>
      </c>
    </row>
    <row r="180" spans="1:39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3" t="s">
        <v>177</v>
      </c>
      <c r="AH180" s="3" t="s">
        <v>178</v>
      </c>
      <c r="AI180" s="3" t="s">
        <v>174</v>
      </c>
      <c r="AJ180" s="3" t="s">
        <v>164</v>
      </c>
      <c r="AK180" s="3" t="s">
        <v>175</v>
      </c>
      <c r="AL180" s="3"/>
      <c r="AM180" s="4"/>
    </row>
    <row r="181" spans="1:39" ht="12.75">
      <c r="A181" s="3" t="s">
        <v>7</v>
      </c>
      <c r="B181" s="3" t="s">
        <v>8</v>
      </c>
      <c r="C181" s="3" t="s">
        <v>9</v>
      </c>
      <c r="D181" s="3">
        <v>182</v>
      </c>
      <c r="E181" s="3" t="s">
        <v>101</v>
      </c>
      <c r="F181" s="3" t="s">
        <v>11</v>
      </c>
      <c r="G181" s="3" t="s">
        <v>159</v>
      </c>
      <c r="H181" s="3">
        <v>44</v>
      </c>
      <c r="I181" s="3"/>
      <c r="J181" s="3"/>
      <c r="K181" s="3"/>
      <c r="L181" s="3">
        <v>138</v>
      </c>
      <c r="M181" s="3"/>
      <c r="N181" s="3"/>
      <c r="O181" s="3"/>
      <c r="P181" s="3">
        <v>22</v>
      </c>
      <c r="Q181" s="3">
        <v>4</v>
      </c>
      <c r="R181" s="3">
        <v>9</v>
      </c>
      <c r="S181" s="3" t="s">
        <v>160</v>
      </c>
      <c r="T181" s="3" t="s">
        <v>161</v>
      </c>
      <c r="U181" s="3" t="s">
        <v>162</v>
      </c>
      <c r="V181" s="3" t="s">
        <v>163</v>
      </c>
      <c r="W181" s="3" t="s">
        <v>164</v>
      </c>
      <c r="X181" s="3" t="s">
        <v>165</v>
      </c>
      <c r="Y181" s="3" t="s">
        <v>164</v>
      </c>
      <c r="Z181" s="3" t="s">
        <v>246</v>
      </c>
      <c r="AA181" s="3" t="s">
        <v>166</v>
      </c>
      <c r="AB181" s="3" t="s">
        <v>201</v>
      </c>
      <c r="AC181" s="3" t="s">
        <v>247</v>
      </c>
      <c r="AD181" s="3" t="s">
        <v>171</v>
      </c>
      <c r="AE181" s="3"/>
      <c r="AF181" s="3"/>
      <c r="AG181" s="3" t="s">
        <v>177</v>
      </c>
      <c r="AH181" s="3" t="s">
        <v>178</v>
      </c>
      <c r="AI181" s="3" t="s">
        <v>174</v>
      </c>
      <c r="AJ181" s="3" t="s">
        <v>164</v>
      </c>
      <c r="AK181" s="3" t="s">
        <v>175</v>
      </c>
      <c r="AL181" s="3"/>
      <c r="AM181" s="3" t="str">
        <f>HYPERLINK("http://www.stromypodkontrolou.cz/map/?draw_selection_circle=1#%7B%22lat%22%3A%2050.1362828046%2C%20%22lng%22%3A%2015.131447811%2C%20%22zoom%22%3A%2020%7D")</f>
        <v>http://www.stromypodkontrolou.cz/map/?draw_selection_circle=1#%7B%22lat%22%3A%2050.1362828046%2C%20%22lng%22%3A%2015.131447811%2C%20%22zoom%22%3A%2020%7D</v>
      </c>
    </row>
    <row r="182" spans="1:39" ht="12.75">
      <c r="A182" s="4" t="s">
        <v>7</v>
      </c>
      <c r="B182" s="4" t="s">
        <v>8</v>
      </c>
      <c r="C182" s="4" t="s">
        <v>9</v>
      </c>
      <c r="D182" s="4">
        <v>183</v>
      </c>
      <c r="E182" s="4" t="s">
        <v>102</v>
      </c>
      <c r="F182" s="4" t="s">
        <v>11</v>
      </c>
      <c r="G182" s="4" t="s">
        <v>159</v>
      </c>
      <c r="H182" s="4">
        <v>69</v>
      </c>
      <c r="I182" s="4"/>
      <c r="J182" s="4"/>
      <c r="K182" s="4"/>
      <c r="L182" s="4">
        <v>217</v>
      </c>
      <c r="M182" s="4"/>
      <c r="N182" s="4"/>
      <c r="O182" s="4"/>
      <c r="P182" s="4">
        <v>23</v>
      </c>
      <c r="Q182" s="4">
        <v>4</v>
      </c>
      <c r="R182" s="4">
        <v>9</v>
      </c>
      <c r="S182" s="4" t="s">
        <v>160</v>
      </c>
      <c r="T182" s="4" t="s">
        <v>161</v>
      </c>
      <c r="U182" s="4" t="s">
        <v>162</v>
      </c>
      <c r="V182" s="4" t="s">
        <v>163</v>
      </c>
      <c r="W182" s="4" t="s">
        <v>164</v>
      </c>
      <c r="X182" s="4" t="s">
        <v>165</v>
      </c>
      <c r="Y182" s="4" t="s">
        <v>166</v>
      </c>
      <c r="Z182" s="4" t="s">
        <v>167</v>
      </c>
      <c r="AA182" s="4" t="s">
        <v>166</v>
      </c>
      <c r="AB182" s="4" t="s">
        <v>201</v>
      </c>
      <c r="AC182" s="4" t="s">
        <v>236</v>
      </c>
      <c r="AD182" s="4" t="s">
        <v>171</v>
      </c>
      <c r="AE182" s="4"/>
      <c r="AF182" s="4"/>
      <c r="AG182" s="3" t="s">
        <v>177</v>
      </c>
      <c r="AH182" s="3" t="s">
        <v>178</v>
      </c>
      <c r="AI182" s="3" t="s">
        <v>174</v>
      </c>
      <c r="AJ182" s="3" t="s">
        <v>164</v>
      </c>
      <c r="AK182" s="3" t="s">
        <v>175</v>
      </c>
      <c r="AL182" s="3"/>
      <c r="AM182" s="4" t="str">
        <f>HYPERLINK("http://www.stromypodkontrolou.cz/map/?draw_selection_circle=1#%7B%22lat%22%3A%2050.1363124608%2C%20%22lng%22%3A%2015.13137975%2C%20%22zoom%22%3A%2020%7D")</f>
        <v>http://www.stromypodkontrolou.cz/map/?draw_selection_circle=1#%7B%22lat%22%3A%2050.1363124608%2C%20%22lng%22%3A%2015.13137975%2C%20%22zoom%22%3A%2020%7D</v>
      </c>
    </row>
    <row r="183" spans="1:39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3" t="s">
        <v>172</v>
      </c>
      <c r="AH183" s="3" t="s">
        <v>173</v>
      </c>
      <c r="AI183" s="3" t="s">
        <v>174</v>
      </c>
      <c r="AJ183" s="3" t="s">
        <v>164</v>
      </c>
      <c r="AK183" s="3" t="s">
        <v>175</v>
      </c>
      <c r="AL183" s="3" t="s">
        <v>187</v>
      </c>
      <c r="AM183" s="4"/>
    </row>
    <row r="184" spans="1:39" ht="12.75">
      <c r="A184" s="3" t="s">
        <v>7</v>
      </c>
      <c r="B184" s="3" t="s">
        <v>8</v>
      </c>
      <c r="C184" s="3" t="s">
        <v>9</v>
      </c>
      <c r="D184" s="3">
        <v>185</v>
      </c>
      <c r="E184" s="3" t="s">
        <v>103</v>
      </c>
      <c r="F184" s="3" t="s">
        <v>27</v>
      </c>
      <c r="G184" s="3" t="s">
        <v>208</v>
      </c>
      <c r="H184" s="3">
        <v>60</v>
      </c>
      <c r="I184" s="3"/>
      <c r="J184" s="3"/>
      <c r="K184" s="3"/>
      <c r="L184" s="3">
        <v>188</v>
      </c>
      <c r="M184" s="3"/>
      <c r="N184" s="3"/>
      <c r="O184" s="3"/>
      <c r="P184" s="3">
        <v>20</v>
      </c>
      <c r="Q184" s="3">
        <v>2</v>
      </c>
      <c r="R184" s="3">
        <v>10</v>
      </c>
      <c r="S184" s="3" t="s">
        <v>160</v>
      </c>
      <c r="T184" s="3" t="s">
        <v>161</v>
      </c>
      <c r="U184" s="3" t="s">
        <v>162</v>
      </c>
      <c r="V184" s="3" t="s">
        <v>163</v>
      </c>
      <c r="W184" s="3" t="s">
        <v>164</v>
      </c>
      <c r="X184" s="3" t="s">
        <v>165</v>
      </c>
      <c r="Y184" s="3" t="s">
        <v>164</v>
      </c>
      <c r="Z184" s="3" t="s">
        <v>246</v>
      </c>
      <c r="AA184" s="3" t="s">
        <v>166</v>
      </c>
      <c r="AB184" s="3" t="s">
        <v>201</v>
      </c>
      <c r="AC184" s="3"/>
      <c r="AD184" s="3" t="s">
        <v>171</v>
      </c>
      <c r="AE184" s="3"/>
      <c r="AF184" s="3"/>
      <c r="AG184" s="3" t="s">
        <v>177</v>
      </c>
      <c r="AH184" s="3" t="s">
        <v>178</v>
      </c>
      <c r="AI184" s="3" t="s">
        <v>174</v>
      </c>
      <c r="AJ184" s="3" t="s">
        <v>164</v>
      </c>
      <c r="AK184" s="3" t="s">
        <v>175</v>
      </c>
      <c r="AL184" s="3"/>
      <c r="AM184" s="3" t="str">
        <f>HYPERLINK("http://www.stromypodkontrolou.cz/map/?draw_selection_circle=1#%7B%22lat%22%3A%2050.1363670453%2C%20%22lng%22%3A%2015.1312637444%2C%20%22zoom%22%3A%2020%7D")</f>
        <v>http://www.stromypodkontrolou.cz/map/?draw_selection_circle=1#%7B%22lat%22%3A%2050.1363670453%2C%20%22lng%22%3A%2015.1312637444%2C%20%22zoom%22%3A%2020%7D</v>
      </c>
    </row>
    <row r="185" spans="1:39" ht="12.75">
      <c r="A185" s="3" t="s">
        <v>7</v>
      </c>
      <c r="B185" s="3" t="s">
        <v>8</v>
      </c>
      <c r="C185" s="3" t="s">
        <v>9</v>
      </c>
      <c r="D185" s="3">
        <v>186</v>
      </c>
      <c r="E185" s="3" t="s">
        <v>104</v>
      </c>
      <c r="F185" s="3" t="s">
        <v>27</v>
      </c>
      <c r="G185" s="3" t="s">
        <v>208</v>
      </c>
      <c r="H185" s="3">
        <v>58</v>
      </c>
      <c r="I185" s="3"/>
      <c r="J185" s="3"/>
      <c r="K185" s="3"/>
      <c r="L185" s="3">
        <v>182</v>
      </c>
      <c r="M185" s="3"/>
      <c r="N185" s="3"/>
      <c r="O185" s="3"/>
      <c r="P185" s="3">
        <v>19</v>
      </c>
      <c r="Q185" s="3">
        <v>5</v>
      </c>
      <c r="R185" s="3">
        <v>9</v>
      </c>
      <c r="S185" s="3" t="s">
        <v>160</v>
      </c>
      <c r="T185" s="3" t="s">
        <v>161</v>
      </c>
      <c r="U185" s="3" t="s">
        <v>162</v>
      </c>
      <c r="V185" s="3" t="s">
        <v>163</v>
      </c>
      <c r="W185" s="3" t="s">
        <v>164</v>
      </c>
      <c r="X185" s="3" t="s">
        <v>165</v>
      </c>
      <c r="Y185" s="3" t="s">
        <v>164</v>
      </c>
      <c r="Z185" s="3" t="s">
        <v>246</v>
      </c>
      <c r="AA185" s="3" t="s">
        <v>166</v>
      </c>
      <c r="AB185" s="3" t="s">
        <v>201</v>
      </c>
      <c r="AC185" s="3" t="s">
        <v>247</v>
      </c>
      <c r="AD185" s="3" t="s">
        <v>171</v>
      </c>
      <c r="AE185" s="3"/>
      <c r="AF185" s="3"/>
      <c r="AG185" s="3" t="s">
        <v>177</v>
      </c>
      <c r="AH185" s="3" t="s">
        <v>178</v>
      </c>
      <c r="AI185" s="3" t="s">
        <v>174</v>
      </c>
      <c r="AJ185" s="3" t="s">
        <v>164</v>
      </c>
      <c r="AK185" s="3" t="s">
        <v>175</v>
      </c>
      <c r="AL185" s="3"/>
      <c r="AM185" s="3" t="str">
        <f>HYPERLINK("http://www.stromypodkontrolou.cz/map/?draw_selection_circle=1#%7B%22lat%22%3A%2050.1363999249%2C%20%22lng%22%3A%2015.1312057416%2C%20%22zoom%22%3A%2020%7D")</f>
        <v>http://www.stromypodkontrolou.cz/map/?draw_selection_circle=1#%7B%22lat%22%3A%2050.1363999249%2C%20%22lng%22%3A%2015.1312057416%2C%20%22zoom%22%3A%2020%7D</v>
      </c>
    </row>
    <row r="186" spans="1:39" ht="12.75">
      <c r="A186" s="4" t="s">
        <v>7</v>
      </c>
      <c r="B186" s="4" t="s">
        <v>8</v>
      </c>
      <c r="C186" s="4" t="s">
        <v>9</v>
      </c>
      <c r="D186" s="4">
        <v>187</v>
      </c>
      <c r="E186" s="4" t="s">
        <v>105</v>
      </c>
      <c r="F186" s="4" t="s">
        <v>27</v>
      </c>
      <c r="G186" s="4" t="s">
        <v>208</v>
      </c>
      <c r="H186" s="4">
        <v>72</v>
      </c>
      <c r="I186" s="4"/>
      <c r="J186" s="4"/>
      <c r="K186" s="4"/>
      <c r="L186" s="4">
        <v>226</v>
      </c>
      <c r="M186" s="4"/>
      <c r="N186" s="4"/>
      <c r="O186" s="4"/>
      <c r="P186" s="4">
        <v>25</v>
      </c>
      <c r="Q186" s="4">
        <v>6</v>
      </c>
      <c r="R186" s="4">
        <v>12</v>
      </c>
      <c r="S186" s="4" t="s">
        <v>160</v>
      </c>
      <c r="T186" s="4" t="s">
        <v>161</v>
      </c>
      <c r="U186" s="4" t="s">
        <v>179</v>
      </c>
      <c r="V186" s="4" t="s">
        <v>180</v>
      </c>
      <c r="W186" s="4" t="s">
        <v>166</v>
      </c>
      <c r="X186" s="4" t="s">
        <v>181</v>
      </c>
      <c r="Y186" s="4" t="s">
        <v>168</v>
      </c>
      <c r="Z186" s="4" t="s">
        <v>182</v>
      </c>
      <c r="AA186" s="4" t="s">
        <v>168</v>
      </c>
      <c r="AB186" s="4" t="s">
        <v>169</v>
      </c>
      <c r="AC186" s="4" t="s">
        <v>279</v>
      </c>
      <c r="AD186" s="4" t="s">
        <v>171</v>
      </c>
      <c r="AE186" s="4"/>
      <c r="AF186" s="4"/>
      <c r="AG186" s="3" t="s">
        <v>280</v>
      </c>
      <c r="AH186" s="3" t="s">
        <v>281</v>
      </c>
      <c r="AI186" s="3"/>
      <c r="AJ186" s="3" t="s">
        <v>166</v>
      </c>
      <c r="AK186" s="3" t="s">
        <v>214</v>
      </c>
      <c r="AL186" s="3" t="s">
        <v>282</v>
      </c>
      <c r="AM186" s="4" t="str">
        <f>HYPERLINK("http://www.stromypodkontrolou.cz/map/?draw_selection_circle=1#%7B%22lat%22%3A%2050.1364383919%2C%20%22lng%22%3A%2015.1311413686%2C%20%22zoom%22%3A%2020%7D")</f>
        <v>http://www.stromypodkontrolou.cz/map/?draw_selection_circle=1#%7B%22lat%22%3A%2050.1364383919%2C%20%22lng%22%3A%2015.1311413686%2C%20%22zoom%22%3A%2020%7D</v>
      </c>
    </row>
    <row r="187" spans="1:39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3" t="s">
        <v>189</v>
      </c>
      <c r="AH187" s="3" t="s">
        <v>190</v>
      </c>
      <c r="AI187" s="3" t="s">
        <v>174</v>
      </c>
      <c r="AJ187" s="3" t="s">
        <v>164</v>
      </c>
      <c r="AK187" s="3" t="s">
        <v>175</v>
      </c>
      <c r="AL187" s="3" t="s">
        <v>195</v>
      </c>
      <c r="AM187" s="4"/>
    </row>
    <row r="188" spans="1:39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3" t="s">
        <v>177</v>
      </c>
      <c r="AH188" s="3" t="s">
        <v>178</v>
      </c>
      <c r="AI188" s="3" t="s">
        <v>174</v>
      </c>
      <c r="AJ188" s="3" t="s">
        <v>164</v>
      </c>
      <c r="AK188" s="3" t="s">
        <v>175</v>
      </c>
      <c r="AL188" s="3"/>
      <c r="AM188" s="4"/>
    </row>
    <row r="189" spans="1:39" ht="12.75">
      <c r="A189" s="3" t="s">
        <v>7</v>
      </c>
      <c r="B189" s="3" t="s">
        <v>8</v>
      </c>
      <c r="C189" s="3" t="s">
        <v>9</v>
      </c>
      <c r="D189" s="3">
        <v>188</v>
      </c>
      <c r="E189" s="3" t="s">
        <v>106</v>
      </c>
      <c r="F189" s="3" t="s">
        <v>27</v>
      </c>
      <c r="G189" s="3" t="s">
        <v>208</v>
      </c>
      <c r="H189" s="3">
        <v>58</v>
      </c>
      <c r="I189" s="3"/>
      <c r="J189" s="3"/>
      <c r="K189" s="3"/>
      <c r="L189" s="3">
        <v>182</v>
      </c>
      <c r="M189" s="3"/>
      <c r="N189" s="3"/>
      <c r="O189" s="3"/>
      <c r="P189" s="3">
        <v>26</v>
      </c>
      <c r="Q189" s="3">
        <v>6</v>
      </c>
      <c r="R189" s="3">
        <v>9</v>
      </c>
      <c r="S189" s="3" t="s">
        <v>160</v>
      </c>
      <c r="T189" s="3" t="s">
        <v>161</v>
      </c>
      <c r="U189" s="3" t="s">
        <v>179</v>
      </c>
      <c r="V189" s="3" t="s">
        <v>180</v>
      </c>
      <c r="W189" s="3" t="s">
        <v>164</v>
      </c>
      <c r="X189" s="3" t="s">
        <v>165</v>
      </c>
      <c r="Y189" s="3" t="s">
        <v>168</v>
      </c>
      <c r="Z189" s="3" t="s">
        <v>182</v>
      </c>
      <c r="AA189" s="3" t="s">
        <v>168</v>
      </c>
      <c r="AB189" s="3" t="s">
        <v>169</v>
      </c>
      <c r="AC189" s="3" t="s">
        <v>233</v>
      </c>
      <c r="AD189" s="3" t="s">
        <v>171</v>
      </c>
      <c r="AE189" s="3"/>
      <c r="AF189" s="3"/>
      <c r="AG189" s="3" t="s">
        <v>189</v>
      </c>
      <c r="AH189" s="3" t="s">
        <v>190</v>
      </c>
      <c r="AI189" s="3" t="s">
        <v>174</v>
      </c>
      <c r="AJ189" s="3" t="s">
        <v>164</v>
      </c>
      <c r="AK189" s="3" t="s">
        <v>175</v>
      </c>
      <c r="AL189" s="3" t="s">
        <v>191</v>
      </c>
      <c r="AM189" s="3" t="str">
        <f>HYPERLINK("http://www.stromypodkontrolou.cz/map/?draw_selection_circle=1#%7B%22lat%22%3A%2050.1364665436%2C%20%22lng%22%3A%2015.1310783367%2C%20%22zoom%22%3A%2020%7D")</f>
        <v>http://www.stromypodkontrolou.cz/map/?draw_selection_circle=1#%7B%22lat%22%3A%2050.1364665436%2C%20%22lng%22%3A%2015.1310783367%2C%20%22zoom%22%3A%2020%7D</v>
      </c>
    </row>
    <row r="190" spans="1:39" ht="12.75">
      <c r="A190" s="4" t="s">
        <v>7</v>
      </c>
      <c r="B190" s="4" t="s">
        <v>8</v>
      </c>
      <c r="C190" s="4" t="s">
        <v>9</v>
      </c>
      <c r="D190" s="4">
        <v>189</v>
      </c>
      <c r="E190" s="4" t="s">
        <v>107</v>
      </c>
      <c r="F190" s="4" t="s">
        <v>11</v>
      </c>
      <c r="G190" s="4" t="s">
        <v>159</v>
      </c>
      <c r="H190" s="4">
        <v>73</v>
      </c>
      <c r="I190" s="4"/>
      <c r="J190" s="4"/>
      <c r="K190" s="4"/>
      <c r="L190" s="4">
        <v>229</v>
      </c>
      <c r="M190" s="4"/>
      <c r="N190" s="4"/>
      <c r="O190" s="4"/>
      <c r="P190" s="4">
        <v>32</v>
      </c>
      <c r="Q190" s="4">
        <v>8</v>
      </c>
      <c r="R190" s="4">
        <v>13</v>
      </c>
      <c r="S190" s="4" t="s">
        <v>160</v>
      </c>
      <c r="T190" s="4" t="s">
        <v>161</v>
      </c>
      <c r="U190" s="4" t="s">
        <v>162</v>
      </c>
      <c r="V190" s="4" t="s">
        <v>163</v>
      </c>
      <c r="W190" s="4" t="s">
        <v>164</v>
      </c>
      <c r="X190" s="4" t="s">
        <v>165</v>
      </c>
      <c r="Y190" s="4" t="s">
        <v>166</v>
      </c>
      <c r="Z190" s="4" t="s">
        <v>167</v>
      </c>
      <c r="AA190" s="4" t="s">
        <v>166</v>
      </c>
      <c r="AB190" s="4" t="s">
        <v>201</v>
      </c>
      <c r="AC190" s="4" t="s">
        <v>283</v>
      </c>
      <c r="AD190" s="4" t="s">
        <v>171</v>
      </c>
      <c r="AE190" s="4"/>
      <c r="AF190" s="4"/>
      <c r="AG190" s="3" t="s">
        <v>197</v>
      </c>
      <c r="AH190" s="3" t="s">
        <v>198</v>
      </c>
      <c r="AI190" s="3" t="s">
        <v>199</v>
      </c>
      <c r="AJ190" s="3" t="s">
        <v>166</v>
      </c>
      <c r="AK190" s="3" t="s">
        <v>214</v>
      </c>
      <c r="AL190" s="3" t="s">
        <v>219</v>
      </c>
      <c r="AM190" s="4" t="str">
        <f>HYPERLINK("http://www.stromypodkontrolou.cz/map/?draw_selection_circle=1#%7B%22lat%22%3A%2050.1364946954%2C%20%22lng%22%3A%2015.1310153048%2C%20%22zoom%22%3A%2020%7D")</f>
        <v>http://www.stromypodkontrolou.cz/map/?draw_selection_circle=1#%7B%22lat%22%3A%2050.1364946954%2C%20%22lng%22%3A%2015.1310153048%2C%20%22zoom%22%3A%2020%7D</v>
      </c>
    </row>
    <row r="191" spans="1:39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3" t="s">
        <v>177</v>
      </c>
      <c r="AH191" s="3" t="s">
        <v>178</v>
      </c>
      <c r="AI191" s="3" t="s">
        <v>174</v>
      </c>
      <c r="AJ191" s="3" t="s">
        <v>164</v>
      </c>
      <c r="AK191" s="3" t="s">
        <v>175</v>
      </c>
      <c r="AL191" s="3"/>
      <c r="AM191" s="4"/>
    </row>
    <row r="192" spans="1:39" ht="12.75">
      <c r="A192" s="4" t="s">
        <v>7</v>
      </c>
      <c r="B192" s="4" t="s">
        <v>8</v>
      </c>
      <c r="C192" s="4" t="s">
        <v>9</v>
      </c>
      <c r="D192" s="4">
        <v>190</v>
      </c>
      <c r="E192" s="4" t="s">
        <v>108</v>
      </c>
      <c r="F192" s="4" t="s">
        <v>27</v>
      </c>
      <c r="G192" s="4" t="s">
        <v>208</v>
      </c>
      <c r="H192" s="4">
        <v>68</v>
      </c>
      <c r="I192" s="4"/>
      <c r="J192" s="4"/>
      <c r="K192" s="4"/>
      <c r="L192" s="4">
        <v>214</v>
      </c>
      <c r="M192" s="4"/>
      <c r="N192" s="4"/>
      <c r="O192" s="4"/>
      <c r="P192" s="4">
        <v>20</v>
      </c>
      <c r="Q192" s="4">
        <v>4</v>
      </c>
      <c r="R192" s="4">
        <v>11</v>
      </c>
      <c r="S192" s="4" t="s">
        <v>160</v>
      </c>
      <c r="T192" s="4" t="s">
        <v>161</v>
      </c>
      <c r="U192" s="4" t="s">
        <v>179</v>
      </c>
      <c r="V192" s="4" t="s">
        <v>180</v>
      </c>
      <c r="W192" s="4" t="s">
        <v>164</v>
      </c>
      <c r="X192" s="4" t="s">
        <v>165</v>
      </c>
      <c r="Y192" s="4" t="s">
        <v>168</v>
      </c>
      <c r="Z192" s="4" t="s">
        <v>182</v>
      </c>
      <c r="AA192" s="4" t="s">
        <v>168</v>
      </c>
      <c r="AB192" s="4" t="s">
        <v>169</v>
      </c>
      <c r="AC192" s="4" t="s">
        <v>284</v>
      </c>
      <c r="AD192" s="4" t="s">
        <v>171</v>
      </c>
      <c r="AE192" s="4"/>
      <c r="AF192" s="4"/>
      <c r="AG192" s="3" t="s">
        <v>189</v>
      </c>
      <c r="AH192" s="3" t="s">
        <v>190</v>
      </c>
      <c r="AI192" s="3" t="s">
        <v>174</v>
      </c>
      <c r="AJ192" s="3" t="s">
        <v>164</v>
      </c>
      <c r="AK192" s="3" t="s">
        <v>175</v>
      </c>
      <c r="AL192" s="3" t="s">
        <v>191</v>
      </c>
      <c r="AM192" s="4" t="str">
        <f>HYPERLINK("http://www.stromypodkontrolou.cz/map/?draw_selection_circle=1#%7B%22lat%22%3A%2050.1365228471%2C%20%22lng%22%3A%2015.1309522729%2C%20%22zoom%22%3A%2020%7D")</f>
        <v>http://www.stromypodkontrolou.cz/map/?draw_selection_circle=1#%7B%22lat%22%3A%2050.1365228471%2C%20%22lng%22%3A%2015.1309522729%2C%20%22zoom%22%3A%2020%7D</v>
      </c>
    </row>
    <row r="193" spans="1:39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3" t="s">
        <v>172</v>
      </c>
      <c r="AH193" s="3" t="s">
        <v>173</v>
      </c>
      <c r="AI193" s="3" t="s">
        <v>174</v>
      </c>
      <c r="AJ193" s="3" t="s">
        <v>164</v>
      </c>
      <c r="AK193" s="3" t="s">
        <v>175</v>
      </c>
      <c r="AL193" s="3" t="s">
        <v>243</v>
      </c>
      <c r="AM193" s="4"/>
    </row>
    <row r="194" spans="1:39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3" t="s">
        <v>177</v>
      </c>
      <c r="AH194" s="3" t="s">
        <v>178</v>
      </c>
      <c r="AI194" s="3" t="s">
        <v>174</v>
      </c>
      <c r="AJ194" s="3" t="s">
        <v>164</v>
      </c>
      <c r="AK194" s="3" t="s">
        <v>175</v>
      </c>
      <c r="AL194" s="3"/>
      <c r="AM194" s="4"/>
    </row>
    <row r="195" spans="1:39" ht="12.75">
      <c r="A195" s="4" t="s">
        <v>7</v>
      </c>
      <c r="B195" s="4" t="s">
        <v>8</v>
      </c>
      <c r="C195" s="4" t="s">
        <v>9</v>
      </c>
      <c r="D195" s="4">
        <v>191</v>
      </c>
      <c r="E195" s="4" t="s">
        <v>109</v>
      </c>
      <c r="F195" s="4" t="s">
        <v>27</v>
      </c>
      <c r="G195" s="4" t="s">
        <v>208</v>
      </c>
      <c r="H195" s="4">
        <v>78</v>
      </c>
      <c r="I195" s="4"/>
      <c r="J195" s="4"/>
      <c r="K195" s="4"/>
      <c r="L195" s="4">
        <v>245</v>
      </c>
      <c r="M195" s="4"/>
      <c r="N195" s="4"/>
      <c r="O195" s="4"/>
      <c r="P195" s="4">
        <v>26</v>
      </c>
      <c r="Q195" s="4">
        <v>5</v>
      </c>
      <c r="R195" s="4">
        <v>13</v>
      </c>
      <c r="S195" s="4" t="s">
        <v>160</v>
      </c>
      <c r="T195" s="4" t="s">
        <v>161</v>
      </c>
      <c r="U195" s="4" t="s">
        <v>179</v>
      </c>
      <c r="V195" s="4" t="s">
        <v>180</v>
      </c>
      <c r="W195" s="4" t="s">
        <v>164</v>
      </c>
      <c r="X195" s="4" t="s">
        <v>165</v>
      </c>
      <c r="Y195" s="4" t="s">
        <v>168</v>
      </c>
      <c r="Z195" s="4" t="s">
        <v>182</v>
      </c>
      <c r="AA195" s="4" t="s">
        <v>168</v>
      </c>
      <c r="AB195" s="4" t="s">
        <v>169</v>
      </c>
      <c r="AC195" s="4" t="s">
        <v>285</v>
      </c>
      <c r="AD195" s="4" t="s">
        <v>171</v>
      </c>
      <c r="AE195" s="4"/>
      <c r="AF195" s="4"/>
      <c r="AG195" s="3" t="s">
        <v>177</v>
      </c>
      <c r="AH195" s="3" t="s">
        <v>178</v>
      </c>
      <c r="AI195" s="3" t="s">
        <v>174</v>
      </c>
      <c r="AJ195" s="3" t="s">
        <v>164</v>
      </c>
      <c r="AK195" s="3" t="s">
        <v>175</v>
      </c>
      <c r="AL195" s="3"/>
      <c r="AM195" s="4" t="str">
        <f>HYPERLINK("http://www.stromypodkontrolou.cz/map/?draw_selection_circle=1#%7B%22lat%22%3A%2050.1365509989%2C%20%22lng%22%3A%2015.130889241%2C%20%22zoom%22%3A%2020%7D")</f>
        <v>http://www.stromypodkontrolou.cz/map/?draw_selection_circle=1#%7B%22lat%22%3A%2050.1365509989%2C%20%22lng%22%3A%2015.130889241%2C%20%22zoom%22%3A%2020%7D</v>
      </c>
    </row>
    <row r="196" spans="1:39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3" t="s">
        <v>189</v>
      </c>
      <c r="AH196" s="3" t="s">
        <v>190</v>
      </c>
      <c r="AI196" s="3" t="s">
        <v>174</v>
      </c>
      <c r="AJ196" s="3" t="s">
        <v>164</v>
      </c>
      <c r="AK196" s="3" t="s">
        <v>175</v>
      </c>
      <c r="AL196" s="3" t="s">
        <v>191</v>
      </c>
      <c r="AM196" s="4"/>
    </row>
    <row r="197" spans="1:39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3" t="s">
        <v>280</v>
      </c>
      <c r="AH197" s="3" t="s">
        <v>281</v>
      </c>
      <c r="AI197" s="3"/>
      <c r="AJ197" s="3" t="s">
        <v>166</v>
      </c>
      <c r="AK197" s="3" t="s">
        <v>214</v>
      </c>
      <c r="AL197" s="3" t="s">
        <v>282</v>
      </c>
      <c r="AM197" s="4"/>
    </row>
    <row r="198" spans="1:39" ht="12.75">
      <c r="A198" s="3" t="s">
        <v>7</v>
      </c>
      <c r="B198" s="3" t="s">
        <v>8</v>
      </c>
      <c r="C198" s="3" t="s">
        <v>9</v>
      </c>
      <c r="D198" s="3">
        <v>192</v>
      </c>
      <c r="E198" s="3" t="s">
        <v>110</v>
      </c>
      <c r="F198" s="3" t="s">
        <v>27</v>
      </c>
      <c r="G198" s="3" t="s">
        <v>208</v>
      </c>
      <c r="H198" s="3">
        <v>68</v>
      </c>
      <c r="I198" s="3"/>
      <c r="J198" s="3"/>
      <c r="K198" s="3"/>
      <c r="L198" s="3">
        <v>214</v>
      </c>
      <c r="M198" s="3"/>
      <c r="N198" s="3"/>
      <c r="O198" s="3"/>
      <c r="P198" s="3">
        <v>23</v>
      </c>
      <c r="Q198" s="3">
        <v>3</v>
      </c>
      <c r="R198" s="3">
        <v>12</v>
      </c>
      <c r="S198" s="3" t="s">
        <v>160</v>
      </c>
      <c r="T198" s="3" t="s">
        <v>161</v>
      </c>
      <c r="U198" s="3" t="s">
        <v>179</v>
      </c>
      <c r="V198" s="3" t="s">
        <v>180</v>
      </c>
      <c r="W198" s="3" t="s">
        <v>164</v>
      </c>
      <c r="X198" s="3" t="s">
        <v>165</v>
      </c>
      <c r="Y198" s="3" t="s">
        <v>168</v>
      </c>
      <c r="Z198" s="3" t="s">
        <v>182</v>
      </c>
      <c r="AA198" s="3" t="s">
        <v>168</v>
      </c>
      <c r="AB198" s="3" t="s">
        <v>169</v>
      </c>
      <c r="AC198" s="3" t="s">
        <v>286</v>
      </c>
      <c r="AD198" s="3" t="s">
        <v>171</v>
      </c>
      <c r="AE198" s="3"/>
      <c r="AF198" s="3"/>
      <c r="AG198" s="3" t="s">
        <v>205</v>
      </c>
      <c r="AH198" s="3" t="s">
        <v>206</v>
      </c>
      <c r="AI198" s="3" t="s">
        <v>174</v>
      </c>
      <c r="AJ198" s="3" t="s">
        <v>164</v>
      </c>
      <c r="AK198" s="3" t="s">
        <v>175</v>
      </c>
      <c r="AL198" s="3" t="s">
        <v>195</v>
      </c>
      <c r="AM198" s="3" t="str">
        <f>HYPERLINK("http://www.stromypodkontrolou.cz/map/?draw_selection_circle=1#%7B%22lat%22%3A%2050.1365791506%2C%20%22lng%22%3A%2015.1308262091%2C%20%22zoom%22%3A%2020%7D")</f>
        <v>http://www.stromypodkontrolou.cz/map/?draw_selection_circle=1#%7B%22lat%22%3A%2050.1365791506%2C%20%22lng%22%3A%2015.1308262091%2C%20%22zoom%22%3A%2020%7D</v>
      </c>
    </row>
    <row r="199" spans="1:39" ht="12.75">
      <c r="A199" s="4" t="s">
        <v>7</v>
      </c>
      <c r="B199" s="4" t="s">
        <v>8</v>
      </c>
      <c r="C199" s="4" t="s">
        <v>9</v>
      </c>
      <c r="D199" s="4">
        <v>194</v>
      </c>
      <c r="E199" s="4" t="s">
        <v>111</v>
      </c>
      <c r="F199" s="4" t="s">
        <v>11</v>
      </c>
      <c r="G199" s="4" t="s">
        <v>159</v>
      </c>
      <c r="H199" s="4">
        <v>77</v>
      </c>
      <c r="I199" s="4"/>
      <c r="J199" s="4"/>
      <c r="K199" s="4"/>
      <c r="L199" s="4">
        <v>242</v>
      </c>
      <c r="M199" s="4"/>
      <c r="N199" s="4"/>
      <c r="O199" s="4"/>
      <c r="P199" s="4">
        <v>32</v>
      </c>
      <c r="Q199" s="4">
        <v>4</v>
      </c>
      <c r="R199" s="4">
        <v>16</v>
      </c>
      <c r="S199" s="4" t="s">
        <v>160</v>
      </c>
      <c r="T199" s="4" t="s">
        <v>161</v>
      </c>
      <c r="U199" s="4" t="s">
        <v>162</v>
      </c>
      <c r="V199" s="4" t="s">
        <v>163</v>
      </c>
      <c r="W199" s="4" t="s">
        <v>164</v>
      </c>
      <c r="X199" s="4" t="s">
        <v>165</v>
      </c>
      <c r="Y199" s="4" t="s">
        <v>166</v>
      </c>
      <c r="Z199" s="4" t="s">
        <v>167</v>
      </c>
      <c r="AA199" s="4" t="s">
        <v>168</v>
      </c>
      <c r="AB199" s="4" t="s">
        <v>169</v>
      </c>
      <c r="AC199" s="4" t="s">
        <v>224</v>
      </c>
      <c r="AD199" s="4" t="s">
        <v>171</v>
      </c>
      <c r="AE199" s="4"/>
      <c r="AF199" s="4"/>
      <c r="AG199" s="3" t="s">
        <v>172</v>
      </c>
      <c r="AH199" s="3" t="s">
        <v>173</v>
      </c>
      <c r="AI199" s="3" t="s">
        <v>174</v>
      </c>
      <c r="AJ199" s="3" t="s">
        <v>164</v>
      </c>
      <c r="AK199" s="3" t="s">
        <v>175</v>
      </c>
      <c r="AL199" s="3" t="s">
        <v>253</v>
      </c>
      <c r="AM199" s="4" t="str">
        <f>HYPERLINK("http://www.stromypodkontrolou.cz/map/?draw_selection_circle=1#%7B%22lat%22%3A%2050.1366474883%2C%20%22lng%22%3A%2015.1307001452%2C%20%22zoom%22%3A%2020%7D")</f>
        <v>http://www.stromypodkontrolou.cz/map/?draw_selection_circle=1#%7B%22lat%22%3A%2050.1366474883%2C%20%22lng%22%3A%2015.1307001452%2C%20%22zoom%22%3A%2020%7D</v>
      </c>
    </row>
    <row r="200" spans="1:39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3" t="s">
        <v>197</v>
      </c>
      <c r="AH200" s="3" t="s">
        <v>198</v>
      </c>
      <c r="AI200" s="3" t="s">
        <v>199</v>
      </c>
      <c r="AJ200" s="3" t="s">
        <v>164</v>
      </c>
      <c r="AK200" s="3" t="s">
        <v>175</v>
      </c>
      <c r="AL200" s="3" t="s">
        <v>225</v>
      </c>
      <c r="AM200" s="4"/>
    </row>
    <row r="201" spans="1:39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3" t="s">
        <v>177</v>
      </c>
      <c r="AH201" s="3" t="s">
        <v>178</v>
      </c>
      <c r="AI201" s="3" t="s">
        <v>174</v>
      </c>
      <c r="AJ201" s="3" t="s">
        <v>164</v>
      </c>
      <c r="AK201" s="3" t="s">
        <v>175</v>
      </c>
      <c r="AL201" s="3"/>
      <c r="AM201" s="4"/>
    </row>
    <row r="202" spans="1:39" ht="12.75">
      <c r="A202" s="3" t="s">
        <v>7</v>
      </c>
      <c r="B202" s="3" t="s">
        <v>8</v>
      </c>
      <c r="C202" s="3" t="s">
        <v>9</v>
      </c>
      <c r="D202" s="3">
        <v>195</v>
      </c>
      <c r="E202" s="3" t="s">
        <v>112</v>
      </c>
      <c r="F202" s="3" t="s">
        <v>27</v>
      </c>
      <c r="G202" s="3" t="s">
        <v>208</v>
      </c>
      <c r="H202" s="3">
        <v>41</v>
      </c>
      <c r="I202" s="3"/>
      <c r="J202" s="3"/>
      <c r="K202" s="3"/>
      <c r="L202" s="3">
        <v>129</v>
      </c>
      <c r="M202" s="3"/>
      <c r="N202" s="3"/>
      <c r="O202" s="3"/>
      <c r="P202" s="3">
        <v>20</v>
      </c>
      <c r="Q202" s="3">
        <v>3</v>
      </c>
      <c r="R202" s="3">
        <v>7</v>
      </c>
      <c r="S202" s="3" t="s">
        <v>160</v>
      </c>
      <c r="T202" s="3" t="s">
        <v>161</v>
      </c>
      <c r="U202" s="3" t="s">
        <v>162</v>
      </c>
      <c r="V202" s="3" t="s">
        <v>163</v>
      </c>
      <c r="W202" s="3" t="s">
        <v>164</v>
      </c>
      <c r="X202" s="3" t="s">
        <v>165</v>
      </c>
      <c r="Y202" s="3" t="s">
        <v>166</v>
      </c>
      <c r="Z202" s="3" t="s">
        <v>167</v>
      </c>
      <c r="AA202" s="3" t="s">
        <v>166</v>
      </c>
      <c r="AB202" s="3" t="s">
        <v>201</v>
      </c>
      <c r="AC202" s="3" t="s">
        <v>287</v>
      </c>
      <c r="AD202" s="3" t="s">
        <v>171</v>
      </c>
      <c r="AE202" s="3"/>
      <c r="AF202" s="3"/>
      <c r="AG202" s="3" t="s">
        <v>177</v>
      </c>
      <c r="AH202" s="3" t="s">
        <v>178</v>
      </c>
      <c r="AI202" s="3" t="s">
        <v>174</v>
      </c>
      <c r="AJ202" s="3" t="s">
        <v>164</v>
      </c>
      <c r="AK202" s="3" t="s">
        <v>175</v>
      </c>
      <c r="AL202" s="3"/>
      <c r="AM202" s="3" t="str">
        <f>HYPERLINK("http://www.stromypodkontrolou.cz/map/?draw_selection_circle=1#%7B%22lat%22%3A%2050.1366795081%2C%20%22lng%22%3A%2015.1306408014%2C%20%22zoom%22%3A%2020%7D")</f>
        <v>http://www.stromypodkontrolou.cz/map/?draw_selection_circle=1#%7B%22lat%22%3A%2050.1366795081%2C%20%22lng%22%3A%2015.1306408014%2C%20%22zoom%22%3A%2020%7D</v>
      </c>
    </row>
    <row r="203" spans="1:39" ht="12.75">
      <c r="A203" s="3" t="s">
        <v>7</v>
      </c>
      <c r="B203" s="3" t="s">
        <v>8</v>
      </c>
      <c r="C203" s="3" t="s">
        <v>9</v>
      </c>
      <c r="D203" s="3">
        <v>196</v>
      </c>
      <c r="E203" s="3" t="s">
        <v>113</v>
      </c>
      <c r="F203" s="3" t="s">
        <v>27</v>
      </c>
      <c r="G203" s="3" t="s">
        <v>208</v>
      </c>
      <c r="H203" s="3">
        <v>52</v>
      </c>
      <c r="I203" s="3"/>
      <c r="J203" s="3"/>
      <c r="K203" s="3"/>
      <c r="L203" s="3">
        <v>163</v>
      </c>
      <c r="M203" s="3"/>
      <c r="N203" s="3"/>
      <c r="O203" s="3"/>
      <c r="P203" s="3">
        <v>21</v>
      </c>
      <c r="Q203" s="3">
        <v>3</v>
      </c>
      <c r="R203" s="3">
        <v>9</v>
      </c>
      <c r="S203" s="3" t="s">
        <v>160</v>
      </c>
      <c r="T203" s="3" t="s">
        <v>161</v>
      </c>
      <c r="U203" s="3" t="s">
        <v>162</v>
      </c>
      <c r="V203" s="3" t="s">
        <v>163</v>
      </c>
      <c r="W203" s="3" t="s">
        <v>164</v>
      </c>
      <c r="X203" s="3" t="s">
        <v>165</v>
      </c>
      <c r="Y203" s="3" t="s">
        <v>166</v>
      </c>
      <c r="Z203" s="3" t="s">
        <v>167</v>
      </c>
      <c r="AA203" s="3" t="s">
        <v>166</v>
      </c>
      <c r="AB203" s="3" t="s">
        <v>201</v>
      </c>
      <c r="AC203" s="3" t="s">
        <v>288</v>
      </c>
      <c r="AD203" s="3" t="s">
        <v>171</v>
      </c>
      <c r="AE203" s="3"/>
      <c r="AF203" s="3"/>
      <c r="AG203" s="3" t="s">
        <v>177</v>
      </c>
      <c r="AH203" s="3" t="s">
        <v>178</v>
      </c>
      <c r="AI203" s="3" t="s">
        <v>174</v>
      </c>
      <c r="AJ203" s="3" t="s">
        <v>164</v>
      </c>
      <c r="AK203" s="3" t="s">
        <v>175</v>
      </c>
      <c r="AL203" s="3"/>
      <c r="AM203" s="3" t="str">
        <f>HYPERLINK("http://www.stromypodkontrolou.cz/map/?draw_selection_circle=1#%7B%22lat%22%3A%2050.1367083044%2C%20%22lng%22%3A%2015.1305690523%2C%20%22zoom%22%3A%2020%7D")</f>
        <v>http://www.stromypodkontrolou.cz/map/?draw_selection_circle=1#%7B%22lat%22%3A%2050.1367083044%2C%20%22lng%22%3A%2015.1305690523%2C%20%22zoom%22%3A%2020%7D</v>
      </c>
    </row>
    <row r="204" spans="1:39" ht="12.75">
      <c r="A204" s="4" t="s">
        <v>7</v>
      </c>
      <c r="B204" s="4" t="s">
        <v>8</v>
      </c>
      <c r="C204" s="4" t="s">
        <v>9</v>
      </c>
      <c r="D204" s="4">
        <v>197</v>
      </c>
      <c r="E204" s="4" t="s">
        <v>114</v>
      </c>
      <c r="F204" s="4" t="s">
        <v>11</v>
      </c>
      <c r="G204" s="4" t="s">
        <v>159</v>
      </c>
      <c r="H204" s="4">
        <v>78</v>
      </c>
      <c r="I204" s="4"/>
      <c r="J204" s="4"/>
      <c r="K204" s="4"/>
      <c r="L204" s="4">
        <v>245</v>
      </c>
      <c r="M204" s="4"/>
      <c r="N204" s="4"/>
      <c r="O204" s="4"/>
      <c r="P204" s="4">
        <v>24</v>
      </c>
      <c r="Q204" s="4">
        <v>4</v>
      </c>
      <c r="R204" s="4">
        <v>12</v>
      </c>
      <c r="S204" s="4" t="s">
        <v>160</v>
      </c>
      <c r="T204" s="4" t="s">
        <v>161</v>
      </c>
      <c r="U204" s="4" t="s">
        <v>162</v>
      </c>
      <c r="V204" s="4" t="s">
        <v>163</v>
      </c>
      <c r="W204" s="4" t="s">
        <v>164</v>
      </c>
      <c r="X204" s="4" t="s">
        <v>165</v>
      </c>
      <c r="Y204" s="4" t="s">
        <v>166</v>
      </c>
      <c r="Z204" s="4" t="s">
        <v>167</v>
      </c>
      <c r="AA204" s="4" t="s">
        <v>168</v>
      </c>
      <c r="AB204" s="4" t="s">
        <v>169</v>
      </c>
      <c r="AC204" s="4" t="s">
        <v>289</v>
      </c>
      <c r="AD204" s="4" t="s">
        <v>171</v>
      </c>
      <c r="AE204" s="4"/>
      <c r="AF204" s="4"/>
      <c r="AG204" s="3" t="s">
        <v>177</v>
      </c>
      <c r="AH204" s="3" t="s">
        <v>178</v>
      </c>
      <c r="AI204" s="3" t="s">
        <v>174</v>
      </c>
      <c r="AJ204" s="3" t="s">
        <v>164</v>
      </c>
      <c r="AK204" s="3" t="s">
        <v>175</v>
      </c>
      <c r="AL204" s="3"/>
      <c r="AM204" s="4" t="str">
        <f>HYPERLINK("http://www.stromypodkontrolou.cz/map/?draw_selection_circle=1#%7B%22lat%22%3A%2050.1367396795%2C%20%22lng%22%3A%2015.1305023323%2C%20%22zoom%22%3A%2020%7D")</f>
        <v>http://www.stromypodkontrolou.cz/map/?draw_selection_circle=1#%7B%22lat%22%3A%2050.1367396795%2C%20%22lng%22%3A%2015.1305023323%2C%20%22zoom%22%3A%2020%7D</v>
      </c>
    </row>
    <row r="205" spans="1:39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3" t="s">
        <v>172</v>
      </c>
      <c r="AH205" s="3" t="s">
        <v>173</v>
      </c>
      <c r="AI205" s="3" t="s">
        <v>174</v>
      </c>
      <c r="AJ205" s="3" t="s">
        <v>164</v>
      </c>
      <c r="AK205" s="3" t="s">
        <v>175</v>
      </c>
      <c r="AL205" s="3" t="s">
        <v>187</v>
      </c>
      <c r="AM205" s="4"/>
    </row>
    <row r="206" spans="1:39" ht="12.75">
      <c r="A206" s="3" t="s">
        <v>7</v>
      </c>
      <c r="B206" s="3" t="s">
        <v>8</v>
      </c>
      <c r="C206" s="3" t="s">
        <v>9</v>
      </c>
      <c r="D206" s="3">
        <v>204</v>
      </c>
      <c r="E206" s="3" t="s">
        <v>115</v>
      </c>
      <c r="F206" s="3" t="s">
        <v>11</v>
      </c>
      <c r="G206" s="3" t="s">
        <v>159</v>
      </c>
      <c r="H206" s="3">
        <v>65</v>
      </c>
      <c r="I206" s="3"/>
      <c r="J206" s="3"/>
      <c r="K206" s="3"/>
      <c r="L206" s="3">
        <v>204</v>
      </c>
      <c r="M206" s="3"/>
      <c r="N206" s="3"/>
      <c r="O206" s="3"/>
      <c r="P206" s="3">
        <v>25</v>
      </c>
      <c r="Q206" s="3">
        <v>4</v>
      </c>
      <c r="R206" s="3">
        <v>9</v>
      </c>
      <c r="S206" s="3" t="s">
        <v>160</v>
      </c>
      <c r="T206" s="3" t="s">
        <v>161</v>
      </c>
      <c r="U206" s="3" t="s">
        <v>162</v>
      </c>
      <c r="V206" s="3" t="s">
        <v>163</v>
      </c>
      <c r="W206" s="3" t="s">
        <v>164</v>
      </c>
      <c r="X206" s="3" t="s">
        <v>165</v>
      </c>
      <c r="Y206" s="3" t="s">
        <v>166</v>
      </c>
      <c r="Z206" s="3" t="s">
        <v>167</v>
      </c>
      <c r="AA206" s="3" t="s">
        <v>166</v>
      </c>
      <c r="AB206" s="3" t="s">
        <v>201</v>
      </c>
      <c r="AC206" s="3" t="s">
        <v>290</v>
      </c>
      <c r="AD206" s="3" t="s">
        <v>171</v>
      </c>
      <c r="AE206" s="3"/>
      <c r="AF206" s="3"/>
      <c r="AG206" s="3" t="s">
        <v>184</v>
      </c>
      <c r="AH206" s="3" t="s">
        <v>185</v>
      </c>
      <c r="AI206" s="3" t="s">
        <v>174</v>
      </c>
      <c r="AJ206" s="3" t="s">
        <v>164</v>
      </c>
      <c r="AK206" s="3" t="s">
        <v>175</v>
      </c>
      <c r="AL206" s="3"/>
      <c r="AM206" s="3" t="str">
        <f>HYPERLINK("http://www.stromypodkontrolou.cz/map/?draw_selection_circle=1#%7B%22lat%22%3A%2050.1370317247%2C%20%22lng%22%3A%2015.1298864301%2C%20%22zoom%22%3A%2020%7D")</f>
        <v>http://www.stromypodkontrolou.cz/map/?draw_selection_circle=1#%7B%22lat%22%3A%2050.1370317247%2C%20%22lng%22%3A%2015.1298864301%2C%20%22zoom%22%3A%2020%7D</v>
      </c>
    </row>
    <row r="207" spans="1:39" ht="12.75">
      <c r="A207" s="4" t="s">
        <v>7</v>
      </c>
      <c r="B207" s="4" t="s">
        <v>8</v>
      </c>
      <c r="C207" s="4" t="s">
        <v>9</v>
      </c>
      <c r="D207" s="4">
        <v>205</v>
      </c>
      <c r="E207" s="4" t="s">
        <v>116</v>
      </c>
      <c r="F207" s="4" t="s">
        <v>11</v>
      </c>
      <c r="G207" s="4" t="s">
        <v>159</v>
      </c>
      <c r="H207" s="4">
        <v>62</v>
      </c>
      <c r="I207" s="4"/>
      <c r="J207" s="4"/>
      <c r="K207" s="4"/>
      <c r="L207" s="4">
        <v>195</v>
      </c>
      <c r="M207" s="4"/>
      <c r="N207" s="4"/>
      <c r="O207" s="4"/>
      <c r="P207" s="4">
        <v>26</v>
      </c>
      <c r="Q207" s="4">
        <v>6</v>
      </c>
      <c r="R207" s="4">
        <v>10</v>
      </c>
      <c r="S207" s="4" t="s">
        <v>160</v>
      </c>
      <c r="T207" s="4" t="s">
        <v>161</v>
      </c>
      <c r="U207" s="4" t="s">
        <v>162</v>
      </c>
      <c r="V207" s="4" t="s">
        <v>163</v>
      </c>
      <c r="W207" s="4" t="s">
        <v>164</v>
      </c>
      <c r="X207" s="4" t="s">
        <v>165</v>
      </c>
      <c r="Y207" s="4" t="s">
        <v>166</v>
      </c>
      <c r="Z207" s="4" t="s">
        <v>167</v>
      </c>
      <c r="AA207" s="4" t="s">
        <v>166</v>
      </c>
      <c r="AB207" s="4" t="s">
        <v>201</v>
      </c>
      <c r="AC207" s="4"/>
      <c r="AD207" s="4" t="s">
        <v>171</v>
      </c>
      <c r="AE207" s="4"/>
      <c r="AF207" s="4"/>
      <c r="AG207" s="3" t="s">
        <v>172</v>
      </c>
      <c r="AH207" s="3" t="s">
        <v>173</v>
      </c>
      <c r="AI207" s="3" t="s">
        <v>174</v>
      </c>
      <c r="AJ207" s="3" t="s">
        <v>164</v>
      </c>
      <c r="AK207" s="3" t="s">
        <v>175</v>
      </c>
      <c r="AL207" s="3" t="s">
        <v>187</v>
      </c>
      <c r="AM207" s="4" t="str">
        <f>HYPERLINK("http://www.stromypodkontrolou.cz/map/?draw_selection_circle=1#%7B%22lat%22%3A%2050.1370620251%2C%20%22lng%22%3A%2015.1298160221%2C%20%22zoom%22%3A%2020%7D")</f>
        <v>http://www.stromypodkontrolou.cz/map/?draw_selection_circle=1#%7B%22lat%22%3A%2050.1370620251%2C%20%22lng%22%3A%2015.1298160221%2C%20%22zoom%22%3A%2020%7D</v>
      </c>
    </row>
    <row r="208" spans="1:39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3" t="s">
        <v>177</v>
      </c>
      <c r="AH208" s="3" t="s">
        <v>178</v>
      </c>
      <c r="AI208" s="3" t="s">
        <v>174</v>
      </c>
      <c r="AJ208" s="3" t="s">
        <v>164</v>
      </c>
      <c r="AK208" s="3" t="s">
        <v>175</v>
      </c>
      <c r="AL208" s="3"/>
      <c r="AM208" s="4"/>
    </row>
    <row r="209" spans="1:39" ht="12.75">
      <c r="A209" s="3" t="s">
        <v>7</v>
      </c>
      <c r="B209" s="3" t="s">
        <v>8</v>
      </c>
      <c r="C209" s="3" t="s">
        <v>9</v>
      </c>
      <c r="D209" s="3">
        <v>209</v>
      </c>
      <c r="E209" s="3" t="s">
        <v>117</v>
      </c>
      <c r="F209" s="3" t="s">
        <v>27</v>
      </c>
      <c r="G209" s="3" t="s">
        <v>208</v>
      </c>
      <c r="H209" s="3">
        <v>54</v>
      </c>
      <c r="I209" s="3"/>
      <c r="J209" s="3"/>
      <c r="K209" s="3"/>
      <c r="L209" s="3">
        <v>170</v>
      </c>
      <c r="M209" s="3"/>
      <c r="N209" s="3"/>
      <c r="O209" s="3"/>
      <c r="P209" s="3">
        <v>24</v>
      </c>
      <c r="Q209" s="3">
        <v>4</v>
      </c>
      <c r="R209" s="3">
        <v>11</v>
      </c>
      <c r="S209" s="3" t="s">
        <v>160</v>
      </c>
      <c r="T209" s="3" t="s">
        <v>161</v>
      </c>
      <c r="U209" s="3" t="s">
        <v>162</v>
      </c>
      <c r="V209" s="3" t="s">
        <v>163</v>
      </c>
      <c r="W209" s="3" t="s">
        <v>164</v>
      </c>
      <c r="X209" s="3" t="s">
        <v>165</v>
      </c>
      <c r="Y209" s="3" t="s">
        <v>166</v>
      </c>
      <c r="Z209" s="3" t="s">
        <v>167</v>
      </c>
      <c r="AA209" s="3" t="s">
        <v>166</v>
      </c>
      <c r="AB209" s="3" t="s">
        <v>201</v>
      </c>
      <c r="AC209" s="3" t="s">
        <v>239</v>
      </c>
      <c r="AD209" s="3" t="s">
        <v>171</v>
      </c>
      <c r="AE209" s="3"/>
      <c r="AF209" s="3"/>
      <c r="AG209" s="3" t="s">
        <v>177</v>
      </c>
      <c r="AH209" s="3" t="s">
        <v>178</v>
      </c>
      <c r="AI209" s="3" t="s">
        <v>174</v>
      </c>
      <c r="AJ209" s="3" t="s">
        <v>164</v>
      </c>
      <c r="AK209" s="3" t="s">
        <v>175</v>
      </c>
      <c r="AL209" s="3"/>
      <c r="AM209" s="3" t="str">
        <f>HYPERLINK("http://www.stromypodkontrolou.cz/map/?draw_selection_circle=1#%7B%22lat%22%3A%2050.1371892435%2C%20%22lng%22%3A%2015.1295193027%2C%20%22zoom%22%3A%2020%7D")</f>
        <v>http://www.stromypodkontrolou.cz/map/?draw_selection_circle=1#%7B%22lat%22%3A%2050.1371892435%2C%20%22lng%22%3A%2015.1295193027%2C%20%22zoom%22%3A%2020%7D</v>
      </c>
    </row>
    <row r="210" spans="1:39" ht="12.75">
      <c r="A210" s="3" t="s">
        <v>7</v>
      </c>
      <c r="B210" s="3" t="s">
        <v>8</v>
      </c>
      <c r="C210" s="3" t="s">
        <v>9</v>
      </c>
      <c r="D210" s="3">
        <v>211</v>
      </c>
      <c r="E210" s="3" t="s">
        <v>118</v>
      </c>
      <c r="F210" s="3" t="s">
        <v>27</v>
      </c>
      <c r="G210" s="3" t="s">
        <v>208</v>
      </c>
      <c r="H210" s="3">
        <v>59</v>
      </c>
      <c r="I210" s="3"/>
      <c r="J210" s="3"/>
      <c r="K210" s="3"/>
      <c r="L210" s="3">
        <v>185</v>
      </c>
      <c r="M210" s="3"/>
      <c r="N210" s="3"/>
      <c r="O210" s="3"/>
      <c r="P210" s="3">
        <v>25</v>
      </c>
      <c r="Q210" s="3">
        <v>6</v>
      </c>
      <c r="R210" s="3">
        <v>10</v>
      </c>
      <c r="S210" s="3" t="s">
        <v>160</v>
      </c>
      <c r="T210" s="3" t="s">
        <v>161</v>
      </c>
      <c r="U210" s="3" t="s">
        <v>162</v>
      </c>
      <c r="V210" s="3" t="s">
        <v>163</v>
      </c>
      <c r="W210" s="3" t="s">
        <v>166</v>
      </c>
      <c r="X210" s="3" t="s">
        <v>181</v>
      </c>
      <c r="Y210" s="3" t="s">
        <v>166</v>
      </c>
      <c r="Z210" s="3" t="s">
        <v>167</v>
      </c>
      <c r="AA210" s="3" t="s">
        <v>166</v>
      </c>
      <c r="AB210" s="3" t="s">
        <v>201</v>
      </c>
      <c r="AC210" s="3" t="s">
        <v>247</v>
      </c>
      <c r="AD210" s="3" t="s">
        <v>171</v>
      </c>
      <c r="AE210" s="3"/>
      <c r="AF210" s="3"/>
      <c r="AG210" s="3" t="s">
        <v>184</v>
      </c>
      <c r="AH210" s="3" t="s">
        <v>185</v>
      </c>
      <c r="AI210" s="3" t="s">
        <v>174</v>
      </c>
      <c r="AJ210" s="3" t="s">
        <v>164</v>
      </c>
      <c r="AK210" s="3" t="s">
        <v>175</v>
      </c>
      <c r="AL210" s="3"/>
      <c r="AM210" s="3" t="str">
        <f>HYPERLINK("http://www.stromypodkontrolou.cz/map/?draw_selection_circle=1#%7B%22lat%22%3A%2050.1372511335%2C%20%22lng%22%3A%2015.1293744634%2C%20%22zoom%22%3A%2020%7D")</f>
        <v>http://www.stromypodkontrolou.cz/map/?draw_selection_circle=1#%7B%22lat%22%3A%2050.1372511335%2C%20%22lng%22%3A%2015.1293744634%2C%20%22zoom%22%3A%2020%7D</v>
      </c>
    </row>
    <row r="211" spans="1:39" ht="12.75">
      <c r="A211" s="4" t="s">
        <v>7</v>
      </c>
      <c r="B211" s="4" t="s">
        <v>8</v>
      </c>
      <c r="C211" s="4" t="s">
        <v>9</v>
      </c>
      <c r="D211" s="4">
        <v>212</v>
      </c>
      <c r="E211" s="4" t="s">
        <v>119</v>
      </c>
      <c r="F211" s="4" t="s">
        <v>27</v>
      </c>
      <c r="G211" s="4" t="s">
        <v>208</v>
      </c>
      <c r="H211" s="4">
        <v>67</v>
      </c>
      <c r="I211" s="4"/>
      <c r="J211" s="4"/>
      <c r="K211" s="4"/>
      <c r="L211" s="4">
        <v>210</v>
      </c>
      <c r="M211" s="4"/>
      <c r="N211" s="4"/>
      <c r="O211" s="4"/>
      <c r="P211" s="4">
        <v>21</v>
      </c>
      <c r="Q211" s="4">
        <v>4</v>
      </c>
      <c r="R211" s="4">
        <v>12</v>
      </c>
      <c r="S211" s="4" t="s">
        <v>160</v>
      </c>
      <c r="T211" s="4" t="s">
        <v>161</v>
      </c>
      <c r="U211" s="4" t="s">
        <v>162</v>
      </c>
      <c r="V211" s="4" t="s">
        <v>163</v>
      </c>
      <c r="W211" s="4" t="s">
        <v>164</v>
      </c>
      <c r="X211" s="4" t="s">
        <v>165</v>
      </c>
      <c r="Y211" s="4" t="s">
        <v>166</v>
      </c>
      <c r="Z211" s="4" t="s">
        <v>167</v>
      </c>
      <c r="AA211" s="4" t="s">
        <v>168</v>
      </c>
      <c r="AB211" s="4" t="s">
        <v>169</v>
      </c>
      <c r="AC211" s="4" t="s">
        <v>207</v>
      </c>
      <c r="AD211" s="4" t="s">
        <v>171</v>
      </c>
      <c r="AE211" s="4"/>
      <c r="AF211" s="4"/>
      <c r="AG211" s="3" t="s">
        <v>177</v>
      </c>
      <c r="AH211" s="3" t="s">
        <v>178</v>
      </c>
      <c r="AI211" s="3" t="s">
        <v>174</v>
      </c>
      <c r="AJ211" s="3" t="s">
        <v>164</v>
      </c>
      <c r="AK211" s="3" t="s">
        <v>175</v>
      </c>
      <c r="AL211" s="3"/>
      <c r="AM211" s="4" t="str">
        <f>HYPERLINK("http://www.stromypodkontrolou.cz/map/?draw_selection_circle=1#%7B%22lat%22%3A%2050.1372816486%2C%20%22lng%22%3A%2015.1293040554%2C%20%22zoom%22%3A%2020%7D")</f>
        <v>http://www.stromypodkontrolou.cz/map/?draw_selection_circle=1#%7B%22lat%22%3A%2050.1372816486%2C%20%22lng%22%3A%2015.1293040554%2C%20%22zoom%22%3A%2020%7D</v>
      </c>
    </row>
    <row r="212" spans="1:39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3" t="s">
        <v>172</v>
      </c>
      <c r="AH212" s="3" t="s">
        <v>173</v>
      </c>
      <c r="AI212" s="3" t="s">
        <v>174</v>
      </c>
      <c r="AJ212" s="3" t="s">
        <v>164</v>
      </c>
      <c r="AK212" s="3" t="s">
        <v>175</v>
      </c>
      <c r="AL212" s="3" t="s">
        <v>243</v>
      </c>
      <c r="AM212" s="4"/>
    </row>
    <row r="213" spans="1:39" ht="12.75">
      <c r="A213" s="3" t="s">
        <v>7</v>
      </c>
      <c r="B213" s="3" t="s">
        <v>8</v>
      </c>
      <c r="C213" s="3" t="s">
        <v>9</v>
      </c>
      <c r="D213" s="3">
        <v>213</v>
      </c>
      <c r="E213" s="3" t="s">
        <v>120</v>
      </c>
      <c r="F213" s="3" t="s">
        <v>27</v>
      </c>
      <c r="G213" s="3" t="s">
        <v>208</v>
      </c>
      <c r="H213" s="3">
        <v>96</v>
      </c>
      <c r="I213" s="3"/>
      <c r="J213" s="3"/>
      <c r="K213" s="3"/>
      <c r="L213" s="3">
        <v>302</v>
      </c>
      <c r="M213" s="3"/>
      <c r="N213" s="3"/>
      <c r="O213" s="3"/>
      <c r="P213" s="3">
        <v>30</v>
      </c>
      <c r="Q213" s="3">
        <v>4</v>
      </c>
      <c r="R213" s="3">
        <v>16</v>
      </c>
      <c r="S213" s="3" t="s">
        <v>160</v>
      </c>
      <c r="T213" s="3" t="s">
        <v>161</v>
      </c>
      <c r="U213" s="3" t="s">
        <v>179</v>
      </c>
      <c r="V213" s="3" t="s">
        <v>180</v>
      </c>
      <c r="W213" s="3" t="s">
        <v>168</v>
      </c>
      <c r="X213" s="3" t="s">
        <v>204</v>
      </c>
      <c r="Y213" s="3" t="s">
        <v>168</v>
      </c>
      <c r="Z213" s="3" t="s">
        <v>182</v>
      </c>
      <c r="AA213" s="3" t="s">
        <v>168</v>
      </c>
      <c r="AB213" s="3" t="s">
        <v>169</v>
      </c>
      <c r="AC213" s="3" t="s">
        <v>222</v>
      </c>
      <c r="AD213" s="3" t="s">
        <v>171</v>
      </c>
      <c r="AE213" s="3"/>
      <c r="AF213" s="3"/>
      <c r="AG213" s="3" t="s">
        <v>205</v>
      </c>
      <c r="AH213" s="3" t="s">
        <v>206</v>
      </c>
      <c r="AI213" s="3" t="s">
        <v>174</v>
      </c>
      <c r="AJ213" s="3" t="s">
        <v>164</v>
      </c>
      <c r="AK213" s="3" t="s">
        <v>175</v>
      </c>
      <c r="AL213" s="3" t="s">
        <v>195</v>
      </c>
      <c r="AM213" s="3" t="str">
        <f>HYPERLINK("http://www.stromypodkontrolou.cz/map/?draw_selection_circle=1#%7B%22lat%22%3A%2050.1373072212%2C%20%22lng%22%3A%2015.1292423646%2C%20%22zoom%22%3A%2020%7D")</f>
        <v>http://www.stromypodkontrolou.cz/map/?draw_selection_circle=1#%7B%22lat%22%3A%2050.1373072212%2C%20%22lng%22%3A%2015.1292423646%2C%20%22zoom%22%3A%2020%7D</v>
      </c>
    </row>
    <row r="214" spans="1:39" ht="12.75">
      <c r="A214" s="4" t="s">
        <v>7</v>
      </c>
      <c r="B214" s="4" t="s">
        <v>8</v>
      </c>
      <c r="C214" s="4" t="s">
        <v>9</v>
      </c>
      <c r="D214" s="4">
        <v>214</v>
      </c>
      <c r="E214" s="4" t="s">
        <v>121</v>
      </c>
      <c r="F214" s="4" t="s">
        <v>27</v>
      </c>
      <c r="G214" s="4" t="s">
        <v>208</v>
      </c>
      <c r="H214" s="4">
        <v>60</v>
      </c>
      <c r="I214" s="4"/>
      <c r="J214" s="4"/>
      <c r="K214" s="4"/>
      <c r="L214" s="4">
        <v>188</v>
      </c>
      <c r="M214" s="4"/>
      <c r="N214" s="4"/>
      <c r="O214" s="4"/>
      <c r="P214" s="4">
        <v>26</v>
      </c>
      <c r="Q214" s="4">
        <v>4</v>
      </c>
      <c r="R214" s="4">
        <v>9</v>
      </c>
      <c r="S214" s="4" t="s">
        <v>160</v>
      </c>
      <c r="T214" s="4" t="s">
        <v>161</v>
      </c>
      <c r="U214" s="4" t="s">
        <v>179</v>
      </c>
      <c r="V214" s="4" t="s">
        <v>180</v>
      </c>
      <c r="W214" s="4" t="s">
        <v>166</v>
      </c>
      <c r="X214" s="4" t="s">
        <v>181</v>
      </c>
      <c r="Y214" s="4" t="s">
        <v>166</v>
      </c>
      <c r="Z214" s="4" t="s">
        <v>167</v>
      </c>
      <c r="AA214" s="4" t="s">
        <v>166</v>
      </c>
      <c r="AB214" s="4" t="s">
        <v>201</v>
      </c>
      <c r="AC214" s="4" t="s">
        <v>233</v>
      </c>
      <c r="AD214" s="4" t="s">
        <v>171</v>
      </c>
      <c r="AE214" s="4"/>
      <c r="AF214" s="4"/>
      <c r="AG214" s="3" t="s">
        <v>177</v>
      </c>
      <c r="AH214" s="3" t="s">
        <v>178</v>
      </c>
      <c r="AI214" s="3" t="s">
        <v>174</v>
      </c>
      <c r="AJ214" s="3" t="s">
        <v>164</v>
      </c>
      <c r="AK214" s="3" t="s">
        <v>175</v>
      </c>
      <c r="AL214" s="3"/>
      <c r="AM214" s="4" t="str">
        <f>HYPERLINK("http://www.stromypodkontrolou.cz/map/?draw_selection_circle=1#%7B%22lat%22%3A%2050.1373643833%2C%20%22lng%22%3A%2015.1290928315%2C%20%22zoom%22%3A%2020%7D")</f>
        <v>http://www.stromypodkontrolou.cz/map/?draw_selection_circle=1#%7B%22lat%22%3A%2050.1373643833%2C%20%22lng%22%3A%2015.1290928315%2C%20%22zoom%22%3A%2020%7D</v>
      </c>
    </row>
    <row r="215" spans="1:39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3" t="s">
        <v>189</v>
      </c>
      <c r="AH215" s="3" t="s">
        <v>190</v>
      </c>
      <c r="AI215" s="3" t="s">
        <v>174</v>
      </c>
      <c r="AJ215" s="3" t="s">
        <v>164</v>
      </c>
      <c r="AK215" s="3" t="s">
        <v>175</v>
      </c>
      <c r="AL215" s="3" t="s">
        <v>210</v>
      </c>
      <c r="AM215" s="4"/>
    </row>
    <row r="216" spans="1:39" ht="12.75">
      <c r="A216" s="4" t="s">
        <v>7</v>
      </c>
      <c r="B216" s="4" t="s">
        <v>8</v>
      </c>
      <c r="C216" s="4" t="s">
        <v>9</v>
      </c>
      <c r="D216" s="4">
        <v>215</v>
      </c>
      <c r="E216" s="4" t="s">
        <v>122</v>
      </c>
      <c r="F216" s="4" t="s">
        <v>27</v>
      </c>
      <c r="G216" s="4" t="s">
        <v>208</v>
      </c>
      <c r="H216" s="4">
        <v>75</v>
      </c>
      <c r="I216" s="4"/>
      <c r="J216" s="4"/>
      <c r="K216" s="4"/>
      <c r="L216" s="4">
        <v>236</v>
      </c>
      <c r="M216" s="4"/>
      <c r="N216" s="4"/>
      <c r="O216" s="4"/>
      <c r="P216" s="4">
        <v>26</v>
      </c>
      <c r="Q216" s="4">
        <v>4</v>
      </c>
      <c r="R216" s="4">
        <v>12</v>
      </c>
      <c r="S216" s="4" t="s">
        <v>160</v>
      </c>
      <c r="T216" s="4" t="s">
        <v>161</v>
      </c>
      <c r="U216" s="4" t="s">
        <v>162</v>
      </c>
      <c r="V216" s="4" t="s">
        <v>163</v>
      </c>
      <c r="W216" s="4" t="s">
        <v>164</v>
      </c>
      <c r="X216" s="4" t="s">
        <v>165</v>
      </c>
      <c r="Y216" s="4" t="s">
        <v>166</v>
      </c>
      <c r="Z216" s="4" t="s">
        <v>167</v>
      </c>
      <c r="AA216" s="4" t="s">
        <v>168</v>
      </c>
      <c r="AB216" s="4" t="s">
        <v>169</v>
      </c>
      <c r="AC216" s="4" t="s">
        <v>291</v>
      </c>
      <c r="AD216" s="4" t="s">
        <v>171</v>
      </c>
      <c r="AE216" s="4"/>
      <c r="AF216" s="4"/>
      <c r="AG216" s="3" t="s">
        <v>172</v>
      </c>
      <c r="AH216" s="3" t="s">
        <v>173</v>
      </c>
      <c r="AI216" s="3" t="s">
        <v>174</v>
      </c>
      <c r="AJ216" s="3" t="s">
        <v>164</v>
      </c>
      <c r="AK216" s="3" t="s">
        <v>175</v>
      </c>
      <c r="AL216" s="3" t="s">
        <v>187</v>
      </c>
      <c r="AM216" s="4" t="str">
        <f>HYPERLINK("http://www.stromypodkontrolou.cz/map/?draw_selection_circle=1#%7B%22lat%22%3A%2050.1373940388%2C%20%22lng%22%3A%2015.1290247704%2C%20%22zoom%22%3A%2020%7D")</f>
        <v>http://www.stromypodkontrolou.cz/map/?draw_selection_circle=1#%7B%22lat%22%3A%2050.1373940388%2C%20%22lng%22%3A%2015.1290247704%2C%20%22zoom%22%3A%2020%7D</v>
      </c>
    </row>
    <row r="217" spans="1:39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3" t="s">
        <v>177</v>
      </c>
      <c r="AH217" s="3" t="s">
        <v>178</v>
      </c>
      <c r="AI217" s="3" t="s">
        <v>174</v>
      </c>
      <c r="AJ217" s="3" t="s">
        <v>164</v>
      </c>
      <c r="AK217" s="3" t="s">
        <v>175</v>
      </c>
      <c r="AL217" s="3"/>
      <c r="AM217" s="4"/>
    </row>
    <row r="218" spans="1:39" ht="12.75">
      <c r="A218" s="3" t="s">
        <v>7</v>
      </c>
      <c r="B218" s="3" t="s">
        <v>8</v>
      </c>
      <c r="C218" s="3" t="s">
        <v>9</v>
      </c>
      <c r="D218" s="3">
        <v>220</v>
      </c>
      <c r="E218" s="3" t="s">
        <v>123</v>
      </c>
      <c r="F218" s="3" t="s">
        <v>11</v>
      </c>
      <c r="G218" s="3" t="s">
        <v>159</v>
      </c>
      <c r="H218" s="3">
        <v>33</v>
      </c>
      <c r="I218" s="3"/>
      <c r="J218" s="3"/>
      <c r="K218" s="3"/>
      <c r="L218" s="3">
        <v>104</v>
      </c>
      <c r="M218" s="3"/>
      <c r="N218" s="3"/>
      <c r="O218" s="3"/>
      <c r="P218" s="3">
        <v>14</v>
      </c>
      <c r="Q218" s="3">
        <v>2</v>
      </c>
      <c r="R218" s="3">
        <v>8</v>
      </c>
      <c r="S218" s="3" t="s">
        <v>168</v>
      </c>
      <c r="T218" s="3" t="s">
        <v>292</v>
      </c>
      <c r="U218" s="3" t="s">
        <v>162</v>
      </c>
      <c r="V218" s="3" t="s">
        <v>163</v>
      </c>
      <c r="W218" s="3" t="s">
        <v>164</v>
      </c>
      <c r="X218" s="3" t="s">
        <v>165</v>
      </c>
      <c r="Y218" s="3" t="s">
        <v>166</v>
      </c>
      <c r="Z218" s="3" t="s">
        <v>167</v>
      </c>
      <c r="AA218" s="3" t="s">
        <v>166</v>
      </c>
      <c r="AB218" s="3" t="s">
        <v>201</v>
      </c>
      <c r="AC218" s="3" t="s">
        <v>293</v>
      </c>
      <c r="AD218" s="3" t="s">
        <v>171</v>
      </c>
      <c r="AE218" s="3"/>
      <c r="AF218" s="3"/>
      <c r="AG218" s="3" t="s">
        <v>184</v>
      </c>
      <c r="AH218" s="3" t="s">
        <v>185</v>
      </c>
      <c r="AI218" s="3" t="s">
        <v>174</v>
      </c>
      <c r="AJ218" s="3" t="s">
        <v>164</v>
      </c>
      <c r="AK218" s="3" t="s">
        <v>175</v>
      </c>
      <c r="AL218" s="3"/>
      <c r="AM218" s="3" t="str">
        <f>HYPERLINK("http://www.stromypodkontrolou.cz/map/?draw_selection_circle=1#%7B%22lat%22%3A%2050.1376706076%2C%20%22lng%22%3A%2015.1282335188%2C%20%22zoom%22%3A%2020%7D")</f>
        <v>http://www.stromypodkontrolou.cz/map/?draw_selection_circle=1#%7B%22lat%22%3A%2050.1376706076%2C%20%22lng%22%3A%2015.1282335188%2C%20%22zoom%22%3A%2020%7D</v>
      </c>
    </row>
    <row r="219" spans="1:39" ht="12.75">
      <c r="A219" s="4" t="s">
        <v>7</v>
      </c>
      <c r="B219" s="4" t="s">
        <v>8</v>
      </c>
      <c r="C219" s="4" t="s">
        <v>9</v>
      </c>
      <c r="D219" s="4">
        <v>221</v>
      </c>
      <c r="E219" s="4" t="s">
        <v>124</v>
      </c>
      <c r="F219" s="4" t="s">
        <v>11</v>
      </c>
      <c r="G219" s="4" t="s">
        <v>159</v>
      </c>
      <c r="H219" s="4">
        <v>70</v>
      </c>
      <c r="I219" s="4"/>
      <c r="J219" s="4"/>
      <c r="K219" s="4"/>
      <c r="L219" s="4">
        <v>220</v>
      </c>
      <c r="M219" s="4"/>
      <c r="N219" s="4"/>
      <c r="O219" s="4"/>
      <c r="P219" s="4">
        <v>23</v>
      </c>
      <c r="Q219" s="4">
        <v>3</v>
      </c>
      <c r="R219" s="4">
        <v>13</v>
      </c>
      <c r="S219" s="4" t="s">
        <v>160</v>
      </c>
      <c r="T219" s="4" t="s">
        <v>161</v>
      </c>
      <c r="U219" s="4" t="s">
        <v>179</v>
      </c>
      <c r="V219" s="4" t="s">
        <v>180</v>
      </c>
      <c r="W219" s="4" t="s">
        <v>164</v>
      </c>
      <c r="X219" s="4" t="s">
        <v>165</v>
      </c>
      <c r="Y219" s="4" t="s">
        <v>168</v>
      </c>
      <c r="Z219" s="4" t="s">
        <v>182</v>
      </c>
      <c r="AA219" s="4" t="s">
        <v>168</v>
      </c>
      <c r="AB219" s="4" t="s">
        <v>169</v>
      </c>
      <c r="AC219" s="4" t="s">
        <v>294</v>
      </c>
      <c r="AD219" s="4" t="s">
        <v>171</v>
      </c>
      <c r="AE219" s="4"/>
      <c r="AF219" s="4"/>
      <c r="AG219" s="3" t="s">
        <v>189</v>
      </c>
      <c r="AH219" s="3" t="s">
        <v>190</v>
      </c>
      <c r="AI219" s="3" t="s">
        <v>174</v>
      </c>
      <c r="AJ219" s="3" t="s">
        <v>164</v>
      </c>
      <c r="AK219" s="3" t="s">
        <v>175</v>
      </c>
      <c r="AL219" s="3" t="s">
        <v>191</v>
      </c>
      <c r="AM219" s="4" t="str">
        <f>HYPERLINK("http://www.stromypodkontrolou.cz/map/?draw_selection_circle=1#%7B%22lat%22%3A%2050.1377026267%2C%20%22lng%22%3A%2015.1281691457%2C%20%22zoom%22%3A%2020%7D")</f>
        <v>http://www.stromypodkontrolou.cz/map/?draw_selection_circle=1#%7B%22lat%22%3A%2050.1377026267%2C%20%22lng%22%3A%2015.1281691457%2C%20%22zoom%22%3A%2020%7D</v>
      </c>
    </row>
    <row r="220" spans="1:39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3" t="s">
        <v>177</v>
      </c>
      <c r="AH220" s="3" t="s">
        <v>178</v>
      </c>
      <c r="AI220" s="3" t="s">
        <v>174</v>
      </c>
      <c r="AJ220" s="3" t="s">
        <v>164</v>
      </c>
      <c r="AK220" s="3" t="s">
        <v>175</v>
      </c>
      <c r="AL220" s="3"/>
      <c r="AM220" s="4"/>
    </row>
  </sheetData>
  <sheetProtection/>
  <mergeCells count="2640">
    <mergeCell ref="AM219:AM220"/>
    <mergeCell ref="AF219:AF220"/>
    <mergeCell ref="AE219:AE220"/>
    <mergeCell ref="AD219:AD220"/>
    <mergeCell ref="AC219:AC220"/>
    <mergeCell ref="AB219:AB220"/>
    <mergeCell ref="AA219:AA220"/>
    <mergeCell ref="Z219:Z220"/>
    <mergeCell ref="Y219:Y220"/>
    <mergeCell ref="X219:X220"/>
    <mergeCell ref="W219:W220"/>
    <mergeCell ref="V219:V220"/>
    <mergeCell ref="U219:U220"/>
    <mergeCell ref="T219:T220"/>
    <mergeCell ref="S219:S220"/>
    <mergeCell ref="R219:R220"/>
    <mergeCell ref="Q219:Q220"/>
    <mergeCell ref="P219:P220"/>
    <mergeCell ref="O219:O220"/>
    <mergeCell ref="N219:N220"/>
    <mergeCell ref="M219:M220"/>
    <mergeCell ref="L219:L220"/>
    <mergeCell ref="K219:K220"/>
    <mergeCell ref="J219:J220"/>
    <mergeCell ref="I219:I220"/>
    <mergeCell ref="H219:H220"/>
    <mergeCell ref="G219:G220"/>
    <mergeCell ref="F219:F220"/>
    <mergeCell ref="E219:E220"/>
    <mergeCell ref="D219:D220"/>
    <mergeCell ref="C219:C220"/>
    <mergeCell ref="B219:B220"/>
    <mergeCell ref="A219:A220"/>
    <mergeCell ref="AM216:AM217"/>
    <mergeCell ref="AF216:AF217"/>
    <mergeCell ref="AE216:AE217"/>
    <mergeCell ref="AD216:AD217"/>
    <mergeCell ref="AC216:AC217"/>
    <mergeCell ref="AB216:AB217"/>
    <mergeCell ref="AA216:AA217"/>
    <mergeCell ref="Z216:Z217"/>
    <mergeCell ref="Y216:Y217"/>
    <mergeCell ref="X216:X217"/>
    <mergeCell ref="W216:W217"/>
    <mergeCell ref="V216:V217"/>
    <mergeCell ref="U216:U217"/>
    <mergeCell ref="T216:T217"/>
    <mergeCell ref="S216:S217"/>
    <mergeCell ref="R216:R217"/>
    <mergeCell ref="Q216:Q217"/>
    <mergeCell ref="P216:P217"/>
    <mergeCell ref="O216:O217"/>
    <mergeCell ref="N216:N217"/>
    <mergeCell ref="M216:M217"/>
    <mergeCell ref="L216:L217"/>
    <mergeCell ref="K216:K217"/>
    <mergeCell ref="J216:J217"/>
    <mergeCell ref="I216:I217"/>
    <mergeCell ref="H216:H217"/>
    <mergeCell ref="G216:G217"/>
    <mergeCell ref="F216:F217"/>
    <mergeCell ref="E216:E217"/>
    <mergeCell ref="D216:D217"/>
    <mergeCell ref="C216:C217"/>
    <mergeCell ref="B216:B217"/>
    <mergeCell ref="A216:A217"/>
    <mergeCell ref="AM214:AM215"/>
    <mergeCell ref="AF214:AF215"/>
    <mergeCell ref="AE214:AE215"/>
    <mergeCell ref="AD214:AD215"/>
    <mergeCell ref="AC214:AC215"/>
    <mergeCell ref="AB214:AB215"/>
    <mergeCell ref="AA214:AA215"/>
    <mergeCell ref="Z214:Z215"/>
    <mergeCell ref="Y214:Y215"/>
    <mergeCell ref="X214:X215"/>
    <mergeCell ref="W214:W215"/>
    <mergeCell ref="V214:V215"/>
    <mergeCell ref="U214:U215"/>
    <mergeCell ref="T214:T215"/>
    <mergeCell ref="S214:S215"/>
    <mergeCell ref="R214:R215"/>
    <mergeCell ref="Q214:Q215"/>
    <mergeCell ref="P214:P215"/>
    <mergeCell ref="O214:O215"/>
    <mergeCell ref="N214:N215"/>
    <mergeCell ref="M214:M215"/>
    <mergeCell ref="L214:L215"/>
    <mergeCell ref="K214:K215"/>
    <mergeCell ref="J214:J215"/>
    <mergeCell ref="I214:I215"/>
    <mergeCell ref="H214:H215"/>
    <mergeCell ref="G214:G215"/>
    <mergeCell ref="F214:F215"/>
    <mergeCell ref="E214:E215"/>
    <mergeCell ref="D214:D215"/>
    <mergeCell ref="C214:C215"/>
    <mergeCell ref="B214:B215"/>
    <mergeCell ref="A214:A215"/>
    <mergeCell ref="AM211:AM212"/>
    <mergeCell ref="AF211:AF212"/>
    <mergeCell ref="AE211:AE212"/>
    <mergeCell ref="AD211:AD212"/>
    <mergeCell ref="AC211:AC212"/>
    <mergeCell ref="AB211:AB212"/>
    <mergeCell ref="AA211:AA212"/>
    <mergeCell ref="Z211:Z212"/>
    <mergeCell ref="Y211:Y212"/>
    <mergeCell ref="X211:X212"/>
    <mergeCell ref="W211:W212"/>
    <mergeCell ref="V211:V212"/>
    <mergeCell ref="U211:U212"/>
    <mergeCell ref="T211:T212"/>
    <mergeCell ref="S211:S212"/>
    <mergeCell ref="R211:R212"/>
    <mergeCell ref="Q211:Q212"/>
    <mergeCell ref="P211:P212"/>
    <mergeCell ref="O211:O212"/>
    <mergeCell ref="N211:N212"/>
    <mergeCell ref="M211:M212"/>
    <mergeCell ref="L211:L212"/>
    <mergeCell ref="K211:K212"/>
    <mergeCell ref="J211:J212"/>
    <mergeCell ref="I211:I212"/>
    <mergeCell ref="H211:H212"/>
    <mergeCell ref="G211:G212"/>
    <mergeCell ref="F211:F212"/>
    <mergeCell ref="E211:E212"/>
    <mergeCell ref="D211:D212"/>
    <mergeCell ref="C211:C212"/>
    <mergeCell ref="B211:B212"/>
    <mergeCell ref="A211:A212"/>
    <mergeCell ref="AM207:AM208"/>
    <mergeCell ref="AF207:AF208"/>
    <mergeCell ref="AE207:AE208"/>
    <mergeCell ref="AD207:AD208"/>
    <mergeCell ref="AC207:AC208"/>
    <mergeCell ref="AB207:AB208"/>
    <mergeCell ref="AA207:AA208"/>
    <mergeCell ref="Z207:Z208"/>
    <mergeCell ref="Y207:Y208"/>
    <mergeCell ref="X207:X208"/>
    <mergeCell ref="W207:W208"/>
    <mergeCell ref="V207:V208"/>
    <mergeCell ref="U207:U208"/>
    <mergeCell ref="T207:T208"/>
    <mergeCell ref="S207:S208"/>
    <mergeCell ref="R207:R208"/>
    <mergeCell ref="Q207:Q208"/>
    <mergeCell ref="P207:P208"/>
    <mergeCell ref="O207:O208"/>
    <mergeCell ref="N207:N208"/>
    <mergeCell ref="M207:M208"/>
    <mergeCell ref="L207:L208"/>
    <mergeCell ref="K207:K208"/>
    <mergeCell ref="J207:J208"/>
    <mergeCell ref="I207:I208"/>
    <mergeCell ref="H207:H208"/>
    <mergeCell ref="G207:G208"/>
    <mergeCell ref="F207:F208"/>
    <mergeCell ref="E207:E208"/>
    <mergeCell ref="D207:D208"/>
    <mergeCell ref="C207:C208"/>
    <mergeCell ref="B207:B208"/>
    <mergeCell ref="A207:A208"/>
    <mergeCell ref="AM204:AM205"/>
    <mergeCell ref="AF204:AF205"/>
    <mergeCell ref="AE204:AE205"/>
    <mergeCell ref="AD204:AD205"/>
    <mergeCell ref="AC204:AC205"/>
    <mergeCell ref="AB204:AB205"/>
    <mergeCell ref="AA204:AA205"/>
    <mergeCell ref="Z204:Z205"/>
    <mergeCell ref="Y204:Y205"/>
    <mergeCell ref="X204:X205"/>
    <mergeCell ref="W204:W205"/>
    <mergeCell ref="V204:V205"/>
    <mergeCell ref="U204:U205"/>
    <mergeCell ref="T204:T205"/>
    <mergeCell ref="S204:S205"/>
    <mergeCell ref="R204:R205"/>
    <mergeCell ref="Q204:Q205"/>
    <mergeCell ref="P204:P205"/>
    <mergeCell ref="O204:O205"/>
    <mergeCell ref="N204:N205"/>
    <mergeCell ref="M204:M205"/>
    <mergeCell ref="L204:L205"/>
    <mergeCell ref="K204:K205"/>
    <mergeCell ref="J204:J205"/>
    <mergeCell ref="I204:I205"/>
    <mergeCell ref="H204:H205"/>
    <mergeCell ref="G204:G205"/>
    <mergeCell ref="F204:F205"/>
    <mergeCell ref="E204:E205"/>
    <mergeCell ref="D204:D205"/>
    <mergeCell ref="C204:C205"/>
    <mergeCell ref="B204:B205"/>
    <mergeCell ref="A204:A205"/>
    <mergeCell ref="AM199:AM201"/>
    <mergeCell ref="AF199:AF201"/>
    <mergeCell ref="AE199:AE201"/>
    <mergeCell ref="AD199:AD201"/>
    <mergeCell ref="AC199:AC201"/>
    <mergeCell ref="AB199:AB201"/>
    <mergeCell ref="AA199:AA201"/>
    <mergeCell ref="Z199:Z201"/>
    <mergeCell ref="Y199:Y201"/>
    <mergeCell ref="X199:X201"/>
    <mergeCell ref="W199:W201"/>
    <mergeCell ref="V199:V201"/>
    <mergeCell ref="U199:U201"/>
    <mergeCell ref="T199:T201"/>
    <mergeCell ref="S199:S201"/>
    <mergeCell ref="R199:R201"/>
    <mergeCell ref="Q199:Q201"/>
    <mergeCell ref="P199:P201"/>
    <mergeCell ref="O199:O201"/>
    <mergeCell ref="N199:N201"/>
    <mergeCell ref="M199:M201"/>
    <mergeCell ref="L199:L201"/>
    <mergeCell ref="K199:K201"/>
    <mergeCell ref="J199:J201"/>
    <mergeCell ref="I199:I201"/>
    <mergeCell ref="H199:H201"/>
    <mergeCell ref="G199:G201"/>
    <mergeCell ref="F199:F201"/>
    <mergeCell ref="E199:E201"/>
    <mergeCell ref="D199:D201"/>
    <mergeCell ref="C199:C201"/>
    <mergeCell ref="B199:B201"/>
    <mergeCell ref="A199:A201"/>
    <mergeCell ref="AM195:AM197"/>
    <mergeCell ref="AF195:AF197"/>
    <mergeCell ref="AE195:AE197"/>
    <mergeCell ref="AD195:AD197"/>
    <mergeCell ref="AC195:AC197"/>
    <mergeCell ref="AB195:AB197"/>
    <mergeCell ref="AA195:AA197"/>
    <mergeCell ref="Z195:Z197"/>
    <mergeCell ref="Y195:Y197"/>
    <mergeCell ref="X195:X197"/>
    <mergeCell ref="W195:W197"/>
    <mergeCell ref="V195:V197"/>
    <mergeCell ref="U195:U197"/>
    <mergeCell ref="T195:T197"/>
    <mergeCell ref="S195:S197"/>
    <mergeCell ref="R195:R197"/>
    <mergeCell ref="Q195:Q197"/>
    <mergeCell ref="P195:P197"/>
    <mergeCell ref="O195:O197"/>
    <mergeCell ref="N195:N197"/>
    <mergeCell ref="M195:M197"/>
    <mergeCell ref="L195:L197"/>
    <mergeCell ref="K195:K197"/>
    <mergeCell ref="J195:J197"/>
    <mergeCell ref="I195:I197"/>
    <mergeCell ref="H195:H197"/>
    <mergeCell ref="G195:G197"/>
    <mergeCell ref="F195:F197"/>
    <mergeCell ref="E195:E197"/>
    <mergeCell ref="D195:D197"/>
    <mergeCell ref="C195:C197"/>
    <mergeCell ref="B195:B197"/>
    <mergeCell ref="A195:A197"/>
    <mergeCell ref="AM192:AM194"/>
    <mergeCell ref="AF192:AF194"/>
    <mergeCell ref="AE192:AE194"/>
    <mergeCell ref="AD192:AD194"/>
    <mergeCell ref="AC192:AC194"/>
    <mergeCell ref="AB192:AB194"/>
    <mergeCell ref="AA192:AA194"/>
    <mergeCell ref="Z192:Z194"/>
    <mergeCell ref="Y192:Y194"/>
    <mergeCell ref="X192:X194"/>
    <mergeCell ref="W192:W194"/>
    <mergeCell ref="V192:V194"/>
    <mergeCell ref="U192:U194"/>
    <mergeCell ref="T192:T194"/>
    <mergeCell ref="S192:S194"/>
    <mergeCell ref="R192:R194"/>
    <mergeCell ref="Q192:Q194"/>
    <mergeCell ref="P192:P194"/>
    <mergeCell ref="O192:O194"/>
    <mergeCell ref="N192:N194"/>
    <mergeCell ref="M192:M194"/>
    <mergeCell ref="L192:L194"/>
    <mergeCell ref="K192:K194"/>
    <mergeCell ref="J192:J194"/>
    <mergeCell ref="I192:I194"/>
    <mergeCell ref="H192:H194"/>
    <mergeCell ref="G192:G194"/>
    <mergeCell ref="F192:F194"/>
    <mergeCell ref="E192:E194"/>
    <mergeCell ref="D192:D194"/>
    <mergeCell ref="C192:C194"/>
    <mergeCell ref="B192:B194"/>
    <mergeCell ref="A192:A194"/>
    <mergeCell ref="AM190:AM191"/>
    <mergeCell ref="AF190:AF191"/>
    <mergeCell ref="AE190:AE191"/>
    <mergeCell ref="AD190:AD191"/>
    <mergeCell ref="AC190:AC191"/>
    <mergeCell ref="AB190:AB191"/>
    <mergeCell ref="AA190:AA191"/>
    <mergeCell ref="Z190:Z191"/>
    <mergeCell ref="Y190:Y191"/>
    <mergeCell ref="X190:X191"/>
    <mergeCell ref="W190:W191"/>
    <mergeCell ref="V190:V191"/>
    <mergeCell ref="U190:U191"/>
    <mergeCell ref="T190:T191"/>
    <mergeCell ref="S190:S191"/>
    <mergeCell ref="R190:R191"/>
    <mergeCell ref="Q190:Q191"/>
    <mergeCell ref="P190:P191"/>
    <mergeCell ref="O190:O191"/>
    <mergeCell ref="N190:N191"/>
    <mergeCell ref="M190:M191"/>
    <mergeCell ref="L190:L191"/>
    <mergeCell ref="K190:K191"/>
    <mergeCell ref="J190:J191"/>
    <mergeCell ref="I190:I191"/>
    <mergeCell ref="H190:H191"/>
    <mergeCell ref="G190:G191"/>
    <mergeCell ref="F190:F191"/>
    <mergeCell ref="E190:E191"/>
    <mergeCell ref="D190:D191"/>
    <mergeCell ref="C190:C191"/>
    <mergeCell ref="B190:B191"/>
    <mergeCell ref="A190:A191"/>
    <mergeCell ref="AM186:AM188"/>
    <mergeCell ref="AF186:AF188"/>
    <mergeCell ref="AE186:AE188"/>
    <mergeCell ref="AD186:AD188"/>
    <mergeCell ref="AC186:AC188"/>
    <mergeCell ref="AB186:AB188"/>
    <mergeCell ref="AA186:AA188"/>
    <mergeCell ref="Z186:Z188"/>
    <mergeCell ref="Y186:Y188"/>
    <mergeCell ref="X186:X188"/>
    <mergeCell ref="W186:W188"/>
    <mergeCell ref="V186:V188"/>
    <mergeCell ref="U186:U188"/>
    <mergeCell ref="T186:T188"/>
    <mergeCell ref="S186:S188"/>
    <mergeCell ref="R186:R188"/>
    <mergeCell ref="Q186:Q188"/>
    <mergeCell ref="P186:P188"/>
    <mergeCell ref="O186:O188"/>
    <mergeCell ref="N186:N188"/>
    <mergeCell ref="M186:M188"/>
    <mergeCell ref="L186:L188"/>
    <mergeCell ref="K186:K188"/>
    <mergeCell ref="J186:J188"/>
    <mergeCell ref="I186:I188"/>
    <mergeCell ref="H186:H188"/>
    <mergeCell ref="G186:G188"/>
    <mergeCell ref="F186:F188"/>
    <mergeCell ref="E186:E188"/>
    <mergeCell ref="D186:D188"/>
    <mergeCell ref="C186:C188"/>
    <mergeCell ref="B186:B188"/>
    <mergeCell ref="A186:A188"/>
    <mergeCell ref="AM182:AM183"/>
    <mergeCell ref="AF182:AF183"/>
    <mergeCell ref="AE182:AE183"/>
    <mergeCell ref="AD182:AD183"/>
    <mergeCell ref="AC182:AC183"/>
    <mergeCell ref="AB182:AB183"/>
    <mergeCell ref="AA182:AA183"/>
    <mergeCell ref="Z182:Z183"/>
    <mergeCell ref="Y182:Y183"/>
    <mergeCell ref="X182:X183"/>
    <mergeCell ref="W182:W183"/>
    <mergeCell ref="V182:V183"/>
    <mergeCell ref="U182:U183"/>
    <mergeCell ref="T182:T183"/>
    <mergeCell ref="S182:S183"/>
    <mergeCell ref="R182:R183"/>
    <mergeCell ref="Q182:Q183"/>
    <mergeCell ref="P182:P183"/>
    <mergeCell ref="O182:O183"/>
    <mergeCell ref="N182:N183"/>
    <mergeCell ref="M182:M183"/>
    <mergeCell ref="L182:L183"/>
    <mergeCell ref="K182:K183"/>
    <mergeCell ref="J182:J183"/>
    <mergeCell ref="I182:I183"/>
    <mergeCell ref="H182:H183"/>
    <mergeCell ref="G182:G183"/>
    <mergeCell ref="F182:F183"/>
    <mergeCell ref="E182:E183"/>
    <mergeCell ref="D182:D183"/>
    <mergeCell ref="C182:C183"/>
    <mergeCell ref="B182:B183"/>
    <mergeCell ref="A182:A183"/>
    <mergeCell ref="AM179:AM180"/>
    <mergeCell ref="AF179:AF180"/>
    <mergeCell ref="AE179:AE180"/>
    <mergeCell ref="AD179:AD180"/>
    <mergeCell ref="AC179:AC180"/>
    <mergeCell ref="AB179:AB180"/>
    <mergeCell ref="AA179:AA180"/>
    <mergeCell ref="Z179:Z180"/>
    <mergeCell ref="Y179:Y180"/>
    <mergeCell ref="X179:X180"/>
    <mergeCell ref="W179:W180"/>
    <mergeCell ref="V179:V180"/>
    <mergeCell ref="U179:U180"/>
    <mergeCell ref="T179:T180"/>
    <mergeCell ref="S179:S180"/>
    <mergeCell ref="R179:R180"/>
    <mergeCell ref="Q179:Q180"/>
    <mergeCell ref="P179:P180"/>
    <mergeCell ref="O179:O180"/>
    <mergeCell ref="N179:N180"/>
    <mergeCell ref="M179:M180"/>
    <mergeCell ref="L179:L180"/>
    <mergeCell ref="K179:K180"/>
    <mergeCell ref="J179:J180"/>
    <mergeCell ref="I179:I180"/>
    <mergeCell ref="H179:H180"/>
    <mergeCell ref="G179:G180"/>
    <mergeCell ref="F179:F180"/>
    <mergeCell ref="E179:E180"/>
    <mergeCell ref="D179:D180"/>
    <mergeCell ref="C179:C180"/>
    <mergeCell ref="B179:B180"/>
    <mergeCell ref="A179:A180"/>
    <mergeCell ref="AM177:AM178"/>
    <mergeCell ref="AF177:AF178"/>
    <mergeCell ref="AE177:AE178"/>
    <mergeCell ref="AD177:AD178"/>
    <mergeCell ref="AC177:AC178"/>
    <mergeCell ref="AB177:AB178"/>
    <mergeCell ref="AA177:AA178"/>
    <mergeCell ref="Z177:Z178"/>
    <mergeCell ref="Y177:Y178"/>
    <mergeCell ref="X177:X178"/>
    <mergeCell ref="W177:W178"/>
    <mergeCell ref="V177:V178"/>
    <mergeCell ref="U177:U178"/>
    <mergeCell ref="T177:T178"/>
    <mergeCell ref="S177:S178"/>
    <mergeCell ref="R177:R178"/>
    <mergeCell ref="Q177:Q178"/>
    <mergeCell ref="P177:P178"/>
    <mergeCell ref="O177:O178"/>
    <mergeCell ref="N177:N178"/>
    <mergeCell ref="M177:M178"/>
    <mergeCell ref="L177:L178"/>
    <mergeCell ref="K177:K178"/>
    <mergeCell ref="J177:J178"/>
    <mergeCell ref="I177:I178"/>
    <mergeCell ref="H177:H178"/>
    <mergeCell ref="G177:G178"/>
    <mergeCell ref="F177:F178"/>
    <mergeCell ref="E177:E178"/>
    <mergeCell ref="D177:D178"/>
    <mergeCell ref="C177:C178"/>
    <mergeCell ref="B177:B178"/>
    <mergeCell ref="A177:A178"/>
    <mergeCell ref="AM175:AM176"/>
    <mergeCell ref="AF175:AF176"/>
    <mergeCell ref="AE175:AE176"/>
    <mergeCell ref="AD175:AD176"/>
    <mergeCell ref="AC175:AC176"/>
    <mergeCell ref="AB175:AB176"/>
    <mergeCell ref="AA175:AA176"/>
    <mergeCell ref="Z175:Z176"/>
    <mergeCell ref="Y175:Y176"/>
    <mergeCell ref="X175:X176"/>
    <mergeCell ref="W175:W176"/>
    <mergeCell ref="V175:V176"/>
    <mergeCell ref="U175:U176"/>
    <mergeCell ref="T175:T176"/>
    <mergeCell ref="S175:S176"/>
    <mergeCell ref="R175:R176"/>
    <mergeCell ref="Q175:Q176"/>
    <mergeCell ref="P175:P176"/>
    <mergeCell ref="O175:O176"/>
    <mergeCell ref="N175:N176"/>
    <mergeCell ref="M175:M176"/>
    <mergeCell ref="L175:L176"/>
    <mergeCell ref="K175:K176"/>
    <mergeCell ref="J175:J176"/>
    <mergeCell ref="I175:I176"/>
    <mergeCell ref="H175:H176"/>
    <mergeCell ref="G175:G176"/>
    <mergeCell ref="F175:F176"/>
    <mergeCell ref="E175:E176"/>
    <mergeCell ref="D175:D176"/>
    <mergeCell ref="C175:C176"/>
    <mergeCell ref="B175:B176"/>
    <mergeCell ref="A175:A176"/>
    <mergeCell ref="AM171:AM174"/>
    <mergeCell ref="AF171:AF174"/>
    <mergeCell ref="AE171:AE174"/>
    <mergeCell ref="AD171:AD174"/>
    <mergeCell ref="AC171:AC174"/>
    <mergeCell ref="AB171:AB174"/>
    <mergeCell ref="AA171:AA174"/>
    <mergeCell ref="Z171:Z174"/>
    <mergeCell ref="Y171:Y174"/>
    <mergeCell ref="X171:X174"/>
    <mergeCell ref="W171:W174"/>
    <mergeCell ref="V171:V174"/>
    <mergeCell ref="U171:U174"/>
    <mergeCell ref="T171:T174"/>
    <mergeCell ref="S171:S174"/>
    <mergeCell ref="R171:R174"/>
    <mergeCell ref="Q171:Q174"/>
    <mergeCell ref="P171:P174"/>
    <mergeCell ref="O171:O174"/>
    <mergeCell ref="N171:N174"/>
    <mergeCell ref="M171:M174"/>
    <mergeCell ref="L171:L174"/>
    <mergeCell ref="K171:K174"/>
    <mergeCell ref="J171:J174"/>
    <mergeCell ref="I171:I174"/>
    <mergeCell ref="H171:H174"/>
    <mergeCell ref="G171:G174"/>
    <mergeCell ref="F171:F174"/>
    <mergeCell ref="E171:E174"/>
    <mergeCell ref="D171:D174"/>
    <mergeCell ref="C171:C174"/>
    <mergeCell ref="B171:B174"/>
    <mergeCell ref="A171:A174"/>
    <mergeCell ref="AM166:AM167"/>
    <mergeCell ref="AF166:AF167"/>
    <mergeCell ref="AE166:AE167"/>
    <mergeCell ref="AD166:AD167"/>
    <mergeCell ref="AC166:AC167"/>
    <mergeCell ref="AB166:AB167"/>
    <mergeCell ref="AA166:AA167"/>
    <mergeCell ref="Z166:Z167"/>
    <mergeCell ref="Y166:Y167"/>
    <mergeCell ref="X166:X167"/>
    <mergeCell ref="W166:W167"/>
    <mergeCell ref="V166:V167"/>
    <mergeCell ref="U166:U167"/>
    <mergeCell ref="T166:T167"/>
    <mergeCell ref="S166:S167"/>
    <mergeCell ref="R166:R167"/>
    <mergeCell ref="Q166:Q167"/>
    <mergeCell ref="P166:P167"/>
    <mergeCell ref="O166:O167"/>
    <mergeCell ref="N166:N167"/>
    <mergeCell ref="M166:M167"/>
    <mergeCell ref="L166:L167"/>
    <mergeCell ref="K166:K167"/>
    <mergeCell ref="J166:J167"/>
    <mergeCell ref="I166:I167"/>
    <mergeCell ref="H166:H167"/>
    <mergeCell ref="G166:G167"/>
    <mergeCell ref="F166:F167"/>
    <mergeCell ref="E166:E167"/>
    <mergeCell ref="D166:D167"/>
    <mergeCell ref="C166:C167"/>
    <mergeCell ref="B166:B167"/>
    <mergeCell ref="A166:A167"/>
    <mergeCell ref="AM163:AM165"/>
    <mergeCell ref="AF163:AF165"/>
    <mergeCell ref="AE163:AE165"/>
    <mergeCell ref="AD163:AD165"/>
    <mergeCell ref="AC163:AC165"/>
    <mergeCell ref="AB163:AB165"/>
    <mergeCell ref="AA163:AA165"/>
    <mergeCell ref="Z163:Z165"/>
    <mergeCell ref="Y163:Y165"/>
    <mergeCell ref="X163:X165"/>
    <mergeCell ref="W163:W165"/>
    <mergeCell ref="V163:V165"/>
    <mergeCell ref="U163:U165"/>
    <mergeCell ref="T163:T165"/>
    <mergeCell ref="S163:S165"/>
    <mergeCell ref="R163:R165"/>
    <mergeCell ref="Q163:Q165"/>
    <mergeCell ref="P163:P165"/>
    <mergeCell ref="O163:O165"/>
    <mergeCell ref="N163:N165"/>
    <mergeCell ref="M163:M165"/>
    <mergeCell ref="L163:L165"/>
    <mergeCell ref="K163:K165"/>
    <mergeCell ref="J163:J165"/>
    <mergeCell ref="I163:I165"/>
    <mergeCell ref="H163:H165"/>
    <mergeCell ref="G163:G165"/>
    <mergeCell ref="F163:F165"/>
    <mergeCell ref="E163:E165"/>
    <mergeCell ref="D163:D165"/>
    <mergeCell ref="C163:C165"/>
    <mergeCell ref="B163:B165"/>
    <mergeCell ref="A163:A165"/>
    <mergeCell ref="AM161:AM162"/>
    <mergeCell ref="AF161:AF162"/>
    <mergeCell ref="AE161:AE162"/>
    <mergeCell ref="AD161:AD162"/>
    <mergeCell ref="AC161:AC162"/>
    <mergeCell ref="AB161:AB162"/>
    <mergeCell ref="AA161:AA162"/>
    <mergeCell ref="Z161:Z162"/>
    <mergeCell ref="Y161:Y162"/>
    <mergeCell ref="X161:X162"/>
    <mergeCell ref="W161:W162"/>
    <mergeCell ref="V161:V162"/>
    <mergeCell ref="U161:U162"/>
    <mergeCell ref="T161:T162"/>
    <mergeCell ref="S161:S162"/>
    <mergeCell ref="R161:R162"/>
    <mergeCell ref="Q161:Q162"/>
    <mergeCell ref="P161:P162"/>
    <mergeCell ref="O161:O162"/>
    <mergeCell ref="N161:N162"/>
    <mergeCell ref="M161:M162"/>
    <mergeCell ref="L161:L162"/>
    <mergeCell ref="K161:K162"/>
    <mergeCell ref="J161:J162"/>
    <mergeCell ref="I161:I162"/>
    <mergeCell ref="H161:H162"/>
    <mergeCell ref="G161:G162"/>
    <mergeCell ref="F161:F162"/>
    <mergeCell ref="E161:E162"/>
    <mergeCell ref="D161:D162"/>
    <mergeCell ref="C161:C162"/>
    <mergeCell ref="B161:B162"/>
    <mergeCell ref="A161:A162"/>
    <mergeCell ref="AM159:AM160"/>
    <mergeCell ref="AF159:AF160"/>
    <mergeCell ref="AE159:AE160"/>
    <mergeCell ref="AD159:AD160"/>
    <mergeCell ref="AC159:AC160"/>
    <mergeCell ref="AB159:AB160"/>
    <mergeCell ref="AA159:AA160"/>
    <mergeCell ref="Z159:Z160"/>
    <mergeCell ref="Y159:Y160"/>
    <mergeCell ref="X159:X160"/>
    <mergeCell ref="W159:W160"/>
    <mergeCell ref="V159:V160"/>
    <mergeCell ref="U159:U160"/>
    <mergeCell ref="T159:T160"/>
    <mergeCell ref="S159:S160"/>
    <mergeCell ref="R159:R160"/>
    <mergeCell ref="Q159:Q160"/>
    <mergeCell ref="P159:P160"/>
    <mergeCell ref="O159:O160"/>
    <mergeCell ref="N159:N160"/>
    <mergeCell ref="M159:M160"/>
    <mergeCell ref="L159:L160"/>
    <mergeCell ref="K159:K160"/>
    <mergeCell ref="J159:J160"/>
    <mergeCell ref="I159:I160"/>
    <mergeCell ref="H159:H160"/>
    <mergeCell ref="G159:G160"/>
    <mergeCell ref="F159:F160"/>
    <mergeCell ref="E159:E160"/>
    <mergeCell ref="D159:D160"/>
    <mergeCell ref="C159:C160"/>
    <mergeCell ref="B159:B160"/>
    <mergeCell ref="A159:A160"/>
    <mergeCell ref="AM155:AM157"/>
    <mergeCell ref="AF155:AF157"/>
    <mergeCell ref="AE155:AE157"/>
    <mergeCell ref="AD155:AD157"/>
    <mergeCell ref="AC155:AC157"/>
    <mergeCell ref="AB155:AB157"/>
    <mergeCell ref="AA155:AA157"/>
    <mergeCell ref="Z155:Z157"/>
    <mergeCell ref="Y155:Y157"/>
    <mergeCell ref="X155:X157"/>
    <mergeCell ref="W155:W157"/>
    <mergeCell ref="V155:V157"/>
    <mergeCell ref="U155:U157"/>
    <mergeCell ref="T155:T157"/>
    <mergeCell ref="S155:S157"/>
    <mergeCell ref="R155:R157"/>
    <mergeCell ref="Q155:Q157"/>
    <mergeCell ref="P155:P157"/>
    <mergeCell ref="O155:O157"/>
    <mergeCell ref="N155:N157"/>
    <mergeCell ref="M155:M157"/>
    <mergeCell ref="L155:L157"/>
    <mergeCell ref="K155:K157"/>
    <mergeCell ref="J155:J157"/>
    <mergeCell ref="I155:I157"/>
    <mergeCell ref="H155:H157"/>
    <mergeCell ref="G155:G157"/>
    <mergeCell ref="F155:F157"/>
    <mergeCell ref="E155:E157"/>
    <mergeCell ref="D155:D157"/>
    <mergeCell ref="C155:C157"/>
    <mergeCell ref="B155:B157"/>
    <mergeCell ref="A155:A157"/>
    <mergeCell ref="AM151:AM153"/>
    <mergeCell ref="AF151:AF153"/>
    <mergeCell ref="AE151:AE153"/>
    <mergeCell ref="AD151:AD153"/>
    <mergeCell ref="AC151:AC153"/>
    <mergeCell ref="AB151:AB153"/>
    <mergeCell ref="AA151:AA153"/>
    <mergeCell ref="Z151:Z153"/>
    <mergeCell ref="Y151:Y153"/>
    <mergeCell ref="X151:X153"/>
    <mergeCell ref="W151:W153"/>
    <mergeCell ref="V151:V153"/>
    <mergeCell ref="U151:U153"/>
    <mergeCell ref="T151:T153"/>
    <mergeCell ref="S151:S153"/>
    <mergeCell ref="R151:R153"/>
    <mergeCell ref="Q151:Q153"/>
    <mergeCell ref="P151:P153"/>
    <mergeCell ref="O151:O153"/>
    <mergeCell ref="N151:N153"/>
    <mergeCell ref="M151:M153"/>
    <mergeCell ref="L151:L153"/>
    <mergeCell ref="K151:K153"/>
    <mergeCell ref="J151:J153"/>
    <mergeCell ref="I151:I153"/>
    <mergeCell ref="H151:H153"/>
    <mergeCell ref="G151:G153"/>
    <mergeCell ref="F151:F153"/>
    <mergeCell ref="E151:E153"/>
    <mergeCell ref="D151:D153"/>
    <mergeCell ref="C151:C153"/>
    <mergeCell ref="B151:B153"/>
    <mergeCell ref="A151:A153"/>
    <mergeCell ref="AM149:AM150"/>
    <mergeCell ref="AF149:AF150"/>
    <mergeCell ref="AE149:AE150"/>
    <mergeCell ref="AD149:AD150"/>
    <mergeCell ref="AC149:AC150"/>
    <mergeCell ref="AB149:AB150"/>
    <mergeCell ref="AA149:AA150"/>
    <mergeCell ref="Z149:Z150"/>
    <mergeCell ref="Y149:Y150"/>
    <mergeCell ref="X149:X150"/>
    <mergeCell ref="W149:W150"/>
    <mergeCell ref="V149:V150"/>
    <mergeCell ref="U149:U150"/>
    <mergeCell ref="T149:T150"/>
    <mergeCell ref="S149:S150"/>
    <mergeCell ref="R149:R150"/>
    <mergeCell ref="Q149:Q150"/>
    <mergeCell ref="P149:P150"/>
    <mergeCell ref="O149:O150"/>
    <mergeCell ref="N149:N150"/>
    <mergeCell ref="M149:M150"/>
    <mergeCell ref="L149:L150"/>
    <mergeCell ref="K149:K150"/>
    <mergeCell ref="J149:J150"/>
    <mergeCell ref="I149:I150"/>
    <mergeCell ref="H149:H150"/>
    <mergeCell ref="G149:G150"/>
    <mergeCell ref="F149:F150"/>
    <mergeCell ref="E149:E150"/>
    <mergeCell ref="D149:D150"/>
    <mergeCell ref="C149:C150"/>
    <mergeCell ref="B149:B150"/>
    <mergeCell ref="A149:A150"/>
    <mergeCell ref="AM147:AM148"/>
    <mergeCell ref="AF147:AF148"/>
    <mergeCell ref="AE147:AE148"/>
    <mergeCell ref="AD147:AD148"/>
    <mergeCell ref="AC147:AC148"/>
    <mergeCell ref="AB147:AB148"/>
    <mergeCell ref="AA147:AA148"/>
    <mergeCell ref="Z147:Z148"/>
    <mergeCell ref="Y147:Y148"/>
    <mergeCell ref="X147:X148"/>
    <mergeCell ref="W147:W148"/>
    <mergeCell ref="V147:V148"/>
    <mergeCell ref="U147:U148"/>
    <mergeCell ref="T147:T148"/>
    <mergeCell ref="S147:S148"/>
    <mergeCell ref="R147:R148"/>
    <mergeCell ref="Q147:Q148"/>
    <mergeCell ref="P147:P148"/>
    <mergeCell ref="O147:O148"/>
    <mergeCell ref="N147:N148"/>
    <mergeCell ref="M147:M148"/>
    <mergeCell ref="L147:L148"/>
    <mergeCell ref="K147:K148"/>
    <mergeCell ref="J147:J148"/>
    <mergeCell ref="I147:I148"/>
    <mergeCell ref="H147:H148"/>
    <mergeCell ref="G147:G148"/>
    <mergeCell ref="F147:F148"/>
    <mergeCell ref="E147:E148"/>
    <mergeCell ref="D147:D148"/>
    <mergeCell ref="C147:C148"/>
    <mergeCell ref="B147:B148"/>
    <mergeCell ref="A147:A148"/>
    <mergeCell ref="AM145:AM146"/>
    <mergeCell ref="AF145:AF146"/>
    <mergeCell ref="AE145:AE146"/>
    <mergeCell ref="AD145:AD146"/>
    <mergeCell ref="AC145:AC146"/>
    <mergeCell ref="AB145:AB146"/>
    <mergeCell ref="AA145:AA146"/>
    <mergeCell ref="Z145:Z146"/>
    <mergeCell ref="Y145:Y146"/>
    <mergeCell ref="X145:X146"/>
    <mergeCell ref="W145:W146"/>
    <mergeCell ref="V145:V146"/>
    <mergeCell ref="U145:U146"/>
    <mergeCell ref="T145:T146"/>
    <mergeCell ref="S145:S146"/>
    <mergeCell ref="R145:R146"/>
    <mergeCell ref="Q145:Q146"/>
    <mergeCell ref="P145:P146"/>
    <mergeCell ref="O145:O146"/>
    <mergeCell ref="N145:N146"/>
    <mergeCell ref="M145:M146"/>
    <mergeCell ref="L145:L146"/>
    <mergeCell ref="K145:K146"/>
    <mergeCell ref="J145:J146"/>
    <mergeCell ref="I145:I146"/>
    <mergeCell ref="H145:H146"/>
    <mergeCell ref="G145:G146"/>
    <mergeCell ref="F145:F146"/>
    <mergeCell ref="E145:E146"/>
    <mergeCell ref="D145:D146"/>
    <mergeCell ref="C145:C146"/>
    <mergeCell ref="B145:B146"/>
    <mergeCell ref="A145:A146"/>
    <mergeCell ref="AM142:AM144"/>
    <mergeCell ref="AF142:AF144"/>
    <mergeCell ref="AE142:AE144"/>
    <mergeCell ref="AD142:AD144"/>
    <mergeCell ref="AC142:AC144"/>
    <mergeCell ref="AB142:AB144"/>
    <mergeCell ref="AA142:AA144"/>
    <mergeCell ref="Z142:Z144"/>
    <mergeCell ref="Y142:Y144"/>
    <mergeCell ref="X142:X144"/>
    <mergeCell ref="W142:W144"/>
    <mergeCell ref="V142:V144"/>
    <mergeCell ref="U142:U144"/>
    <mergeCell ref="T142:T144"/>
    <mergeCell ref="S142:S144"/>
    <mergeCell ref="R142:R144"/>
    <mergeCell ref="Q142:Q144"/>
    <mergeCell ref="P142:P144"/>
    <mergeCell ref="O142:O144"/>
    <mergeCell ref="N142:N144"/>
    <mergeCell ref="M142:M144"/>
    <mergeCell ref="L142:L144"/>
    <mergeCell ref="K142:K144"/>
    <mergeCell ref="J142:J144"/>
    <mergeCell ref="I142:I144"/>
    <mergeCell ref="H142:H144"/>
    <mergeCell ref="G142:G144"/>
    <mergeCell ref="F142:F144"/>
    <mergeCell ref="E142:E144"/>
    <mergeCell ref="D142:D144"/>
    <mergeCell ref="C142:C144"/>
    <mergeCell ref="B142:B144"/>
    <mergeCell ref="A142:A144"/>
    <mergeCell ref="AM138:AM140"/>
    <mergeCell ref="AF138:AF140"/>
    <mergeCell ref="AE138:AE140"/>
    <mergeCell ref="AD138:AD140"/>
    <mergeCell ref="AC138:AC140"/>
    <mergeCell ref="AB138:AB140"/>
    <mergeCell ref="AA138:AA140"/>
    <mergeCell ref="Z138:Z140"/>
    <mergeCell ref="Y138:Y140"/>
    <mergeCell ref="X138:X140"/>
    <mergeCell ref="W138:W140"/>
    <mergeCell ref="V138:V140"/>
    <mergeCell ref="U138:U140"/>
    <mergeCell ref="T138:T140"/>
    <mergeCell ref="S138:S140"/>
    <mergeCell ref="R138:R140"/>
    <mergeCell ref="Q138:Q140"/>
    <mergeCell ref="P138:P140"/>
    <mergeCell ref="O138:O140"/>
    <mergeCell ref="N138:N140"/>
    <mergeCell ref="M138:M140"/>
    <mergeCell ref="L138:L140"/>
    <mergeCell ref="K138:K140"/>
    <mergeCell ref="J138:J140"/>
    <mergeCell ref="I138:I140"/>
    <mergeCell ref="H138:H140"/>
    <mergeCell ref="G138:G140"/>
    <mergeCell ref="F138:F140"/>
    <mergeCell ref="E138:E140"/>
    <mergeCell ref="D138:D140"/>
    <mergeCell ref="C138:C140"/>
    <mergeCell ref="B138:B140"/>
    <mergeCell ref="A138:A140"/>
    <mergeCell ref="AM134:AM135"/>
    <mergeCell ref="AF134:AF135"/>
    <mergeCell ref="AE134:AE135"/>
    <mergeCell ref="AD134:AD135"/>
    <mergeCell ref="AC134:AC135"/>
    <mergeCell ref="AB134:AB135"/>
    <mergeCell ref="AA134:AA135"/>
    <mergeCell ref="Z134:Z135"/>
    <mergeCell ref="Y134:Y135"/>
    <mergeCell ref="X134:X135"/>
    <mergeCell ref="W134:W135"/>
    <mergeCell ref="V134:V135"/>
    <mergeCell ref="U134:U135"/>
    <mergeCell ref="T134:T135"/>
    <mergeCell ref="S134:S135"/>
    <mergeCell ref="R134:R135"/>
    <mergeCell ref="Q134:Q135"/>
    <mergeCell ref="P134:P135"/>
    <mergeCell ref="O134:O135"/>
    <mergeCell ref="N134:N135"/>
    <mergeCell ref="M134:M135"/>
    <mergeCell ref="L134:L135"/>
    <mergeCell ref="K134:K135"/>
    <mergeCell ref="J134:J135"/>
    <mergeCell ref="I134:I135"/>
    <mergeCell ref="H134:H135"/>
    <mergeCell ref="G134:G135"/>
    <mergeCell ref="F134:F135"/>
    <mergeCell ref="E134:E135"/>
    <mergeCell ref="D134:D135"/>
    <mergeCell ref="C134:C135"/>
    <mergeCell ref="B134:B135"/>
    <mergeCell ref="A134:A135"/>
    <mergeCell ref="AM132:AM133"/>
    <mergeCell ref="AF132:AF133"/>
    <mergeCell ref="AE132:AE133"/>
    <mergeCell ref="AD132:AD133"/>
    <mergeCell ref="AC132:AC133"/>
    <mergeCell ref="AB132:AB133"/>
    <mergeCell ref="AA132:AA133"/>
    <mergeCell ref="Z132:Z133"/>
    <mergeCell ref="Y132:Y133"/>
    <mergeCell ref="X132:X133"/>
    <mergeCell ref="W132:W133"/>
    <mergeCell ref="V132:V133"/>
    <mergeCell ref="U132:U133"/>
    <mergeCell ref="T132:T133"/>
    <mergeCell ref="S132:S133"/>
    <mergeCell ref="R132:R133"/>
    <mergeCell ref="Q132:Q133"/>
    <mergeCell ref="P132:P133"/>
    <mergeCell ref="O132:O133"/>
    <mergeCell ref="N132:N133"/>
    <mergeCell ref="M132:M133"/>
    <mergeCell ref="L132:L133"/>
    <mergeCell ref="K132:K133"/>
    <mergeCell ref="J132:J133"/>
    <mergeCell ref="I132:I133"/>
    <mergeCell ref="H132:H133"/>
    <mergeCell ref="G132:G133"/>
    <mergeCell ref="F132:F133"/>
    <mergeCell ref="E132:E133"/>
    <mergeCell ref="D132:D133"/>
    <mergeCell ref="C132:C133"/>
    <mergeCell ref="B132:B133"/>
    <mergeCell ref="A132:A133"/>
    <mergeCell ref="AM130:AM131"/>
    <mergeCell ref="AF130:AF131"/>
    <mergeCell ref="AE130:AE131"/>
    <mergeCell ref="AD130:AD131"/>
    <mergeCell ref="AC130:AC131"/>
    <mergeCell ref="AB130:AB131"/>
    <mergeCell ref="AA130:AA131"/>
    <mergeCell ref="Z130:Z131"/>
    <mergeCell ref="Y130:Y131"/>
    <mergeCell ref="X130:X131"/>
    <mergeCell ref="W130:W131"/>
    <mergeCell ref="V130:V131"/>
    <mergeCell ref="U130:U131"/>
    <mergeCell ref="T130:T131"/>
    <mergeCell ref="S130:S131"/>
    <mergeCell ref="R130:R131"/>
    <mergeCell ref="Q130:Q131"/>
    <mergeCell ref="P130:P131"/>
    <mergeCell ref="O130:O131"/>
    <mergeCell ref="N130:N131"/>
    <mergeCell ref="M130:M131"/>
    <mergeCell ref="L130:L131"/>
    <mergeCell ref="K130:K131"/>
    <mergeCell ref="J130:J131"/>
    <mergeCell ref="I130:I131"/>
    <mergeCell ref="H130:H131"/>
    <mergeCell ref="G130:G131"/>
    <mergeCell ref="F130:F131"/>
    <mergeCell ref="E130:E131"/>
    <mergeCell ref="D130:D131"/>
    <mergeCell ref="C130:C131"/>
    <mergeCell ref="B130:B131"/>
    <mergeCell ref="A130:A131"/>
    <mergeCell ref="AM128:AM129"/>
    <mergeCell ref="AF128:AF129"/>
    <mergeCell ref="AE128:AE129"/>
    <mergeCell ref="AD128:AD129"/>
    <mergeCell ref="AC128:AC129"/>
    <mergeCell ref="AB128:AB129"/>
    <mergeCell ref="AA128:AA129"/>
    <mergeCell ref="Z128:Z129"/>
    <mergeCell ref="Y128:Y129"/>
    <mergeCell ref="X128:X129"/>
    <mergeCell ref="W128:W129"/>
    <mergeCell ref="V128:V129"/>
    <mergeCell ref="U128:U129"/>
    <mergeCell ref="T128:T129"/>
    <mergeCell ref="S128:S129"/>
    <mergeCell ref="R128:R129"/>
    <mergeCell ref="Q128:Q129"/>
    <mergeCell ref="P128:P129"/>
    <mergeCell ref="O128:O129"/>
    <mergeCell ref="N128:N129"/>
    <mergeCell ref="M128:M129"/>
    <mergeCell ref="L128:L129"/>
    <mergeCell ref="K128:K129"/>
    <mergeCell ref="J128:J129"/>
    <mergeCell ref="I128:I129"/>
    <mergeCell ref="H128:H129"/>
    <mergeCell ref="G128:G129"/>
    <mergeCell ref="F128:F129"/>
    <mergeCell ref="E128:E129"/>
    <mergeCell ref="D128:D129"/>
    <mergeCell ref="C128:C129"/>
    <mergeCell ref="B128:B129"/>
    <mergeCell ref="A128:A129"/>
    <mergeCell ref="AM124:AM126"/>
    <mergeCell ref="AF124:AF126"/>
    <mergeCell ref="AE124:AE126"/>
    <mergeCell ref="AD124:AD126"/>
    <mergeCell ref="AC124:AC126"/>
    <mergeCell ref="AB124:AB126"/>
    <mergeCell ref="AA124:AA126"/>
    <mergeCell ref="Z124:Z126"/>
    <mergeCell ref="Y124:Y126"/>
    <mergeCell ref="X124:X126"/>
    <mergeCell ref="W124:W126"/>
    <mergeCell ref="V124:V126"/>
    <mergeCell ref="U124:U126"/>
    <mergeCell ref="T124:T126"/>
    <mergeCell ref="S124:S126"/>
    <mergeCell ref="R124:R126"/>
    <mergeCell ref="Q124:Q126"/>
    <mergeCell ref="P124:P126"/>
    <mergeCell ref="O124:O126"/>
    <mergeCell ref="N124:N126"/>
    <mergeCell ref="M124:M126"/>
    <mergeCell ref="L124:L126"/>
    <mergeCell ref="K124:K126"/>
    <mergeCell ref="J124:J126"/>
    <mergeCell ref="I124:I126"/>
    <mergeCell ref="H124:H126"/>
    <mergeCell ref="G124:G126"/>
    <mergeCell ref="F124:F126"/>
    <mergeCell ref="E124:E126"/>
    <mergeCell ref="D124:D126"/>
    <mergeCell ref="C124:C126"/>
    <mergeCell ref="B124:B126"/>
    <mergeCell ref="A124:A126"/>
    <mergeCell ref="AM121:AM122"/>
    <mergeCell ref="AF121:AF122"/>
    <mergeCell ref="AE121:AE122"/>
    <mergeCell ref="AD121:AD122"/>
    <mergeCell ref="AC121:AC122"/>
    <mergeCell ref="AB121:AB122"/>
    <mergeCell ref="AA121:AA122"/>
    <mergeCell ref="Z121:Z122"/>
    <mergeCell ref="Y121:Y122"/>
    <mergeCell ref="X121:X122"/>
    <mergeCell ref="W121:W122"/>
    <mergeCell ref="V121:V122"/>
    <mergeCell ref="U121:U122"/>
    <mergeCell ref="T121:T122"/>
    <mergeCell ref="S121:S122"/>
    <mergeCell ref="R121:R122"/>
    <mergeCell ref="Q121:Q122"/>
    <mergeCell ref="P121:P122"/>
    <mergeCell ref="O121:O122"/>
    <mergeCell ref="N121:N122"/>
    <mergeCell ref="M121:M122"/>
    <mergeCell ref="L121:L122"/>
    <mergeCell ref="K121:K122"/>
    <mergeCell ref="J121:J122"/>
    <mergeCell ref="I121:I122"/>
    <mergeCell ref="H121:H122"/>
    <mergeCell ref="G121:G122"/>
    <mergeCell ref="F121:F122"/>
    <mergeCell ref="E121:E122"/>
    <mergeCell ref="D121:D122"/>
    <mergeCell ref="C121:C122"/>
    <mergeCell ref="B121:B122"/>
    <mergeCell ref="A121:A122"/>
    <mergeCell ref="AM119:AM120"/>
    <mergeCell ref="AF119:AF120"/>
    <mergeCell ref="AE119:AE120"/>
    <mergeCell ref="AD119:AD120"/>
    <mergeCell ref="AC119:AC120"/>
    <mergeCell ref="AB119:AB120"/>
    <mergeCell ref="AA119:AA120"/>
    <mergeCell ref="Z119:Z120"/>
    <mergeCell ref="Y119:Y120"/>
    <mergeCell ref="X119:X120"/>
    <mergeCell ref="W119:W120"/>
    <mergeCell ref="V119:V120"/>
    <mergeCell ref="U119:U120"/>
    <mergeCell ref="T119:T120"/>
    <mergeCell ref="S119:S120"/>
    <mergeCell ref="R119:R120"/>
    <mergeCell ref="Q119:Q120"/>
    <mergeCell ref="P119:P120"/>
    <mergeCell ref="O119:O120"/>
    <mergeCell ref="N119:N120"/>
    <mergeCell ref="M119:M120"/>
    <mergeCell ref="L119:L120"/>
    <mergeCell ref="K119:K120"/>
    <mergeCell ref="J119:J120"/>
    <mergeCell ref="I119:I120"/>
    <mergeCell ref="H119:H120"/>
    <mergeCell ref="G119:G120"/>
    <mergeCell ref="F119:F120"/>
    <mergeCell ref="E119:E120"/>
    <mergeCell ref="D119:D120"/>
    <mergeCell ref="C119:C120"/>
    <mergeCell ref="B119:B120"/>
    <mergeCell ref="A119:A120"/>
    <mergeCell ref="AM117:AM118"/>
    <mergeCell ref="AF117:AF118"/>
    <mergeCell ref="AE117:AE118"/>
    <mergeCell ref="AD117:AD118"/>
    <mergeCell ref="AC117:AC118"/>
    <mergeCell ref="AB117:AB118"/>
    <mergeCell ref="AA117:AA118"/>
    <mergeCell ref="Z117:Z118"/>
    <mergeCell ref="Y117:Y118"/>
    <mergeCell ref="X117:X118"/>
    <mergeCell ref="W117:W118"/>
    <mergeCell ref="V117:V118"/>
    <mergeCell ref="U117:U118"/>
    <mergeCell ref="T117:T118"/>
    <mergeCell ref="S117:S118"/>
    <mergeCell ref="R117:R118"/>
    <mergeCell ref="Q117:Q118"/>
    <mergeCell ref="P117:P118"/>
    <mergeCell ref="O117:O118"/>
    <mergeCell ref="N117:N118"/>
    <mergeCell ref="M117:M118"/>
    <mergeCell ref="L117:L118"/>
    <mergeCell ref="K117:K118"/>
    <mergeCell ref="J117:J118"/>
    <mergeCell ref="I117:I118"/>
    <mergeCell ref="H117:H118"/>
    <mergeCell ref="G117:G118"/>
    <mergeCell ref="F117:F118"/>
    <mergeCell ref="E117:E118"/>
    <mergeCell ref="D117:D118"/>
    <mergeCell ref="C117:C118"/>
    <mergeCell ref="B117:B118"/>
    <mergeCell ref="A117:A118"/>
    <mergeCell ref="AM115:AM116"/>
    <mergeCell ref="AF115:AF116"/>
    <mergeCell ref="AE115:AE116"/>
    <mergeCell ref="AD115:AD116"/>
    <mergeCell ref="AC115:AC116"/>
    <mergeCell ref="AB115:AB116"/>
    <mergeCell ref="AA115:AA116"/>
    <mergeCell ref="Z115:Z116"/>
    <mergeCell ref="Y115:Y116"/>
    <mergeCell ref="X115:X116"/>
    <mergeCell ref="W115:W116"/>
    <mergeCell ref="V115:V116"/>
    <mergeCell ref="U115:U116"/>
    <mergeCell ref="T115:T116"/>
    <mergeCell ref="S115:S116"/>
    <mergeCell ref="R115:R116"/>
    <mergeCell ref="Q115:Q116"/>
    <mergeCell ref="P115:P116"/>
    <mergeCell ref="O115:O116"/>
    <mergeCell ref="N115:N116"/>
    <mergeCell ref="M115:M116"/>
    <mergeCell ref="L115:L116"/>
    <mergeCell ref="K115:K116"/>
    <mergeCell ref="J115:J116"/>
    <mergeCell ref="I115:I116"/>
    <mergeCell ref="H115:H116"/>
    <mergeCell ref="G115:G116"/>
    <mergeCell ref="F115:F116"/>
    <mergeCell ref="E115:E116"/>
    <mergeCell ref="D115:D116"/>
    <mergeCell ref="C115:C116"/>
    <mergeCell ref="B115:B116"/>
    <mergeCell ref="A115:A116"/>
    <mergeCell ref="AM111:AM112"/>
    <mergeCell ref="AF111:AF112"/>
    <mergeCell ref="AE111:AE112"/>
    <mergeCell ref="AD111:AD112"/>
    <mergeCell ref="AC111:AC112"/>
    <mergeCell ref="AB111:AB112"/>
    <mergeCell ref="AA111:AA112"/>
    <mergeCell ref="Z111:Z112"/>
    <mergeCell ref="Y111:Y112"/>
    <mergeCell ref="X111:X112"/>
    <mergeCell ref="W111:W112"/>
    <mergeCell ref="V111:V112"/>
    <mergeCell ref="U111:U112"/>
    <mergeCell ref="T111:T112"/>
    <mergeCell ref="S111:S112"/>
    <mergeCell ref="R111:R112"/>
    <mergeCell ref="Q111:Q112"/>
    <mergeCell ref="P111:P112"/>
    <mergeCell ref="O111:O112"/>
    <mergeCell ref="N111:N112"/>
    <mergeCell ref="M111:M112"/>
    <mergeCell ref="L111:L112"/>
    <mergeCell ref="K111:K112"/>
    <mergeCell ref="J111:J112"/>
    <mergeCell ref="I111:I112"/>
    <mergeCell ref="H111:H112"/>
    <mergeCell ref="G111:G112"/>
    <mergeCell ref="F111:F112"/>
    <mergeCell ref="E111:E112"/>
    <mergeCell ref="D111:D112"/>
    <mergeCell ref="C111:C112"/>
    <mergeCell ref="B111:B112"/>
    <mergeCell ref="A111:A112"/>
    <mergeCell ref="AM108:AM109"/>
    <mergeCell ref="AF108:AF109"/>
    <mergeCell ref="AE108:AE109"/>
    <mergeCell ref="AD108:AD109"/>
    <mergeCell ref="AC108:AC109"/>
    <mergeCell ref="AB108:AB109"/>
    <mergeCell ref="AA108:AA109"/>
    <mergeCell ref="Z108:Z109"/>
    <mergeCell ref="Y108:Y109"/>
    <mergeCell ref="X108:X109"/>
    <mergeCell ref="W108:W109"/>
    <mergeCell ref="V108:V109"/>
    <mergeCell ref="U108:U109"/>
    <mergeCell ref="T108:T109"/>
    <mergeCell ref="S108:S109"/>
    <mergeCell ref="R108:R109"/>
    <mergeCell ref="Q108:Q109"/>
    <mergeCell ref="P108:P109"/>
    <mergeCell ref="O108:O109"/>
    <mergeCell ref="N108:N109"/>
    <mergeCell ref="M108:M109"/>
    <mergeCell ref="L108:L109"/>
    <mergeCell ref="K108:K109"/>
    <mergeCell ref="J108:J109"/>
    <mergeCell ref="I108:I109"/>
    <mergeCell ref="H108:H109"/>
    <mergeCell ref="G108:G109"/>
    <mergeCell ref="F108:F109"/>
    <mergeCell ref="E108:E109"/>
    <mergeCell ref="D108:D109"/>
    <mergeCell ref="C108:C109"/>
    <mergeCell ref="B108:B109"/>
    <mergeCell ref="A108:A109"/>
    <mergeCell ref="AM106:AM107"/>
    <mergeCell ref="AF106:AF107"/>
    <mergeCell ref="AE106:AE107"/>
    <mergeCell ref="AD106:AD107"/>
    <mergeCell ref="AC106:AC107"/>
    <mergeCell ref="AB106:AB107"/>
    <mergeCell ref="AA106:AA107"/>
    <mergeCell ref="Z106:Z107"/>
    <mergeCell ref="Y106:Y107"/>
    <mergeCell ref="X106:X107"/>
    <mergeCell ref="W106:W107"/>
    <mergeCell ref="V106:V107"/>
    <mergeCell ref="U106:U107"/>
    <mergeCell ref="T106:T107"/>
    <mergeCell ref="S106:S107"/>
    <mergeCell ref="R106:R107"/>
    <mergeCell ref="Q106:Q107"/>
    <mergeCell ref="P106:P107"/>
    <mergeCell ref="O106:O107"/>
    <mergeCell ref="N106:N107"/>
    <mergeCell ref="M106:M107"/>
    <mergeCell ref="L106:L107"/>
    <mergeCell ref="K106:K107"/>
    <mergeCell ref="J106:J107"/>
    <mergeCell ref="I106:I107"/>
    <mergeCell ref="H106:H107"/>
    <mergeCell ref="G106:G107"/>
    <mergeCell ref="F106:F107"/>
    <mergeCell ref="E106:E107"/>
    <mergeCell ref="D106:D107"/>
    <mergeCell ref="C106:C107"/>
    <mergeCell ref="B106:B107"/>
    <mergeCell ref="A106:A107"/>
    <mergeCell ref="AM103:AM104"/>
    <mergeCell ref="AF103:AF104"/>
    <mergeCell ref="AE103:AE104"/>
    <mergeCell ref="AD103:AD104"/>
    <mergeCell ref="AC103:AC104"/>
    <mergeCell ref="AB103:AB104"/>
    <mergeCell ref="AA103:AA104"/>
    <mergeCell ref="Z103:Z104"/>
    <mergeCell ref="Y103:Y104"/>
    <mergeCell ref="X103:X104"/>
    <mergeCell ref="W103:W104"/>
    <mergeCell ref="V103:V104"/>
    <mergeCell ref="U103:U104"/>
    <mergeCell ref="T103:T104"/>
    <mergeCell ref="S103:S104"/>
    <mergeCell ref="R103:R104"/>
    <mergeCell ref="Q103:Q104"/>
    <mergeCell ref="P103:P104"/>
    <mergeCell ref="O103:O104"/>
    <mergeCell ref="N103:N104"/>
    <mergeCell ref="M103:M104"/>
    <mergeCell ref="L103:L104"/>
    <mergeCell ref="K103:K104"/>
    <mergeCell ref="J103:J104"/>
    <mergeCell ref="I103:I104"/>
    <mergeCell ref="H103:H104"/>
    <mergeCell ref="G103:G104"/>
    <mergeCell ref="F103:F104"/>
    <mergeCell ref="E103:E104"/>
    <mergeCell ref="D103:D104"/>
    <mergeCell ref="C103:C104"/>
    <mergeCell ref="B103:B104"/>
    <mergeCell ref="A103:A104"/>
    <mergeCell ref="AM100:AM102"/>
    <mergeCell ref="AF100:AF102"/>
    <mergeCell ref="AE100:AE102"/>
    <mergeCell ref="AD100:AD102"/>
    <mergeCell ref="AC100:AC102"/>
    <mergeCell ref="AB100:AB102"/>
    <mergeCell ref="AA100:AA102"/>
    <mergeCell ref="Z100:Z102"/>
    <mergeCell ref="Y100:Y102"/>
    <mergeCell ref="X100:X102"/>
    <mergeCell ref="W100:W102"/>
    <mergeCell ref="V100:V102"/>
    <mergeCell ref="U100:U102"/>
    <mergeCell ref="T100:T102"/>
    <mergeCell ref="S100:S102"/>
    <mergeCell ref="R100:R102"/>
    <mergeCell ref="Q100:Q102"/>
    <mergeCell ref="P100:P102"/>
    <mergeCell ref="O100:O102"/>
    <mergeCell ref="N100:N102"/>
    <mergeCell ref="M100:M102"/>
    <mergeCell ref="L100:L102"/>
    <mergeCell ref="K100:K102"/>
    <mergeCell ref="J100:J102"/>
    <mergeCell ref="I100:I102"/>
    <mergeCell ref="H100:H102"/>
    <mergeCell ref="G100:G102"/>
    <mergeCell ref="F100:F102"/>
    <mergeCell ref="E100:E102"/>
    <mergeCell ref="D100:D102"/>
    <mergeCell ref="C100:C102"/>
    <mergeCell ref="B100:B102"/>
    <mergeCell ref="A100:A102"/>
    <mergeCell ref="AM95:AM99"/>
    <mergeCell ref="AF95:AF99"/>
    <mergeCell ref="AE95:AE99"/>
    <mergeCell ref="AD95:AD99"/>
    <mergeCell ref="AC95:AC99"/>
    <mergeCell ref="AB95:AB99"/>
    <mergeCell ref="AA95:AA99"/>
    <mergeCell ref="Z95:Z99"/>
    <mergeCell ref="Y95:Y99"/>
    <mergeCell ref="X95:X99"/>
    <mergeCell ref="W95:W99"/>
    <mergeCell ref="V95:V99"/>
    <mergeCell ref="U95:U99"/>
    <mergeCell ref="T95:T99"/>
    <mergeCell ref="S95:S99"/>
    <mergeCell ref="R95:R99"/>
    <mergeCell ref="Q95:Q99"/>
    <mergeCell ref="P95:P99"/>
    <mergeCell ref="O95:O99"/>
    <mergeCell ref="N95:N99"/>
    <mergeCell ref="M95:M99"/>
    <mergeCell ref="L95:L99"/>
    <mergeCell ref="K95:K99"/>
    <mergeCell ref="J95:J99"/>
    <mergeCell ref="I95:I99"/>
    <mergeCell ref="H95:H99"/>
    <mergeCell ref="G95:G99"/>
    <mergeCell ref="F95:F99"/>
    <mergeCell ref="E95:E99"/>
    <mergeCell ref="D95:D99"/>
    <mergeCell ref="C95:C99"/>
    <mergeCell ref="B95:B99"/>
    <mergeCell ref="A95:A99"/>
    <mergeCell ref="AM91:AM92"/>
    <mergeCell ref="AF91:AF92"/>
    <mergeCell ref="AE91:AE92"/>
    <mergeCell ref="AD91:AD92"/>
    <mergeCell ref="AC91:AC92"/>
    <mergeCell ref="AB91:AB92"/>
    <mergeCell ref="AA91:AA92"/>
    <mergeCell ref="Z91:Z92"/>
    <mergeCell ref="Y91:Y92"/>
    <mergeCell ref="X91:X92"/>
    <mergeCell ref="W91:W92"/>
    <mergeCell ref="V91:V92"/>
    <mergeCell ref="U91:U92"/>
    <mergeCell ref="T91:T92"/>
    <mergeCell ref="S91:S92"/>
    <mergeCell ref="R91:R92"/>
    <mergeCell ref="Q91:Q92"/>
    <mergeCell ref="P91:P92"/>
    <mergeCell ref="O91:O92"/>
    <mergeCell ref="N91:N92"/>
    <mergeCell ref="M91:M92"/>
    <mergeCell ref="L91:L92"/>
    <mergeCell ref="K91:K92"/>
    <mergeCell ref="J91:J92"/>
    <mergeCell ref="I91:I92"/>
    <mergeCell ref="H91:H92"/>
    <mergeCell ref="G91:G92"/>
    <mergeCell ref="F91:F92"/>
    <mergeCell ref="E91:E92"/>
    <mergeCell ref="D91:D92"/>
    <mergeCell ref="C91:C92"/>
    <mergeCell ref="B91:B92"/>
    <mergeCell ref="A91:A92"/>
    <mergeCell ref="AM88:AM90"/>
    <mergeCell ref="AF88:AF90"/>
    <mergeCell ref="AE88:AE90"/>
    <mergeCell ref="AD88:AD90"/>
    <mergeCell ref="AC88:AC90"/>
    <mergeCell ref="AB88:AB90"/>
    <mergeCell ref="AA88:AA90"/>
    <mergeCell ref="Z88:Z90"/>
    <mergeCell ref="Y88:Y90"/>
    <mergeCell ref="X88:X90"/>
    <mergeCell ref="W88:W90"/>
    <mergeCell ref="V88:V90"/>
    <mergeCell ref="U88:U90"/>
    <mergeCell ref="T88:T90"/>
    <mergeCell ref="S88:S90"/>
    <mergeCell ref="R88:R90"/>
    <mergeCell ref="Q88:Q90"/>
    <mergeCell ref="P88:P90"/>
    <mergeCell ref="O88:O90"/>
    <mergeCell ref="N88:N90"/>
    <mergeCell ref="M88:M90"/>
    <mergeCell ref="L88:L90"/>
    <mergeCell ref="K88:K90"/>
    <mergeCell ref="J88:J90"/>
    <mergeCell ref="I88:I90"/>
    <mergeCell ref="H88:H90"/>
    <mergeCell ref="G88:G90"/>
    <mergeCell ref="F88:F90"/>
    <mergeCell ref="E88:E90"/>
    <mergeCell ref="D88:D90"/>
    <mergeCell ref="C88:C90"/>
    <mergeCell ref="B88:B90"/>
    <mergeCell ref="A88:A90"/>
    <mergeCell ref="AM86:AM87"/>
    <mergeCell ref="AF86:AF87"/>
    <mergeCell ref="AE86:AE87"/>
    <mergeCell ref="AD86:AD87"/>
    <mergeCell ref="AC86:AC87"/>
    <mergeCell ref="AB86:AB87"/>
    <mergeCell ref="AA86:AA87"/>
    <mergeCell ref="Z86:Z87"/>
    <mergeCell ref="Y86:Y87"/>
    <mergeCell ref="X86:X87"/>
    <mergeCell ref="W86:W87"/>
    <mergeCell ref="V86:V87"/>
    <mergeCell ref="U86:U87"/>
    <mergeCell ref="T86:T87"/>
    <mergeCell ref="S86:S87"/>
    <mergeCell ref="R86:R87"/>
    <mergeCell ref="Q86:Q87"/>
    <mergeCell ref="P86:P87"/>
    <mergeCell ref="O86:O87"/>
    <mergeCell ref="N86:N87"/>
    <mergeCell ref="M86:M87"/>
    <mergeCell ref="L86:L87"/>
    <mergeCell ref="K86:K87"/>
    <mergeCell ref="J86:J87"/>
    <mergeCell ref="I86:I87"/>
    <mergeCell ref="H86:H87"/>
    <mergeCell ref="G86:G87"/>
    <mergeCell ref="F86:F87"/>
    <mergeCell ref="E86:E87"/>
    <mergeCell ref="D86:D87"/>
    <mergeCell ref="C86:C87"/>
    <mergeCell ref="B86:B87"/>
    <mergeCell ref="A86:A87"/>
    <mergeCell ref="AM84:AM85"/>
    <mergeCell ref="AF84:AF85"/>
    <mergeCell ref="AE84:AE85"/>
    <mergeCell ref="AD84:AD85"/>
    <mergeCell ref="AC84:AC85"/>
    <mergeCell ref="AB84:AB85"/>
    <mergeCell ref="AA84:AA85"/>
    <mergeCell ref="Z84:Z85"/>
    <mergeCell ref="Y84:Y85"/>
    <mergeCell ref="X84:X85"/>
    <mergeCell ref="W84:W85"/>
    <mergeCell ref="V84:V85"/>
    <mergeCell ref="U84:U85"/>
    <mergeCell ref="T84:T85"/>
    <mergeCell ref="S84:S85"/>
    <mergeCell ref="R84:R85"/>
    <mergeCell ref="Q84:Q85"/>
    <mergeCell ref="P84:P85"/>
    <mergeCell ref="O84:O85"/>
    <mergeCell ref="N84:N85"/>
    <mergeCell ref="M84:M85"/>
    <mergeCell ref="L84:L85"/>
    <mergeCell ref="K84:K85"/>
    <mergeCell ref="J84:J85"/>
    <mergeCell ref="I84:I85"/>
    <mergeCell ref="H84:H85"/>
    <mergeCell ref="G84:G85"/>
    <mergeCell ref="F84:F85"/>
    <mergeCell ref="E84:E85"/>
    <mergeCell ref="D84:D85"/>
    <mergeCell ref="C84:C85"/>
    <mergeCell ref="B84:B85"/>
    <mergeCell ref="A84:A85"/>
    <mergeCell ref="AM82:AM83"/>
    <mergeCell ref="AF82:AF83"/>
    <mergeCell ref="AE82:AE83"/>
    <mergeCell ref="AD82:AD83"/>
    <mergeCell ref="AC82:AC83"/>
    <mergeCell ref="AB82:AB83"/>
    <mergeCell ref="AA82:AA83"/>
    <mergeCell ref="Z82:Z83"/>
    <mergeCell ref="Y82:Y83"/>
    <mergeCell ref="X82:X83"/>
    <mergeCell ref="W82:W83"/>
    <mergeCell ref="V82:V83"/>
    <mergeCell ref="U82:U83"/>
    <mergeCell ref="T82:T83"/>
    <mergeCell ref="S82:S83"/>
    <mergeCell ref="R82:R83"/>
    <mergeCell ref="Q82:Q83"/>
    <mergeCell ref="P82:P83"/>
    <mergeCell ref="O82:O83"/>
    <mergeCell ref="N82:N83"/>
    <mergeCell ref="M82:M83"/>
    <mergeCell ref="L82:L83"/>
    <mergeCell ref="K82:K83"/>
    <mergeCell ref="J82:J83"/>
    <mergeCell ref="I82:I83"/>
    <mergeCell ref="H82:H83"/>
    <mergeCell ref="G82:G83"/>
    <mergeCell ref="F82:F83"/>
    <mergeCell ref="E82:E83"/>
    <mergeCell ref="D82:D83"/>
    <mergeCell ref="C82:C83"/>
    <mergeCell ref="B82:B83"/>
    <mergeCell ref="A82:A83"/>
    <mergeCell ref="AM79:AM81"/>
    <mergeCell ref="AF79:AF81"/>
    <mergeCell ref="AE79:AE81"/>
    <mergeCell ref="AD79:AD81"/>
    <mergeCell ref="AC79:AC81"/>
    <mergeCell ref="AB79:AB81"/>
    <mergeCell ref="AA79:AA81"/>
    <mergeCell ref="Z79:Z81"/>
    <mergeCell ref="Y79:Y81"/>
    <mergeCell ref="X79:X81"/>
    <mergeCell ref="W79:W81"/>
    <mergeCell ref="V79:V81"/>
    <mergeCell ref="U79:U81"/>
    <mergeCell ref="T79:T81"/>
    <mergeCell ref="S79:S81"/>
    <mergeCell ref="R79:R81"/>
    <mergeCell ref="Q79:Q81"/>
    <mergeCell ref="P79:P81"/>
    <mergeCell ref="O79:O81"/>
    <mergeCell ref="N79:N81"/>
    <mergeCell ref="M79:M81"/>
    <mergeCell ref="L79:L81"/>
    <mergeCell ref="K79:K81"/>
    <mergeCell ref="J79:J81"/>
    <mergeCell ref="I79:I81"/>
    <mergeCell ref="H79:H81"/>
    <mergeCell ref="G79:G81"/>
    <mergeCell ref="F79:F81"/>
    <mergeCell ref="E79:E81"/>
    <mergeCell ref="D79:D81"/>
    <mergeCell ref="C79:C81"/>
    <mergeCell ref="B79:B81"/>
    <mergeCell ref="A79:A81"/>
    <mergeCell ref="AM77:AM78"/>
    <mergeCell ref="AF77:AF78"/>
    <mergeCell ref="AE77:AE78"/>
    <mergeCell ref="AD77:AD78"/>
    <mergeCell ref="AC77:AC78"/>
    <mergeCell ref="AB77:AB78"/>
    <mergeCell ref="AA77:AA78"/>
    <mergeCell ref="Z77:Z78"/>
    <mergeCell ref="Y77:Y78"/>
    <mergeCell ref="X77:X78"/>
    <mergeCell ref="W77:W78"/>
    <mergeCell ref="V77:V78"/>
    <mergeCell ref="U77:U78"/>
    <mergeCell ref="T77:T78"/>
    <mergeCell ref="S77:S78"/>
    <mergeCell ref="R77:R78"/>
    <mergeCell ref="Q77:Q78"/>
    <mergeCell ref="P77:P78"/>
    <mergeCell ref="O77:O78"/>
    <mergeCell ref="N77:N78"/>
    <mergeCell ref="M77:M78"/>
    <mergeCell ref="L77:L78"/>
    <mergeCell ref="K77:K78"/>
    <mergeCell ref="J77:J78"/>
    <mergeCell ref="I77:I78"/>
    <mergeCell ref="H77:H78"/>
    <mergeCell ref="G77:G78"/>
    <mergeCell ref="F77:F78"/>
    <mergeCell ref="E77:E78"/>
    <mergeCell ref="D77:D78"/>
    <mergeCell ref="C77:C78"/>
    <mergeCell ref="B77:B78"/>
    <mergeCell ref="A77:A78"/>
    <mergeCell ref="AM74:AM76"/>
    <mergeCell ref="AF74:AF76"/>
    <mergeCell ref="AE74:AE76"/>
    <mergeCell ref="AD74:AD76"/>
    <mergeCell ref="AC74:AC76"/>
    <mergeCell ref="AB74:AB76"/>
    <mergeCell ref="AA74:AA76"/>
    <mergeCell ref="Z74:Z76"/>
    <mergeCell ref="Y74:Y76"/>
    <mergeCell ref="X74:X76"/>
    <mergeCell ref="W74:W76"/>
    <mergeCell ref="V74:V76"/>
    <mergeCell ref="U74:U76"/>
    <mergeCell ref="T74:T76"/>
    <mergeCell ref="S74:S76"/>
    <mergeCell ref="R74:R76"/>
    <mergeCell ref="Q74:Q76"/>
    <mergeCell ref="P74:P76"/>
    <mergeCell ref="O74:O76"/>
    <mergeCell ref="N74:N76"/>
    <mergeCell ref="M74:M76"/>
    <mergeCell ref="L74:L76"/>
    <mergeCell ref="K74:K76"/>
    <mergeCell ref="J74:J76"/>
    <mergeCell ref="I74:I76"/>
    <mergeCell ref="H74:H76"/>
    <mergeCell ref="G74:G76"/>
    <mergeCell ref="F74:F76"/>
    <mergeCell ref="E74:E76"/>
    <mergeCell ref="D74:D76"/>
    <mergeCell ref="C74:C76"/>
    <mergeCell ref="B74:B76"/>
    <mergeCell ref="A74:A76"/>
    <mergeCell ref="AM72:AM73"/>
    <mergeCell ref="AF72:AF73"/>
    <mergeCell ref="AE72:AE73"/>
    <mergeCell ref="AD72:AD73"/>
    <mergeCell ref="AC72:AC73"/>
    <mergeCell ref="AB72:AB73"/>
    <mergeCell ref="AA72:AA73"/>
    <mergeCell ref="Z72:Z73"/>
    <mergeCell ref="Y72:Y73"/>
    <mergeCell ref="X72:X73"/>
    <mergeCell ref="W72:W73"/>
    <mergeCell ref="V72:V73"/>
    <mergeCell ref="U72:U73"/>
    <mergeCell ref="T72:T73"/>
    <mergeCell ref="S72:S73"/>
    <mergeCell ref="R72:R73"/>
    <mergeCell ref="Q72:Q73"/>
    <mergeCell ref="P72:P73"/>
    <mergeCell ref="O72:O73"/>
    <mergeCell ref="N72:N73"/>
    <mergeCell ref="M72:M73"/>
    <mergeCell ref="L72:L73"/>
    <mergeCell ref="K72:K73"/>
    <mergeCell ref="J72:J73"/>
    <mergeCell ref="I72:I73"/>
    <mergeCell ref="H72:H73"/>
    <mergeCell ref="G72:G73"/>
    <mergeCell ref="F72:F73"/>
    <mergeCell ref="E72:E73"/>
    <mergeCell ref="D72:D73"/>
    <mergeCell ref="C72:C73"/>
    <mergeCell ref="B72:B73"/>
    <mergeCell ref="A72:A73"/>
    <mergeCell ref="AM70:AM71"/>
    <mergeCell ref="AF70:AF71"/>
    <mergeCell ref="AE70:AE71"/>
    <mergeCell ref="AD70:AD71"/>
    <mergeCell ref="AC70:AC71"/>
    <mergeCell ref="AB70:AB71"/>
    <mergeCell ref="AA70:AA71"/>
    <mergeCell ref="Z70:Z71"/>
    <mergeCell ref="Y70:Y71"/>
    <mergeCell ref="X70:X71"/>
    <mergeCell ref="W70:W71"/>
    <mergeCell ref="V70:V71"/>
    <mergeCell ref="U70:U71"/>
    <mergeCell ref="T70:T71"/>
    <mergeCell ref="S70:S71"/>
    <mergeCell ref="R70:R71"/>
    <mergeCell ref="Q70:Q71"/>
    <mergeCell ref="P70:P71"/>
    <mergeCell ref="O70:O71"/>
    <mergeCell ref="N70:N71"/>
    <mergeCell ref="M70:M71"/>
    <mergeCell ref="L70:L71"/>
    <mergeCell ref="K70:K71"/>
    <mergeCell ref="J70:J71"/>
    <mergeCell ref="I70:I71"/>
    <mergeCell ref="H70:H71"/>
    <mergeCell ref="G70:G71"/>
    <mergeCell ref="F70:F71"/>
    <mergeCell ref="E70:E71"/>
    <mergeCell ref="D70:D71"/>
    <mergeCell ref="C70:C71"/>
    <mergeCell ref="B70:B71"/>
    <mergeCell ref="A70:A71"/>
    <mergeCell ref="AM67:AM68"/>
    <mergeCell ref="AF67:AF68"/>
    <mergeCell ref="AE67:AE68"/>
    <mergeCell ref="AD67:AD68"/>
    <mergeCell ref="AC67:AC68"/>
    <mergeCell ref="AB67:AB68"/>
    <mergeCell ref="AA67:AA68"/>
    <mergeCell ref="Z67:Z68"/>
    <mergeCell ref="Y67:Y68"/>
    <mergeCell ref="X67:X68"/>
    <mergeCell ref="W67:W68"/>
    <mergeCell ref="V67:V68"/>
    <mergeCell ref="U67:U68"/>
    <mergeCell ref="T67:T68"/>
    <mergeCell ref="S67:S68"/>
    <mergeCell ref="R67:R68"/>
    <mergeCell ref="Q67:Q68"/>
    <mergeCell ref="P67:P68"/>
    <mergeCell ref="O67:O68"/>
    <mergeCell ref="N67:N68"/>
    <mergeCell ref="M67:M68"/>
    <mergeCell ref="L67:L68"/>
    <mergeCell ref="K67:K68"/>
    <mergeCell ref="J67:J68"/>
    <mergeCell ref="I67:I68"/>
    <mergeCell ref="H67:H68"/>
    <mergeCell ref="G67:G68"/>
    <mergeCell ref="F67:F68"/>
    <mergeCell ref="E67:E68"/>
    <mergeCell ref="D67:D68"/>
    <mergeCell ref="C67:C68"/>
    <mergeCell ref="B67:B68"/>
    <mergeCell ref="A67:A68"/>
    <mergeCell ref="AM64:AM66"/>
    <mergeCell ref="AF64:AF66"/>
    <mergeCell ref="AE64:AE66"/>
    <mergeCell ref="AD64:AD66"/>
    <mergeCell ref="AC64:AC66"/>
    <mergeCell ref="AB64:AB66"/>
    <mergeCell ref="AA64:AA66"/>
    <mergeCell ref="Z64:Z66"/>
    <mergeCell ref="Y64:Y66"/>
    <mergeCell ref="X64:X66"/>
    <mergeCell ref="W64:W66"/>
    <mergeCell ref="V64:V66"/>
    <mergeCell ref="U64:U66"/>
    <mergeCell ref="T64:T66"/>
    <mergeCell ref="S64:S66"/>
    <mergeCell ref="R64:R66"/>
    <mergeCell ref="Q64:Q66"/>
    <mergeCell ref="P64:P66"/>
    <mergeCell ref="O64:O66"/>
    <mergeCell ref="N64:N66"/>
    <mergeCell ref="M64:M66"/>
    <mergeCell ref="L64:L66"/>
    <mergeCell ref="K64:K66"/>
    <mergeCell ref="J64:J66"/>
    <mergeCell ref="I64:I66"/>
    <mergeCell ref="H64:H66"/>
    <mergeCell ref="G64:G66"/>
    <mergeCell ref="F64:F66"/>
    <mergeCell ref="E64:E66"/>
    <mergeCell ref="D64:D66"/>
    <mergeCell ref="C64:C66"/>
    <mergeCell ref="B64:B66"/>
    <mergeCell ref="A64:A66"/>
    <mergeCell ref="AM60:AM62"/>
    <mergeCell ref="AF60:AF62"/>
    <mergeCell ref="AE60:AE62"/>
    <mergeCell ref="AD60:AD62"/>
    <mergeCell ref="AC60:AC62"/>
    <mergeCell ref="AB60:AB62"/>
    <mergeCell ref="AA60:AA62"/>
    <mergeCell ref="Z60:Z62"/>
    <mergeCell ref="Y60:Y62"/>
    <mergeCell ref="X60:X62"/>
    <mergeCell ref="W60:W62"/>
    <mergeCell ref="V60:V62"/>
    <mergeCell ref="U60:U62"/>
    <mergeCell ref="T60:T62"/>
    <mergeCell ref="S60:S62"/>
    <mergeCell ref="R60:R62"/>
    <mergeCell ref="Q60:Q62"/>
    <mergeCell ref="P60:P62"/>
    <mergeCell ref="O60:O62"/>
    <mergeCell ref="N60:N62"/>
    <mergeCell ref="M60:M62"/>
    <mergeCell ref="L60:L62"/>
    <mergeCell ref="K60:K62"/>
    <mergeCell ref="J60:J62"/>
    <mergeCell ref="I60:I62"/>
    <mergeCell ref="H60:H62"/>
    <mergeCell ref="G60:G62"/>
    <mergeCell ref="F60:F62"/>
    <mergeCell ref="E60:E62"/>
    <mergeCell ref="D60:D62"/>
    <mergeCell ref="C60:C62"/>
    <mergeCell ref="B60:B62"/>
    <mergeCell ref="A60:A62"/>
    <mergeCell ref="AM57:AM59"/>
    <mergeCell ref="AF57:AF59"/>
    <mergeCell ref="AE57:AE59"/>
    <mergeCell ref="AD57:AD59"/>
    <mergeCell ref="AC57:AC59"/>
    <mergeCell ref="AB57:AB59"/>
    <mergeCell ref="AA57:AA59"/>
    <mergeCell ref="Z57:Z59"/>
    <mergeCell ref="Y57:Y59"/>
    <mergeCell ref="X57:X59"/>
    <mergeCell ref="W57:W59"/>
    <mergeCell ref="V57:V59"/>
    <mergeCell ref="U57:U59"/>
    <mergeCell ref="T57:T59"/>
    <mergeCell ref="S57:S59"/>
    <mergeCell ref="R57:R59"/>
    <mergeCell ref="Q57:Q59"/>
    <mergeCell ref="P57:P59"/>
    <mergeCell ref="O57:O59"/>
    <mergeCell ref="N57:N59"/>
    <mergeCell ref="M57:M59"/>
    <mergeCell ref="L57:L59"/>
    <mergeCell ref="K57:K59"/>
    <mergeCell ref="J57:J59"/>
    <mergeCell ref="I57:I59"/>
    <mergeCell ref="H57:H59"/>
    <mergeCell ref="G57:G59"/>
    <mergeCell ref="F57:F59"/>
    <mergeCell ref="E57:E59"/>
    <mergeCell ref="D57:D59"/>
    <mergeCell ref="C57:C59"/>
    <mergeCell ref="B57:B59"/>
    <mergeCell ref="A57:A59"/>
    <mergeCell ref="AM54:AM56"/>
    <mergeCell ref="AF54:AF56"/>
    <mergeCell ref="AE54:AE56"/>
    <mergeCell ref="AD54:AD56"/>
    <mergeCell ref="AC54:AC56"/>
    <mergeCell ref="AB54:AB56"/>
    <mergeCell ref="AA54:AA56"/>
    <mergeCell ref="Z54:Z56"/>
    <mergeCell ref="Y54:Y56"/>
    <mergeCell ref="X54:X56"/>
    <mergeCell ref="W54:W56"/>
    <mergeCell ref="V54:V56"/>
    <mergeCell ref="U54:U56"/>
    <mergeCell ref="T54:T56"/>
    <mergeCell ref="S54:S56"/>
    <mergeCell ref="R54:R56"/>
    <mergeCell ref="Q54:Q56"/>
    <mergeCell ref="P54:P56"/>
    <mergeCell ref="O54:O56"/>
    <mergeCell ref="N54:N56"/>
    <mergeCell ref="M54:M56"/>
    <mergeCell ref="L54:L56"/>
    <mergeCell ref="K54:K56"/>
    <mergeCell ref="J54:J56"/>
    <mergeCell ref="I54:I56"/>
    <mergeCell ref="H54:H56"/>
    <mergeCell ref="G54:G56"/>
    <mergeCell ref="F54:F56"/>
    <mergeCell ref="E54:E56"/>
    <mergeCell ref="D54:D56"/>
    <mergeCell ref="C54:C56"/>
    <mergeCell ref="B54:B56"/>
    <mergeCell ref="A54:A56"/>
    <mergeCell ref="AM50:AM52"/>
    <mergeCell ref="AF50:AF52"/>
    <mergeCell ref="AE50:AE52"/>
    <mergeCell ref="AD50:AD52"/>
    <mergeCell ref="AC50:AC52"/>
    <mergeCell ref="AB50:AB52"/>
    <mergeCell ref="AA50:AA52"/>
    <mergeCell ref="Z50:Z52"/>
    <mergeCell ref="Y50:Y52"/>
    <mergeCell ref="X50:X52"/>
    <mergeCell ref="W50:W52"/>
    <mergeCell ref="V50:V52"/>
    <mergeCell ref="U50:U52"/>
    <mergeCell ref="T50:T52"/>
    <mergeCell ref="S50:S52"/>
    <mergeCell ref="R50:R52"/>
    <mergeCell ref="Q50:Q52"/>
    <mergeCell ref="P50:P52"/>
    <mergeCell ref="O50:O52"/>
    <mergeCell ref="N50:N52"/>
    <mergeCell ref="M50:M52"/>
    <mergeCell ref="L50:L52"/>
    <mergeCell ref="K50:K52"/>
    <mergeCell ref="J50:J52"/>
    <mergeCell ref="I50:I52"/>
    <mergeCell ref="H50:H52"/>
    <mergeCell ref="G50:G52"/>
    <mergeCell ref="F50:F52"/>
    <mergeCell ref="E50:E52"/>
    <mergeCell ref="D50:D52"/>
    <mergeCell ref="C50:C52"/>
    <mergeCell ref="B50:B52"/>
    <mergeCell ref="A50:A52"/>
    <mergeCell ref="AM47:AM49"/>
    <mergeCell ref="AF47:AF49"/>
    <mergeCell ref="AE47:AE49"/>
    <mergeCell ref="AD47:AD49"/>
    <mergeCell ref="AC47:AC49"/>
    <mergeCell ref="AB47:AB49"/>
    <mergeCell ref="AA47:AA49"/>
    <mergeCell ref="Z47:Z49"/>
    <mergeCell ref="Y47:Y49"/>
    <mergeCell ref="X47:X49"/>
    <mergeCell ref="W47:W49"/>
    <mergeCell ref="V47:V49"/>
    <mergeCell ref="U47:U49"/>
    <mergeCell ref="T47:T49"/>
    <mergeCell ref="S47:S49"/>
    <mergeCell ref="R47:R49"/>
    <mergeCell ref="Q47:Q49"/>
    <mergeCell ref="P47:P49"/>
    <mergeCell ref="O47:O49"/>
    <mergeCell ref="N47:N49"/>
    <mergeCell ref="M47:M49"/>
    <mergeCell ref="L47:L49"/>
    <mergeCell ref="K47:K49"/>
    <mergeCell ref="J47:J49"/>
    <mergeCell ref="I47:I49"/>
    <mergeCell ref="H47:H49"/>
    <mergeCell ref="G47:G49"/>
    <mergeCell ref="F47:F49"/>
    <mergeCell ref="E47:E49"/>
    <mergeCell ref="D47:D49"/>
    <mergeCell ref="C47:C49"/>
    <mergeCell ref="B47:B49"/>
    <mergeCell ref="A47:A49"/>
    <mergeCell ref="AM45:AM46"/>
    <mergeCell ref="AF45:AF46"/>
    <mergeCell ref="AE45:AE46"/>
    <mergeCell ref="AD45:AD46"/>
    <mergeCell ref="AC45:AC46"/>
    <mergeCell ref="AB45:AB46"/>
    <mergeCell ref="AA45:AA46"/>
    <mergeCell ref="Z45:Z46"/>
    <mergeCell ref="Y45:Y46"/>
    <mergeCell ref="X45:X46"/>
    <mergeCell ref="W45:W46"/>
    <mergeCell ref="V45:V46"/>
    <mergeCell ref="U45:U46"/>
    <mergeCell ref="T45:T46"/>
    <mergeCell ref="S45:S46"/>
    <mergeCell ref="R45:R46"/>
    <mergeCell ref="Q45:Q46"/>
    <mergeCell ref="P45:P46"/>
    <mergeCell ref="O45:O46"/>
    <mergeCell ref="N45:N46"/>
    <mergeCell ref="M45:M46"/>
    <mergeCell ref="L45:L46"/>
    <mergeCell ref="K45:K46"/>
    <mergeCell ref="J45:J46"/>
    <mergeCell ref="I45:I46"/>
    <mergeCell ref="H45:H46"/>
    <mergeCell ref="G45:G46"/>
    <mergeCell ref="F45:F46"/>
    <mergeCell ref="E45:E46"/>
    <mergeCell ref="D45:D46"/>
    <mergeCell ref="C45:C46"/>
    <mergeCell ref="B45:B46"/>
    <mergeCell ref="A45:A46"/>
    <mergeCell ref="AM43:AM44"/>
    <mergeCell ref="AF43:AF44"/>
    <mergeCell ref="AE43:AE44"/>
    <mergeCell ref="AD43:AD44"/>
    <mergeCell ref="AC43:AC44"/>
    <mergeCell ref="AB43:AB44"/>
    <mergeCell ref="AA43:AA44"/>
    <mergeCell ref="Z43:Z44"/>
    <mergeCell ref="Y43:Y44"/>
    <mergeCell ref="X43:X44"/>
    <mergeCell ref="W43:W44"/>
    <mergeCell ref="V43:V44"/>
    <mergeCell ref="U43:U44"/>
    <mergeCell ref="T43:T44"/>
    <mergeCell ref="S43:S44"/>
    <mergeCell ref="R43:R44"/>
    <mergeCell ref="Q43:Q44"/>
    <mergeCell ref="P43:P44"/>
    <mergeCell ref="O43:O44"/>
    <mergeCell ref="N43:N44"/>
    <mergeCell ref="M43:M44"/>
    <mergeCell ref="L43:L44"/>
    <mergeCell ref="K43:K44"/>
    <mergeCell ref="J43:J44"/>
    <mergeCell ref="I43:I44"/>
    <mergeCell ref="H43:H44"/>
    <mergeCell ref="G43:G44"/>
    <mergeCell ref="F43:F44"/>
    <mergeCell ref="E43:E44"/>
    <mergeCell ref="D43:D44"/>
    <mergeCell ref="C43:C44"/>
    <mergeCell ref="B43:B44"/>
    <mergeCell ref="A43:A44"/>
    <mergeCell ref="AM41:AM42"/>
    <mergeCell ref="AF41:AF42"/>
    <mergeCell ref="AE41:AE42"/>
    <mergeCell ref="AD41:AD42"/>
    <mergeCell ref="AC41:AC42"/>
    <mergeCell ref="AB41:AB42"/>
    <mergeCell ref="AA41:AA42"/>
    <mergeCell ref="Z41:Z42"/>
    <mergeCell ref="Y41:Y42"/>
    <mergeCell ref="X41:X42"/>
    <mergeCell ref="W41:W42"/>
    <mergeCell ref="V41:V42"/>
    <mergeCell ref="U41:U42"/>
    <mergeCell ref="T41:T42"/>
    <mergeCell ref="S41:S42"/>
    <mergeCell ref="R41:R42"/>
    <mergeCell ref="Q41:Q42"/>
    <mergeCell ref="P41:P42"/>
    <mergeCell ref="O41:O42"/>
    <mergeCell ref="N41:N42"/>
    <mergeCell ref="M41:M42"/>
    <mergeCell ref="L41:L42"/>
    <mergeCell ref="K41:K42"/>
    <mergeCell ref="J41:J42"/>
    <mergeCell ref="I41:I42"/>
    <mergeCell ref="H41:H42"/>
    <mergeCell ref="G41:G42"/>
    <mergeCell ref="F41:F42"/>
    <mergeCell ref="E41:E42"/>
    <mergeCell ref="D41:D42"/>
    <mergeCell ref="C41:C42"/>
    <mergeCell ref="B41:B42"/>
    <mergeCell ref="A41:A42"/>
    <mergeCell ref="AM39:AM40"/>
    <mergeCell ref="AF39:AF40"/>
    <mergeCell ref="AE39:AE40"/>
    <mergeCell ref="AD39:AD40"/>
    <mergeCell ref="AC39:AC40"/>
    <mergeCell ref="AB39:AB40"/>
    <mergeCell ref="AA39:AA40"/>
    <mergeCell ref="Z39:Z40"/>
    <mergeCell ref="Y39:Y40"/>
    <mergeCell ref="X39:X40"/>
    <mergeCell ref="W39:W40"/>
    <mergeCell ref="V39:V40"/>
    <mergeCell ref="U39:U40"/>
    <mergeCell ref="T39:T40"/>
    <mergeCell ref="S39:S40"/>
    <mergeCell ref="R39:R40"/>
    <mergeCell ref="Q39:Q40"/>
    <mergeCell ref="P39:P40"/>
    <mergeCell ref="O39:O40"/>
    <mergeCell ref="N39:N40"/>
    <mergeCell ref="M39:M40"/>
    <mergeCell ref="L39:L40"/>
    <mergeCell ref="K39:K40"/>
    <mergeCell ref="J39:J40"/>
    <mergeCell ref="I39:I40"/>
    <mergeCell ref="H39:H40"/>
    <mergeCell ref="G39:G40"/>
    <mergeCell ref="F39:F40"/>
    <mergeCell ref="E39:E40"/>
    <mergeCell ref="D39:D40"/>
    <mergeCell ref="C39:C40"/>
    <mergeCell ref="B39:B40"/>
    <mergeCell ref="A39:A40"/>
    <mergeCell ref="AM37:AM38"/>
    <mergeCell ref="AF37:AF38"/>
    <mergeCell ref="AE37:AE38"/>
    <mergeCell ref="AD37:AD38"/>
    <mergeCell ref="AC37:AC38"/>
    <mergeCell ref="AB37:AB38"/>
    <mergeCell ref="AA37:AA38"/>
    <mergeCell ref="Z37:Z38"/>
    <mergeCell ref="Y37:Y38"/>
    <mergeCell ref="X37:X38"/>
    <mergeCell ref="W37:W38"/>
    <mergeCell ref="V37:V38"/>
    <mergeCell ref="U37:U38"/>
    <mergeCell ref="T37:T38"/>
    <mergeCell ref="S37:S38"/>
    <mergeCell ref="R37:R38"/>
    <mergeCell ref="Q37:Q38"/>
    <mergeCell ref="P37:P38"/>
    <mergeCell ref="O37:O38"/>
    <mergeCell ref="N37:N38"/>
    <mergeCell ref="M37:M38"/>
    <mergeCell ref="L37:L38"/>
    <mergeCell ref="K37:K38"/>
    <mergeCell ref="J37:J38"/>
    <mergeCell ref="I37:I38"/>
    <mergeCell ref="H37:H38"/>
    <mergeCell ref="G37:G38"/>
    <mergeCell ref="F37:F38"/>
    <mergeCell ref="E37:E38"/>
    <mergeCell ref="D37:D38"/>
    <mergeCell ref="C37:C38"/>
    <mergeCell ref="B37:B38"/>
    <mergeCell ref="A37:A38"/>
    <mergeCell ref="AM35:AM36"/>
    <mergeCell ref="AF35:AF36"/>
    <mergeCell ref="AE35:AE36"/>
    <mergeCell ref="AD35:AD36"/>
    <mergeCell ref="AC35:AC36"/>
    <mergeCell ref="AB35:AB36"/>
    <mergeCell ref="AA35:AA36"/>
    <mergeCell ref="Z35:Z36"/>
    <mergeCell ref="Y35:Y36"/>
    <mergeCell ref="X35:X36"/>
    <mergeCell ref="W35:W36"/>
    <mergeCell ref="V35:V36"/>
    <mergeCell ref="U35:U36"/>
    <mergeCell ref="T35:T36"/>
    <mergeCell ref="S35:S36"/>
    <mergeCell ref="R35:R36"/>
    <mergeCell ref="Q35:Q36"/>
    <mergeCell ref="P35:P36"/>
    <mergeCell ref="O35:O36"/>
    <mergeCell ref="N35:N36"/>
    <mergeCell ref="M35:M36"/>
    <mergeCell ref="L35:L36"/>
    <mergeCell ref="K35:K36"/>
    <mergeCell ref="J35:J36"/>
    <mergeCell ref="I35:I36"/>
    <mergeCell ref="H35:H36"/>
    <mergeCell ref="G35:G36"/>
    <mergeCell ref="F35:F36"/>
    <mergeCell ref="E35:E36"/>
    <mergeCell ref="D35:D36"/>
    <mergeCell ref="C35:C36"/>
    <mergeCell ref="B35:B36"/>
    <mergeCell ref="A35:A36"/>
    <mergeCell ref="AM33:AM34"/>
    <mergeCell ref="AF33:AF34"/>
    <mergeCell ref="AE33:AE34"/>
    <mergeCell ref="AD33:AD34"/>
    <mergeCell ref="AC33:AC34"/>
    <mergeCell ref="AB33:AB34"/>
    <mergeCell ref="AA33:AA34"/>
    <mergeCell ref="Z33:Z34"/>
    <mergeCell ref="Y33:Y34"/>
    <mergeCell ref="X33:X34"/>
    <mergeCell ref="W33:W34"/>
    <mergeCell ref="V33:V34"/>
    <mergeCell ref="U33:U34"/>
    <mergeCell ref="T33:T34"/>
    <mergeCell ref="S33:S34"/>
    <mergeCell ref="R33:R34"/>
    <mergeCell ref="Q33:Q34"/>
    <mergeCell ref="P33:P34"/>
    <mergeCell ref="O33:O34"/>
    <mergeCell ref="N33:N34"/>
    <mergeCell ref="M33:M34"/>
    <mergeCell ref="L33:L34"/>
    <mergeCell ref="K33:K34"/>
    <mergeCell ref="J33:J34"/>
    <mergeCell ref="I33:I34"/>
    <mergeCell ref="H33:H34"/>
    <mergeCell ref="G33:G34"/>
    <mergeCell ref="F33:F34"/>
    <mergeCell ref="E33:E34"/>
    <mergeCell ref="D33:D34"/>
    <mergeCell ref="C33:C34"/>
    <mergeCell ref="B33:B34"/>
    <mergeCell ref="A33:A34"/>
    <mergeCell ref="AM31:AM32"/>
    <mergeCell ref="AF31:AF32"/>
    <mergeCell ref="AE31:AE32"/>
    <mergeCell ref="AD31:AD32"/>
    <mergeCell ref="AC31:AC32"/>
    <mergeCell ref="AB31:AB32"/>
    <mergeCell ref="AA31:AA32"/>
    <mergeCell ref="Z31:Z32"/>
    <mergeCell ref="Y31:Y32"/>
    <mergeCell ref="X31:X32"/>
    <mergeCell ref="W31:W32"/>
    <mergeCell ref="V31:V32"/>
    <mergeCell ref="U31:U32"/>
    <mergeCell ref="T31:T32"/>
    <mergeCell ref="S31:S32"/>
    <mergeCell ref="R31:R32"/>
    <mergeCell ref="Q31:Q32"/>
    <mergeCell ref="P31:P32"/>
    <mergeCell ref="O31:O32"/>
    <mergeCell ref="N31:N32"/>
    <mergeCell ref="M31:M32"/>
    <mergeCell ref="L31:L32"/>
    <mergeCell ref="K31:K32"/>
    <mergeCell ref="J31:J32"/>
    <mergeCell ref="I31:I32"/>
    <mergeCell ref="H31:H32"/>
    <mergeCell ref="G31:G32"/>
    <mergeCell ref="F31:F32"/>
    <mergeCell ref="E31:E32"/>
    <mergeCell ref="D31:D32"/>
    <mergeCell ref="C31:C32"/>
    <mergeCell ref="B31:B32"/>
    <mergeCell ref="A31:A32"/>
    <mergeCell ref="AM29:AM30"/>
    <mergeCell ref="AF29:AF30"/>
    <mergeCell ref="AE29:AE30"/>
    <mergeCell ref="AD29:AD30"/>
    <mergeCell ref="AC29:AC30"/>
    <mergeCell ref="AB29:AB30"/>
    <mergeCell ref="AA29:AA30"/>
    <mergeCell ref="Z29:Z30"/>
    <mergeCell ref="Y29:Y30"/>
    <mergeCell ref="X29:X30"/>
    <mergeCell ref="W29:W30"/>
    <mergeCell ref="V29:V30"/>
    <mergeCell ref="U29:U30"/>
    <mergeCell ref="T29:T30"/>
    <mergeCell ref="S29:S30"/>
    <mergeCell ref="R29:R30"/>
    <mergeCell ref="Q29:Q30"/>
    <mergeCell ref="P29:P30"/>
    <mergeCell ref="O29:O30"/>
    <mergeCell ref="N29:N30"/>
    <mergeCell ref="M29:M30"/>
    <mergeCell ref="L29:L30"/>
    <mergeCell ref="K29:K30"/>
    <mergeCell ref="J29:J30"/>
    <mergeCell ref="I29:I30"/>
    <mergeCell ref="H29:H30"/>
    <mergeCell ref="G29:G30"/>
    <mergeCell ref="F29:F30"/>
    <mergeCell ref="E29:E30"/>
    <mergeCell ref="D29:D30"/>
    <mergeCell ref="C29:C30"/>
    <mergeCell ref="B29:B30"/>
    <mergeCell ref="A29:A30"/>
    <mergeCell ref="AM26:AM27"/>
    <mergeCell ref="AF26:AF27"/>
    <mergeCell ref="AE26:AE27"/>
    <mergeCell ref="AD26:AD27"/>
    <mergeCell ref="AC26:AC27"/>
    <mergeCell ref="AB26:AB27"/>
    <mergeCell ref="AA26:AA27"/>
    <mergeCell ref="Z26:Z27"/>
    <mergeCell ref="Y26:Y27"/>
    <mergeCell ref="X26:X27"/>
    <mergeCell ref="W26:W27"/>
    <mergeCell ref="V26:V27"/>
    <mergeCell ref="U26:U27"/>
    <mergeCell ref="T26:T27"/>
    <mergeCell ref="S26:S27"/>
    <mergeCell ref="R26:R27"/>
    <mergeCell ref="Q26:Q27"/>
    <mergeCell ref="P26:P27"/>
    <mergeCell ref="O26:O27"/>
    <mergeCell ref="N26:N27"/>
    <mergeCell ref="M26:M27"/>
    <mergeCell ref="L26:L27"/>
    <mergeCell ref="K26:K27"/>
    <mergeCell ref="J26:J27"/>
    <mergeCell ref="I26:I27"/>
    <mergeCell ref="H26:H27"/>
    <mergeCell ref="G26:G27"/>
    <mergeCell ref="F26:F27"/>
    <mergeCell ref="E26:E27"/>
    <mergeCell ref="D26:D27"/>
    <mergeCell ref="C26:C27"/>
    <mergeCell ref="B26:B27"/>
    <mergeCell ref="A26:A27"/>
    <mergeCell ref="AM24:AM25"/>
    <mergeCell ref="AF24:AF25"/>
    <mergeCell ref="AE24:AE25"/>
    <mergeCell ref="AD24:AD25"/>
    <mergeCell ref="AC24:AC25"/>
    <mergeCell ref="AB24:AB25"/>
    <mergeCell ref="AA24:AA25"/>
    <mergeCell ref="Z24:Z25"/>
    <mergeCell ref="Y24:Y25"/>
    <mergeCell ref="X24:X25"/>
    <mergeCell ref="W24:W25"/>
    <mergeCell ref="V24:V25"/>
    <mergeCell ref="U24:U25"/>
    <mergeCell ref="T24:T25"/>
    <mergeCell ref="S24:S25"/>
    <mergeCell ref="R24:R25"/>
    <mergeCell ref="Q24:Q25"/>
    <mergeCell ref="P24:P25"/>
    <mergeCell ref="O24:O25"/>
    <mergeCell ref="N24:N25"/>
    <mergeCell ref="M24:M25"/>
    <mergeCell ref="L24:L25"/>
    <mergeCell ref="K24:K25"/>
    <mergeCell ref="J24:J25"/>
    <mergeCell ref="I24:I25"/>
    <mergeCell ref="H24:H25"/>
    <mergeCell ref="G24:G25"/>
    <mergeCell ref="F24:F25"/>
    <mergeCell ref="E24:E25"/>
    <mergeCell ref="D24:D25"/>
    <mergeCell ref="C24:C25"/>
    <mergeCell ref="B24:B25"/>
    <mergeCell ref="A24:A25"/>
    <mergeCell ref="AM22:AM23"/>
    <mergeCell ref="AF22:AF23"/>
    <mergeCell ref="AE22:AE23"/>
    <mergeCell ref="AD22:AD23"/>
    <mergeCell ref="AC22:AC23"/>
    <mergeCell ref="AB22:AB23"/>
    <mergeCell ref="AA22:AA23"/>
    <mergeCell ref="Z22:Z23"/>
    <mergeCell ref="Y22:Y23"/>
    <mergeCell ref="X22:X23"/>
    <mergeCell ref="W22:W23"/>
    <mergeCell ref="V22:V23"/>
    <mergeCell ref="U22:U23"/>
    <mergeCell ref="T22:T23"/>
    <mergeCell ref="S22:S23"/>
    <mergeCell ref="R22:R23"/>
    <mergeCell ref="Q22:Q23"/>
    <mergeCell ref="P22:P23"/>
    <mergeCell ref="O22:O23"/>
    <mergeCell ref="N22:N23"/>
    <mergeCell ref="M22:M23"/>
    <mergeCell ref="L22:L23"/>
    <mergeCell ref="K22:K23"/>
    <mergeCell ref="J22:J23"/>
    <mergeCell ref="I22:I23"/>
    <mergeCell ref="H22:H23"/>
    <mergeCell ref="G22:G23"/>
    <mergeCell ref="F22:F23"/>
    <mergeCell ref="E22:E23"/>
    <mergeCell ref="D22:D23"/>
    <mergeCell ref="C22:C23"/>
    <mergeCell ref="B22:B23"/>
    <mergeCell ref="A22:A23"/>
    <mergeCell ref="AM19:AM21"/>
    <mergeCell ref="AF19:AF21"/>
    <mergeCell ref="AE19:AE21"/>
    <mergeCell ref="AD19:AD21"/>
    <mergeCell ref="AC19:AC21"/>
    <mergeCell ref="AB19:AB21"/>
    <mergeCell ref="AA19:AA21"/>
    <mergeCell ref="Z19:Z21"/>
    <mergeCell ref="Y19:Y21"/>
    <mergeCell ref="X19:X21"/>
    <mergeCell ref="W19:W21"/>
    <mergeCell ref="V19:V21"/>
    <mergeCell ref="U19:U21"/>
    <mergeCell ref="T19:T21"/>
    <mergeCell ref="S19:S21"/>
    <mergeCell ref="R19:R21"/>
    <mergeCell ref="Q19:Q21"/>
    <mergeCell ref="P19:P21"/>
    <mergeCell ref="O19:O21"/>
    <mergeCell ref="N19:N21"/>
    <mergeCell ref="M19:M21"/>
    <mergeCell ref="L19:L21"/>
    <mergeCell ref="K19:K21"/>
    <mergeCell ref="J19:J21"/>
    <mergeCell ref="I19:I21"/>
    <mergeCell ref="H19:H21"/>
    <mergeCell ref="G19:G21"/>
    <mergeCell ref="F19:F21"/>
    <mergeCell ref="E19:E21"/>
    <mergeCell ref="D19:D21"/>
    <mergeCell ref="C19:C21"/>
    <mergeCell ref="B19:B21"/>
    <mergeCell ref="A19:A21"/>
    <mergeCell ref="AM17:AM18"/>
    <mergeCell ref="AF17:AF18"/>
    <mergeCell ref="AE17:AE18"/>
    <mergeCell ref="AD17:AD18"/>
    <mergeCell ref="AC17:AC18"/>
    <mergeCell ref="AB17:AB18"/>
    <mergeCell ref="AA17:AA18"/>
    <mergeCell ref="Z17:Z18"/>
    <mergeCell ref="Y17:Y18"/>
    <mergeCell ref="X17:X18"/>
    <mergeCell ref="W17:W18"/>
    <mergeCell ref="V17:V18"/>
    <mergeCell ref="U17:U18"/>
    <mergeCell ref="T17:T18"/>
    <mergeCell ref="S17:S18"/>
    <mergeCell ref="R17:R18"/>
    <mergeCell ref="Q17:Q18"/>
    <mergeCell ref="P17:P18"/>
    <mergeCell ref="O17:O18"/>
    <mergeCell ref="N17:N18"/>
    <mergeCell ref="M17:M18"/>
    <mergeCell ref="L17:L18"/>
    <mergeCell ref="K17:K18"/>
    <mergeCell ref="J17:J18"/>
    <mergeCell ref="I17:I18"/>
    <mergeCell ref="H17:H18"/>
    <mergeCell ref="G17:G18"/>
    <mergeCell ref="F17:F18"/>
    <mergeCell ref="E17:E18"/>
    <mergeCell ref="D17:D18"/>
    <mergeCell ref="C17:C18"/>
    <mergeCell ref="B17:B18"/>
    <mergeCell ref="A17:A18"/>
    <mergeCell ref="AM15:AM16"/>
    <mergeCell ref="AF15:AF16"/>
    <mergeCell ref="AE15:AE16"/>
    <mergeCell ref="AD15:AD16"/>
    <mergeCell ref="AC15:AC16"/>
    <mergeCell ref="AB15:AB16"/>
    <mergeCell ref="AA15:AA16"/>
    <mergeCell ref="Z15:Z16"/>
    <mergeCell ref="Y15:Y16"/>
    <mergeCell ref="X15:X16"/>
    <mergeCell ref="W15:W16"/>
    <mergeCell ref="V15:V16"/>
    <mergeCell ref="U15:U16"/>
    <mergeCell ref="T15:T16"/>
    <mergeCell ref="S15:S16"/>
    <mergeCell ref="R15:R16"/>
    <mergeCell ref="Q15:Q16"/>
    <mergeCell ref="P15:P16"/>
    <mergeCell ref="O15:O16"/>
    <mergeCell ref="N15:N16"/>
    <mergeCell ref="M15:M16"/>
    <mergeCell ref="L15:L16"/>
    <mergeCell ref="K15:K16"/>
    <mergeCell ref="J15:J16"/>
    <mergeCell ref="I15:I16"/>
    <mergeCell ref="H15:H16"/>
    <mergeCell ref="G15:G16"/>
    <mergeCell ref="F15:F16"/>
    <mergeCell ref="E15:E16"/>
    <mergeCell ref="D15:D16"/>
    <mergeCell ref="C15:C16"/>
    <mergeCell ref="B15:B16"/>
    <mergeCell ref="A15:A16"/>
    <mergeCell ref="AM13:AM14"/>
    <mergeCell ref="AF13:AF14"/>
    <mergeCell ref="AE13:AE14"/>
    <mergeCell ref="AD13:AD14"/>
    <mergeCell ref="AC13:AC14"/>
    <mergeCell ref="AB13:AB14"/>
    <mergeCell ref="AA13:AA14"/>
    <mergeCell ref="Z13:Z14"/>
    <mergeCell ref="Y13:Y14"/>
    <mergeCell ref="X13:X14"/>
    <mergeCell ref="W13:W14"/>
    <mergeCell ref="V13:V14"/>
    <mergeCell ref="U13:U14"/>
    <mergeCell ref="T13:T14"/>
    <mergeCell ref="S13:S14"/>
    <mergeCell ref="R13:R14"/>
    <mergeCell ref="Q13:Q14"/>
    <mergeCell ref="P13:P14"/>
    <mergeCell ref="O13:O14"/>
    <mergeCell ref="N13:N14"/>
    <mergeCell ref="M13:M14"/>
    <mergeCell ref="L13:L14"/>
    <mergeCell ref="K13:K14"/>
    <mergeCell ref="J13:J14"/>
    <mergeCell ref="I13:I14"/>
    <mergeCell ref="H13:H14"/>
    <mergeCell ref="G13:G14"/>
    <mergeCell ref="F13:F14"/>
    <mergeCell ref="E13:E14"/>
    <mergeCell ref="D13:D14"/>
    <mergeCell ref="C13:C14"/>
    <mergeCell ref="B13:B14"/>
    <mergeCell ref="A13:A14"/>
    <mergeCell ref="AM11:AM12"/>
    <mergeCell ref="AF11:AF12"/>
    <mergeCell ref="AE11:AE12"/>
    <mergeCell ref="AD11:AD12"/>
    <mergeCell ref="AC11:AC12"/>
    <mergeCell ref="AB11:AB12"/>
    <mergeCell ref="AA11:AA12"/>
    <mergeCell ref="Z11:Z12"/>
    <mergeCell ref="Y11:Y12"/>
    <mergeCell ref="X11:X12"/>
    <mergeCell ref="W11:W12"/>
    <mergeCell ref="V11:V12"/>
    <mergeCell ref="U11:U12"/>
    <mergeCell ref="T11:T12"/>
    <mergeCell ref="S11:S12"/>
    <mergeCell ref="R11:R12"/>
    <mergeCell ref="Q11:Q12"/>
    <mergeCell ref="P11:P12"/>
    <mergeCell ref="O11:O12"/>
    <mergeCell ref="N11:N12"/>
    <mergeCell ref="M11:M12"/>
    <mergeCell ref="L11:L12"/>
    <mergeCell ref="K11:K12"/>
    <mergeCell ref="J11:J12"/>
    <mergeCell ref="I11:I12"/>
    <mergeCell ref="H11:H12"/>
    <mergeCell ref="G11:G12"/>
    <mergeCell ref="F11:F12"/>
    <mergeCell ref="E11:E12"/>
    <mergeCell ref="D11:D12"/>
    <mergeCell ref="C11:C12"/>
    <mergeCell ref="B11:B12"/>
    <mergeCell ref="A11:A12"/>
    <mergeCell ref="AM9:AM10"/>
    <mergeCell ref="AF9:AF10"/>
    <mergeCell ref="AE9:AE10"/>
    <mergeCell ref="AD9:AD10"/>
    <mergeCell ref="AC9:AC10"/>
    <mergeCell ref="AB9:AB10"/>
    <mergeCell ref="AA9:AA10"/>
    <mergeCell ref="Z9:Z10"/>
    <mergeCell ref="Y9:Y10"/>
    <mergeCell ref="X9:X10"/>
    <mergeCell ref="W9:W10"/>
    <mergeCell ref="V9:V10"/>
    <mergeCell ref="U9:U10"/>
    <mergeCell ref="T9:T10"/>
    <mergeCell ref="S9:S10"/>
    <mergeCell ref="R9:R10"/>
    <mergeCell ref="Q9:Q10"/>
    <mergeCell ref="P9:P10"/>
    <mergeCell ref="O9:O10"/>
    <mergeCell ref="N9:N10"/>
    <mergeCell ref="M9:M10"/>
    <mergeCell ref="L9:L10"/>
    <mergeCell ref="K9:K10"/>
    <mergeCell ref="J9:J10"/>
    <mergeCell ref="I9:I10"/>
    <mergeCell ref="H9:H10"/>
    <mergeCell ref="G9:G10"/>
    <mergeCell ref="F9:F10"/>
    <mergeCell ref="E9:E10"/>
    <mergeCell ref="D9:D10"/>
    <mergeCell ref="C9:C10"/>
    <mergeCell ref="B9:B10"/>
    <mergeCell ref="A9:A10"/>
    <mergeCell ref="AM7:AM8"/>
    <mergeCell ref="AF7:AF8"/>
    <mergeCell ref="AE7:AE8"/>
    <mergeCell ref="AD7:AD8"/>
    <mergeCell ref="AC7:AC8"/>
    <mergeCell ref="AB7:AB8"/>
    <mergeCell ref="AA7:AA8"/>
    <mergeCell ref="Z7:Z8"/>
    <mergeCell ref="Y7:Y8"/>
    <mergeCell ref="X7:X8"/>
    <mergeCell ref="W7:W8"/>
    <mergeCell ref="V7:V8"/>
    <mergeCell ref="U7:U8"/>
    <mergeCell ref="T7:T8"/>
    <mergeCell ref="S7:S8"/>
    <mergeCell ref="R7:R8"/>
    <mergeCell ref="Q7:Q8"/>
    <mergeCell ref="P7:P8"/>
    <mergeCell ref="O7:O8"/>
    <mergeCell ref="N7:N8"/>
    <mergeCell ref="M7:M8"/>
    <mergeCell ref="L7:L8"/>
    <mergeCell ref="K7:K8"/>
    <mergeCell ref="J7:J8"/>
    <mergeCell ref="I7:I8"/>
    <mergeCell ref="H7:H8"/>
    <mergeCell ref="G7:G8"/>
    <mergeCell ref="F7:F8"/>
    <mergeCell ref="E7:E8"/>
    <mergeCell ref="D7:D8"/>
    <mergeCell ref="C7:C8"/>
    <mergeCell ref="B7:B8"/>
    <mergeCell ref="A7:A8"/>
    <mergeCell ref="AM5:AM6"/>
    <mergeCell ref="AF5:AF6"/>
    <mergeCell ref="AE5:AE6"/>
    <mergeCell ref="AD5:AD6"/>
    <mergeCell ref="AC5:AC6"/>
    <mergeCell ref="AB5:AB6"/>
    <mergeCell ref="AA5:AA6"/>
    <mergeCell ref="Z5:Z6"/>
    <mergeCell ref="Y5:Y6"/>
    <mergeCell ref="X5:X6"/>
    <mergeCell ref="W5:W6"/>
    <mergeCell ref="V5:V6"/>
    <mergeCell ref="U5:U6"/>
    <mergeCell ref="T5:T6"/>
    <mergeCell ref="S5:S6"/>
    <mergeCell ref="R5:R6"/>
    <mergeCell ref="Q5:Q6"/>
    <mergeCell ref="P5:P6"/>
    <mergeCell ref="O5:O6"/>
    <mergeCell ref="N5:N6"/>
    <mergeCell ref="M5:M6"/>
    <mergeCell ref="L5:L6"/>
    <mergeCell ref="K5:K6"/>
    <mergeCell ref="J5:J6"/>
    <mergeCell ref="I5:I6"/>
    <mergeCell ref="H5:H6"/>
    <mergeCell ref="G5:G6"/>
    <mergeCell ref="F5:F6"/>
    <mergeCell ref="E5:E6"/>
    <mergeCell ref="D5:D6"/>
    <mergeCell ref="C5:C6"/>
    <mergeCell ref="B5:B6"/>
    <mergeCell ref="A5:A6"/>
    <mergeCell ref="AM2:AM3"/>
    <mergeCell ref="AF2:AF3"/>
    <mergeCell ref="AE2:AE3"/>
    <mergeCell ref="AD2:AD3"/>
    <mergeCell ref="AC2:AC3"/>
    <mergeCell ref="AB2:AB3"/>
    <mergeCell ref="AA2:AA3"/>
    <mergeCell ref="Z2:Z3"/>
    <mergeCell ref="Y2:Y3"/>
    <mergeCell ref="X2:X3"/>
    <mergeCell ref="W2:W3"/>
    <mergeCell ref="V2:V3"/>
    <mergeCell ref="U2:U3"/>
    <mergeCell ref="T2:T3"/>
    <mergeCell ref="S2:S3"/>
    <mergeCell ref="R2:R3"/>
    <mergeCell ref="Q2:Q3"/>
    <mergeCell ref="P2:P3"/>
    <mergeCell ref="O2:O3"/>
    <mergeCell ref="N2:N3"/>
    <mergeCell ref="M2:M3"/>
    <mergeCell ref="L2:L3"/>
    <mergeCell ref="K2:K3"/>
    <mergeCell ref="J2:J3"/>
    <mergeCell ref="I2:I3"/>
    <mergeCell ref="H2:H3"/>
    <mergeCell ref="G2:G3"/>
    <mergeCell ref="F2:F3"/>
    <mergeCell ref="E2:E3"/>
    <mergeCell ref="D2:D3"/>
    <mergeCell ref="C2:C3"/>
    <mergeCell ref="B2:B3"/>
    <mergeCell ref="A2:A3"/>
  </mergeCell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Jiří Vogel</dc:creator>
  <cp:keywords/>
  <dc:description/>
  <cp:lastModifiedBy>Ing. Jiří Vogel</cp:lastModifiedBy>
  <dcterms:created xsi:type="dcterms:W3CDTF">2020-10-12T08:26:41Z</dcterms:created>
  <dcterms:modified xsi:type="dcterms:W3CDTF">2020-10-12T08:26:42Z</dcterms:modified>
  <cp:category/>
  <cp:version/>
  <cp:contentType/>
  <cp:contentStatus/>
</cp:coreProperties>
</file>