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26. Skladový objekt v Kladrubech nad Labem - odstranění stavby\02. Výzva\"/>
    </mc:Choice>
  </mc:AlternateContent>
  <bookViews>
    <workbookView xWindow="-105" yWindow="-105" windowWidth="38625" windowHeight="21225"/>
  </bookViews>
  <sheets>
    <sheet name="Rekapitulace stavby" sheetId="1" r:id="rId1"/>
    <sheet name="01.07 - Demolice" sheetId="9" r:id="rId2"/>
  </sheets>
  <definedNames>
    <definedName name="_xlnm._FilterDatabase" localSheetId="1" hidden="1">'01.07 - Demolice'!$C$148:$K$185</definedName>
    <definedName name="_xlnm.Print_Titles" localSheetId="1">'01.07 - Demolice'!$148:$148</definedName>
    <definedName name="_xlnm.Print_Titles" localSheetId="0">'Rekapitulace stavby'!$92:$92</definedName>
    <definedName name="_xlnm.Print_Area" localSheetId="1">'01.07 - Demolice'!$C$4:$J$76,'01.07 - Demolice'!$C$82:$J$128,'01.07 - Demolice'!$C$134:$K$185</definedName>
    <definedName name="_xlnm.Print_Area" localSheetId="0">'Rekapitulace stavby'!$B$3:$AP$77</definedName>
  </definedNames>
  <calcPr calcId="152511"/>
</workbook>
</file>

<file path=xl/calcChain.xml><?xml version="1.0" encoding="utf-8"?>
<calcChain xmlns="http://schemas.openxmlformats.org/spreadsheetml/2006/main">
  <c r="J175" i="9" l="1"/>
  <c r="BK175" i="9"/>
  <c r="J162" i="9"/>
  <c r="BK162" i="9"/>
  <c r="BK185" i="9" l="1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2" i="9"/>
  <c r="BI182" i="9"/>
  <c r="BH182" i="9"/>
  <c r="BG182" i="9"/>
  <c r="BF182" i="9"/>
  <c r="T182" i="9"/>
  <c r="R182" i="9"/>
  <c r="P182" i="9"/>
  <c r="J182" i="9"/>
  <c r="BE182" i="9" s="1"/>
  <c r="BK181" i="9"/>
  <c r="BI181" i="9"/>
  <c r="BH181" i="9"/>
  <c r="BG181" i="9"/>
  <c r="BF181" i="9"/>
  <c r="T181" i="9"/>
  <c r="R181" i="9"/>
  <c r="P181" i="9"/>
  <c r="J181" i="9"/>
  <c r="BE181" i="9" s="1"/>
  <c r="BK179" i="9"/>
  <c r="BK178" i="9" s="1"/>
  <c r="BI179" i="9"/>
  <c r="BH179" i="9"/>
  <c r="BG179" i="9"/>
  <c r="BF179" i="9"/>
  <c r="T179" i="9"/>
  <c r="T178" i="9" s="1"/>
  <c r="R179" i="9"/>
  <c r="P179" i="9"/>
  <c r="P178" i="9" s="1"/>
  <c r="J179" i="9"/>
  <c r="BE179" i="9" s="1"/>
  <c r="BK174" i="9"/>
  <c r="BI174" i="9"/>
  <c r="BH174" i="9"/>
  <c r="BG174" i="9"/>
  <c r="BF174" i="9"/>
  <c r="T174" i="9"/>
  <c r="R174" i="9"/>
  <c r="P174" i="9"/>
  <c r="J174" i="9"/>
  <c r="BE174" i="9" s="1"/>
  <c r="BK173" i="9"/>
  <c r="BI173" i="9"/>
  <c r="BH173" i="9"/>
  <c r="BG173" i="9"/>
  <c r="BF173" i="9"/>
  <c r="T173" i="9"/>
  <c r="R173" i="9"/>
  <c r="P173" i="9"/>
  <c r="J173" i="9"/>
  <c r="BE173" i="9" s="1"/>
  <c r="BK172" i="9"/>
  <c r="BI172" i="9"/>
  <c r="BH172" i="9"/>
  <c r="BG172" i="9"/>
  <c r="BF172" i="9"/>
  <c r="T172" i="9"/>
  <c r="R172" i="9"/>
  <c r="P172" i="9"/>
  <c r="J172" i="9"/>
  <c r="BE172" i="9" s="1"/>
  <c r="BK171" i="9"/>
  <c r="BI171" i="9"/>
  <c r="BH171" i="9"/>
  <c r="BG171" i="9"/>
  <c r="BF171" i="9"/>
  <c r="T171" i="9"/>
  <c r="R171" i="9"/>
  <c r="P171" i="9"/>
  <c r="J171" i="9"/>
  <c r="BE171" i="9" s="1"/>
  <c r="BK170" i="9"/>
  <c r="BI170" i="9"/>
  <c r="BH170" i="9"/>
  <c r="BG170" i="9"/>
  <c r="BF170" i="9"/>
  <c r="T170" i="9"/>
  <c r="R170" i="9"/>
  <c r="P170" i="9"/>
  <c r="J170" i="9"/>
  <c r="BE170" i="9" s="1"/>
  <c r="BK169" i="9"/>
  <c r="BI169" i="9"/>
  <c r="BH169" i="9"/>
  <c r="BG169" i="9"/>
  <c r="BF169" i="9"/>
  <c r="T169" i="9"/>
  <c r="R169" i="9"/>
  <c r="P169" i="9"/>
  <c r="J169" i="9"/>
  <c r="BE169" i="9" s="1"/>
  <c r="BK168" i="9"/>
  <c r="BI168" i="9"/>
  <c r="BH168" i="9"/>
  <c r="BG168" i="9"/>
  <c r="BF168" i="9"/>
  <c r="T168" i="9"/>
  <c r="R168" i="9"/>
  <c r="P168" i="9"/>
  <c r="J168" i="9"/>
  <c r="BK167" i="9"/>
  <c r="BI167" i="9"/>
  <c r="BH167" i="9"/>
  <c r="BG167" i="9"/>
  <c r="BF167" i="9"/>
  <c r="T167" i="9"/>
  <c r="R167" i="9"/>
  <c r="P167" i="9"/>
  <c r="J167" i="9"/>
  <c r="BE167" i="9" s="1"/>
  <c r="BK166" i="9"/>
  <c r="BI166" i="9"/>
  <c r="BH166" i="9"/>
  <c r="BG166" i="9"/>
  <c r="BF166" i="9"/>
  <c r="T166" i="9"/>
  <c r="R166" i="9"/>
  <c r="P166" i="9"/>
  <c r="J166" i="9"/>
  <c r="BE166" i="9" s="1"/>
  <c r="BK165" i="9"/>
  <c r="BI165" i="9"/>
  <c r="BH165" i="9"/>
  <c r="BG165" i="9"/>
  <c r="BF165" i="9"/>
  <c r="T165" i="9"/>
  <c r="R165" i="9"/>
  <c r="P165" i="9"/>
  <c r="J165" i="9"/>
  <c r="BE165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I160" i="9"/>
  <c r="BH160" i="9"/>
  <c r="BG160" i="9"/>
  <c r="BF160" i="9"/>
  <c r="T160" i="9"/>
  <c r="R160" i="9"/>
  <c r="P160" i="9"/>
  <c r="J160" i="9"/>
  <c r="BE160" i="9" s="1"/>
  <c r="BK159" i="9"/>
  <c r="BI159" i="9"/>
  <c r="BH159" i="9"/>
  <c r="BG159" i="9"/>
  <c r="BF159" i="9"/>
  <c r="T159" i="9"/>
  <c r="R159" i="9"/>
  <c r="P159" i="9"/>
  <c r="J159" i="9"/>
  <c r="BE159" i="9" s="1"/>
  <c r="BK158" i="9"/>
  <c r="BI158" i="9"/>
  <c r="BH158" i="9"/>
  <c r="BG158" i="9"/>
  <c r="BF158" i="9"/>
  <c r="T158" i="9"/>
  <c r="R158" i="9"/>
  <c r="P158" i="9"/>
  <c r="J158" i="9"/>
  <c r="BE158" i="9" s="1"/>
  <c r="BK157" i="9"/>
  <c r="BI157" i="9"/>
  <c r="BH157" i="9"/>
  <c r="BG157" i="9"/>
  <c r="BF157" i="9"/>
  <c r="T157" i="9"/>
  <c r="R157" i="9"/>
  <c r="P157" i="9"/>
  <c r="J157" i="9"/>
  <c r="BE157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P155" i="9"/>
  <c r="J155" i="9"/>
  <c r="BE155" i="9" s="1"/>
  <c r="BK154" i="9"/>
  <c r="BI154" i="9"/>
  <c r="BH154" i="9"/>
  <c r="BG154" i="9"/>
  <c r="BF154" i="9"/>
  <c r="T154" i="9"/>
  <c r="R154" i="9"/>
  <c r="P154" i="9"/>
  <c r="J154" i="9"/>
  <c r="BE154" i="9" s="1"/>
  <c r="BK153" i="9"/>
  <c r="BI153" i="9"/>
  <c r="BH153" i="9"/>
  <c r="BG153" i="9"/>
  <c r="BF153" i="9"/>
  <c r="T153" i="9"/>
  <c r="R153" i="9"/>
  <c r="P153" i="9"/>
  <c r="J153" i="9"/>
  <c r="BE153" i="9" s="1"/>
  <c r="BK152" i="9"/>
  <c r="BI152" i="9"/>
  <c r="BH152" i="9"/>
  <c r="BG152" i="9"/>
  <c r="BF152" i="9"/>
  <c r="T152" i="9"/>
  <c r="R152" i="9"/>
  <c r="P152" i="9"/>
  <c r="J152" i="9"/>
  <c r="J145" i="9"/>
  <c r="F145" i="9"/>
  <c r="F143" i="9"/>
  <c r="E141" i="9"/>
  <c r="J93" i="9"/>
  <c r="F93" i="9"/>
  <c r="F91" i="9"/>
  <c r="E89" i="9"/>
  <c r="J39" i="9"/>
  <c r="J38" i="9"/>
  <c r="J37" i="9"/>
  <c r="J26" i="9"/>
  <c r="E26" i="9"/>
  <c r="J146" i="9" s="1"/>
  <c r="J25" i="9"/>
  <c r="J20" i="9"/>
  <c r="E20" i="9"/>
  <c r="F146" i="9" s="1"/>
  <c r="J19" i="9"/>
  <c r="J14" i="9"/>
  <c r="J143" i="9" s="1"/>
  <c r="E7" i="9"/>
  <c r="E85" i="9" s="1"/>
  <c r="AY101" i="1"/>
  <c r="AX101" i="1"/>
  <c r="BC101" i="1"/>
  <c r="AW101" i="1"/>
  <c r="BA101" i="1"/>
  <c r="AY100" i="1"/>
  <c r="AX100" i="1"/>
  <c r="AV100" i="1"/>
  <c r="BD100" i="1"/>
  <c r="BB100" i="1"/>
  <c r="AU100" i="1"/>
  <c r="AZ100" i="1"/>
  <c r="AY99" i="1"/>
  <c r="AX99" i="1"/>
  <c r="BC99" i="1"/>
  <c r="AW99" i="1"/>
  <c r="BA99" i="1"/>
  <c r="AY98" i="1"/>
  <c r="AX98" i="1"/>
  <c r="BD98" i="1"/>
  <c r="BB98" i="1"/>
  <c r="AY97" i="1"/>
  <c r="AX97" i="1"/>
  <c r="BD97" i="1"/>
  <c r="BC97" i="1"/>
  <c r="BB97" i="1"/>
  <c r="AZ97" i="1"/>
  <c r="AY96" i="1"/>
  <c r="AX96" i="1"/>
  <c r="BC96" i="1"/>
  <c r="BD96" i="1"/>
  <c r="BB96" i="1"/>
  <c r="AW96" i="1"/>
  <c r="AS95" i="1"/>
  <c r="AS94" i="1" s="1"/>
  <c r="L90" i="1"/>
  <c r="AM90" i="1"/>
  <c r="AM89" i="1"/>
  <c r="L89" i="1"/>
  <c r="AM87" i="1"/>
  <c r="L87" i="1"/>
  <c r="L85" i="1"/>
  <c r="L84" i="1"/>
  <c r="BE152" i="9" l="1"/>
  <c r="J151" i="9"/>
  <c r="BE168" i="9"/>
  <c r="J164" i="9"/>
  <c r="T180" i="9"/>
  <c r="R183" i="9"/>
  <c r="T183" i="9"/>
  <c r="F36" i="9"/>
  <c r="P183" i="9"/>
  <c r="J94" i="9"/>
  <c r="R180" i="9"/>
  <c r="BK183" i="9"/>
  <c r="J183" i="9" s="1"/>
  <c r="J127" i="9" s="1"/>
  <c r="J91" i="9"/>
  <c r="R151" i="9"/>
  <c r="J178" i="9"/>
  <c r="J125" i="9" s="1"/>
  <c r="R178" i="9"/>
  <c r="F38" i="9"/>
  <c r="BK180" i="9"/>
  <c r="J180" i="9" s="1"/>
  <c r="J126" i="9" s="1"/>
  <c r="E137" i="9"/>
  <c r="T151" i="9"/>
  <c r="BK164" i="9"/>
  <c r="T164" i="9"/>
  <c r="P180" i="9"/>
  <c r="J36" i="9"/>
  <c r="P151" i="9"/>
  <c r="F37" i="9"/>
  <c r="F39" i="9"/>
  <c r="F94" i="9"/>
  <c r="R164" i="9"/>
  <c r="P164" i="9"/>
  <c r="BK151" i="9"/>
  <c r="AV96" i="1"/>
  <c r="AT96" i="1" s="1"/>
  <c r="AZ96" i="1"/>
  <c r="BA96" i="1"/>
  <c r="AU96" i="1"/>
  <c r="AU97" i="1"/>
  <c r="BD101" i="1"/>
  <c r="AV98" i="1"/>
  <c r="AZ98" i="1"/>
  <c r="BB101" i="1"/>
  <c r="AW97" i="1"/>
  <c r="BA97" i="1"/>
  <c r="AV97" i="1"/>
  <c r="AT97" i="1" s="1"/>
  <c r="AZ99" i="1"/>
  <c r="AV99" i="1"/>
  <c r="AT99" i="1" s="1"/>
  <c r="AU98" i="1"/>
  <c r="AV101" i="1"/>
  <c r="AT101" i="1" s="1"/>
  <c r="AZ101" i="1"/>
  <c r="AU99" i="1"/>
  <c r="BA100" i="1"/>
  <c r="AW100" i="1"/>
  <c r="AT100" i="1" s="1"/>
  <c r="BC100" i="1"/>
  <c r="AW98" i="1"/>
  <c r="BA98" i="1"/>
  <c r="BC98" i="1"/>
  <c r="BB99" i="1"/>
  <c r="BB95" i="1" s="1"/>
  <c r="BD99" i="1"/>
  <c r="BD95" i="1" s="1"/>
  <c r="BD94" i="1" s="1"/>
  <c r="W33" i="1" s="1"/>
  <c r="F35" i="9" l="1"/>
  <c r="J35" i="9"/>
  <c r="J106" i="9"/>
  <c r="J150" i="9"/>
  <c r="J107" i="9"/>
  <c r="BC95" i="1"/>
  <c r="AY95" i="1" s="1"/>
  <c r="T177" i="9"/>
  <c r="P177" i="9"/>
  <c r="R177" i="9"/>
  <c r="T150" i="9"/>
  <c r="R150" i="9"/>
  <c r="BK177" i="9"/>
  <c r="J177" i="9" s="1"/>
  <c r="P150" i="9"/>
  <c r="P149" i="9" s="1"/>
  <c r="BK150" i="9"/>
  <c r="AX95" i="1"/>
  <c r="BB94" i="1"/>
  <c r="AU101" i="1"/>
  <c r="AU95" i="1" s="1"/>
  <c r="AU94" i="1" s="1"/>
  <c r="AZ95" i="1"/>
  <c r="AT98" i="1"/>
  <c r="AG99" i="1"/>
  <c r="AN99" i="1" s="1"/>
  <c r="BA95" i="1"/>
  <c r="J124" i="9" l="1"/>
  <c r="J149" i="9"/>
  <c r="AK26" i="1" s="1"/>
  <c r="BC94" i="1"/>
  <c r="AY94" i="1" s="1"/>
  <c r="T149" i="9"/>
  <c r="J99" i="9"/>
  <c r="R149" i="9"/>
  <c r="BK149" i="9"/>
  <c r="AV95" i="1"/>
  <c r="AZ94" i="1"/>
  <c r="AX94" i="1"/>
  <c r="W31" i="1"/>
  <c r="AW95" i="1"/>
  <c r="BA94" i="1"/>
  <c r="W29" i="1" l="1"/>
  <c r="AK29" i="1" s="1"/>
  <c r="AK35" i="1" s="1"/>
  <c r="W32" i="1"/>
  <c r="J98" i="9"/>
  <c r="J32" i="9"/>
  <c r="J41" i="9" s="1"/>
  <c r="AG96" i="1"/>
  <c r="AW94" i="1"/>
  <c r="AV94" i="1"/>
  <c r="AG101" i="1"/>
  <c r="AN101" i="1" s="1"/>
  <c r="AT95" i="1"/>
  <c r="AG100" i="1" l="1"/>
  <c r="AN100" i="1" s="1"/>
  <c r="AG97" i="1"/>
  <c r="AN97" i="1" s="1"/>
  <c r="AT94" i="1"/>
  <c r="AG98" i="1"/>
  <c r="AN98" i="1" s="1"/>
  <c r="AG95" i="1"/>
  <c r="AN96" i="1"/>
  <c r="AG94" i="1" l="1"/>
  <c r="AN95" i="1"/>
  <c r="AN94" i="1" l="1"/>
</calcChain>
</file>

<file path=xl/sharedStrings.xml><?xml version="1.0" encoding="utf-8"?>
<sst xmlns="http://schemas.openxmlformats.org/spreadsheetml/2006/main" count="713" uniqueCount="261">
  <si>
    <t>Export Komplet</t>
  </si>
  <si>
    <t/>
  </si>
  <si>
    <t>2.0</t>
  </si>
  <si>
    <t>False</t>
  </si>
  <si>
    <t>{40a0c84e-67ad-4a79-94c1-13468012c624}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</si>
  <si>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</si>
  <si>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</si>
  <si>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</si>
  <si>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</si>
  <si>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</si>
  <si>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</si>
  <si>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</si>
  <si>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</si>
  <si>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201910101</t>
  </si>
  <si>
    <t>Stavba:</t>
  </si>
  <si>
    <t>Novostavba skladového objektu</t>
  </si>
  <si>
    <t>KSO:</t>
  </si>
  <si>
    <t>CC-CZ:</t>
  </si>
  <si>
    <t>Místo:</t>
  </si>
  <si>
    <t>Kladruby nad Labem, p.č. 134/1, 134/2</t>
  </si>
  <si>
    <t>Datum:</t>
  </si>
  <si>
    <t>Zadavatel:</t>
  </si>
  <si>
    <t>IČ:</t>
  </si>
  <si>
    <t>DIČ:</t>
  </si>
  <si>
    <t>Zhotovitel:</t>
  </si>
  <si>
    <t xml:space="preserve"> </t>
  </si>
  <si>
    <t>Projektant:</t>
  </si>
  <si>
    <t>Solicite,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</si>
  <si>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</si>
  <si>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</si>
  <si>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</si>
  <si>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</si>
  <si>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</si>
  <si>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</si>
  <si>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</si>
  <si>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</si>
  <si>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</si>
  <si>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</si>
  <si>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</si>
  <si>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</si>
  <si>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</si>
  <si>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</si>
  <si>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</si>
  <si>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</si>
  <si>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</si>
  <si>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</si>
  <si>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</si>
  <si>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</si>
  <si>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</si>
  <si>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</si>
  <si>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</si>
  <si>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</si>
  <si>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</si>
  <si>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</si>
  <si>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</si>
  <si>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</si>
  <si>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</si>
  <si>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</si>
  <si>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</si>
  <si>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</si>
  <si>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</si>
  <si>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</si>
  <si>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</si>
  <si>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</si>
  <si>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</si>
  <si>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</si>
  <si>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</si>
  <si>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</si>
  <si>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</si>
  <si>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</si>
  <si>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</si>
  <si>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</si>
  <si>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</si>
  <si>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</si>
  <si>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</si>
  <si>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</si>
  <si>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Skladový objekt</t>
  </si>
  <si>
    <t>STA</t>
  </si>
  <si>
    <t>1</t>
  </si>
  <si>
    <t>{dd76b270-efce-45be-b51b-f6ce1dd9caf4}</t>
  </si>
  <si>
    <t>2</t>
  </si>
  <si>
    <t>/</t>
  </si>
  <si>
    <t>01.01</t>
  </si>
  <si>
    <t>Architektonicko stavební řešení</t>
  </si>
  <si>
    <t>Soupis</t>
  </si>
  <si>
    <t>{ee84eac7-90ea-4aae-9a26-90846d109813}</t>
  </si>
  <si>
    <t>01.02</t>
  </si>
  <si>
    <t>ZTI</t>
  </si>
  <si>
    <t>{5784cc87-7447-433a-bc59-bb14135214cd}</t>
  </si>
  <si>
    <t>01.03</t>
  </si>
  <si>
    <t>Vytápění</t>
  </si>
  <si>
    <t>{975d7ca6-7fc6-4b70-8aa7-e695aaee2184}</t>
  </si>
  <si>
    <t>01.04</t>
  </si>
  <si>
    <t>Vzduchotechnika</t>
  </si>
  <si>
    <t>{9d5f4fe8-6488-4796-9884-f0b136c3e6a4}</t>
  </si>
  <si>
    <t>01.05</t>
  </si>
  <si>
    <t>El. instalace</t>
  </si>
  <si>
    <t>{358913e8-00b1-478b-932c-966dc26e27aa}</t>
  </si>
  <si>
    <t>01.06</t>
  </si>
  <si>
    <t>Hromosvod</t>
  </si>
  <si>
    <t>{b755cfae-a6db-4029-b5eb-464baddb77ed}</t>
  </si>
  <si>
    <t>KRYCÍ LIST SOUPISU PRACÍ</t>
  </si>
  <si>
    <t>Objekt:</t>
  </si>
  <si>
    <t>01 - Skladový objekt</t>
  </si>
  <si>
    <t>Soupis:</t>
  </si>
  <si>
    <t>01.01 -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</si>
  <si>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</si>
  <si>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</si>
  <si>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</si>
  <si>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</si>
  <si>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</si>
  <si>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</si>
  <si>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</si>
  <si>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</si>
  <si>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</si>
  <si>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</si>
  <si>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</si>
  <si>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</si>
  <si>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</si>
  <si>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</si>
  <si>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</si>
  <si>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</si>
  <si>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</si>
  <si>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</si>
  <si>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</si>
  <si>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</si>
  <si>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</si>
  <si>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</si>
  <si>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</si>
  <si>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</si>
  <si>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</si>
  <si>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</si>
  <si>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</si>
  <si>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</si>
  <si>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</si>
  <si>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786 - Dokončovací práce - čalounické úpravy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</si>
  <si>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</si>
  <si>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</si>
  <si>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</si>
  <si>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</si>
  <si>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</si>
  <si>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</si>
  <si>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</si>
  <si>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</si>
  <si>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</si>
  <si>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</si>
  <si>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</si>
  <si>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</si>
  <si>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</si>
  <si>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</si>
  <si>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</si>
  <si>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</si>
  <si>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</si>
  <si>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</si>
  <si>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</si>
  <si>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</si>
  <si>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</si>
  <si>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m3</t>
  </si>
  <si>
    <t>4</t>
  </si>
  <si>
    <t>5</t>
  </si>
  <si>
    <t>9</t>
  </si>
  <si>
    <t>t</t>
  </si>
  <si>
    <t>m2</t>
  </si>
  <si>
    <t>Ostatní konstrukce a práce, bourání</t>
  </si>
  <si>
    <t>941211111</t>
  </si>
  <si>
    <t>Montáž lešení řadového rámového lehkého zatížení do 200 kg/m2 š do 0,9 m v do 10 m</t>
  </si>
  <si>
    <t>-36947093</t>
  </si>
  <si>
    <t>941211211</t>
  </si>
  <si>
    <t>Příplatek k lešení řadovému rámovému lehkému š 0,9 m v do 25 m za první a ZKD den použití</t>
  </si>
  <si>
    <t>-733394292</t>
  </si>
  <si>
    <t>941211811</t>
  </si>
  <si>
    <t>Demontáž lešení řadového rámového lehkého zatížení do 200 kg/m2 š do 0,9 m v do 10 m</t>
  </si>
  <si>
    <t>102755696</t>
  </si>
  <si>
    <t>949101111</t>
  </si>
  <si>
    <t>Lešení pomocné pro objekty pozemních staveb s lešeňovou podlahou v do 1,9 m zatížení do 150 kg/m2</t>
  </si>
  <si>
    <t>-2111499088</t>
  </si>
  <si>
    <t>952901311</t>
  </si>
  <si>
    <t>Vyčištění budov při jakékoliv výšce podlaží</t>
  </si>
  <si>
    <t>573858424</t>
  </si>
  <si>
    <t>965042231</t>
  </si>
  <si>
    <t xml:space="preserve">Bourání kostrukcí z asfaltu </t>
  </si>
  <si>
    <t>2073693222</t>
  </si>
  <si>
    <t>965042241</t>
  </si>
  <si>
    <t>Bourání betonových konstrukcií</t>
  </si>
  <si>
    <t>-1973876785</t>
  </si>
  <si>
    <t>981011111</t>
  </si>
  <si>
    <t>Demolice budov dřevěných a ostatních postupným rozebíráním</t>
  </si>
  <si>
    <t>412730387</t>
  </si>
  <si>
    <t>981011311</t>
  </si>
  <si>
    <t>Demolice budov zděných na MVC podíl konstrukcí do 10 % postupným rozebíráním</t>
  </si>
  <si>
    <t>-1689082925</t>
  </si>
  <si>
    <t>981332111</t>
  </si>
  <si>
    <t>Demolice ocelových konstrukcí hal, technologických zařízení apod.</t>
  </si>
  <si>
    <t>515536595</t>
  </si>
  <si>
    <t>997</t>
  </si>
  <si>
    <t>Přesun sutě</t>
  </si>
  <si>
    <t>997006511</t>
  </si>
  <si>
    <t>Vodorovná doprava suti s naložením a složením na skládku do 100 m</t>
  </si>
  <si>
    <t>-1444635179</t>
  </si>
  <si>
    <t>997006512</t>
  </si>
  <si>
    <t>Vodorovné doprava suti s naložením a složením na skládku do 1 km</t>
  </si>
  <si>
    <t>-804669516</t>
  </si>
  <si>
    <t>997006519</t>
  </si>
  <si>
    <t>Příplatek k vodorovnému přemístění suti na skládku ZKD 1 km přes 1 km</t>
  </si>
  <si>
    <t>283631905</t>
  </si>
  <si>
    <t>997013801</t>
  </si>
  <si>
    <t>Poplatek za uložení na skládce (skládkovné) stavebního odpadu betonového kód odpadu 170 101</t>
  </si>
  <si>
    <t>-816965802</t>
  </si>
  <si>
    <t>997013803</t>
  </si>
  <si>
    <t>Poplatek za uložení na skládce (skládkovné) stavebního odpadu cihelného kód odpadu 170 102</t>
  </si>
  <si>
    <t>-444097279</t>
  </si>
  <si>
    <t>997013804</t>
  </si>
  <si>
    <t>Poplatek za uložení na skládce (skládkovné) stavebního odpadu ze skla kód odpadu 170 202</t>
  </si>
  <si>
    <t>-504058522</t>
  </si>
  <si>
    <t>997013811</t>
  </si>
  <si>
    <t>Poplatek za uložení na skládce (skládkovné) stavebního odpadu dřevěného kód odpadu 170 201</t>
  </si>
  <si>
    <t>-1431508174</t>
  </si>
  <si>
    <t>997013813</t>
  </si>
  <si>
    <t>Poplatek za uložení na skládce (skládkovné) stavebního odpadu z plastických hmot kód odpadu 170 203</t>
  </si>
  <si>
    <t>2076927018</t>
  </si>
  <si>
    <t>997013814</t>
  </si>
  <si>
    <t>Poplatek za uložení na skládce (skládkovné) stavebního odpadu izolací kód odpadu 170 604</t>
  </si>
  <si>
    <t>-1040026729</t>
  </si>
  <si>
    <t>997223845</t>
  </si>
  <si>
    <t>Poplatek za uložení na skládce (skládkovné) odpadu asfaltového kód odpadu 170 302</t>
  </si>
  <si>
    <t>-580978546</t>
  </si>
  <si>
    <t>VRN</t>
  </si>
  <si>
    <t xml:space="preserve"> Vedlejší rozpočtové náklady</t>
  </si>
  <si>
    <t>VRN1</t>
  </si>
  <si>
    <t xml:space="preserve"> Průzkumné, geodetické a projektové práce</t>
  </si>
  <si>
    <t>012203000</t>
  </si>
  <si>
    <t>…</t>
  </si>
  <si>
    <t>1024</t>
  </si>
  <si>
    <t>374058713</t>
  </si>
  <si>
    <t>VRN3</t>
  </si>
  <si>
    <t xml:space="preserve"> Zařízení staveniště</t>
  </si>
  <si>
    <t>030001000</t>
  </si>
  <si>
    <t>Zařízení staveniště</t>
  </si>
  <si>
    <t>-130423880</t>
  </si>
  <si>
    <t>034103000</t>
  </si>
  <si>
    <t>Oplocení staveniště</t>
  </si>
  <si>
    <t>-476320274</t>
  </si>
  <si>
    <t>VRN4</t>
  </si>
  <si>
    <t xml:space="preserve"> Inženýrská činnost</t>
  </si>
  <si>
    <t>043002000</t>
  </si>
  <si>
    <t>Zkoušky a ostatní měření</t>
  </si>
  <si>
    <t>521800579</t>
  </si>
  <si>
    <t>045002000</t>
  </si>
  <si>
    <t>Kompletační a koordinační činnost</t>
  </si>
  <si>
    <t>959184049</t>
  </si>
  <si>
    <t>Průzkumné práce v souvislostí s demolicí</t>
  </si>
  <si>
    <t>765231851</t>
  </si>
  <si>
    <t>Demontáž obkladu stěn azbestocementovou krytinou skládanou</t>
  </si>
  <si>
    <t>997013821</t>
  </si>
  <si>
    <t>Poplatek za uložení na skladáce(skládkovné) stavebního odpadu s obsahem azbestu, kód odpadu 170 605</t>
  </si>
  <si>
    <t>Bude čerpáno pouze v případě potvrzení výskytu azbestových vláken v opláštění</t>
  </si>
  <si>
    <t>Národní hřebčín Kladruby nad Labem</t>
  </si>
  <si>
    <t>CZ72048972</t>
  </si>
  <si>
    <t>Solicite, s. r. o.</t>
  </si>
  <si>
    <t>CZ02232651</t>
  </si>
  <si>
    <t>02232651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</si>
</sst>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indexed="64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rgb="FF969696"/>
      </top>
      <bottom/>
      <diagonal/>
    </border>
    <border>
      <left style="thin">
        <color rgb="FF000000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4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7" fillId="0" borderId="24" xfId="0" applyFont="1" applyBorder="1" applyAlignment="1" applyProtection="1">
      <alignment horizontal="center" vertical="center"/>
    </xf>
    <xf numFmtId="49" fontId="17" fillId="0" borderId="24" xfId="0" applyNumberFormat="1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167" fontId="17" fillId="0" borderId="13" xfId="0" applyNumberFormat="1" applyFont="1" applyBorder="1" applyAlignment="1" applyProtection="1">
      <alignment vertical="center"/>
    </xf>
    <xf numFmtId="4" fontId="17" fillId="0" borderId="24" xfId="0" applyNumberFormat="1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6" xfId="0" applyNumberFormat="1" applyFont="1" applyBorder="1" applyAlignment="1" applyProtection="1">
      <alignment vertical="center"/>
    </xf>
    <xf numFmtId="4" fontId="17" fillId="0" borderId="26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1" fillId="0" borderId="23" xfId="0" applyFont="1" applyBorder="1" applyAlignment="1" applyProtection="1">
      <alignment horizontal="left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0" borderId="23" xfId="0" applyNumberFormat="1" applyFont="1" applyBorder="1" applyAlignment="1" applyProtection="1">
      <alignment vertical="center"/>
    </xf>
    <xf numFmtId="0" fontId="8" fillId="0" borderId="31" xfId="0" applyFont="1" applyBorder="1" applyAlignment="1" applyProtection="1"/>
    <xf numFmtId="0" fontId="17" fillId="0" borderId="27" xfId="0" applyFont="1" applyBorder="1" applyAlignment="1" applyProtection="1">
      <alignment horizontal="center" vertical="center"/>
    </xf>
    <xf numFmtId="49" fontId="17" fillId="0" borderId="29" xfId="0" applyNumberFormat="1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167" fontId="17" fillId="0" borderId="24" xfId="0" applyNumberFormat="1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wrapText="1"/>
    </xf>
    <xf numFmtId="49" fontId="17" fillId="0" borderId="26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AC337510-9A51-468F-8261-A15D89987FF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s="1" customFormat="1" ht="36.950000000000003" customHeight="1">
      <c r="AR2" s="230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0" t="s">
        <v>6</v>
      </c>
      <c r="BT2" s="10" t="s">
        <v>7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customHeight="1">
      <c r="B4" s="13"/>
      <c r="D4" s="14" t="s">
        <v>9</v>
      </c>
      <c r="AR4" s="13"/>
      <c r="AS4" s="15" t="s">
        <v>10</v>
      </c>
      <c r="BS4" s="10" t="s">
        <v>11</v>
      </c>
    </row>
    <row r="5" spans="1:74" s="1" customFormat="1" ht="12" customHeight="1">
      <c r="B5" s="13"/>
      <c r="D5" s="16" t="s">
        <v>12</v>
      </c>
      <c r="K5" s="227" t="s">
        <v>13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13"/>
      <c r="BS5" s="10" t="s">
        <v>6</v>
      </c>
    </row>
    <row r="6" spans="1:74" s="1" customFormat="1" ht="36.950000000000003" customHeight="1">
      <c r="B6" s="13"/>
      <c r="D6" s="18" t="s">
        <v>14</v>
      </c>
      <c r="K6" s="229" t="s">
        <v>15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13"/>
      <c r="BS6" s="10" t="s">
        <v>6</v>
      </c>
    </row>
    <row r="7" spans="1:74" s="1" customFormat="1" ht="12" customHeight="1">
      <c r="B7" s="13"/>
      <c r="D7" s="19" t="s">
        <v>16</v>
      </c>
      <c r="K7" s="17" t="s">
        <v>1</v>
      </c>
      <c r="AK7" s="19" t="s">
        <v>17</v>
      </c>
      <c r="AN7" s="17" t="s">
        <v>1</v>
      </c>
      <c r="AR7" s="13"/>
      <c r="BS7" s="10" t="s">
        <v>6</v>
      </c>
    </row>
    <row r="8" spans="1:74" s="1" customFormat="1" ht="12" customHeight="1">
      <c r="B8" s="13"/>
      <c r="D8" s="19" t="s">
        <v>18</v>
      </c>
      <c r="K8" s="17" t="s">
        <v>19</v>
      </c>
      <c r="AK8" s="19" t="s">
        <v>20</v>
      </c>
      <c r="AN8" s="264"/>
      <c r="AR8" s="13"/>
      <c r="BS8" s="10" t="s">
        <v>6</v>
      </c>
    </row>
    <row r="9" spans="1:74" s="1" customFormat="1" ht="14.45" customHeight="1">
      <c r="B9" s="13"/>
      <c r="AR9" s="13"/>
      <c r="BS9" s="10" t="s">
        <v>6</v>
      </c>
    </row>
    <row r="10" spans="1:74" s="1" customFormat="1" ht="12" customHeight="1">
      <c r="B10" s="13"/>
      <c r="D10" s="19" t="s">
        <v>21</v>
      </c>
      <c r="AK10" s="19" t="s">
        <v>22</v>
      </c>
      <c r="AN10" s="17">
        <v>72048972</v>
      </c>
      <c r="AR10" s="13"/>
      <c r="BS10" s="10" t="s">
        <v>6</v>
      </c>
    </row>
    <row r="11" spans="1:74" s="1" customFormat="1" ht="18.600000000000001" customHeight="1">
      <c r="B11" s="13"/>
      <c r="E11" s="17" t="s">
        <v>256</v>
      </c>
      <c r="AK11" s="19" t="s">
        <v>23</v>
      </c>
      <c r="AN11" s="17" t="s">
        <v>257</v>
      </c>
      <c r="AR11" s="13"/>
      <c r="BS11" s="10" t="s">
        <v>6</v>
      </c>
    </row>
    <row r="12" spans="1:74" s="1" customFormat="1" ht="6.95" customHeight="1">
      <c r="B12" s="13"/>
      <c r="AR12" s="13"/>
      <c r="BS12" s="10" t="s">
        <v>6</v>
      </c>
    </row>
    <row r="13" spans="1:74" s="1" customFormat="1" ht="12" customHeight="1">
      <c r="B13" s="13"/>
      <c r="D13" s="19" t="s">
        <v>24</v>
      </c>
      <c r="AK13" s="19" t="s">
        <v>22</v>
      </c>
      <c r="AN13" s="17" t="s">
        <v>1</v>
      </c>
      <c r="AR13" s="13"/>
      <c r="BS13" s="10" t="s">
        <v>6</v>
      </c>
    </row>
    <row r="14" spans="1:74" ht="12.75">
      <c r="B14" s="13"/>
      <c r="E14" s="17" t="s">
        <v>25</v>
      </c>
      <c r="AK14" s="19" t="s">
        <v>23</v>
      </c>
      <c r="AN14" s="17" t="s">
        <v>1</v>
      </c>
      <c r="AR14" s="13"/>
      <c r="BS14" s="10" t="s">
        <v>6</v>
      </c>
    </row>
    <row r="15" spans="1:74" s="1" customFormat="1" ht="6.95" customHeight="1">
      <c r="B15" s="13"/>
      <c r="AR15" s="13"/>
      <c r="BS15" s="10" t="s">
        <v>3</v>
      </c>
    </row>
    <row r="16" spans="1:74" s="1" customFormat="1" ht="12" customHeight="1">
      <c r="B16" s="13"/>
      <c r="D16" s="19" t="s">
        <v>26</v>
      </c>
      <c r="AK16" s="19" t="s">
        <v>22</v>
      </c>
      <c r="AN16" s="266" t="s">
        <v>260</v>
      </c>
      <c r="AR16" s="13"/>
      <c r="BS16" s="10" t="s">
        <v>3</v>
      </c>
    </row>
    <row r="17" spans="1:71" s="1" customFormat="1" ht="18.600000000000001" customHeight="1">
      <c r="B17" s="13"/>
      <c r="E17" s="17" t="s">
        <v>27</v>
      </c>
      <c r="AK17" s="19" t="s">
        <v>23</v>
      </c>
      <c r="AN17" s="17" t="s">
        <v>259</v>
      </c>
      <c r="AR17" s="13"/>
      <c r="BS17" s="10" t="s">
        <v>28</v>
      </c>
    </row>
    <row r="18" spans="1:71" s="1" customFormat="1" ht="6.95" customHeight="1">
      <c r="B18" s="13"/>
      <c r="AR18" s="13"/>
      <c r="BS18" s="10" t="s">
        <v>6</v>
      </c>
    </row>
    <row r="19" spans="1:71" s="1" customFormat="1" ht="12" customHeight="1">
      <c r="B19" s="13"/>
      <c r="D19" s="19" t="s">
        <v>29</v>
      </c>
      <c r="AK19" s="19" t="s">
        <v>22</v>
      </c>
      <c r="AN19" s="17" t="s">
        <v>1</v>
      </c>
      <c r="AR19" s="13"/>
      <c r="BS19" s="10" t="s">
        <v>6</v>
      </c>
    </row>
    <row r="20" spans="1:71" s="1" customFormat="1" ht="18.600000000000001" customHeight="1">
      <c r="B20" s="13"/>
      <c r="E20" s="17" t="s">
        <v>25</v>
      </c>
      <c r="AK20" s="19" t="s">
        <v>23</v>
      </c>
      <c r="AN20" s="17" t="s">
        <v>1</v>
      </c>
      <c r="AR20" s="13"/>
      <c r="BS20" s="10" t="s">
        <v>28</v>
      </c>
    </row>
    <row r="21" spans="1:71" s="1" customFormat="1" ht="6.95" customHeight="1">
      <c r="B21" s="13"/>
      <c r="AR21" s="13"/>
    </row>
    <row r="22" spans="1:71" s="1" customFormat="1" ht="12" customHeight="1">
      <c r="B22" s="13"/>
      <c r="D22" s="19" t="s">
        <v>30</v>
      </c>
      <c r="AR22" s="13"/>
    </row>
    <row r="23" spans="1:71" s="1" customFormat="1" ht="16.5" customHeight="1">
      <c r="B23" s="13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3"/>
    </row>
    <row r="24" spans="1:71" s="1" customFormat="1" ht="6.95" customHeight="1">
      <c r="B24" s="13"/>
      <c r="AR24" s="13"/>
    </row>
    <row r="25" spans="1:71" s="1" customFormat="1" ht="6.95" customHeight="1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customHeight="1">
      <c r="A26" s="21"/>
      <c r="B26" s="22"/>
      <c r="C26" s="21"/>
      <c r="D26" s="23" t="s">
        <v>31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32">
        <f>'01.07 - Demolice'!J149</f>
        <v>0</v>
      </c>
      <c r="AL26" s="233"/>
      <c r="AM26" s="233"/>
      <c r="AN26" s="233"/>
      <c r="AO26" s="233"/>
      <c r="AP26" s="21"/>
      <c r="AQ26" s="21"/>
      <c r="AR26" s="22"/>
      <c r="BE26" s="21"/>
    </row>
    <row r="27" spans="1:71" s="2" customFormat="1" ht="6.95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75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34" t="s">
        <v>32</v>
      </c>
      <c r="M28" s="234"/>
      <c r="N28" s="234"/>
      <c r="O28" s="234"/>
      <c r="P28" s="234"/>
      <c r="Q28" s="21"/>
      <c r="R28" s="21"/>
      <c r="S28" s="21"/>
      <c r="T28" s="21"/>
      <c r="U28" s="21"/>
      <c r="V28" s="21"/>
      <c r="W28" s="234" t="s">
        <v>33</v>
      </c>
      <c r="X28" s="234"/>
      <c r="Y28" s="234"/>
      <c r="Z28" s="234"/>
      <c r="AA28" s="234"/>
      <c r="AB28" s="234"/>
      <c r="AC28" s="234"/>
      <c r="AD28" s="234"/>
      <c r="AE28" s="234"/>
      <c r="AF28" s="21"/>
      <c r="AG28" s="21"/>
      <c r="AH28" s="21"/>
      <c r="AI28" s="21"/>
      <c r="AJ28" s="21"/>
      <c r="AK28" s="234" t="s">
        <v>34</v>
      </c>
      <c r="AL28" s="234"/>
      <c r="AM28" s="234"/>
      <c r="AN28" s="234"/>
      <c r="AO28" s="234"/>
      <c r="AP28" s="21"/>
      <c r="AQ28" s="21"/>
      <c r="AR28" s="22"/>
      <c r="BE28" s="21"/>
    </row>
    <row r="29" spans="1:71" s="3" customFormat="1" ht="14.45" customHeight="1">
      <c r="B29" s="25"/>
      <c r="D29" s="19" t="s">
        <v>35</v>
      </c>
      <c r="F29" s="19" t="s">
        <v>36</v>
      </c>
      <c r="L29" s="237">
        <v>0.21</v>
      </c>
      <c r="M29" s="236"/>
      <c r="N29" s="236"/>
      <c r="O29" s="236"/>
      <c r="P29" s="236"/>
      <c r="W29" s="235">
        <f>AK26</f>
        <v>0</v>
      </c>
      <c r="X29" s="236"/>
      <c r="Y29" s="236"/>
      <c r="Z29" s="236"/>
      <c r="AA29" s="236"/>
      <c r="AB29" s="236"/>
      <c r="AC29" s="236"/>
      <c r="AD29" s="236"/>
      <c r="AE29" s="236"/>
      <c r="AK29" s="235">
        <f>W29*0.21</f>
        <v>0</v>
      </c>
      <c r="AL29" s="236"/>
      <c r="AM29" s="236"/>
      <c r="AN29" s="236"/>
      <c r="AO29" s="236"/>
      <c r="AR29" s="25"/>
    </row>
    <row r="30" spans="1:71" s="3" customFormat="1" ht="14.45" customHeight="1">
      <c r="B30" s="25"/>
      <c r="F30" s="19" t="s">
        <v>37</v>
      </c>
      <c r="L30" s="237">
        <v>0.15</v>
      </c>
      <c r="M30" s="236"/>
      <c r="N30" s="236"/>
      <c r="O30" s="236"/>
      <c r="P30" s="236"/>
      <c r="W30" s="235"/>
      <c r="X30" s="236"/>
      <c r="Y30" s="236"/>
      <c r="Z30" s="236"/>
      <c r="AA30" s="236"/>
      <c r="AB30" s="236"/>
      <c r="AC30" s="236"/>
      <c r="AD30" s="236"/>
      <c r="AE30" s="236"/>
      <c r="AK30" s="235"/>
      <c r="AL30" s="236"/>
      <c r="AM30" s="236"/>
      <c r="AN30" s="236"/>
      <c r="AO30" s="236"/>
      <c r="AR30" s="25"/>
    </row>
    <row r="31" spans="1:71" s="3" customFormat="1" ht="14.45" hidden="1" customHeight="1">
      <c r="B31" s="25"/>
      <c r="F31" s="19" t="s">
        <v>38</v>
      </c>
      <c r="L31" s="237">
        <v>0.21</v>
      </c>
      <c r="M31" s="236"/>
      <c r="N31" s="236"/>
      <c r="O31" s="236"/>
      <c r="P31" s="236"/>
      <c r="W31" s="235" t="e">
        <f>ROUND(BB94, 2)</f>
        <v>#REF!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25"/>
    </row>
    <row r="32" spans="1:71" s="3" customFormat="1" ht="14.45" hidden="1" customHeight="1">
      <c r="B32" s="25"/>
      <c r="F32" s="19" t="s">
        <v>39</v>
      </c>
      <c r="L32" s="237">
        <v>0.15</v>
      </c>
      <c r="M32" s="236"/>
      <c r="N32" s="236"/>
      <c r="O32" s="236"/>
      <c r="P32" s="236"/>
      <c r="W32" s="235" t="e">
        <f>ROUND(BC94, 2)</f>
        <v>#REF!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25"/>
    </row>
    <row r="33" spans="1:57" s="3" customFormat="1" ht="14.45" hidden="1" customHeight="1">
      <c r="B33" s="25"/>
      <c r="F33" s="19" t="s">
        <v>40</v>
      </c>
      <c r="L33" s="237">
        <v>0</v>
      </c>
      <c r="M33" s="236"/>
      <c r="N33" s="236"/>
      <c r="O33" s="236"/>
      <c r="P33" s="236"/>
      <c r="W33" s="235" t="e">
        <f>ROUND(BD94, 2)</f>
        <v>#REF!</v>
      </c>
      <c r="X33" s="236"/>
      <c r="Y33" s="236"/>
      <c r="Z33" s="236"/>
      <c r="AA33" s="236"/>
      <c r="AB33" s="236"/>
      <c r="AC33" s="236"/>
      <c r="AD33" s="236"/>
      <c r="AE33" s="236"/>
      <c r="AK33" s="235">
        <v>0</v>
      </c>
      <c r="AL33" s="236"/>
      <c r="AM33" s="236"/>
      <c r="AN33" s="236"/>
      <c r="AO33" s="236"/>
      <c r="AR33" s="25"/>
    </row>
    <row r="34" spans="1:57" s="2" customFormat="1" ht="6.95" customHeight="1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customHeight="1">
      <c r="A35" s="21"/>
      <c r="B35" s="22"/>
      <c r="C35" s="26"/>
      <c r="D35" s="27" t="s">
        <v>41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42</v>
      </c>
      <c r="U35" s="28"/>
      <c r="V35" s="28"/>
      <c r="W35" s="28"/>
      <c r="X35" s="239" t="s">
        <v>43</v>
      </c>
      <c r="Y35" s="240"/>
      <c r="Z35" s="240"/>
      <c r="AA35" s="240"/>
      <c r="AB35" s="240"/>
      <c r="AC35" s="28"/>
      <c r="AD35" s="28"/>
      <c r="AE35" s="28"/>
      <c r="AF35" s="28"/>
      <c r="AG35" s="28"/>
      <c r="AH35" s="28"/>
      <c r="AI35" s="28"/>
      <c r="AJ35" s="28"/>
      <c r="AK35" s="241">
        <f>AK26+AK29</f>
        <v>0</v>
      </c>
      <c r="AL35" s="240"/>
      <c r="AM35" s="240"/>
      <c r="AN35" s="240"/>
      <c r="AO35" s="242"/>
      <c r="AP35" s="26"/>
      <c r="AQ35" s="26"/>
      <c r="AR35" s="22"/>
      <c r="BE35" s="21"/>
    </row>
    <row r="36" spans="1:57" s="2" customFormat="1" ht="6.95" customHeight="1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14.4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s="1" customFormat="1" ht="14.45" customHeight="1">
      <c r="B38" s="13"/>
      <c r="AR38" s="13"/>
    </row>
    <row r="39" spans="1:57" s="1" customFormat="1" ht="14.45" customHeight="1">
      <c r="B39" s="13"/>
      <c r="AR39" s="13"/>
    </row>
    <row r="40" spans="1:57" s="1" customFormat="1" ht="14.45" customHeight="1">
      <c r="B40" s="13"/>
      <c r="AR40" s="13"/>
    </row>
    <row r="41" spans="1:57" s="1" customFormat="1" ht="14.45" customHeight="1">
      <c r="B41" s="13"/>
      <c r="AR41" s="13"/>
    </row>
    <row r="42" spans="1:57" s="1" customFormat="1" ht="14.45" customHeight="1">
      <c r="B42" s="13"/>
      <c r="AR42" s="13"/>
    </row>
    <row r="43" spans="1:57" s="1" customFormat="1" ht="14.45" customHeight="1">
      <c r="B43" s="13"/>
      <c r="AR43" s="13"/>
    </row>
    <row r="44" spans="1:57" s="1" customFormat="1" ht="14.45" customHeight="1">
      <c r="B44" s="13"/>
      <c r="AR44" s="13"/>
    </row>
    <row r="45" spans="1:57" s="1" customFormat="1" ht="14.45" customHeight="1">
      <c r="B45" s="13"/>
      <c r="AR45" s="13"/>
    </row>
    <row r="46" spans="1:57" s="1" customFormat="1" ht="14.45" customHeight="1">
      <c r="B46" s="13"/>
      <c r="AR46" s="13"/>
    </row>
    <row r="47" spans="1:57" s="1" customFormat="1" ht="14.45" customHeight="1">
      <c r="B47" s="13"/>
      <c r="AR47" s="13"/>
    </row>
    <row r="48" spans="1:57" s="1" customFormat="1" ht="14.45" customHeight="1">
      <c r="B48" s="13"/>
      <c r="AR48" s="13"/>
    </row>
    <row r="49" spans="1:57" s="2" customFormat="1" ht="14.45" customHeight="1">
      <c r="B49" s="30"/>
      <c r="D49" s="31" t="s">
        <v>44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45</v>
      </c>
      <c r="AI49" s="32"/>
      <c r="AJ49" s="32"/>
      <c r="AK49" s="32"/>
      <c r="AL49" s="32"/>
      <c r="AM49" s="32"/>
      <c r="AN49" s="32"/>
      <c r="AO49" s="32"/>
      <c r="AR49" s="30"/>
    </row>
    <row r="50" spans="1:57">
      <c r="B50" s="13"/>
      <c r="AR50" s="13"/>
    </row>
    <row r="51" spans="1:57">
      <c r="B51" s="13"/>
      <c r="AR51" s="13"/>
    </row>
    <row r="52" spans="1:57">
      <c r="B52" s="13"/>
      <c r="AR52" s="13"/>
    </row>
    <row r="53" spans="1:57">
      <c r="B53" s="13"/>
      <c r="AR53" s="13"/>
    </row>
    <row r="54" spans="1:57">
      <c r="B54" s="13"/>
      <c r="AR54" s="13"/>
    </row>
    <row r="55" spans="1:57">
      <c r="B55" s="13"/>
      <c r="AR55" s="13"/>
    </row>
    <row r="56" spans="1:57">
      <c r="B56" s="13"/>
      <c r="AR56" s="13"/>
    </row>
    <row r="57" spans="1:57">
      <c r="B57" s="13"/>
      <c r="AR57" s="13"/>
    </row>
    <row r="58" spans="1:57">
      <c r="B58" s="13"/>
      <c r="AR58" s="13"/>
    </row>
    <row r="59" spans="1:57">
      <c r="B59" s="13"/>
      <c r="AR59" s="13"/>
    </row>
    <row r="60" spans="1:57" s="2" customFormat="1" ht="12.75">
      <c r="A60" s="21"/>
      <c r="B60" s="22"/>
      <c r="C60" s="21"/>
      <c r="D60" s="33" t="s">
        <v>46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47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46</v>
      </c>
      <c r="AI60" s="24"/>
      <c r="AJ60" s="24"/>
      <c r="AK60" s="24"/>
      <c r="AL60" s="24"/>
      <c r="AM60" s="33" t="s">
        <v>47</v>
      </c>
      <c r="AN60" s="24"/>
      <c r="AO60" s="24"/>
      <c r="AP60" s="21"/>
      <c r="AQ60" s="21"/>
      <c r="AR60" s="22"/>
      <c r="BE60" s="21"/>
    </row>
    <row r="61" spans="1:57">
      <c r="B61" s="13"/>
      <c r="AR61" s="13"/>
    </row>
    <row r="62" spans="1:57">
      <c r="B62" s="13"/>
      <c r="AR62" s="13"/>
    </row>
    <row r="63" spans="1:57">
      <c r="B63" s="13"/>
      <c r="AR63" s="13"/>
    </row>
    <row r="64" spans="1:57" s="2" customFormat="1" ht="12.75">
      <c r="A64" s="21"/>
      <c r="B64" s="22"/>
      <c r="C64" s="21"/>
      <c r="D64" s="31" t="s">
        <v>48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49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>
      <c r="B65" s="13"/>
      <c r="AR65" s="13"/>
    </row>
    <row r="66" spans="1:57">
      <c r="B66" s="13"/>
      <c r="AR66" s="13"/>
    </row>
    <row r="67" spans="1:57">
      <c r="B67" s="13"/>
      <c r="AR67" s="13"/>
    </row>
    <row r="68" spans="1:57">
      <c r="B68" s="13"/>
      <c r="AR68" s="13"/>
    </row>
    <row r="69" spans="1:57">
      <c r="B69" s="13"/>
      <c r="AR69" s="13"/>
    </row>
    <row r="70" spans="1:57">
      <c r="B70" s="13"/>
      <c r="AR70" s="13"/>
    </row>
    <row r="71" spans="1:57">
      <c r="B71" s="13"/>
      <c r="AR71" s="13"/>
    </row>
    <row r="72" spans="1:57">
      <c r="B72" s="13"/>
      <c r="AR72" s="13"/>
    </row>
    <row r="73" spans="1:57">
      <c r="B73" s="13"/>
      <c r="AR73" s="13"/>
    </row>
    <row r="74" spans="1:57">
      <c r="B74" s="13"/>
      <c r="AR74" s="13"/>
    </row>
    <row r="75" spans="1:57" s="2" customFormat="1" ht="12.75">
      <c r="A75" s="21"/>
      <c r="B75" s="22"/>
      <c r="C75" s="21"/>
      <c r="D75" s="33" t="s">
        <v>46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47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46</v>
      </c>
      <c r="AI75" s="24"/>
      <c r="AJ75" s="24"/>
      <c r="AK75" s="24"/>
      <c r="AL75" s="24"/>
      <c r="AM75" s="33" t="s">
        <v>47</v>
      </c>
      <c r="AN75" s="24"/>
      <c r="AO75" s="24"/>
      <c r="AP75" s="21"/>
      <c r="AQ75" s="21"/>
      <c r="AR75" s="22"/>
      <c r="BE75" s="21"/>
    </row>
    <row r="76" spans="1:57" s="2" customFormat="1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6.95" customHeight="1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0" spans="1:57" hidden="1"/>
    <row r="81" spans="1:91" s="2" customFormat="1" ht="6.95" hidden="1" customHeight="1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4.95" hidden="1" customHeight="1">
      <c r="A82" s="21"/>
      <c r="B82" s="22"/>
      <c r="C82" s="14" t="s">
        <v>50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6.95" hidden="1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hidden="1" customHeight="1">
      <c r="B84" s="39"/>
      <c r="C84" s="19" t="s">
        <v>12</v>
      </c>
      <c r="L84" s="4" t="str">
        <f>K5</f>
        <v>201910101</v>
      </c>
      <c r="AR84" s="39"/>
    </row>
    <row r="85" spans="1:91" s="5" customFormat="1" ht="36.950000000000003" hidden="1" customHeight="1">
      <c r="B85" s="40"/>
      <c r="C85" s="41" t="s">
        <v>14</v>
      </c>
      <c r="L85" s="245" t="str">
        <f>K6</f>
        <v>Novostavba skladového objektu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40"/>
    </row>
    <row r="86" spans="1:91" s="2" customFormat="1" ht="6.95" hidden="1" customHeight="1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hidden="1" customHeight="1">
      <c r="A87" s="21"/>
      <c r="B87" s="22"/>
      <c r="C87" s="19" t="s">
        <v>18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Kladruby nad Labem, p.č. 134/1, 134/2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 t="s">
        <v>20</v>
      </c>
      <c r="AJ87" s="21"/>
      <c r="AK87" s="21"/>
      <c r="AL87" s="21"/>
      <c r="AM87" s="247" t="str">
        <f>IF(AN8= "","",AN8)</f>
        <v/>
      </c>
      <c r="AN87" s="247"/>
      <c r="AO87" s="21"/>
      <c r="AP87" s="21"/>
      <c r="AQ87" s="21"/>
      <c r="AR87" s="22"/>
      <c r="BE87" s="21"/>
    </row>
    <row r="88" spans="1:91" s="2" customFormat="1" ht="6.95" hidden="1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15.2" hidden="1" customHeight="1">
      <c r="A89" s="21"/>
      <c r="B89" s="22"/>
      <c r="C89" s="19" t="s">
        <v>21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>Národní hřebčín Kladruby nad Labem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 t="s">
        <v>26</v>
      </c>
      <c r="AJ89" s="21"/>
      <c r="AK89" s="21"/>
      <c r="AL89" s="21"/>
      <c r="AM89" s="248" t="str">
        <f>IF(E17="","",E17)</f>
        <v>Solicite, s.r.o.</v>
      </c>
      <c r="AN89" s="249"/>
      <c r="AO89" s="249"/>
      <c r="AP89" s="249"/>
      <c r="AQ89" s="21"/>
      <c r="AR89" s="22"/>
      <c r="AS89" s="250" t="s">
        <v>51</v>
      </c>
      <c r="AT89" s="251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" hidden="1" customHeight="1">
      <c r="A90" s="21"/>
      <c r="B90" s="22"/>
      <c r="C90" s="19" t="s">
        <v>24</v>
      </c>
      <c r="D90" s="21"/>
      <c r="E90" s="21"/>
      <c r="F90" s="21"/>
      <c r="G90" s="21"/>
      <c r="H90" s="21"/>
      <c r="I90" s="21"/>
      <c r="J90" s="21"/>
      <c r="K90" s="21"/>
      <c r="L90" s="4" t="str">
        <f>IF(E14="","",E14)</f>
        <v xml:space="preserve"> 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 t="s">
        <v>29</v>
      </c>
      <c r="AJ90" s="21"/>
      <c r="AK90" s="21"/>
      <c r="AL90" s="21"/>
      <c r="AM90" s="248" t="str">
        <f>IF(E20="","",E20)</f>
        <v xml:space="preserve"> </v>
      </c>
      <c r="AN90" s="249"/>
      <c r="AO90" s="249"/>
      <c r="AP90" s="249"/>
      <c r="AQ90" s="21"/>
      <c r="AR90" s="22"/>
      <c r="AS90" s="252"/>
      <c r="AT90" s="253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7" hidden="1" customHeight="1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252"/>
      <c r="AT91" s="253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2" customFormat="1" ht="29.25" hidden="1" customHeight="1">
      <c r="A92" s="21"/>
      <c r="B92" s="22"/>
      <c r="C92" s="243" t="s">
        <v>52</v>
      </c>
      <c r="D92" s="222"/>
      <c r="E92" s="222"/>
      <c r="F92" s="222"/>
      <c r="G92" s="222"/>
      <c r="H92" s="47"/>
      <c r="I92" s="221" t="s">
        <v>53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56" t="s">
        <v>54</v>
      </c>
      <c r="AH92" s="222"/>
      <c r="AI92" s="222"/>
      <c r="AJ92" s="222"/>
      <c r="AK92" s="222"/>
      <c r="AL92" s="222"/>
      <c r="AM92" s="222"/>
      <c r="AN92" s="221" t="s">
        <v>55</v>
      </c>
      <c r="AO92" s="222"/>
      <c r="AP92" s="223"/>
      <c r="AQ92" s="48" t="s">
        <v>56</v>
      </c>
      <c r="AR92" s="22"/>
      <c r="AS92" s="49" t="s">
        <v>57</v>
      </c>
      <c r="AT92" s="50" t="s">
        <v>58</v>
      </c>
      <c r="AU92" s="50" t="s">
        <v>59</v>
      </c>
      <c r="AV92" s="50" t="s">
        <v>60</v>
      </c>
      <c r="AW92" s="50" t="s">
        <v>61</v>
      </c>
      <c r="AX92" s="50" t="s">
        <v>62</v>
      </c>
      <c r="AY92" s="50" t="s">
        <v>63</v>
      </c>
      <c r="AZ92" s="50" t="s">
        <v>64</v>
      </c>
      <c r="BA92" s="50" t="s">
        <v>65</v>
      </c>
      <c r="BB92" s="50" t="s">
        <v>66</v>
      </c>
      <c r="BC92" s="50" t="s">
        <v>67</v>
      </c>
      <c r="BD92" s="51" t="s">
        <v>68</v>
      </c>
      <c r="BE92" s="21"/>
    </row>
    <row r="93" spans="1:91" s="2" customFormat="1" ht="10.7" hidden="1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5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21"/>
    </row>
    <row r="94" spans="1:91" s="6" customFormat="1" ht="32.450000000000003" hidden="1" customHeight="1">
      <c r="B94" s="55"/>
      <c r="C94" s="56" t="s">
        <v>69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255" t="e">
        <f>ROUND(AG95,2)</f>
        <v>#REF!</v>
      </c>
      <c r="AH94" s="255"/>
      <c r="AI94" s="255"/>
      <c r="AJ94" s="255"/>
      <c r="AK94" s="255"/>
      <c r="AL94" s="255"/>
      <c r="AM94" s="255"/>
      <c r="AN94" s="226" t="e">
        <f t="shared" ref="AN94:AN101" si="0">SUM(AG94,AT94)</f>
        <v>#REF!</v>
      </c>
      <c r="AO94" s="226"/>
      <c r="AP94" s="226"/>
      <c r="AQ94" s="58" t="s">
        <v>1</v>
      </c>
      <c r="AR94" s="55"/>
      <c r="AS94" s="59">
        <f>ROUND(AS95,2)</f>
        <v>0</v>
      </c>
      <c r="AT94" s="60" t="e">
        <f t="shared" ref="AT94:AT101" si="1">ROUND(SUM(AV94:AW94),2)</f>
        <v>#REF!</v>
      </c>
      <c r="AU94" s="61" t="e">
        <f>ROUND(AU95,5)</f>
        <v>#REF!</v>
      </c>
      <c r="AV94" s="60" t="e">
        <f>ROUND(AZ94*L29,2)</f>
        <v>#REF!</v>
      </c>
      <c r="AW94" s="60" t="e">
        <f>ROUND(BA94*L30,2)</f>
        <v>#REF!</v>
      </c>
      <c r="AX94" s="60" t="e">
        <f>ROUND(BB94*L29,2)</f>
        <v>#REF!</v>
      </c>
      <c r="AY94" s="60" t="e">
        <f>ROUND(BC94*L30,2)</f>
        <v>#REF!</v>
      </c>
      <c r="AZ94" s="60" t="e">
        <f>ROUND(AZ95,2)</f>
        <v>#REF!</v>
      </c>
      <c r="BA94" s="60" t="e">
        <f>ROUND(BA95,2)</f>
        <v>#REF!</v>
      </c>
      <c r="BB94" s="60" t="e">
        <f>ROUND(BB95,2)</f>
        <v>#REF!</v>
      </c>
      <c r="BC94" s="60" t="e">
        <f>ROUND(BC95,2)</f>
        <v>#REF!</v>
      </c>
      <c r="BD94" s="62" t="e">
        <f>ROUND(BD95,2)</f>
        <v>#REF!</v>
      </c>
      <c r="BS94" s="63" t="s">
        <v>70</v>
      </c>
      <c r="BT94" s="63" t="s">
        <v>71</v>
      </c>
      <c r="BU94" s="64" t="s">
        <v>72</v>
      </c>
      <c r="BV94" s="63" t="s">
        <v>73</v>
      </c>
      <c r="BW94" s="63" t="s">
        <v>4</v>
      </c>
      <c r="BX94" s="63" t="s">
        <v>74</v>
      </c>
      <c r="CL94" s="63" t="s">
        <v>1</v>
      </c>
    </row>
    <row r="95" spans="1:91" s="7" customFormat="1" ht="16.5" hidden="1" customHeight="1">
      <c r="B95" s="65"/>
      <c r="C95" s="66"/>
      <c r="D95" s="244" t="s">
        <v>75</v>
      </c>
      <c r="E95" s="244"/>
      <c r="F95" s="244"/>
      <c r="G95" s="244"/>
      <c r="H95" s="244"/>
      <c r="I95" s="67"/>
      <c r="J95" s="244" t="s">
        <v>76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54" t="e">
        <f>ROUND(SUM(AG96:AG101),2)</f>
        <v>#REF!</v>
      </c>
      <c r="AH95" s="225"/>
      <c r="AI95" s="225"/>
      <c r="AJ95" s="225"/>
      <c r="AK95" s="225"/>
      <c r="AL95" s="225"/>
      <c r="AM95" s="225"/>
      <c r="AN95" s="224" t="e">
        <f t="shared" si="0"/>
        <v>#REF!</v>
      </c>
      <c r="AO95" s="225"/>
      <c r="AP95" s="225"/>
      <c r="AQ95" s="68" t="s">
        <v>77</v>
      </c>
      <c r="AR95" s="65"/>
      <c r="AS95" s="69">
        <f>ROUND(SUM(AS96:AS101),2)</f>
        <v>0</v>
      </c>
      <c r="AT95" s="70" t="e">
        <f t="shared" si="1"/>
        <v>#REF!</v>
      </c>
      <c r="AU95" s="71" t="e">
        <f>ROUND(SUM(AU96:AU101),5)</f>
        <v>#REF!</v>
      </c>
      <c r="AV95" s="70" t="e">
        <f>ROUND(AZ95*L29,2)</f>
        <v>#REF!</v>
      </c>
      <c r="AW95" s="70" t="e">
        <f>ROUND(BA95*L30,2)</f>
        <v>#REF!</v>
      </c>
      <c r="AX95" s="70" t="e">
        <f>ROUND(BB95*L29,2)</f>
        <v>#REF!</v>
      </c>
      <c r="AY95" s="70" t="e">
        <f>ROUND(BC95*L30,2)</f>
        <v>#REF!</v>
      </c>
      <c r="AZ95" s="70" t="e">
        <f>ROUND(SUM(AZ96:AZ101),2)</f>
        <v>#REF!</v>
      </c>
      <c r="BA95" s="70" t="e">
        <f>ROUND(SUM(BA96:BA101),2)</f>
        <v>#REF!</v>
      </c>
      <c r="BB95" s="70" t="e">
        <f>ROUND(SUM(BB96:BB101),2)</f>
        <v>#REF!</v>
      </c>
      <c r="BC95" s="70" t="e">
        <f>ROUND(SUM(BC96:BC101),2)</f>
        <v>#REF!</v>
      </c>
      <c r="BD95" s="72" t="e">
        <f>ROUND(SUM(BD96:BD101),2)</f>
        <v>#REF!</v>
      </c>
      <c r="BS95" s="73" t="s">
        <v>70</v>
      </c>
      <c r="BT95" s="73" t="s">
        <v>78</v>
      </c>
      <c r="BU95" s="73" t="s">
        <v>72</v>
      </c>
      <c r="BV95" s="73" t="s">
        <v>73</v>
      </c>
      <c r="BW95" s="73" t="s">
        <v>79</v>
      </c>
      <c r="BX95" s="73" t="s">
        <v>4</v>
      </c>
      <c r="CL95" s="73" t="s">
        <v>1</v>
      </c>
      <c r="CM95" s="73" t="s">
        <v>80</v>
      </c>
    </row>
    <row r="96" spans="1:91" s="4" customFormat="1" ht="16.5" hidden="1" customHeight="1">
      <c r="A96" s="74" t="s">
        <v>81</v>
      </c>
      <c r="B96" s="39"/>
      <c r="C96" s="8"/>
      <c r="D96" s="8"/>
      <c r="E96" s="238" t="s">
        <v>82</v>
      </c>
      <c r="F96" s="238"/>
      <c r="G96" s="238"/>
      <c r="H96" s="238"/>
      <c r="I96" s="238"/>
      <c r="J96" s="8"/>
      <c r="K96" s="238" t="s">
        <v>83</v>
      </c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19" t="e">
        <f>#REF!</f>
        <v>#REF!</v>
      </c>
      <c r="AH96" s="220"/>
      <c r="AI96" s="220"/>
      <c r="AJ96" s="220"/>
      <c r="AK96" s="220"/>
      <c r="AL96" s="220"/>
      <c r="AM96" s="220"/>
      <c r="AN96" s="219" t="e">
        <f t="shared" si="0"/>
        <v>#REF!</v>
      </c>
      <c r="AO96" s="220"/>
      <c r="AP96" s="220"/>
      <c r="AQ96" s="75" t="s">
        <v>84</v>
      </c>
      <c r="AR96" s="39"/>
      <c r="AS96" s="76">
        <v>0</v>
      </c>
      <c r="AT96" s="77" t="e">
        <f t="shared" si="1"/>
        <v>#REF!</v>
      </c>
      <c r="AU96" s="78" t="e">
        <f>#REF!</f>
        <v>#REF!</v>
      </c>
      <c r="AV96" s="77" t="e">
        <f>#REF!</f>
        <v>#REF!</v>
      </c>
      <c r="AW96" s="77" t="e">
        <f>#REF!</f>
        <v>#REF!</v>
      </c>
      <c r="AX96" s="77" t="e">
        <f>#REF!</f>
        <v>#REF!</v>
      </c>
      <c r="AY96" s="77" t="e">
        <f>#REF!</f>
        <v>#REF!</v>
      </c>
      <c r="AZ96" s="77" t="e">
        <f>#REF!</f>
        <v>#REF!</v>
      </c>
      <c r="BA96" s="77" t="e">
        <f>#REF!</f>
        <v>#REF!</v>
      </c>
      <c r="BB96" s="77" t="e">
        <f>#REF!</f>
        <v>#REF!</v>
      </c>
      <c r="BC96" s="77" t="e">
        <f>#REF!</f>
        <v>#REF!</v>
      </c>
      <c r="BD96" s="79" t="e">
        <f>#REF!</f>
        <v>#REF!</v>
      </c>
      <c r="BT96" s="17" t="s">
        <v>80</v>
      </c>
      <c r="BV96" s="17" t="s">
        <v>73</v>
      </c>
      <c r="BW96" s="17" t="s">
        <v>85</v>
      </c>
      <c r="BX96" s="17" t="s">
        <v>79</v>
      </c>
      <c r="CL96" s="17" t="s">
        <v>1</v>
      </c>
    </row>
    <row r="97" spans="1:90" s="4" customFormat="1" ht="16.5" hidden="1" customHeight="1">
      <c r="A97" s="74" t="s">
        <v>81</v>
      </c>
      <c r="B97" s="39"/>
      <c r="C97" s="8"/>
      <c r="D97" s="8"/>
      <c r="E97" s="238" t="s">
        <v>86</v>
      </c>
      <c r="F97" s="238"/>
      <c r="G97" s="238"/>
      <c r="H97" s="238"/>
      <c r="I97" s="238"/>
      <c r="J97" s="8"/>
      <c r="K97" s="238" t="s">
        <v>87</v>
      </c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19" t="e">
        <f>#REF!</f>
        <v>#REF!</v>
      </c>
      <c r="AH97" s="220"/>
      <c r="AI97" s="220"/>
      <c r="AJ97" s="220"/>
      <c r="AK97" s="220"/>
      <c r="AL97" s="220"/>
      <c r="AM97" s="220"/>
      <c r="AN97" s="219" t="e">
        <f t="shared" si="0"/>
        <v>#REF!</v>
      </c>
      <c r="AO97" s="220"/>
      <c r="AP97" s="220"/>
      <c r="AQ97" s="75" t="s">
        <v>84</v>
      </c>
      <c r="AR97" s="39"/>
      <c r="AS97" s="76">
        <v>0</v>
      </c>
      <c r="AT97" s="77" t="e">
        <f t="shared" si="1"/>
        <v>#REF!</v>
      </c>
      <c r="AU97" s="78" t="e">
        <f>#REF!</f>
        <v>#REF!</v>
      </c>
      <c r="AV97" s="77" t="e">
        <f>#REF!</f>
        <v>#REF!</v>
      </c>
      <c r="AW97" s="77" t="e">
        <f>#REF!</f>
        <v>#REF!</v>
      </c>
      <c r="AX97" s="77" t="e">
        <f>#REF!</f>
        <v>#REF!</v>
      </c>
      <c r="AY97" s="77" t="e">
        <f>#REF!</f>
        <v>#REF!</v>
      </c>
      <c r="AZ97" s="77" t="e">
        <f>#REF!</f>
        <v>#REF!</v>
      </c>
      <c r="BA97" s="77" t="e">
        <f>#REF!</f>
        <v>#REF!</v>
      </c>
      <c r="BB97" s="77" t="e">
        <f>#REF!</f>
        <v>#REF!</v>
      </c>
      <c r="BC97" s="77" t="e">
        <f>#REF!</f>
        <v>#REF!</v>
      </c>
      <c r="BD97" s="79" t="e">
        <f>#REF!</f>
        <v>#REF!</v>
      </c>
      <c r="BT97" s="17" t="s">
        <v>80</v>
      </c>
      <c r="BV97" s="17" t="s">
        <v>73</v>
      </c>
      <c r="BW97" s="17" t="s">
        <v>88</v>
      </c>
      <c r="BX97" s="17" t="s">
        <v>79</v>
      </c>
      <c r="CL97" s="17" t="s">
        <v>1</v>
      </c>
    </row>
    <row r="98" spans="1:90" s="4" customFormat="1" ht="16.5" hidden="1" customHeight="1">
      <c r="A98" s="74" t="s">
        <v>81</v>
      </c>
      <c r="B98" s="39"/>
      <c r="C98" s="8"/>
      <c r="D98" s="8"/>
      <c r="E98" s="238" t="s">
        <v>89</v>
      </c>
      <c r="F98" s="238"/>
      <c r="G98" s="238"/>
      <c r="H98" s="238"/>
      <c r="I98" s="238"/>
      <c r="J98" s="8"/>
      <c r="K98" s="238" t="s">
        <v>90</v>
      </c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19" t="e">
        <f>#REF!</f>
        <v>#REF!</v>
      </c>
      <c r="AH98" s="220"/>
      <c r="AI98" s="220"/>
      <c r="AJ98" s="220"/>
      <c r="AK98" s="220"/>
      <c r="AL98" s="220"/>
      <c r="AM98" s="220"/>
      <c r="AN98" s="219" t="e">
        <f t="shared" si="0"/>
        <v>#REF!</v>
      </c>
      <c r="AO98" s="220"/>
      <c r="AP98" s="220"/>
      <c r="AQ98" s="75" t="s">
        <v>84</v>
      </c>
      <c r="AR98" s="39"/>
      <c r="AS98" s="76">
        <v>0</v>
      </c>
      <c r="AT98" s="77" t="e">
        <f t="shared" si="1"/>
        <v>#REF!</v>
      </c>
      <c r="AU98" s="78" t="e">
        <f>#REF!</f>
        <v>#REF!</v>
      </c>
      <c r="AV98" s="77" t="e">
        <f>#REF!</f>
        <v>#REF!</v>
      </c>
      <c r="AW98" s="77" t="e">
        <f>#REF!</f>
        <v>#REF!</v>
      </c>
      <c r="AX98" s="77" t="e">
        <f>#REF!</f>
        <v>#REF!</v>
      </c>
      <c r="AY98" s="77" t="e">
        <f>#REF!</f>
        <v>#REF!</v>
      </c>
      <c r="AZ98" s="77" t="e">
        <f>#REF!</f>
        <v>#REF!</v>
      </c>
      <c r="BA98" s="77" t="e">
        <f>#REF!</f>
        <v>#REF!</v>
      </c>
      <c r="BB98" s="77" t="e">
        <f>#REF!</f>
        <v>#REF!</v>
      </c>
      <c r="BC98" s="77" t="e">
        <f>#REF!</f>
        <v>#REF!</v>
      </c>
      <c r="BD98" s="79" t="e">
        <f>#REF!</f>
        <v>#REF!</v>
      </c>
      <c r="BT98" s="17" t="s">
        <v>80</v>
      </c>
      <c r="BV98" s="17" t="s">
        <v>73</v>
      </c>
      <c r="BW98" s="17" t="s">
        <v>91</v>
      </c>
      <c r="BX98" s="17" t="s">
        <v>79</v>
      </c>
      <c r="CL98" s="17" t="s">
        <v>1</v>
      </c>
    </row>
    <row r="99" spans="1:90" s="4" customFormat="1" ht="16.5" hidden="1" customHeight="1">
      <c r="A99" s="74" t="s">
        <v>81</v>
      </c>
      <c r="B99" s="39"/>
      <c r="C99" s="8"/>
      <c r="D99" s="8"/>
      <c r="E99" s="238" t="s">
        <v>92</v>
      </c>
      <c r="F99" s="238"/>
      <c r="G99" s="238"/>
      <c r="H99" s="238"/>
      <c r="I99" s="238"/>
      <c r="J99" s="8"/>
      <c r="K99" s="238" t="s">
        <v>93</v>
      </c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19" t="e">
        <f>#REF!</f>
        <v>#REF!</v>
      </c>
      <c r="AH99" s="220"/>
      <c r="AI99" s="220"/>
      <c r="AJ99" s="220"/>
      <c r="AK99" s="220"/>
      <c r="AL99" s="220"/>
      <c r="AM99" s="220"/>
      <c r="AN99" s="219" t="e">
        <f t="shared" si="0"/>
        <v>#REF!</v>
      </c>
      <c r="AO99" s="220"/>
      <c r="AP99" s="220"/>
      <c r="AQ99" s="75" t="s">
        <v>84</v>
      </c>
      <c r="AR99" s="39"/>
      <c r="AS99" s="76">
        <v>0</v>
      </c>
      <c r="AT99" s="77" t="e">
        <f t="shared" si="1"/>
        <v>#REF!</v>
      </c>
      <c r="AU99" s="78" t="e">
        <f>#REF!</f>
        <v>#REF!</v>
      </c>
      <c r="AV99" s="77" t="e">
        <f>#REF!</f>
        <v>#REF!</v>
      </c>
      <c r="AW99" s="77" t="e">
        <f>#REF!</f>
        <v>#REF!</v>
      </c>
      <c r="AX99" s="77" t="e">
        <f>#REF!</f>
        <v>#REF!</v>
      </c>
      <c r="AY99" s="77" t="e">
        <f>#REF!</f>
        <v>#REF!</v>
      </c>
      <c r="AZ99" s="77" t="e">
        <f>#REF!</f>
        <v>#REF!</v>
      </c>
      <c r="BA99" s="77" t="e">
        <f>#REF!</f>
        <v>#REF!</v>
      </c>
      <c r="BB99" s="77" t="e">
        <f>#REF!</f>
        <v>#REF!</v>
      </c>
      <c r="BC99" s="77" t="e">
        <f>#REF!</f>
        <v>#REF!</v>
      </c>
      <c r="BD99" s="79" t="e">
        <f>#REF!</f>
        <v>#REF!</v>
      </c>
      <c r="BT99" s="17" t="s">
        <v>80</v>
      </c>
      <c r="BV99" s="17" t="s">
        <v>73</v>
      </c>
      <c r="BW99" s="17" t="s">
        <v>94</v>
      </c>
      <c r="BX99" s="17" t="s">
        <v>79</v>
      </c>
      <c r="CL99" s="17" t="s">
        <v>1</v>
      </c>
    </row>
    <row r="100" spans="1:90" s="4" customFormat="1" ht="16.5" hidden="1" customHeight="1">
      <c r="A100" s="74" t="s">
        <v>81</v>
      </c>
      <c r="B100" s="39"/>
      <c r="C100" s="8"/>
      <c r="D100" s="8"/>
      <c r="E100" s="238" t="s">
        <v>95</v>
      </c>
      <c r="F100" s="238"/>
      <c r="G100" s="238"/>
      <c r="H100" s="238"/>
      <c r="I100" s="238"/>
      <c r="J100" s="8"/>
      <c r="K100" s="238" t="s">
        <v>96</v>
      </c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19" t="e">
        <f>#REF!</f>
        <v>#REF!</v>
      </c>
      <c r="AH100" s="220"/>
      <c r="AI100" s="220"/>
      <c r="AJ100" s="220"/>
      <c r="AK100" s="220"/>
      <c r="AL100" s="220"/>
      <c r="AM100" s="220"/>
      <c r="AN100" s="219" t="e">
        <f t="shared" si="0"/>
        <v>#REF!</v>
      </c>
      <c r="AO100" s="220"/>
      <c r="AP100" s="220"/>
      <c r="AQ100" s="75" t="s">
        <v>84</v>
      </c>
      <c r="AR100" s="39"/>
      <c r="AS100" s="76">
        <v>0</v>
      </c>
      <c r="AT100" s="77" t="e">
        <f t="shared" si="1"/>
        <v>#REF!</v>
      </c>
      <c r="AU100" s="78" t="e">
        <f>#REF!</f>
        <v>#REF!</v>
      </c>
      <c r="AV100" s="77" t="e">
        <f>#REF!</f>
        <v>#REF!</v>
      </c>
      <c r="AW100" s="77" t="e">
        <f>#REF!</f>
        <v>#REF!</v>
      </c>
      <c r="AX100" s="77" t="e">
        <f>#REF!</f>
        <v>#REF!</v>
      </c>
      <c r="AY100" s="77" t="e">
        <f>#REF!</f>
        <v>#REF!</v>
      </c>
      <c r="AZ100" s="77" t="e">
        <f>#REF!</f>
        <v>#REF!</v>
      </c>
      <c r="BA100" s="77" t="e">
        <f>#REF!</f>
        <v>#REF!</v>
      </c>
      <c r="BB100" s="77" t="e">
        <f>#REF!</f>
        <v>#REF!</v>
      </c>
      <c r="BC100" s="77" t="e">
        <f>#REF!</f>
        <v>#REF!</v>
      </c>
      <c r="BD100" s="79" t="e">
        <f>#REF!</f>
        <v>#REF!</v>
      </c>
      <c r="BT100" s="17" t="s">
        <v>80</v>
      </c>
      <c r="BV100" s="17" t="s">
        <v>73</v>
      </c>
      <c r="BW100" s="17" t="s">
        <v>97</v>
      </c>
      <c r="BX100" s="17" t="s">
        <v>79</v>
      </c>
      <c r="CL100" s="17" t="s">
        <v>1</v>
      </c>
    </row>
    <row r="101" spans="1:90" s="4" customFormat="1" ht="16.5" hidden="1" customHeight="1">
      <c r="A101" s="74" t="s">
        <v>81</v>
      </c>
      <c r="B101" s="39"/>
      <c r="C101" s="8"/>
      <c r="D101" s="8"/>
      <c r="E101" s="238" t="s">
        <v>98</v>
      </c>
      <c r="F101" s="238"/>
      <c r="G101" s="238"/>
      <c r="H101" s="238"/>
      <c r="I101" s="238"/>
      <c r="J101" s="8"/>
      <c r="K101" s="238" t="s">
        <v>99</v>
      </c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19" t="e">
        <f>#REF!</f>
        <v>#REF!</v>
      </c>
      <c r="AH101" s="220"/>
      <c r="AI101" s="220"/>
      <c r="AJ101" s="220"/>
      <c r="AK101" s="220"/>
      <c r="AL101" s="220"/>
      <c r="AM101" s="220"/>
      <c r="AN101" s="219" t="e">
        <f t="shared" si="0"/>
        <v>#REF!</v>
      </c>
      <c r="AO101" s="220"/>
      <c r="AP101" s="220"/>
      <c r="AQ101" s="75" t="s">
        <v>84</v>
      </c>
      <c r="AR101" s="39"/>
      <c r="AS101" s="80">
        <v>0</v>
      </c>
      <c r="AT101" s="81" t="e">
        <f t="shared" si="1"/>
        <v>#REF!</v>
      </c>
      <c r="AU101" s="82" t="e">
        <f>#REF!</f>
        <v>#REF!</v>
      </c>
      <c r="AV101" s="81" t="e">
        <f>#REF!</f>
        <v>#REF!</v>
      </c>
      <c r="AW101" s="81" t="e">
        <f>#REF!</f>
        <v>#REF!</v>
      </c>
      <c r="AX101" s="81" t="e">
        <f>#REF!</f>
        <v>#REF!</v>
      </c>
      <c r="AY101" s="81" t="e">
        <f>#REF!</f>
        <v>#REF!</v>
      </c>
      <c r="AZ101" s="81" t="e">
        <f>#REF!</f>
        <v>#REF!</v>
      </c>
      <c r="BA101" s="81" t="e">
        <f>#REF!</f>
        <v>#REF!</v>
      </c>
      <c r="BB101" s="81" t="e">
        <f>#REF!</f>
        <v>#REF!</v>
      </c>
      <c r="BC101" s="81" t="e">
        <f>#REF!</f>
        <v>#REF!</v>
      </c>
      <c r="BD101" s="83" t="e">
        <f>#REF!</f>
        <v>#REF!</v>
      </c>
      <c r="BT101" s="17" t="s">
        <v>80</v>
      </c>
      <c r="BV101" s="17" t="s">
        <v>73</v>
      </c>
      <c r="BW101" s="17" t="s">
        <v>100</v>
      </c>
      <c r="BX101" s="17" t="s">
        <v>79</v>
      </c>
      <c r="CL101" s="17" t="s">
        <v>1</v>
      </c>
    </row>
    <row r="102" spans="1:90" s="2" customFormat="1" ht="30" hidden="1" customHeight="1">
      <c r="A102" s="21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2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</row>
    <row r="103" spans="1:90" s="2" customFormat="1" ht="6.95" hidden="1" customHeight="1">
      <c r="A103" s="21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22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</row>
    <row r="104" spans="1:90" hidden="1"/>
    <row r="105" spans="1:90" hidden="1"/>
  </sheetData>
  <mergeCells count="64">
    <mergeCell ref="K101:AF101"/>
    <mergeCell ref="E101:I101"/>
    <mergeCell ref="AM89:AP89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101:AM101"/>
    <mergeCell ref="AG94:AM94"/>
    <mergeCell ref="I92:AF92"/>
    <mergeCell ref="AG92:AM92"/>
    <mergeCell ref="J95:AF95"/>
    <mergeCell ref="K96:AF96"/>
    <mergeCell ref="X35:AB35"/>
    <mergeCell ref="AK35:AO35"/>
    <mergeCell ref="E100:I100"/>
    <mergeCell ref="C92:G92"/>
    <mergeCell ref="D95:H95"/>
    <mergeCell ref="E96:I96"/>
    <mergeCell ref="E97:I97"/>
    <mergeCell ref="E98:I98"/>
    <mergeCell ref="E99:I99"/>
    <mergeCell ref="L85:AO85"/>
    <mergeCell ref="AM87:AN87"/>
    <mergeCell ref="K97:AF97"/>
    <mergeCell ref="K98:AF98"/>
    <mergeCell ref="K99:AF99"/>
    <mergeCell ref="K100:AF100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AN101:AP101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N100:AP100"/>
    <mergeCell ref="AN92:AP92"/>
    <mergeCell ref="AN95:AP95"/>
    <mergeCell ref="AN96:AP96"/>
    <mergeCell ref="AN97:AP97"/>
    <mergeCell ref="AN98:AP98"/>
    <mergeCell ref="AN99:AP99"/>
  </mergeCells>
  <hyperlinks>
    <hyperlink ref="A96" location="'01.01 - Architektonicko s...'!C2" display="/"/>
    <hyperlink ref="A97" location="'01.02 - ZTI'!C2" display="/"/>
    <hyperlink ref="A98" location="'01.03 - Vytápění'!C2" display="/"/>
    <hyperlink ref="A99" location="'01.04 - Vzduchotechnika'!C2" display="/"/>
    <hyperlink ref="A100" location="'01.05 - El. instalace'!C2" display="/"/>
    <hyperlink ref="A101" location="'01.06 - Hromosvod'!C2" display="/"/>
  </hyperlinks>
  <pageMargins left="0.39374999999999999" right="0.39374999999999999" top="0.39374999999999999" bottom="0.39374999999999999" header="0" footer="0"/>
  <pageSetup paperSize="9" scale="74" fitToHeight="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>
      <selection activeCell="E20" sqref="E20:H20"/>
    </sheetView>
  </sheetViews>
  <sheetFormatPr defaultColWidth="8.83203125" defaultRowHeight="11.25"/>
  <cols>
    <col min="1" max="1" width="8.33203125" style="84" customWidth="1"/>
    <col min="2" max="2" width="1.6640625" style="84" customWidth="1"/>
    <col min="3" max="3" width="4.1640625" style="84" customWidth="1"/>
    <col min="4" max="4" width="4.33203125" style="84" customWidth="1"/>
    <col min="5" max="5" width="17.1640625" style="84" customWidth="1"/>
    <col min="6" max="6" width="50.83203125" style="84" customWidth="1"/>
    <col min="7" max="7" width="7" style="84" customWidth="1"/>
    <col min="8" max="8" width="11.5" style="84" customWidth="1"/>
    <col min="9" max="10" width="20.1640625" style="84" customWidth="1"/>
    <col min="11" max="11" width="20.1640625" style="84" hidden="1" customWidth="1"/>
    <col min="12" max="12" width="5.33203125" style="84" customWidth="1"/>
    <col min="13" max="13" width="10.83203125" style="84" hidden="1" customWidth="1"/>
    <col min="14" max="14" width="8.83203125" style="84" hidden="1" customWidth="1"/>
    <col min="15" max="20" width="14.1640625" style="84" hidden="1" customWidth="1"/>
    <col min="21" max="21" width="16.33203125" style="84" hidden="1" customWidth="1"/>
    <col min="22" max="22" width="12.33203125" style="84" customWidth="1"/>
    <col min="23" max="23" width="16.33203125" style="84" customWidth="1"/>
    <col min="24" max="24" width="12.33203125" style="84" customWidth="1"/>
    <col min="25" max="25" width="15" style="84" customWidth="1"/>
    <col min="26" max="26" width="11" style="84" customWidth="1"/>
    <col min="27" max="27" width="15" style="84" customWidth="1"/>
    <col min="28" max="28" width="16.33203125" style="84" customWidth="1"/>
    <col min="29" max="29" width="11" style="84" customWidth="1"/>
    <col min="30" max="30" width="15" style="84" customWidth="1"/>
    <col min="31" max="31" width="16.33203125" style="84" customWidth="1"/>
    <col min="32" max="42" width="8.83203125" style="84"/>
    <col min="43" max="66" width="0" style="84" hidden="1" customWidth="1"/>
    <col min="67" max="16384" width="8.83203125" style="84"/>
  </cols>
  <sheetData>
    <row r="2" spans="1:46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87" t="s">
        <v>85</v>
      </c>
    </row>
    <row r="3" spans="1:46" ht="6.95" customHeight="1">
      <c r="B3" s="88"/>
      <c r="C3" s="89"/>
      <c r="D3" s="89"/>
      <c r="E3" s="89"/>
      <c r="F3" s="89"/>
      <c r="G3" s="89"/>
      <c r="H3" s="89"/>
      <c r="I3" s="89"/>
      <c r="J3" s="89"/>
      <c r="K3" s="89"/>
      <c r="L3" s="90"/>
      <c r="AT3" s="87" t="s">
        <v>80</v>
      </c>
    </row>
    <row r="4" spans="1:46" ht="24.95" customHeight="1">
      <c r="B4" s="90"/>
      <c r="D4" s="91" t="s">
        <v>101</v>
      </c>
      <c r="L4" s="90"/>
      <c r="M4" s="92" t="s">
        <v>10</v>
      </c>
      <c r="AT4" s="87" t="s">
        <v>3</v>
      </c>
    </row>
    <row r="5" spans="1:46" ht="6.95" customHeight="1">
      <c r="B5" s="90"/>
      <c r="L5" s="90"/>
    </row>
    <row r="6" spans="1:46" ht="12" customHeight="1">
      <c r="B6" s="90"/>
      <c r="D6" s="93" t="s">
        <v>14</v>
      </c>
      <c r="L6" s="90"/>
    </row>
    <row r="7" spans="1:46" ht="16.5" customHeight="1">
      <c r="B7" s="90"/>
      <c r="E7" s="261" t="str">
        <f>'Rekapitulace stavby'!K6</f>
        <v>Novostavba skladového objektu</v>
      </c>
      <c r="F7" s="262"/>
      <c r="G7" s="262"/>
      <c r="H7" s="262"/>
      <c r="L7" s="90"/>
    </row>
    <row r="8" spans="1:46" ht="12" customHeight="1">
      <c r="B8" s="90"/>
      <c r="D8" s="93" t="s">
        <v>102</v>
      </c>
      <c r="L8" s="90"/>
    </row>
    <row r="9" spans="1:46" s="97" customFormat="1" ht="16.5" customHeight="1">
      <c r="A9" s="94"/>
      <c r="B9" s="95"/>
      <c r="C9" s="94"/>
      <c r="D9" s="94"/>
      <c r="E9" s="261" t="s">
        <v>103</v>
      </c>
      <c r="F9" s="258"/>
      <c r="G9" s="258"/>
      <c r="H9" s="258"/>
      <c r="I9" s="94"/>
      <c r="J9" s="94"/>
      <c r="K9" s="94"/>
      <c r="L9" s="96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46" s="97" customFormat="1" ht="12" customHeight="1">
      <c r="A10" s="94"/>
      <c r="B10" s="95"/>
      <c r="C10" s="94"/>
      <c r="D10" s="93" t="s">
        <v>104</v>
      </c>
      <c r="E10" s="94"/>
      <c r="F10" s="94"/>
      <c r="G10" s="94"/>
      <c r="H10" s="94"/>
      <c r="I10" s="94"/>
      <c r="J10" s="94"/>
      <c r="K10" s="94"/>
      <c r="L10" s="96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46" s="97" customFormat="1" ht="16.5" customHeight="1">
      <c r="A11" s="94"/>
      <c r="B11" s="95"/>
      <c r="C11" s="94"/>
      <c r="D11" s="94"/>
      <c r="E11" s="257" t="s">
        <v>105</v>
      </c>
      <c r="F11" s="258"/>
      <c r="G11" s="258"/>
      <c r="H11" s="258"/>
      <c r="I11" s="94"/>
      <c r="J11" s="94"/>
      <c r="K11" s="94"/>
      <c r="L11" s="96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46" s="97" customFormat="1">
      <c r="A12" s="94"/>
      <c r="B12" s="95"/>
      <c r="C12" s="94"/>
      <c r="D12" s="94"/>
      <c r="E12" s="94"/>
      <c r="F12" s="94"/>
      <c r="G12" s="94"/>
      <c r="H12" s="94"/>
      <c r="I12" s="94"/>
      <c r="J12" s="94"/>
      <c r="K12" s="94"/>
      <c r="L12" s="96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46" s="97" customFormat="1" ht="12" customHeight="1">
      <c r="A13" s="94"/>
      <c r="B13" s="95"/>
      <c r="C13" s="94"/>
      <c r="D13" s="93" t="s">
        <v>16</v>
      </c>
      <c r="E13" s="94"/>
      <c r="F13" s="98" t="s">
        <v>1</v>
      </c>
      <c r="G13" s="94"/>
      <c r="H13" s="94"/>
      <c r="I13" s="93" t="s">
        <v>17</v>
      </c>
      <c r="J13" s="98" t="s">
        <v>1</v>
      </c>
      <c r="K13" s="94"/>
      <c r="L13" s="96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46" s="97" customFormat="1" ht="12" customHeight="1">
      <c r="A14" s="94"/>
      <c r="B14" s="95"/>
      <c r="C14" s="94"/>
      <c r="D14" s="93" t="s">
        <v>18</v>
      </c>
      <c r="E14" s="94"/>
      <c r="F14" s="98" t="s">
        <v>19</v>
      </c>
      <c r="G14" s="94"/>
      <c r="H14" s="94"/>
      <c r="I14" s="93" t="s">
        <v>20</v>
      </c>
      <c r="J14" s="99">
        <f>'Rekapitulace stavby'!AN8</f>
        <v>0</v>
      </c>
      <c r="K14" s="94"/>
      <c r="L14" s="96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46" s="97" customFormat="1" ht="10.7" customHeight="1">
      <c r="A15" s="94"/>
      <c r="B15" s="95"/>
      <c r="C15" s="94"/>
      <c r="D15" s="94"/>
      <c r="E15" s="94"/>
      <c r="F15" s="94"/>
      <c r="G15" s="94"/>
      <c r="H15" s="94"/>
      <c r="I15" s="94"/>
      <c r="J15" s="94"/>
      <c r="K15" s="94"/>
      <c r="L15" s="96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46" s="97" customFormat="1" ht="12" customHeight="1">
      <c r="A16" s="94"/>
      <c r="B16" s="95"/>
      <c r="C16" s="94"/>
      <c r="D16" s="93" t="s">
        <v>21</v>
      </c>
      <c r="E16" s="94"/>
      <c r="F16" s="94"/>
      <c r="G16" s="94"/>
      <c r="H16" s="94"/>
      <c r="I16" s="93" t="s">
        <v>22</v>
      </c>
      <c r="J16" s="98">
        <v>72048972</v>
      </c>
      <c r="K16" s="94"/>
      <c r="L16" s="96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</row>
    <row r="17" spans="1:31" s="97" customFormat="1" ht="18" customHeight="1">
      <c r="A17" s="94"/>
      <c r="B17" s="95"/>
      <c r="C17" s="94"/>
      <c r="D17" s="94"/>
      <c r="E17" s="98" t="s">
        <v>256</v>
      </c>
      <c r="F17" s="94"/>
      <c r="G17" s="94"/>
      <c r="H17" s="94"/>
      <c r="I17" s="93" t="s">
        <v>23</v>
      </c>
      <c r="J17" s="98" t="s">
        <v>257</v>
      </c>
      <c r="K17" s="94"/>
      <c r="L17" s="96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1" s="97" customFormat="1" ht="6.95" customHeight="1">
      <c r="A18" s="94"/>
      <c r="B18" s="95"/>
      <c r="C18" s="94"/>
      <c r="D18" s="94"/>
      <c r="E18" s="94"/>
      <c r="F18" s="94"/>
      <c r="G18" s="94"/>
      <c r="H18" s="94"/>
      <c r="I18" s="94"/>
      <c r="J18" s="94"/>
      <c r="K18" s="94"/>
      <c r="L18" s="96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s="97" customFormat="1" ht="12" customHeight="1">
      <c r="A19" s="94"/>
      <c r="B19" s="95"/>
      <c r="C19" s="94"/>
      <c r="D19" s="93" t="s">
        <v>24</v>
      </c>
      <c r="E19" s="94"/>
      <c r="F19" s="94"/>
      <c r="G19" s="94"/>
      <c r="H19" s="94"/>
      <c r="I19" s="93" t="s">
        <v>22</v>
      </c>
      <c r="J19" s="264" t="str">
        <f>'Rekapitulace stavby'!AN13</f>
        <v/>
      </c>
      <c r="K19" s="94"/>
      <c r="L19" s="96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1:31" s="97" customFormat="1" ht="18" customHeight="1">
      <c r="A20" s="94"/>
      <c r="B20" s="95"/>
      <c r="C20" s="94"/>
      <c r="D20" s="94"/>
      <c r="E20" s="265" t="str">
        <f>'Rekapitulace stavby'!E14</f>
        <v xml:space="preserve"> </v>
      </c>
      <c r="F20" s="265"/>
      <c r="G20" s="265"/>
      <c r="H20" s="265"/>
      <c r="I20" s="93" t="s">
        <v>23</v>
      </c>
      <c r="J20" s="264" t="str">
        <f>'Rekapitulace stavby'!AN14</f>
        <v/>
      </c>
      <c r="K20" s="94"/>
      <c r="L20" s="96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</row>
    <row r="21" spans="1:31" s="97" customFormat="1" ht="6.95" customHeight="1">
      <c r="A21" s="94"/>
      <c r="B21" s="95"/>
      <c r="C21" s="94"/>
      <c r="D21" s="94"/>
      <c r="E21" s="94"/>
      <c r="F21" s="94"/>
      <c r="G21" s="94"/>
      <c r="H21" s="94"/>
      <c r="I21" s="94"/>
      <c r="J21" s="94"/>
      <c r="K21" s="94"/>
      <c r="L21" s="96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</row>
    <row r="22" spans="1:31" s="97" customFormat="1" ht="12" customHeight="1">
      <c r="A22" s="94"/>
      <c r="B22" s="95"/>
      <c r="C22" s="94"/>
      <c r="D22" s="93" t="s">
        <v>26</v>
      </c>
      <c r="E22" s="94"/>
      <c r="F22" s="94"/>
      <c r="G22" s="94"/>
      <c r="H22" s="94"/>
      <c r="I22" s="93" t="s">
        <v>22</v>
      </c>
      <c r="J22" s="98">
        <v>2232651</v>
      </c>
      <c r="K22" s="94"/>
      <c r="L22" s="96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</row>
    <row r="23" spans="1:31" s="97" customFormat="1" ht="18" customHeight="1">
      <c r="A23" s="94"/>
      <c r="B23" s="95"/>
      <c r="C23" s="94"/>
      <c r="D23" s="94"/>
      <c r="E23" s="98" t="s">
        <v>258</v>
      </c>
      <c r="F23" s="94"/>
      <c r="G23" s="94"/>
      <c r="H23" s="94"/>
      <c r="I23" s="93" t="s">
        <v>23</v>
      </c>
      <c r="J23" s="98" t="s">
        <v>259</v>
      </c>
      <c r="K23" s="94"/>
      <c r="L23" s="96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</row>
    <row r="24" spans="1:31" s="97" customFormat="1" ht="6.95" customHeight="1">
      <c r="A24" s="94"/>
      <c r="B24" s="95"/>
      <c r="C24" s="94"/>
      <c r="D24" s="94"/>
      <c r="E24" s="94"/>
      <c r="F24" s="94"/>
      <c r="G24" s="94"/>
      <c r="H24" s="94"/>
      <c r="I24" s="94"/>
      <c r="J24" s="94"/>
      <c r="K24" s="94"/>
      <c r="L24" s="96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</row>
    <row r="25" spans="1:31" s="97" customFormat="1" ht="12" customHeight="1">
      <c r="A25" s="94"/>
      <c r="B25" s="95"/>
      <c r="C25" s="94"/>
      <c r="D25" s="93" t="s">
        <v>29</v>
      </c>
      <c r="E25" s="94"/>
      <c r="F25" s="94"/>
      <c r="G25" s="94"/>
      <c r="H25" s="94"/>
      <c r="I25" s="93" t="s">
        <v>22</v>
      </c>
      <c r="J25" s="98" t="str">
        <f>IF('Rekapitulace stavby'!AN19="","",'Rekapitulace stavby'!AN19)</f>
        <v/>
      </c>
      <c r="K25" s="94"/>
      <c r="L25" s="96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</row>
    <row r="26" spans="1:31" s="97" customFormat="1" ht="18" customHeight="1">
      <c r="A26" s="94"/>
      <c r="B26" s="95"/>
      <c r="C26" s="94"/>
      <c r="D26" s="94"/>
      <c r="E26" s="98" t="str">
        <f>IF('Rekapitulace stavby'!E20="","",'Rekapitulace stavby'!E20)</f>
        <v xml:space="preserve"> </v>
      </c>
      <c r="F26" s="94"/>
      <c r="G26" s="94"/>
      <c r="H26" s="94"/>
      <c r="I26" s="93" t="s">
        <v>23</v>
      </c>
      <c r="J26" s="98" t="str">
        <f>IF('Rekapitulace stavby'!AN20="","",'Rekapitulace stavby'!AN20)</f>
        <v/>
      </c>
      <c r="K26" s="94"/>
      <c r="L26" s="96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</row>
    <row r="27" spans="1:31" s="97" customFormat="1" ht="6.95" customHeight="1">
      <c r="A27" s="94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97" customFormat="1" ht="12" customHeight="1">
      <c r="A28" s="94"/>
      <c r="B28" s="95"/>
      <c r="C28" s="94"/>
      <c r="D28" s="93" t="s">
        <v>30</v>
      </c>
      <c r="E28" s="94"/>
      <c r="F28" s="94"/>
      <c r="G28" s="94"/>
      <c r="H28" s="94"/>
      <c r="I28" s="94"/>
      <c r="J28" s="94"/>
      <c r="K28" s="94"/>
      <c r="L28" s="96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1:31" s="103" customFormat="1" ht="16.5" customHeight="1">
      <c r="A29" s="100"/>
      <c r="B29" s="101"/>
      <c r="C29" s="100"/>
      <c r="D29" s="100"/>
      <c r="E29" s="263" t="s">
        <v>1</v>
      </c>
      <c r="F29" s="263"/>
      <c r="G29" s="263"/>
      <c r="H29" s="26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97" customFormat="1" ht="6.95" customHeight="1">
      <c r="A30" s="94"/>
      <c r="B30" s="95"/>
      <c r="C30" s="94"/>
      <c r="D30" s="94"/>
      <c r="E30" s="94"/>
      <c r="F30" s="94"/>
      <c r="G30" s="94"/>
      <c r="H30" s="94"/>
      <c r="I30" s="94"/>
      <c r="J30" s="94"/>
      <c r="K30" s="94"/>
      <c r="L30" s="96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</row>
    <row r="31" spans="1:31" s="97" customFormat="1" ht="6.95" customHeight="1">
      <c r="A31" s="94"/>
      <c r="B31" s="95"/>
      <c r="C31" s="94"/>
      <c r="D31" s="104"/>
      <c r="E31" s="104"/>
      <c r="F31" s="104"/>
      <c r="G31" s="104"/>
      <c r="H31" s="104"/>
      <c r="I31" s="104"/>
      <c r="J31" s="104"/>
      <c r="K31" s="10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97" customFormat="1" ht="25.35" customHeight="1">
      <c r="A32" s="94"/>
      <c r="B32" s="95"/>
      <c r="C32" s="94"/>
      <c r="D32" s="105" t="s">
        <v>31</v>
      </c>
      <c r="E32" s="94"/>
      <c r="F32" s="94"/>
      <c r="G32" s="94"/>
      <c r="H32" s="94"/>
      <c r="I32" s="94"/>
      <c r="J32" s="106">
        <f>ROUND(J149, 2)</f>
        <v>0</v>
      </c>
      <c r="K32" s="94"/>
      <c r="L32" s="96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s="97" customFormat="1" ht="6.95" customHeight="1">
      <c r="A33" s="94"/>
      <c r="B33" s="95"/>
      <c r="C33" s="94"/>
      <c r="D33" s="104"/>
      <c r="E33" s="104"/>
      <c r="F33" s="104"/>
      <c r="G33" s="104"/>
      <c r="H33" s="104"/>
      <c r="I33" s="104"/>
      <c r="J33" s="104"/>
      <c r="K33" s="104"/>
      <c r="L33" s="96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</row>
    <row r="34" spans="1:31" s="97" customFormat="1" ht="14.45" customHeight="1">
      <c r="A34" s="94"/>
      <c r="B34" s="95"/>
      <c r="C34" s="94"/>
      <c r="D34" s="94"/>
      <c r="E34" s="94"/>
      <c r="F34" s="107" t="s">
        <v>33</v>
      </c>
      <c r="G34" s="94"/>
      <c r="H34" s="94"/>
      <c r="I34" s="107" t="s">
        <v>32</v>
      </c>
      <c r="J34" s="107" t="s">
        <v>34</v>
      </c>
      <c r="K34" s="94"/>
      <c r="L34" s="96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</row>
    <row r="35" spans="1:31" s="97" customFormat="1" ht="14.45" customHeight="1">
      <c r="A35" s="94"/>
      <c r="B35" s="95"/>
      <c r="C35" s="94"/>
      <c r="D35" s="108" t="s">
        <v>35</v>
      </c>
      <c r="E35" s="93" t="s">
        <v>36</v>
      </c>
      <c r="F35" s="109">
        <f>ROUND((SUM(BE149:BE185)),  2)</f>
        <v>0</v>
      </c>
      <c r="G35" s="94"/>
      <c r="H35" s="94"/>
      <c r="I35" s="110">
        <v>0.21</v>
      </c>
      <c r="J35" s="109">
        <f>ROUND(((SUM(BE149:BE185))*I35),  2)</f>
        <v>0</v>
      </c>
      <c r="K35" s="94"/>
      <c r="L35" s="96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</row>
    <row r="36" spans="1:31" s="97" customFormat="1" ht="14.45" customHeight="1">
      <c r="A36" s="94"/>
      <c r="B36" s="95"/>
      <c r="C36" s="94"/>
      <c r="D36" s="94"/>
      <c r="E36" s="93" t="s">
        <v>37</v>
      </c>
      <c r="F36" s="109">
        <f>ROUND((SUM(BF149:BF185)),  2)</f>
        <v>0</v>
      </c>
      <c r="G36" s="94"/>
      <c r="H36" s="94"/>
      <c r="I36" s="110">
        <v>0.15</v>
      </c>
      <c r="J36" s="109">
        <f>ROUND(((SUM(BF149:BF185))*I36),  2)</f>
        <v>0</v>
      </c>
      <c r="K36" s="94"/>
      <c r="L36" s="96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</row>
    <row r="37" spans="1:31" s="97" customFormat="1" ht="14.45" hidden="1" customHeight="1">
      <c r="A37" s="94"/>
      <c r="B37" s="95"/>
      <c r="C37" s="94"/>
      <c r="D37" s="94"/>
      <c r="E37" s="93" t="s">
        <v>38</v>
      </c>
      <c r="F37" s="109">
        <f>ROUND((SUM(BG149:BG185)),  2)</f>
        <v>0</v>
      </c>
      <c r="G37" s="94"/>
      <c r="H37" s="94"/>
      <c r="I37" s="110">
        <v>0.21</v>
      </c>
      <c r="J37" s="109">
        <f>0</f>
        <v>0</v>
      </c>
      <c r="K37" s="94"/>
      <c r="L37" s="96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1:31" s="97" customFormat="1" ht="14.45" hidden="1" customHeight="1">
      <c r="A38" s="94"/>
      <c r="B38" s="95"/>
      <c r="C38" s="94"/>
      <c r="D38" s="94"/>
      <c r="E38" s="93" t="s">
        <v>39</v>
      </c>
      <c r="F38" s="109">
        <f>ROUND((SUM(BH149:BH185)),  2)</f>
        <v>0</v>
      </c>
      <c r="G38" s="94"/>
      <c r="H38" s="94"/>
      <c r="I38" s="110">
        <v>0.15</v>
      </c>
      <c r="J38" s="109">
        <f>0</f>
        <v>0</v>
      </c>
      <c r="K38" s="94"/>
      <c r="L38" s="96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s="97" customFormat="1" ht="14.45" hidden="1" customHeight="1">
      <c r="A39" s="94"/>
      <c r="B39" s="95"/>
      <c r="C39" s="94"/>
      <c r="D39" s="94"/>
      <c r="E39" s="93" t="s">
        <v>40</v>
      </c>
      <c r="F39" s="109">
        <f>ROUND((SUM(BI149:BI185)),  2)</f>
        <v>0</v>
      </c>
      <c r="G39" s="94"/>
      <c r="H39" s="94"/>
      <c r="I39" s="110">
        <v>0</v>
      </c>
      <c r="J39" s="109">
        <f>0</f>
        <v>0</v>
      </c>
      <c r="K39" s="94"/>
      <c r="L39" s="96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</row>
    <row r="40" spans="1:31" s="97" customFormat="1" ht="6.95" customHeight="1">
      <c r="A40" s="94"/>
      <c r="B40" s="95"/>
      <c r="C40" s="94"/>
      <c r="D40" s="94"/>
      <c r="E40" s="94"/>
      <c r="F40" s="94"/>
      <c r="G40" s="94"/>
      <c r="H40" s="94"/>
      <c r="I40" s="94"/>
      <c r="J40" s="94"/>
      <c r="K40" s="94"/>
      <c r="L40" s="96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</row>
    <row r="41" spans="1:31" s="97" customFormat="1" ht="25.35" customHeight="1">
      <c r="A41" s="94"/>
      <c r="B41" s="95"/>
      <c r="C41" s="111"/>
      <c r="D41" s="112" t="s">
        <v>41</v>
      </c>
      <c r="E41" s="113"/>
      <c r="F41" s="113"/>
      <c r="G41" s="114" t="s">
        <v>42</v>
      </c>
      <c r="H41" s="115" t="s">
        <v>43</v>
      </c>
      <c r="I41" s="113"/>
      <c r="J41" s="116">
        <f>SUM(J32:J39)</f>
        <v>0</v>
      </c>
      <c r="K41" s="117"/>
      <c r="L41" s="96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</row>
    <row r="42" spans="1:31" s="97" customFormat="1" ht="14.45" customHeight="1">
      <c r="A42" s="94"/>
      <c r="B42" s="95"/>
      <c r="C42" s="94"/>
      <c r="D42" s="94"/>
      <c r="E42" s="94"/>
      <c r="F42" s="94"/>
      <c r="G42" s="94"/>
      <c r="H42" s="94"/>
      <c r="I42" s="94"/>
      <c r="J42" s="94"/>
      <c r="K42" s="94"/>
      <c r="L42" s="96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</row>
    <row r="43" spans="1:31" ht="14.45" customHeight="1">
      <c r="B43" s="90"/>
      <c r="L43" s="90"/>
    </row>
    <row r="44" spans="1:31" ht="14.45" customHeight="1">
      <c r="B44" s="90"/>
      <c r="L44" s="90"/>
    </row>
    <row r="45" spans="1:31" ht="14.45" customHeight="1">
      <c r="B45" s="90"/>
      <c r="L45" s="90"/>
    </row>
    <row r="46" spans="1:31" ht="14.45" customHeight="1">
      <c r="B46" s="90"/>
      <c r="L46" s="90"/>
    </row>
    <row r="47" spans="1:31" ht="14.45" customHeight="1">
      <c r="B47" s="90"/>
      <c r="L47" s="90"/>
    </row>
    <row r="48" spans="1:31" ht="14.45" customHeight="1">
      <c r="B48" s="90"/>
      <c r="L48" s="90"/>
    </row>
    <row r="49" spans="1:31" ht="14.45" customHeight="1">
      <c r="B49" s="90"/>
      <c r="L49" s="90"/>
    </row>
    <row r="50" spans="1:31" s="97" customFormat="1" ht="14.45" customHeight="1">
      <c r="B50" s="96"/>
      <c r="D50" s="118" t="s">
        <v>44</v>
      </c>
      <c r="E50" s="119"/>
      <c r="F50" s="119"/>
      <c r="G50" s="118" t="s">
        <v>45</v>
      </c>
      <c r="H50" s="119"/>
      <c r="I50" s="119"/>
      <c r="J50" s="119"/>
      <c r="K50" s="119"/>
      <c r="L50" s="96"/>
    </row>
    <row r="51" spans="1:31">
      <c r="B51" s="90"/>
      <c r="L51" s="90"/>
    </row>
    <row r="52" spans="1:31">
      <c r="B52" s="90"/>
      <c r="L52" s="90"/>
    </row>
    <row r="53" spans="1:31">
      <c r="B53" s="90"/>
      <c r="L53" s="90"/>
    </row>
    <row r="54" spans="1:31">
      <c r="B54" s="90"/>
      <c r="L54" s="90"/>
    </row>
    <row r="55" spans="1:31">
      <c r="B55" s="90"/>
      <c r="L55" s="90"/>
    </row>
    <row r="56" spans="1:31">
      <c r="B56" s="90"/>
      <c r="L56" s="90"/>
    </row>
    <row r="57" spans="1:31">
      <c r="B57" s="90"/>
      <c r="L57" s="90"/>
    </row>
    <row r="58" spans="1:31">
      <c r="B58" s="90"/>
      <c r="L58" s="90"/>
    </row>
    <row r="59" spans="1:31">
      <c r="B59" s="90"/>
      <c r="L59" s="90"/>
    </row>
    <row r="60" spans="1:31">
      <c r="B60" s="90"/>
      <c r="L60" s="90"/>
    </row>
    <row r="61" spans="1:31" s="97" customFormat="1" ht="12.75">
      <c r="A61" s="94"/>
      <c r="B61" s="95"/>
      <c r="C61" s="94"/>
      <c r="D61" s="120" t="s">
        <v>46</v>
      </c>
      <c r="E61" s="121"/>
      <c r="F61" s="122" t="s">
        <v>47</v>
      </c>
      <c r="G61" s="120" t="s">
        <v>46</v>
      </c>
      <c r="H61" s="121"/>
      <c r="I61" s="121"/>
      <c r="J61" s="123" t="s">
        <v>47</v>
      </c>
      <c r="K61" s="121"/>
      <c r="L61" s="96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</row>
    <row r="62" spans="1:31">
      <c r="B62" s="90"/>
      <c r="L62" s="90"/>
    </row>
    <row r="63" spans="1:31">
      <c r="B63" s="90"/>
      <c r="L63" s="90"/>
    </row>
    <row r="64" spans="1:31">
      <c r="B64" s="90"/>
      <c r="L64" s="90"/>
    </row>
    <row r="65" spans="1:31" s="97" customFormat="1" ht="12.75">
      <c r="A65" s="94"/>
      <c r="B65" s="95"/>
      <c r="C65" s="94"/>
      <c r="D65" s="118" t="s">
        <v>48</v>
      </c>
      <c r="E65" s="124"/>
      <c r="F65" s="124"/>
      <c r="G65" s="118" t="s">
        <v>49</v>
      </c>
      <c r="H65" s="124"/>
      <c r="I65" s="124"/>
      <c r="J65" s="124"/>
      <c r="K65" s="124"/>
      <c r="L65" s="96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</row>
    <row r="66" spans="1:31">
      <c r="B66" s="90"/>
      <c r="L66" s="90"/>
    </row>
    <row r="67" spans="1:31">
      <c r="B67" s="90"/>
      <c r="L67" s="90"/>
    </row>
    <row r="68" spans="1:31">
      <c r="B68" s="90"/>
      <c r="L68" s="90"/>
    </row>
    <row r="69" spans="1:31">
      <c r="B69" s="90"/>
      <c r="L69" s="90"/>
    </row>
    <row r="70" spans="1:31">
      <c r="B70" s="90"/>
      <c r="L70" s="90"/>
    </row>
    <row r="71" spans="1:31">
      <c r="B71" s="90"/>
      <c r="L71" s="90"/>
    </row>
    <row r="72" spans="1:31">
      <c r="B72" s="90"/>
      <c r="L72" s="90"/>
    </row>
    <row r="73" spans="1:31">
      <c r="B73" s="90"/>
      <c r="L73" s="90"/>
    </row>
    <row r="74" spans="1:31">
      <c r="B74" s="90"/>
      <c r="L74" s="90"/>
    </row>
    <row r="75" spans="1:31">
      <c r="B75" s="90"/>
      <c r="L75" s="90"/>
    </row>
    <row r="76" spans="1:31" s="97" customFormat="1" ht="12.75">
      <c r="A76" s="94"/>
      <c r="B76" s="95"/>
      <c r="C76" s="94"/>
      <c r="D76" s="120" t="s">
        <v>46</v>
      </c>
      <c r="E76" s="121"/>
      <c r="F76" s="122" t="s">
        <v>47</v>
      </c>
      <c r="G76" s="120" t="s">
        <v>46</v>
      </c>
      <c r="H76" s="121"/>
      <c r="I76" s="121"/>
      <c r="J76" s="123" t="s">
        <v>47</v>
      </c>
      <c r="K76" s="121"/>
      <c r="L76" s="96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</row>
    <row r="77" spans="1:31" s="97" customFormat="1" ht="14.45" customHeight="1">
      <c r="A77" s="9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96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</row>
    <row r="81" spans="1:31" s="97" customFormat="1" ht="6.95" customHeight="1">
      <c r="A81" s="9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96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</row>
    <row r="82" spans="1:31" s="97" customFormat="1" ht="24.95" customHeight="1">
      <c r="A82" s="94"/>
      <c r="B82" s="95"/>
      <c r="C82" s="91" t="s">
        <v>106</v>
      </c>
      <c r="D82" s="94"/>
      <c r="E82" s="94"/>
      <c r="F82" s="94"/>
      <c r="G82" s="94"/>
      <c r="H82" s="94"/>
      <c r="I82" s="94"/>
      <c r="J82" s="94"/>
      <c r="K82" s="94"/>
      <c r="L82" s="96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</row>
    <row r="83" spans="1:31" s="97" customFormat="1" ht="6.95" customHeight="1">
      <c r="A83" s="94"/>
      <c r="B83" s="95"/>
      <c r="C83" s="94"/>
      <c r="D83" s="94"/>
      <c r="E83" s="94"/>
      <c r="F83" s="94"/>
      <c r="G83" s="94"/>
      <c r="H83" s="94"/>
      <c r="I83" s="94"/>
      <c r="J83" s="94"/>
      <c r="K83" s="94"/>
      <c r="L83" s="96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:31" s="97" customFormat="1" ht="12" customHeight="1">
      <c r="A84" s="94"/>
      <c r="B84" s="95"/>
      <c r="C84" s="93" t="s">
        <v>14</v>
      </c>
      <c r="D84" s="94"/>
      <c r="E84" s="94"/>
      <c r="F84" s="94"/>
      <c r="G84" s="94"/>
      <c r="H84" s="94"/>
      <c r="I84" s="94"/>
      <c r="J84" s="94"/>
      <c r="K84" s="94"/>
      <c r="L84" s="96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:31" s="97" customFormat="1" ht="16.5" customHeight="1">
      <c r="A85" s="94"/>
      <c r="B85" s="95"/>
      <c r="C85" s="94"/>
      <c r="D85" s="94"/>
      <c r="E85" s="261" t="str">
        <f>E7</f>
        <v>Novostavba skladového objektu</v>
      </c>
      <c r="F85" s="262"/>
      <c r="G85" s="262"/>
      <c r="H85" s="262"/>
      <c r="I85" s="94"/>
      <c r="J85" s="94"/>
      <c r="K85" s="94"/>
      <c r="L85" s="96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  <row r="86" spans="1:31" ht="12" customHeight="1">
      <c r="B86" s="90"/>
      <c r="C86" s="93" t="s">
        <v>102</v>
      </c>
      <c r="L86" s="90"/>
    </row>
    <row r="87" spans="1:31" s="97" customFormat="1" ht="16.5" customHeight="1">
      <c r="A87" s="94"/>
      <c r="B87" s="95"/>
      <c r="C87" s="94"/>
      <c r="D87" s="94"/>
      <c r="E87" s="261" t="s">
        <v>103</v>
      </c>
      <c r="F87" s="258"/>
      <c r="G87" s="258"/>
      <c r="H87" s="258"/>
      <c r="I87" s="94"/>
      <c r="J87" s="94"/>
      <c r="K87" s="94"/>
      <c r="L87" s="96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</row>
    <row r="88" spans="1:31" s="97" customFormat="1" ht="12" customHeight="1">
      <c r="A88" s="94"/>
      <c r="B88" s="95"/>
      <c r="C88" s="93" t="s">
        <v>104</v>
      </c>
      <c r="D88" s="94"/>
      <c r="E88" s="94"/>
      <c r="F88" s="94"/>
      <c r="G88" s="94"/>
      <c r="H88" s="94"/>
      <c r="I88" s="94"/>
      <c r="J88" s="94"/>
      <c r="K88" s="94"/>
      <c r="L88" s="96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</row>
    <row r="89" spans="1:31" s="97" customFormat="1" ht="16.5" customHeight="1">
      <c r="A89" s="94"/>
      <c r="B89" s="95"/>
      <c r="C89" s="94"/>
      <c r="D89" s="94"/>
      <c r="E89" s="257" t="str">
        <f>E11</f>
        <v>01.01 - Architektonicko stavební řešení</v>
      </c>
      <c r="F89" s="258"/>
      <c r="G89" s="258"/>
      <c r="H89" s="258"/>
      <c r="I89" s="94"/>
      <c r="J89" s="94"/>
      <c r="K89" s="94"/>
      <c r="L89" s="96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</row>
    <row r="90" spans="1:31" s="97" customFormat="1" ht="6.95" customHeight="1">
      <c r="A90" s="94"/>
      <c r="B90" s="95"/>
      <c r="C90" s="94"/>
      <c r="D90" s="94"/>
      <c r="E90" s="94"/>
      <c r="F90" s="94"/>
      <c r="G90" s="94"/>
      <c r="H90" s="94"/>
      <c r="I90" s="94"/>
      <c r="J90" s="94"/>
      <c r="K90" s="94"/>
      <c r="L90" s="96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</row>
    <row r="91" spans="1:31" s="97" customFormat="1" ht="12" customHeight="1">
      <c r="A91" s="94"/>
      <c r="B91" s="95"/>
      <c r="C91" s="93" t="s">
        <v>18</v>
      </c>
      <c r="D91" s="94"/>
      <c r="E91" s="94"/>
      <c r="F91" s="98" t="str">
        <f>F14</f>
        <v>Kladruby nad Labem, p.č. 134/1, 134/2</v>
      </c>
      <c r="G91" s="94"/>
      <c r="H91" s="94"/>
      <c r="I91" s="93" t="s">
        <v>20</v>
      </c>
      <c r="J91" s="99">
        <f>IF(J14="","",J14)</f>
        <v>0</v>
      </c>
      <c r="K91" s="94"/>
      <c r="L91" s="96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</row>
    <row r="92" spans="1:31" s="97" customFormat="1" ht="6.95" customHeight="1">
      <c r="A92" s="94"/>
      <c r="B92" s="95"/>
      <c r="C92" s="94"/>
      <c r="D92" s="94"/>
      <c r="E92" s="94"/>
      <c r="F92" s="94"/>
      <c r="G92" s="94"/>
      <c r="H92" s="94"/>
      <c r="I92" s="94"/>
      <c r="J92" s="94"/>
      <c r="K92" s="94"/>
      <c r="L92" s="96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</row>
    <row r="93" spans="1:31" s="97" customFormat="1" ht="15.2" customHeight="1">
      <c r="A93" s="94"/>
      <c r="B93" s="95"/>
      <c r="C93" s="93" t="s">
        <v>21</v>
      </c>
      <c r="D93" s="94"/>
      <c r="E93" s="94"/>
      <c r="F93" s="98" t="str">
        <f>E17</f>
        <v>Národní hřebčín Kladruby nad Labem</v>
      </c>
      <c r="G93" s="94"/>
      <c r="H93" s="94"/>
      <c r="I93" s="93" t="s">
        <v>26</v>
      </c>
      <c r="J93" s="129" t="str">
        <f>E23</f>
        <v>Solicite, s. r. o.</v>
      </c>
      <c r="K93" s="94"/>
      <c r="L93" s="96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</row>
    <row r="94" spans="1:31" s="97" customFormat="1" ht="15.2" customHeight="1">
      <c r="A94" s="94"/>
      <c r="B94" s="95"/>
      <c r="C94" s="93" t="s">
        <v>24</v>
      </c>
      <c r="D94" s="94"/>
      <c r="E94" s="94"/>
      <c r="F94" s="98" t="str">
        <f>IF(E20="","",E20)</f>
        <v xml:space="preserve"> </v>
      </c>
      <c r="G94" s="94"/>
      <c r="H94" s="94"/>
      <c r="I94" s="93" t="s">
        <v>29</v>
      </c>
      <c r="J94" s="129" t="str">
        <f>E26</f>
        <v xml:space="preserve"> </v>
      </c>
      <c r="K94" s="94"/>
      <c r="L94" s="96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</row>
    <row r="95" spans="1:31" s="97" customFormat="1" ht="10.35" customHeight="1">
      <c r="A95" s="94"/>
      <c r="B95" s="95"/>
      <c r="C95" s="94"/>
      <c r="D95" s="94"/>
      <c r="E95" s="94"/>
      <c r="F95" s="94"/>
      <c r="G95" s="94"/>
      <c r="H95" s="94"/>
      <c r="I95" s="94"/>
      <c r="J95" s="94"/>
      <c r="K95" s="94"/>
      <c r="L95" s="96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</row>
    <row r="96" spans="1:31" s="97" customFormat="1" ht="29.25" customHeight="1">
      <c r="A96" s="94"/>
      <c r="B96" s="95"/>
      <c r="C96" s="130" t="s">
        <v>107</v>
      </c>
      <c r="D96" s="111"/>
      <c r="E96" s="111"/>
      <c r="F96" s="111"/>
      <c r="G96" s="111"/>
      <c r="H96" s="111"/>
      <c r="I96" s="111"/>
      <c r="J96" s="131" t="s">
        <v>108</v>
      </c>
      <c r="K96" s="111"/>
      <c r="L96" s="96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</row>
    <row r="97" spans="1:47" s="97" customFormat="1" ht="10.35" customHeight="1">
      <c r="A97" s="94"/>
      <c r="B97" s="95"/>
      <c r="C97" s="94"/>
      <c r="D97" s="94"/>
      <c r="E97" s="94"/>
      <c r="F97" s="94"/>
      <c r="G97" s="94"/>
      <c r="H97" s="94"/>
      <c r="I97" s="94"/>
      <c r="J97" s="94"/>
      <c r="K97" s="94"/>
      <c r="L97" s="96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</row>
    <row r="98" spans="1:47" s="97" customFormat="1" ht="22.7" customHeight="1">
      <c r="A98" s="94"/>
      <c r="B98" s="95"/>
      <c r="C98" s="132" t="s">
        <v>109</v>
      </c>
      <c r="D98" s="94"/>
      <c r="E98" s="94"/>
      <c r="F98" s="94"/>
      <c r="G98" s="94"/>
      <c r="H98" s="94"/>
      <c r="I98" s="94"/>
      <c r="J98" s="106">
        <f>J149</f>
        <v>0</v>
      </c>
      <c r="K98" s="94"/>
      <c r="L98" s="96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U98" s="87" t="s">
        <v>110</v>
      </c>
    </row>
    <row r="99" spans="1:47" s="133" customFormat="1" ht="24.95" customHeight="1">
      <c r="B99" s="134"/>
      <c r="D99" s="135" t="s">
        <v>111</v>
      </c>
      <c r="E99" s="136"/>
      <c r="F99" s="136"/>
      <c r="G99" s="136"/>
      <c r="H99" s="136"/>
      <c r="I99" s="136"/>
      <c r="J99" s="137">
        <f>J150</f>
        <v>0</v>
      </c>
      <c r="L99" s="134"/>
    </row>
    <row r="100" spans="1:47" s="138" customFormat="1" ht="19.899999999999999" customHeight="1">
      <c r="B100" s="139"/>
      <c r="D100" s="140" t="s">
        <v>112</v>
      </c>
      <c r="E100" s="141"/>
      <c r="F100" s="141"/>
      <c r="G100" s="141"/>
      <c r="H100" s="141"/>
      <c r="I100" s="141"/>
      <c r="J100" s="142">
        <v>0</v>
      </c>
      <c r="L100" s="139"/>
    </row>
    <row r="101" spans="1:47" s="138" customFormat="1" ht="19.899999999999999" customHeight="1">
      <c r="B101" s="139"/>
      <c r="D101" s="140" t="s">
        <v>113</v>
      </c>
      <c r="E101" s="141"/>
      <c r="F101" s="141"/>
      <c r="G101" s="141"/>
      <c r="H101" s="141"/>
      <c r="I101" s="141"/>
      <c r="J101" s="142">
        <v>0</v>
      </c>
      <c r="L101" s="139"/>
    </row>
    <row r="102" spans="1:47" s="138" customFormat="1" ht="19.899999999999999" customHeight="1">
      <c r="B102" s="139"/>
      <c r="D102" s="140" t="s">
        <v>114</v>
      </c>
      <c r="E102" s="141"/>
      <c r="F102" s="141"/>
      <c r="G102" s="141"/>
      <c r="H102" s="141"/>
      <c r="I102" s="141"/>
      <c r="J102" s="142">
        <v>0</v>
      </c>
      <c r="L102" s="139"/>
    </row>
    <row r="103" spans="1:47" s="138" customFormat="1" ht="19.899999999999999" customHeight="1">
      <c r="B103" s="139"/>
      <c r="D103" s="140" t="s">
        <v>115</v>
      </c>
      <c r="E103" s="141"/>
      <c r="F103" s="141"/>
      <c r="G103" s="141"/>
      <c r="H103" s="141"/>
      <c r="I103" s="141"/>
      <c r="J103" s="142">
        <v>0</v>
      </c>
      <c r="L103" s="139"/>
    </row>
    <row r="104" spans="1:47" s="138" customFormat="1" ht="19.899999999999999" customHeight="1">
      <c r="B104" s="139"/>
      <c r="D104" s="140" t="s">
        <v>116</v>
      </c>
      <c r="E104" s="141"/>
      <c r="F104" s="141"/>
      <c r="G104" s="141"/>
      <c r="H104" s="141"/>
      <c r="I104" s="141"/>
      <c r="J104" s="142">
        <v>0</v>
      </c>
      <c r="L104" s="139"/>
    </row>
    <row r="105" spans="1:47" s="138" customFormat="1" ht="19.899999999999999" customHeight="1">
      <c r="B105" s="139"/>
      <c r="D105" s="140" t="s">
        <v>117</v>
      </c>
      <c r="E105" s="141"/>
      <c r="F105" s="141"/>
      <c r="G105" s="141"/>
      <c r="H105" s="141"/>
      <c r="I105" s="141"/>
      <c r="J105" s="142">
        <v>0</v>
      </c>
      <c r="L105" s="139"/>
    </row>
    <row r="106" spans="1:47" s="138" customFormat="1" ht="19.899999999999999" customHeight="1">
      <c r="B106" s="139"/>
      <c r="D106" s="140" t="s">
        <v>118</v>
      </c>
      <c r="E106" s="141"/>
      <c r="F106" s="141"/>
      <c r="G106" s="141"/>
      <c r="H106" s="141"/>
      <c r="I106" s="141"/>
      <c r="J106" s="142">
        <f>J151</f>
        <v>0</v>
      </c>
      <c r="L106" s="139"/>
    </row>
    <row r="107" spans="1:47" s="138" customFormat="1" ht="19.899999999999999" customHeight="1">
      <c r="B107" s="139"/>
      <c r="D107" s="140" t="s">
        <v>119</v>
      </c>
      <c r="E107" s="141"/>
      <c r="F107" s="141"/>
      <c r="G107" s="141"/>
      <c r="H107" s="141"/>
      <c r="I107" s="141"/>
      <c r="J107" s="142">
        <f>J164</f>
        <v>0</v>
      </c>
      <c r="L107" s="139"/>
    </row>
    <row r="108" spans="1:47" s="138" customFormat="1" ht="19.899999999999999" customHeight="1">
      <c r="B108" s="139"/>
      <c r="D108" s="140" t="s">
        <v>120</v>
      </c>
      <c r="E108" s="141"/>
      <c r="F108" s="141"/>
      <c r="G108" s="141"/>
      <c r="H108" s="141"/>
      <c r="I108" s="141"/>
      <c r="J108" s="142">
        <v>0</v>
      </c>
      <c r="L108" s="139"/>
    </row>
    <row r="109" spans="1:47" s="133" customFormat="1" ht="24.95" customHeight="1">
      <c r="B109" s="134"/>
      <c r="D109" s="135" t="s">
        <v>121</v>
      </c>
      <c r="E109" s="136"/>
      <c r="F109" s="136"/>
      <c r="G109" s="136"/>
      <c r="H109" s="136"/>
      <c r="I109" s="136"/>
      <c r="J109" s="137">
        <v>0</v>
      </c>
      <c r="L109" s="134"/>
    </row>
    <row r="110" spans="1:47" s="138" customFormat="1" ht="19.899999999999999" customHeight="1">
      <c r="B110" s="139"/>
      <c r="D110" s="140" t="s">
        <v>122</v>
      </c>
      <c r="E110" s="141"/>
      <c r="F110" s="141"/>
      <c r="G110" s="141"/>
      <c r="H110" s="141"/>
      <c r="I110" s="141"/>
      <c r="J110" s="142">
        <v>0</v>
      </c>
      <c r="L110" s="139"/>
    </row>
    <row r="111" spans="1:47" s="138" customFormat="1" ht="19.899999999999999" customHeight="1">
      <c r="B111" s="139"/>
      <c r="D111" s="140" t="s">
        <v>123</v>
      </c>
      <c r="E111" s="141"/>
      <c r="F111" s="141"/>
      <c r="G111" s="141"/>
      <c r="H111" s="141"/>
      <c r="I111" s="141"/>
      <c r="J111" s="142">
        <v>0</v>
      </c>
      <c r="L111" s="139"/>
    </row>
    <row r="112" spans="1:47" s="138" customFormat="1" ht="19.899999999999999" customHeight="1">
      <c r="B112" s="139"/>
      <c r="D112" s="140" t="s">
        <v>124</v>
      </c>
      <c r="E112" s="141"/>
      <c r="F112" s="141"/>
      <c r="G112" s="141"/>
      <c r="H112" s="141"/>
      <c r="I112" s="141"/>
      <c r="J112" s="142">
        <v>0</v>
      </c>
      <c r="L112" s="139"/>
    </row>
    <row r="113" spans="1:31" s="138" customFormat="1" ht="19.899999999999999" customHeight="1">
      <c r="B113" s="139"/>
      <c r="D113" s="140" t="s">
        <v>125</v>
      </c>
      <c r="E113" s="141"/>
      <c r="F113" s="141"/>
      <c r="G113" s="141"/>
      <c r="H113" s="141"/>
      <c r="I113" s="141"/>
      <c r="J113" s="142">
        <v>0</v>
      </c>
      <c r="L113" s="139"/>
    </row>
    <row r="114" spans="1:31" s="138" customFormat="1" ht="19.899999999999999" customHeight="1">
      <c r="B114" s="139"/>
      <c r="D114" s="140" t="s">
        <v>126</v>
      </c>
      <c r="E114" s="141"/>
      <c r="F114" s="141"/>
      <c r="G114" s="141"/>
      <c r="H114" s="141"/>
      <c r="I114" s="141"/>
      <c r="J114" s="142">
        <v>0</v>
      </c>
      <c r="L114" s="139"/>
    </row>
    <row r="115" spans="1:31" s="138" customFormat="1" ht="19.899999999999999" customHeight="1">
      <c r="B115" s="139"/>
      <c r="D115" s="140" t="s">
        <v>127</v>
      </c>
      <c r="E115" s="141"/>
      <c r="F115" s="141"/>
      <c r="G115" s="141"/>
      <c r="H115" s="141"/>
      <c r="I115" s="141"/>
      <c r="J115" s="142">
        <v>0</v>
      </c>
      <c r="L115" s="139"/>
    </row>
    <row r="116" spans="1:31" s="138" customFormat="1" ht="19.899999999999999" customHeight="1">
      <c r="B116" s="139"/>
      <c r="D116" s="140" t="s">
        <v>128</v>
      </c>
      <c r="E116" s="141"/>
      <c r="F116" s="141"/>
      <c r="G116" s="141"/>
      <c r="H116" s="141"/>
      <c r="I116" s="141"/>
      <c r="J116" s="142">
        <v>0</v>
      </c>
      <c r="L116" s="139"/>
    </row>
    <row r="117" spans="1:31" s="138" customFormat="1" ht="19.899999999999999" customHeight="1">
      <c r="B117" s="139"/>
      <c r="D117" s="140" t="s">
        <v>129</v>
      </c>
      <c r="E117" s="141"/>
      <c r="F117" s="141"/>
      <c r="G117" s="141"/>
      <c r="H117" s="141"/>
      <c r="I117" s="141"/>
      <c r="J117" s="142">
        <v>0</v>
      </c>
      <c r="L117" s="139"/>
    </row>
    <row r="118" spans="1:31" s="138" customFormat="1" ht="19.899999999999999" customHeight="1">
      <c r="B118" s="139"/>
      <c r="D118" s="140" t="s">
        <v>130</v>
      </c>
      <c r="E118" s="141"/>
      <c r="F118" s="141"/>
      <c r="G118" s="141"/>
      <c r="H118" s="141"/>
      <c r="I118" s="141"/>
      <c r="J118" s="142">
        <v>0</v>
      </c>
      <c r="L118" s="139"/>
    </row>
    <row r="119" spans="1:31" s="138" customFormat="1" ht="19.899999999999999" customHeight="1">
      <c r="B119" s="139"/>
      <c r="D119" s="140" t="s">
        <v>131</v>
      </c>
      <c r="E119" s="141"/>
      <c r="F119" s="141"/>
      <c r="G119" s="141"/>
      <c r="H119" s="141"/>
      <c r="I119" s="141"/>
      <c r="J119" s="142">
        <v>0</v>
      </c>
      <c r="L119" s="139"/>
    </row>
    <row r="120" spans="1:31" s="138" customFormat="1" ht="19.899999999999999" customHeight="1">
      <c r="B120" s="139"/>
      <c r="D120" s="140" t="s">
        <v>132</v>
      </c>
      <c r="E120" s="141"/>
      <c r="F120" s="141"/>
      <c r="G120" s="141"/>
      <c r="H120" s="141"/>
      <c r="I120" s="141"/>
      <c r="J120" s="142">
        <v>0</v>
      </c>
      <c r="L120" s="139"/>
    </row>
    <row r="121" spans="1:31" s="138" customFormat="1" ht="19.899999999999999" customHeight="1">
      <c r="B121" s="139"/>
      <c r="D121" s="140" t="s">
        <v>133</v>
      </c>
      <c r="E121" s="141"/>
      <c r="F121" s="141"/>
      <c r="G121" s="141"/>
      <c r="H121" s="141"/>
      <c r="I121" s="141"/>
      <c r="J121" s="142">
        <v>0</v>
      </c>
      <c r="L121" s="139"/>
    </row>
    <row r="122" spans="1:31" s="138" customFormat="1" ht="19.899999999999999" customHeight="1">
      <c r="B122" s="139"/>
      <c r="D122" s="140" t="s">
        <v>134</v>
      </c>
      <c r="E122" s="141"/>
      <c r="F122" s="141"/>
      <c r="G122" s="141"/>
      <c r="H122" s="141"/>
      <c r="I122" s="141"/>
      <c r="J122" s="142">
        <v>0</v>
      </c>
      <c r="L122" s="139"/>
    </row>
    <row r="123" spans="1:31" s="138" customFormat="1" ht="19.899999999999999" customHeight="1">
      <c r="B123" s="139"/>
      <c r="D123" s="140" t="s">
        <v>135</v>
      </c>
      <c r="E123" s="141"/>
      <c r="F123" s="141"/>
      <c r="G123" s="141"/>
      <c r="H123" s="141"/>
      <c r="I123" s="141"/>
      <c r="J123" s="142">
        <v>0</v>
      </c>
      <c r="L123" s="139"/>
    </row>
    <row r="124" spans="1:31" s="133" customFormat="1" ht="24.95" customHeight="1">
      <c r="B124" s="134"/>
      <c r="D124" s="135" t="s">
        <v>136</v>
      </c>
      <c r="E124" s="136"/>
      <c r="F124" s="136"/>
      <c r="G124" s="136"/>
      <c r="H124" s="136"/>
      <c r="I124" s="136"/>
      <c r="J124" s="137">
        <f>J177</f>
        <v>0</v>
      </c>
      <c r="L124" s="134"/>
    </row>
    <row r="125" spans="1:31" s="138" customFormat="1" ht="19.899999999999999" customHeight="1">
      <c r="B125" s="139"/>
      <c r="D125" s="140" t="s">
        <v>137</v>
      </c>
      <c r="E125" s="141"/>
      <c r="F125" s="141"/>
      <c r="G125" s="141"/>
      <c r="H125" s="141"/>
      <c r="I125" s="141"/>
      <c r="J125" s="142">
        <f>J178</f>
        <v>0</v>
      </c>
      <c r="L125" s="139"/>
    </row>
    <row r="126" spans="1:31" s="138" customFormat="1" ht="19.899999999999999" customHeight="1">
      <c r="B126" s="139"/>
      <c r="D126" s="140" t="s">
        <v>138</v>
      </c>
      <c r="E126" s="141"/>
      <c r="F126" s="141"/>
      <c r="G126" s="141"/>
      <c r="H126" s="141"/>
      <c r="I126" s="141"/>
      <c r="J126" s="142">
        <f>J180</f>
        <v>0</v>
      </c>
      <c r="L126" s="139"/>
    </row>
    <row r="127" spans="1:31" s="138" customFormat="1" ht="19.899999999999999" customHeight="1">
      <c r="B127" s="139"/>
      <c r="D127" s="140" t="s">
        <v>139</v>
      </c>
      <c r="E127" s="141"/>
      <c r="F127" s="141"/>
      <c r="G127" s="141"/>
      <c r="H127" s="141"/>
      <c r="I127" s="141"/>
      <c r="J127" s="142">
        <f>J183</f>
        <v>0</v>
      </c>
      <c r="L127" s="139"/>
    </row>
    <row r="128" spans="1:31" s="97" customFormat="1" ht="21.75" customHeight="1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94"/>
      <c r="L128" s="96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</row>
    <row r="129" spans="1:31" s="97" customFormat="1" ht="6.95" customHeight="1">
      <c r="A129" s="94"/>
      <c r="B129" s="125"/>
      <c r="C129" s="126"/>
      <c r="D129" s="126"/>
      <c r="E129" s="126"/>
      <c r="F129" s="126"/>
      <c r="G129" s="126"/>
      <c r="H129" s="126"/>
      <c r="I129" s="126"/>
      <c r="J129" s="126"/>
      <c r="K129" s="126"/>
      <c r="L129" s="96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</row>
    <row r="133" spans="1:31" s="97" customFormat="1" ht="6.95" customHeight="1">
      <c r="A133" s="94"/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96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</row>
    <row r="134" spans="1:31" s="97" customFormat="1" ht="24.95" customHeight="1">
      <c r="A134" s="94"/>
      <c r="B134" s="95"/>
      <c r="C134" s="91" t="s">
        <v>140</v>
      </c>
      <c r="D134" s="94"/>
      <c r="E134" s="94"/>
      <c r="F134" s="94"/>
      <c r="G134" s="94"/>
      <c r="H134" s="94"/>
      <c r="I134" s="94"/>
      <c r="J134" s="94"/>
      <c r="K134" s="94"/>
      <c r="L134" s="96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</row>
    <row r="135" spans="1:31" s="97" customFormat="1" ht="6.95" customHeight="1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94"/>
      <c r="L135" s="96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</row>
    <row r="136" spans="1:31" s="97" customFormat="1" ht="12" customHeight="1">
      <c r="A136" s="94"/>
      <c r="B136" s="95"/>
      <c r="C136" s="93" t="s">
        <v>14</v>
      </c>
      <c r="D136" s="94"/>
      <c r="E136" s="94"/>
      <c r="F136" s="94"/>
      <c r="G136" s="94"/>
      <c r="H136" s="94"/>
      <c r="I136" s="94"/>
      <c r="J136" s="94"/>
      <c r="K136" s="94"/>
      <c r="L136" s="96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</row>
    <row r="137" spans="1:31" s="97" customFormat="1" ht="16.5" customHeight="1">
      <c r="A137" s="94"/>
      <c r="B137" s="95"/>
      <c r="C137" s="94"/>
      <c r="D137" s="94"/>
      <c r="E137" s="261" t="str">
        <f>E7</f>
        <v>Novostavba skladového objektu</v>
      </c>
      <c r="F137" s="262"/>
      <c r="G137" s="262"/>
      <c r="H137" s="262"/>
      <c r="I137" s="94"/>
      <c r="J137" s="94"/>
      <c r="K137" s="94"/>
      <c r="L137" s="96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</row>
    <row r="138" spans="1:31" ht="12" customHeight="1">
      <c r="B138" s="90"/>
      <c r="C138" s="93" t="s">
        <v>102</v>
      </c>
      <c r="L138" s="90"/>
    </row>
    <row r="139" spans="1:31" s="97" customFormat="1" ht="16.5" customHeight="1">
      <c r="A139" s="94"/>
      <c r="B139" s="95"/>
      <c r="C139" s="94"/>
      <c r="D139" s="94"/>
      <c r="E139" s="261" t="s">
        <v>103</v>
      </c>
      <c r="F139" s="258"/>
      <c r="G139" s="258"/>
      <c r="H139" s="258"/>
      <c r="I139" s="94"/>
      <c r="J139" s="94"/>
      <c r="K139" s="94"/>
      <c r="L139" s="96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</row>
    <row r="140" spans="1:31" s="97" customFormat="1" ht="12" customHeight="1">
      <c r="A140" s="94"/>
      <c r="B140" s="95"/>
      <c r="C140" s="93" t="s">
        <v>104</v>
      </c>
      <c r="D140" s="94"/>
      <c r="E140" s="94"/>
      <c r="F140" s="94"/>
      <c r="G140" s="94"/>
      <c r="H140" s="94"/>
      <c r="I140" s="94"/>
      <c r="J140" s="94"/>
      <c r="K140" s="94"/>
      <c r="L140" s="96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</row>
    <row r="141" spans="1:31" s="97" customFormat="1" ht="16.5" customHeight="1">
      <c r="A141" s="94"/>
      <c r="B141" s="95"/>
      <c r="C141" s="94"/>
      <c r="D141" s="94"/>
      <c r="E141" s="257" t="str">
        <f>E11</f>
        <v>01.01 - Architektonicko stavební řešení</v>
      </c>
      <c r="F141" s="258"/>
      <c r="G141" s="258"/>
      <c r="H141" s="258"/>
      <c r="I141" s="94"/>
      <c r="J141" s="94"/>
      <c r="K141" s="94"/>
      <c r="L141" s="96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7" customFormat="1" ht="6.95" customHeight="1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  <c r="L142" s="96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7" customFormat="1" ht="12" customHeight="1">
      <c r="A143" s="94"/>
      <c r="B143" s="95"/>
      <c r="C143" s="93" t="s">
        <v>18</v>
      </c>
      <c r="D143" s="94"/>
      <c r="E143" s="94"/>
      <c r="F143" s="98" t="str">
        <f>F14</f>
        <v>Kladruby nad Labem, p.č. 134/1, 134/2</v>
      </c>
      <c r="G143" s="94"/>
      <c r="H143" s="94"/>
      <c r="I143" s="93" t="s">
        <v>20</v>
      </c>
      <c r="J143" s="99">
        <f>IF(J14="","",J14)</f>
        <v>0</v>
      </c>
      <c r="K143" s="94"/>
      <c r="L143" s="96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7" customFormat="1" ht="6.95" customHeight="1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  <c r="L144" s="96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65" s="97" customFormat="1" ht="15.2" customHeight="1">
      <c r="A145" s="94"/>
      <c r="B145" s="95"/>
      <c r="C145" s="93" t="s">
        <v>21</v>
      </c>
      <c r="D145" s="94"/>
      <c r="E145" s="94"/>
      <c r="F145" s="98" t="str">
        <f>E17</f>
        <v>Národní hřebčín Kladruby nad Labem</v>
      </c>
      <c r="G145" s="94"/>
      <c r="H145" s="94"/>
      <c r="I145" s="93" t="s">
        <v>26</v>
      </c>
      <c r="J145" s="129" t="str">
        <f>E23</f>
        <v>Solicite, s. r. o.</v>
      </c>
      <c r="K145" s="94"/>
      <c r="L145" s="96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65" s="97" customFormat="1" ht="15.2" customHeight="1">
      <c r="A146" s="94"/>
      <c r="B146" s="95"/>
      <c r="C146" s="93" t="s">
        <v>24</v>
      </c>
      <c r="D146" s="94"/>
      <c r="E146" s="94"/>
      <c r="F146" s="98" t="str">
        <f>IF(E20="","",E20)</f>
        <v xml:space="preserve"> </v>
      </c>
      <c r="G146" s="94"/>
      <c r="H146" s="94"/>
      <c r="I146" s="93" t="s">
        <v>29</v>
      </c>
      <c r="J146" s="129" t="str">
        <f>E26</f>
        <v xml:space="preserve"> </v>
      </c>
      <c r="K146" s="94"/>
      <c r="L146" s="96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65" s="97" customFormat="1" ht="10.35" customHeight="1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  <c r="L147" s="96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65" s="153" customFormat="1" ht="29.25" customHeight="1">
      <c r="A148" s="143"/>
      <c r="B148" s="144"/>
      <c r="C148" s="145" t="s">
        <v>141</v>
      </c>
      <c r="D148" s="146" t="s">
        <v>56</v>
      </c>
      <c r="E148" s="146" t="s">
        <v>52</v>
      </c>
      <c r="F148" s="146" t="s">
        <v>53</v>
      </c>
      <c r="G148" s="146" t="s">
        <v>142</v>
      </c>
      <c r="H148" s="146" t="s">
        <v>143</v>
      </c>
      <c r="I148" s="146" t="s">
        <v>144</v>
      </c>
      <c r="J148" s="147" t="s">
        <v>108</v>
      </c>
      <c r="K148" s="148" t="s">
        <v>145</v>
      </c>
      <c r="L148" s="149"/>
      <c r="M148" s="150" t="s">
        <v>1</v>
      </c>
      <c r="N148" s="151" t="s">
        <v>35</v>
      </c>
      <c r="O148" s="151" t="s">
        <v>146</v>
      </c>
      <c r="P148" s="151" t="s">
        <v>147</v>
      </c>
      <c r="Q148" s="151" t="s">
        <v>148</v>
      </c>
      <c r="R148" s="151" t="s">
        <v>149</v>
      </c>
      <c r="S148" s="151" t="s">
        <v>150</v>
      </c>
      <c r="T148" s="152" t="s">
        <v>151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</row>
    <row r="149" spans="1:65" s="97" customFormat="1" ht="22.7" customHeight="1">
      <c r="A149" s="94"/>
      <c r="B149" s="95"/>
      <c r="C149" s="154" t="s">
        <v>152</v>
      </c>
      <c r="D149" s="94"/>
      <c r="E149" s="94"/>
      <c r="F149" s="94"/>
      <c r="G149" s="94"/>
      <c r="H149" s="94"/>
      <c r="I149" s="94"/>
      <c r="J149" s="155">
        <f>J150+J177</f>
        <v>0</v>
      </c>
      <c r="K149" s="94"/>
      <c r="L149" s="95"/>
      <c r="M149" s="156"/>
      <c r="N149" s="157"/>
      <c r="O149" s="104"/>
      <c r="P149" s="158" t="e">
        <f>P150+#REF!+P177</f>
        <v>#REF!</v>
      </c>
      <c r="Q149" s="104"/>
      <c r="R149" s="158" t="e">
        <f>R150+#REF!+R177</f>
        <v>#REF!</v>
      </c>
      <c r="S149" s="104"/>
      <c r="T149" s="159" t="e">
        <f>T150+#REF!+T177</f>
        <v>#REF!</v>
      </c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T149" s="87" t="s">
        <v>70</v>
      </c>
      <c r="AU149" s="87" t="s">
        <v>110</v>
      </c>
      <c r="BK149" s="160" t="e">
        <f>BK150+#REF!+BK177</f>
        <v>#REF!</v>
      </c>
    </row>
    <row r="150" spans="1:65" s="161" customFormat="1" ht="25.9" customHeight="1">
      <c r="B150" s="162"/>
      <c r="D150" s="163" t="s">
        <v>70</v>
      </c>
      <c r="E150" s="164" t="s">
        <v>153</v>
      </c>
      <c r="F150" s="164" t="s">
        <v>154</v>
      </c>
      <c r="J150" s="165">
        <f>J151+J164</f>
        <v>0</v>
      </c>
      <c r="L150" s="162"/>
      <c r="M150" s="166"/>
      <c r="N150" s="167"/>
      <c r="O150" s="167"/>
      <c r="P150" s="168" t="e">
        <f>#REF!+#REF!+#REF!+#REF!+#REF!+#REF!+P151+P164+#REF!</f>
        <v>#REF!</v>
      </c>
      <c r="Q150" s="167"/>
      <c r="R150" s="168" t="e">
        <f>#REF!+#REF!+#REF!+#REF!+#REF!+#REF!+R151+R164+#REF!</f>
        <v>#REF!</v>
      </c>
      <c r="S150" s="167"/>
      <c r="T150" s="169" t="e">
        <f>#REF!+#REF!+#REF!+#REF!+#REF!+#REF!+T151+T164+#REF!</f>
        <v>#REF!</v>
      </c>
      <c r="AR150" s="163" t="s">
        <v>78</v>
      </c>
      <c r="AT150" s="170" t="s">
        <v>70</v>
      </c>
      <c r="AU150" s="170" t="s">
        <v>71</v>
      </c>
      <c r="AY150" s="163" t="s">
        <v>155</v>
      </c>
      <c r="BK150" s="171" t="e">
        <f>#REF!+#REF!+#REF!+#REF!+#REF!+#REF!+BK151+BK164+#REF!</f>
        <v>#REF!</v>
      </c>
    </row>
    <row r="151" spans="1:65" s="161" customFormat="1" ht="22.7" customHeight="1">
      <c r="B151" s="162"/>
      <c r="D151" s="163" t="s">
        <v>70</v>
      </c>
      <c r="E151" s="172" t="s">
        <v>160</v>
      </c>
      <c r="F151" s="172" t="s">
        <v>163</v>
      </c>
      <c r="J151" s="173">
        <f>SUM(J152:J162)</f>
        <v>0</v>
      </c>
      <c r="L151" s="162"/>
      <c r="M151" s="166"/>
      <c r="N151" s="167"/>
      <c r="O151" s="167"/>
      <c r="P151" s="168">
        <f>SUM(P152:P161)</f>
        <v>1964.9945599999999</v>
      </c>
      <c r="Q151" s="167"/>
      <c r="R151" s="168">
        <f>SUM(R152:R161)</f>
        <v>0.11401120000000001</v>
      </c>
      <c r="S151" s="167"/>
      <c r="T151" s="169">
        <f>SUM(T152:T161)</f>
        <v>814.80776850000007</v>
      </c>
      <c r="AR151" s="163" t="s">
        <v>78</v>
      </c>
      <c r="AT151" s="170" t="s">
        <v>70</v>
      </c>
      <c r="AU151" s="170" t="s">
        <v>78</v>
      </c>
      <c r="AY151" s="163" t="s">
        <v>155</v>
      </c>
      <c r="BK151" s="171">
        <f>SUM(BK152:BK161)</f>
        <v>0</v>
      </c>
    </row>
    <row r="152" spans="1:65" s="97" customFormat="1" ht="24" customHeight="1">
      <c r="A152" s="94"/>
      <c r="B152" s="95"/>
      <c r="C152" s="174">
        <v>1</v>
      </c>
      <c r="D152" s="174" t="s">
        <v>156</v>
      </c>
      <c r="E152" s="175" t="s">
        <v>164</v>
      </c>
      <c r="F152" s="176" t="s">
        <v>165</v>
      </c>
      <c r="G152" s="177" t="s">
        <v>162</v>
      </c>
      <c r="H152" s="178">
        <v>50</v>
      </c>
      <c r="I152" s="85">
        <v>0</v>
      </c>
      <c r="J152" s="179">
        <f t="shared" ref="J152:J162" si="0">ROUND(I152*H152,2)</f>
        <v>0</v>
      </c>
      <c r="K152" s="180"/>
      <c r="L152" s="95"/>
      <c r="M152" s="181" t="s">
        <v>1</v>
      </c>
      <c r="N152" s="182" t="s">
        <v>36</v>
      </c>
      <c r="O152" s="183">
        <v>0.11</v>
      </c>
      <c r="P152" s="183">
        <f t="shared" ref="P152:P161" si="1">O152*H152</f>
        <v>5.5</v>
      </c>
      <c r="Q152" s="183">
        <v>0</v>
      </c>
      <c r="R152" s="183">
        <f t="shared" ref="R152:R161" si="2">Q152*H152</f>
        <v>0</v>
      </c>
      <c r="S152" s="183">
        <v>0</v>
      </c>
      <c r="T152" s="184">
        <f t="shared" ref="T152:T161" si="3">S152*H152</f>
        <v>0</v>
      </c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R152" s="185" t="s">
        <v>158</v>
      </c>
      <c r="AT152" s="185" t="s">
        <v>156</v>
      </c>
      <c r="AU152" s="185" t="s">
        <v>80</v>
      </c>
      <c r="AY152" s="87" t="s">
        <v>155</v>
      </c>
      <c r="BE152" s="186">
        <f t="shared" ref="BE152:BE161" si="4">IF(N152="základní",J152,0)</f>
        <v>0</v>
      </c>
      <c r="BF152" s="186">
        <f t="shared" ref="BF152:BF161" si="5">IF(N152="snížená",J152,0)</f>
        <v>0</v>
      </c>
      <c r="BG152" s="186">
        <f t="shared" ref="BG152:BG161" si="6">IF(N152="zákl. přenesená",J152,0)</f>
        <v>0</v>
      </c>
      <c r="BH152" s="186">
        <f t="shared" ref="BH152:BH161" si="7">IF(N152="sníž. přenesená",J152,0)</f>
        <v>0</v>
      </c>
      <c r="BI152" s="186">
        <f t="shared" ref="BI152:BI161" si="8">IF(N152="nulová",J152,0)</f>
        <v>0</v>
      </c>
      <c r="BJ152" s="87" t="s">
        <v>78</v>
      </c>
      <c r="BK152" s="186">
        <f t="shared" ref="BK152:BK162" si="9">ROUND(I152*H152,2)</f>
        <v>0</v>
      </c>
      <c r="BL152" s="87" t="s">
        <v>158</v>
      </c>
      <c r="BM152" s="185" t="s">
        <v>166</v>
      </c>
    </row>
    <row r="153" spans="1:65" s="97" customFormat="1" ht="24" customHeight="1">
      <c r="A153" s="94"/>
      <c r="B153" s="95"/>
      <c r="C153" s="174">
        <v>2</v>
      </c>
      <c r="D153" s="174" t="s">
        <v>156</v>
      </c>
      <c r="E153" s="175" t="s">
        <v>167</v>
      </c>
      <c r="F153" s="176" t="s">
        <v>168</v>
      </c>
      <c r="G153" s="177" t="s">
        <v>162</v>
      </c>
      <c r="H153" s="178">
        <v>4500</v>
      </c>
      <c r="I153" s="85">
        <v>0</v>
      </c>
      <c r="J153" s="179">
        <f t="shared" si="0"/>
        <v>0</v>
      </c>
      <c r="K153" s="180"/>
      <c r="L153" s="95"/>
      <c r="M153" s="181" t="s">
        <v>1</v>
      </c>
      <c r="N153" s="182" t="s">
        <v>36</v>
      </c>
      <c r="O153" s="183">
        <v>0</v>
      </c>
      <c r="P153" s="183">
        <f t="shared" si="1"/>
        <v>0</v>
      </c>
      <c r="Q153" s="183">
        <v>0</v>
      </c>
      <c r="R153" s="183">
        <f t="shared" si="2"/>
        <v>0</v>
      </c>
      <c r="S153" s="183">
        <v>0</v>
      </c>
      <c r="T153" s="184">
        <f t="shared" si="3"/>
        <v>0</v>
      </c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R153" s="185" t="s">
        <v>158</v>
      </c>
      <c r="AT153" s="185" t="s">
        <v>156</v>
      </c>
      <c r="AU153" s="185" t="s">
        <v>80</v>
      </c>
      <c r="AY153" s="87" t="s">
        <v>155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87" t="s">
        <v>78</v>
      </c>
      <c r="BK153" s="186">
        <f t="shared" si="9"/>
        <v>0</v>
      </c>
      <c r="BL153" s="87" t="s">
        <v>158</v>
      </c>
      <c r="BM153" s="185" t="s">
        <v>169</v>
      </c>
    </row>
    <row r="154" spans="1:65" s="97" customFormat="1" ht="24" customHeight="1">
      <c r="A154" s="94"/>
      <c r="B154" s="95"/>
      <c r="C154" s="174">
        <v>3</v>
      </c>
      <c r="D154" s="174" t="s">
        <v>156</v>
      </c>
      <c r="E154" s="175" t="s">
        <v>170</v>
      </c>
      <c r="F154" s="176" t="s">
        <v>171</v>
      </c>
      <c r="G154" s="177" t="s">
        <v>162</v>
      </c>
      <c r="H154" s="178">
        <v>50</v>
      </c>
      <c r="I154" s="85">
        <v>0</v>
      </c>
      <c r="J154" s="179">
        <f t="shared" si="0"/>
        <v>0</v>
      </c>
      <c r="K154" s="180"/>
      <c r="L154" s="95"/>
      <c r="M154" s="181" t="s">
        <v>1</v>
      </c>
      <c r="N154" s="182" t="s">
        <v>36</v>
      </c>
      <c r="O154" s="183">
        <v>6.9000000000000006E-2</v>
      </c>
      <c r="P154" s="183">
        <f t="shared" si="1"/>
        <v>3.45</v>
      </c>
      <c r="Q154" s="183">
        <v>0</v>
      </c>
      <c r="R154" s="183">
        <f t="shared" si="2"/>
        <v>0</v>
      </c>
      <c r="S154" s="183">
        <v>0</v>
      </c>
      <c r="T154" s="184">
        <f t="shared" si="3"/>
        <v>0</v>
      </c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R154" s="185" t="s">
        <v>158</v>
      </c>
      <c r="AT154" s="185" t="s">
        <v>156</v>
      </c>
      <c r="AU154" s="185" t="s">
        <v>80</v>
      </c>
      <c r="AY154" s="87" t="s">
        <v>155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87" t="s">
        <v>78</v>
      </c>
      <c r="BK154" s="186">
        <f t="shared" si="9"/>
        <v>0</v>
      </c>
      <c r="BL154" s="87" t="s">
        <v>158</v>
      </c>
      <c r="BM154" s="185" t="s">
        <v>172</v>
      </c>
    </row>
    <row r="155" spans="1:65" s="97" customFormat="1" ht="24" customHeight="1">
      <c r="A155" s="94"/>
      <c r="B155" s="95"/>
      <c r="C155" s="174">
        <v>4</v>
      </c>
      <c r="D155" s="174" t="s">
        <v>156</v>
      </c>
      <c r="E155" s="175" t="s">
        <v>173</v>
      </c>
      <c r="F155" s="176" t="s">
        <v>174</v>
      </c>
      <c r="G155" s="177" t="s">
        <v>162</v>
      </c>
      <c r="H155" s="178">
        <v>712.57</v>
      </c>
      <c r="I155" s="85">
        <v>0</v>
      </c>
      <c r="J155" s="179">
        <f t="shared" si="0"/>
        <v>0</v>
      </c>
      <c r="K155" s="180"/>
      <c r="L155" s="95"/>
      <c r="M155" s="181" t="s">
        <v>1</v>
      </c>
      <c r="N155" s="182" t="s">
        <v>36</v>
      </c>
      <c r="O155" s="183">
        <v>0.105</v>
      </c>
      <c r="P155" s="183">
        <f t="shared" si="1"/>
        <v>74.819850000000002</v>
      </c>
      <c r="Q155" s="183">
        <v>1.2999999999999999E-4</v>
      </c>
      <c r="R155" s="183">
        <f t="shared" si="2"/>
        <v>9.2634099999999997E-2</v>
      </c>
      <c r="S155" s="183">
        <v>0</v>
      </c>
      <c r="T155" s="184">
        <f t="shared" si="3"/>
        <v>0</v>
      </c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R155" s="185" t="s">
        <v>158</v>
      </c>
      <c r="AT155" s="185" t="s">
        <v>156</v>
      </c>
      <c r="AU155" s="185" t="s">
        <v>80</v>
      </c>
      <c r="AY155" s="87" t="s">
        <v>155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87" t="s">
        <v>78</v>
      </c>
      <c r="BK155" s="186">
        <f t="shared" si="9"/>
        <v>0</v>
      </c>
      <c r="BL155" s="87" t="s">
        <v>158</v>
      </c>
      <c r="BM155" s="185" t="s">
        <v>175</v>
      </c>
    </row>
    <row r="156" spans="1:65" s="97" customFormat="1" ht="16.5" customHeight="1">
      <c r="A156" s="94"/>
      <c r="B156" s="95"/>
      <c r="C156" s="174">
        <v>5</v>
      </c>
      <c r="D156" s="174" t="s">
        <v>156</v>
      </c>
      <c r="E156" s="175" t="s">
        <v>176</v>
      </c>
      <c r="F156" s="176" t="s">
        <v>177</v>
      </c>
      <c r="G156" s="177" t="s">
        <v>162</v>
      </c>
      <c r="H156" s="178">
        <v>712.57</v>
      </c>
      <c r="I156" s="85">
        <v>0</v>
      </c>
      <c r="J156" s="179">
        <f t="shared" si="0"/>
        <v>0</v>
      </c>
      <c r="K156" s="180"/>
      <c r="L156" s="95"/>
      <c r="M156" s="181" t="s">
        <v>1</v>
      </c>
      <c r="N156" s="182" t="s">
        <v>36</v>
      </c>
      <c r="O156" s="183">
        <v>0.26300000000000001</v>
      </c>
      <c r="P156" s="183">
        <f t="shared" si="1"/>
        <v>187.40591000000003</v>
      </c>
      <c r="Q156" s="183">
        <v>3.0000000000000001E-5</v>
      </c>
      <c r="R156" s="183">
        <f t="shared" si="2"/>
        <v>2.1377100000000003E-2</v>
      </c>
      <c r="S156" s="183">
        <v>0</v>
      </c>
      <c r="T156" s="184">
        <f t="shared" si="3"/>
        <v>0</v>
      </c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R156" s="185" t="s">
        <v>158</v>
      </c>
      <c r="AT156" s="185" t="s">
        <v>156</v>
      </c>
      <c r="AU156" s="185" t="s">
        <v>80</v>
      </c>
      <c r="AY156" s="87" t="s">
        <v>155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87" t="s">
        <v>78</v>
      </c>
      <c r="BK156" s="186">
        <f t="shared" si="9"/>
        <v>0</v>
      </c>
      <c r="BL156" s="87" t="s">
        <v>158</v>
      </c>
      <c r="BM156" s="185" t="s">
        <v>178</v>
      </c>
    </row>
    <row r="157" spans="1:65" s="97" customFormat="1" ht="16.5" customHeight="1">
      <c r="A157" s="94"/>
      <c r="B157" s="95"/>
      <c r="C157" s="174">
        <v>6</v>
      </c>
      <c r="D157" s="174" t="s">
        <v>156</v>
      </c>
      <c r="E157" s="175" t="s">
        <v>179</v>
      </c>
      <c r="F157" s="176" t="s">
        <v>180</v>
      </c>
      <c r="G157" s="177" t="s">
        <v>157</v>
      </c>
      <c r="H157" s="178">
        <v>3.7269999999999999</v>
      </c>
      <c r="I157" s="85">
        <v>0</v>
      </c>
      <c r="J157" s="179">
        <f t="shared" si="0"/>
        <v>0</v>
      </c>
      <c r="K157" s="180"/>
      <c r="L157" s="95"/>
      <c r="M157" s="181" t="s">
        <v>1</v>
      </c>
      <c r="N157" s="182" t="s">
        <v>36</v>
      </c>
      <c r="O157" s="183">
        <v>9.07</v>
      </c>
      <c r="P157" s="183">
        <f t="shared" si="1"/>
        <v>33.803890000000003</v>
      </c>
      <c r="Q157" s="183">
        <v>0</v>
      </c>
      <c r="R157" s="183">
        <f t="shared" si="2"/>
        <v>0</v>
      </c>
      <c r="S157" s="183">
        <v>2.2000000000000002</v>
      </c>
      <c r="T157" s="184">
        <f t="shared" si="3"/>
        <v>8.1994000000000007</v>
      </c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R157" s="185" t="s">
        <v>158</v>
      </c>
      <c r="AT157" s="185" t="s">
        <v>156</v>
      </c>
      <c r="AU157" s="185" t="s">
        <v>80</v>
      </c>
      <c r="AY157" s="87" t="s">
        <v>155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87" t="s">
        <v>78</v>
      </c>
      <c r="BK157" s="186">
        <f t="shared" si="9"/>
        <v>0</v>
      </c>
      <c r="BL157" s="87" t="s">
        <v>158</v>
      </c>
      <c r="BM157" s="185" t="s">
        <v>181</v>
      </c>
    </row>
    <row r="158" spans="1:65" s="97" customFormat="1" ht="16.5" customHeight="1">
      <c r="A158" s="94"/>
      <c r="B158" s="95"/>
      <c r="C158" s="174">
        <v>7</v>
      </c>
      <c r="D158" s="174" t="s">
        <v>156</v>
      </c>
      <c r="E158" s="175" t="s">
        <v>182</v>
      </c>
      <c r="F158" s="176" t="s">
        <v>183</v>
      </c>
      <c r="G158" s="177" t="s">
        <v>157</v>
      </c>
      <c r="H158" s="178">
        <v>229.71600000000001</v>
      </c>
      <c r="I158" s="85">
        <v>0</v>
      </c>
      <c r="J158" s="179">
        <f t="shared" si="0"/>
        <v>0</v>
      </c>
      <c r="K158" s="180"/>
      <c r="L158" s="95"/>
      <c r="M158" s="181" t="s">
        <v>1</v>
      </c>
      <c r="N158" s="182" t="s">
        <v>36</v>
      </c>
      <c r="O158" s="183">
        <v>5.867</v>
      </c>
      <c r="P158" s="183">
        <f t="shared" si="1"/>
        <v>1347.743772</v>
      </c>
      <c r="Q158" s="183">
        <v>0</v>
      </c>
      <c r="R158" s="183">
        <f t="shared" si="2"/>
        <v>0</v>
      </c>
      <c r="S158" s="183">
        <v>2.2000000000000002</v>
      </c>
      <c r="T158" s="184">
        <f t="shared" si="3"/>
        <v>505.37520000000006</v>
      </c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R158" s="185" t="s">
        <v>158</v>
      </c>
      <c r="AT158" s="185" t="s">
        <v>156</v>
      </c>
      <c r="AU158" s="185" t="s">
        <v>80</v>
      </c>
      <c r="AY158" s="87" t="s">
        <v>155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87" t="s">
        <v>78</v>
      </c>
      <c r="BK158" s="186">
        <f t="shared" si="9"/>
        <v>0</v>
      </c>
      <c r="BL158" s="87" t="s">
        <v>158</v>
      </c>
      <c r="BM158" s="185" t="s">
        <v>184</v>
      </c>
    </row>
    <row r="159" spans="1:65" s="97" customFormat="1" ht="24" customHeight="1">
      <c r="A159" s="94"/>
      <c r="B159" s="95"/>
      <c r="C159" s="174">
        <v>8</v>
      </c>
      <c r="D159" s="174" t="s">
        <v>156</v>
      </c>
      <c r="E159" s="175" t="s">
        <v>185</v>
      </c>
      <c r="F159" s="176" t="s">
        <v>186</v>
      </c>
      <c r="G159" s="177" t="s">
        <v>157</v>
      </c>
      <c r="H159" s="178">
        <v>1039.6980000000001</v>
      </c>
      <c r="I159" s="85">
        <v>0</v>
      </c>
      <c r="J159" s="179">
        <f t="shared" si="0"/>
        <v>0</v>
      </c>
      <c r="K159" s="180"/>
      <c r="L159" s="95"/>
      <c r="M159" s="181" t="s">
        <v>1</v>
      </c>
      <c r="N159" s="182" t="s">
        <v>36</v>
      </c>
      <c r="O159" s="183">
        <v>0.20100000000000001</v>
      </c>
      <c r="P159" s="183">
        <f t="shared" si="1"/>
        <v>208.97929800000003</v>
      </c>
      <c r="Q159" s="183">
        <v>0</v>
      </c>
      <c r="R159" s="183">
        <f t="shared" si="2"/>
        <v>0</v>
      </c>
      <c r="S159" s="183">
        <v>0.189</v>
      </c>
      <c r="T159" s="184">
        <f t="shared" si="3"/>
        <v>196.50292200000001</v>
      </c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R159" s="185" t="s">
        <v>158</v>
      </c>
      <c r="AT159" s="185" t="s">
        <v>156</v>
      </c>
      <c r="AU159" s="185" t="s">
        <v>80</v>
      </c>
      <c r="AY159" s="87" t="s">
        <v>155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87" t="s">
        <v>78</v>
      </c>
      <c r="BK159" s="186">
        <f t="shared" si="9"/>
        <v>0</v>
      </c>
      <c r="BL159" s="87" t="s">
        <v>158</v>
      </c>
      <c r="BM159" s="185" t="s">
        <v>187</v>
      </c>
    </row>
    <row r="160" spans="1:65" s="97" customFormat="1" ht="24" customHeight="1">
      <c r="A160" s="94"/>
      <c r="B160" s="95"/>
      <c r="C160" s="174">
        <v>9</v>
      </c>
      <c r="D160" s="174" t="s">
        <v>156</v>
      </c>
      <c r="E160" s="175" t="s">
        <v>188</v>
      </c>
      <c r="F160" s="176" t="s">
        <v>189</v>
      </c>
      <c r="G160" s="177" t="s">
        <v>157</v>
      </c>
      <c r="H160" s="178">
        <v>306.26499999999999</v>
      </c>
      <c r="I160" s="85">
        <v>0</v>
      </c>
      <c r="J160" s="179">
        <f t="shared" si="0"/>
        <v>0</v>
      </c>
      <c r="K160" s="180"/>
      <c r="L160" s="95"/>
      <c r="M160" s="181" t="s">
        <v>1</v>
      </c>
      <c r="N160" s="182" t="s">
        <v>36</v>
      </c>
      <c r="O160" s="183">
        <v>0.25600000000000001</v>
      </c>
      <c r="P160" s="183">
        <f t="shared" si="1"/>
        <v>78.403840000000002</v>
      </c>
      <c r="Q160" s="183">
        <v>0</v>
      </c>
      <c r="R160" s="183">
        <f t="shared" si="2"/>
        <v>0</v>
      </c>
      <c r="S160" s="183">
        <v>0.30809999999999998</v>
      </c>
      <c r="T160" s="184">
        <f t="shared" si="3"/>
        <v>94.360246499999988</v>
      </c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R160" s="185" t="s">
        <v>158</v>
      </c>
      <c r="AT160" s="185" t="s">
        <v>156</v>
      </c>
      <c r="AU160" s="185" t="s">
        <v>80</v>
      </c>
      <c r="AY160" s="87" t="s">
        <v>155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87" t="s">
        <v>78</v>
      </c>
      <c r="BK160" s="186">
        <f t="shared" si="9"/>
        <v>0</v>
      </c>
      <c r="BL160" s="87" t="s">
        <v>158</v>
      </c>
      <c r="BM160" s="185" t="s">
        <v>190</v>
      </c>
    </row>
    <row r="161" spans="1:65" s="97" customFormat="1" ht="24" customHeight="1">
      <c r="A161" s="94"/>
      <c r="B161" s="95"/>
      <c r="C161" s="187">
        <v>10</v>
      </c>
      <c r="D161" s="187" t="s">
        <v>156</v>
      </c>
      <c r="E161" s="188" t="s">
        <v>191</v>
      </c>
      <c r="F161" s="189" t="s">
        <v>192</v>
      </c>
      <c r="G161" s="190" t="s">
        <v>161</v>
      </c>
      <c r="H161" s="191">
        <v>10.37</v>
      </c>
      <c r="I161" s="85">
        <v>0</v>
      </c>
      <c r="J161" s="192">
        <f t="shared" si="0"/>
        <v>0</v>
      </c>
      <c r="K161" s="180"/>
      <c r="L161" s="95"/>
      <c r="M161" s="181" t="s">
        <v>1</v>
      </c>
      <c r="N161" s="182" t="s">
        <v>36</v>
      </c>
      <c r="O161" s="183">
        <v>2.4</v>
      </c>
      <c r="P161" s="183">
        <f t="shared" si="1"/>
        <v>24.887999999999998</v>
      </c>
      <c r="Q161" s="183">
        <v>0</v>
      </c>
      <c r="R161" s="183">
        <f t="shared" si="2"/>
        <v>0</v>
      </c>
      <c r="S161" s="183">
        <v>1</v>
      </c>
      <c r="T161" s="184">
        <f t="shared" si="3"/>
        <v>10.37</v>
      </c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R161" s="185" t="s">
        <v>158</v>
      </c>
      <c r="AT161" s="185" t="s">
        <v>156</v>
      </c>
      <c r="AU161" s="185" t="s">
        <v>80</v>
      </c>
      <c r="AY161" s="87" t="s">
        <v>155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87" t="s">
        <v>78</v>
      </c>
      <c r="BK161" s="186">
        <f t="shared" si="9"/>
        <v>0</v>
      </c>
      <c r="BL161" s="87" t="s">
        <v>158</v>
      </c>
      <c r="BM161" s="185" t="s">
        <v>193</v>
      </c>
    </row>
    <row r="162" spans="1:65" s="97" customFormat="1" ht="24" customHeight="1">
      <c r="A162" s="94"/>
      <c r="B162" s="193"/>
      <c r="C162" s="194">
        <v>11</v>
      </c>
      <c r="D162" s="195" t="s">
        <v>156</v>
      </c>
      <c r="E162" s="196" t="s">
        <v>251</v>
      </c>
      <c r="F162" s="197" t="s">
        <v>252</v>
      </c>
      <c r="G162" s="198" t="s">
        <v>162</v>
      </c>
      <c r="H162" s="199">
        <v>440.6</v>
      </c>
      <c r="I162" s="85">
        <v>0</v>
      </c>
      <c r="J162" s="200">
        <f t="shared" si="0"/>
        <v>0</v>
      </c>
      <c r="K162" s="201"/>
      <c r="L162" s="95"/>
      <c r="M162" s="181"/>
      <c r="N162" s="182"/>
      <c r="O162" s="183"/>
      <c r="P162" s="183"/>
      <c r="Q162" s="183"/>
      <c r="R162" s="183"/>
      <c r="S162" s="183"/>
      <c r="T162" s="18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R162" s="185"/>
      <c r="AT162" s="185"/>
      <c r="AU162" s="185"/>
      <c r="AY162" s="87"/>
      <c r="BE162" s="186"/>
      <c r="BF162" s="186"/>
      <c r="BG162" s="186"/>
      <c r="BH162" s="186"/>
      <c r="BI162" s="186"/>
      <c r="BJ162" s="87"/>
      <c r="BK162" s="186">
        <f t="shared" si="9"/>
        <v>0</v>
      </c>
      <c r="BL162" s="87"/>
      <c r="BM162" s="185"/>
    </row>
    <row r="163" spans="1:65" s="97" customFormat="1" ht="24" customHeight="1">
      <c r="A163" s="94"/>
      <c r="B163" s="193"/>
      <c r="C163" s="195"/>
      <c r="D163" s="195"/>
      <c r="E163" s="196"/>
      <c r="F163" s="202" t="s">
        <v>255</v>
      </c>
      <c r="G163" s="198"/>
      <c r="H163" s="203"/>
      <c r="I163" s="204"/>
      <c r="J163" s="200"/>
      <c r="K163" s="201"/>
      <c r="L163" s="95"/>
      <c r="M163" s="181"/>
      <c r="N163" s="182"/>
      <c r="O163" s="183"/>
      <c r="P163" s="183"/>
      <c r="Q163" s="183"/>
      <c r="R163" s="183"/>
      <c r="S163" s="183"/>
      <c r="T163" s="18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R163" s="185"/>
      <c r="AT163" s="185"/>
      <c r="AU163" s="185"/>
      <c r="AY163" s="87"/>
      <c r="BE163" s="186"/>
      <c r="BF163" s="186"/>
      <c r="BG163" s="186"/>
      <c r="BH163" s="186"/>
      <c r="BI163" s="186"/>
      <c r="BJ163" s="87"/>
      <c r="BK163" s="186"/>
      <c r="BL163" s="87"/>
      <c r="BM163" s="185"/>
    </row>
    <row r="164" spans="1:65" s="161" customFormat="1" ht="22.7" customHeight="1">
      <c r="B164" s="162"/>
      <c r="D164" s="163" t="s">
        <v>70</v>
      </c>
      <c r="E164" s="172" t="s">
        <v>194</v>
      </c>
      <c r="F164" s="172" t="s">
        <v>195</v>
      </c>
      <c r="I164" s="205"/>
      <c r="J164" s="173">
        <f>SUM(J165:J175)</f>
        <v>0</v>
      </c>
      <c r="L164" s="162"/>
      <c r="M164" s="166"/>
      <c r="N164" s="167"/>
      <c r="O164" s="167"/>
      <c r="P164" s="168">
        <f>SUM(P165:P174)</f>
        <v>172.739296</v>
      </c>
      <c r="Q164" s="167"/>
      <c r="R164" s="168">
        <f>SUM(R165:R174)</f>
        <v>0</v>
      </c>
      <c r="S164" s="167"/>
      <c r="T164" s="169">
        <f>SUM(T165:T174)</f>
        <v>0</v>
      </c>
      <c r="AR164" s="163" t="s">
        <v>78</v>
      </c>
      <c r="AT164" s="170" t="s">
        <v>70</v>
      </c>
      <c r="AU164" s="170" t="s">
        <v>78</v>
      </c>
      <c r="AY164" s="163" t="s">
        <v>155</v>
      </c>
      <c r="BK164" s="171">
        <f>SUM(BK165:BK174)</f>
        <v>0</v>
      </c>
    </row>
    <row r="165" spans="1:65" s="97" customFormat="1" ht="24" customHeight="1">
      <c r="A165" s="94"/>
      <c r="B165" s="95"/>
      <c r="C165" s="174">
        <v>12</v>
      </c>
      <c r="D165" s="174" t="s">
        <v>156</v>
      </c>
      <c r="E165" s="175" t="s">
        <v>196</v>
      </c>
      <c r="F165" s="176" t="s">
        <v>197</v>
      </c>
      <c r="G165" s="177" t="s">
        <v>161</v>
      </c>
      <c r="H165" s="178">
        <v>814.80799999999999</v>
      </c>
      <c r="I165" s="86">
        <v>0</v>
      </c>
      <c r="J165" s="179">
        <f t="shared" ref="J165:J175" si="10">ROUND(I165*H165,2)</f>
        <v>0</v>
      </c>
      <c r="K165" s="180"/>
      <c r="L165" s="95"/>
      <c r="M165" s="181" t="s">
        <v>1</v>
      </c>
      <c r="N165" s="182" t="s">
        <v>36</v>
      </c>
      <c r="O165" s="183">
        <v>3.4000000000000002E-2</v>
      </c>
      <c r="P165" s="183">
        <f t="shared" ref="P165:P174" si="11">O165*H165</f>
        <v>27.703472000000001</v>
      </c>
      <c r="Q165" s="183">
        <v>0</v>
      </c>
      <c r="R165" s="183">
        <f t="shared" ref="R165:R174" si="12">Q165*H165</f>
        <v>0</v>
      </c>
      <c r="S165" s="183">
        <v>0</v>
      </c>
      <c r="T165" s="184">
        <f t="shared" ref="T165:T174" si="13">S165*H165</f>
        <v>0</v>
      </c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R165" s="185" t="s">
        <v>158</v>
      </c>
      <c r="AT165" s="185" t="s">
        <v>156</v>
      </c>
      <c r="AU165" s="185" t="s">
        <v>80</v>
      </c>
      <c r="AY165" s="87" t="s">
        <v>155</v>
      </c>
      <c r="BE165" s="186">
        <f t="shared" ref="BE165:BE174" si="14">IF(N165="základní",J165,0)</f>
        <v>0</v>
      </c>
      <c r="BF165" s="186">
        <f t="shared" ref="BF165:BF174" si="15">IF(N165="snížená",J165,0)</f>
        <v>0</v>
      </c>
      <c r="BG165" s="186">
        <f t="shared" ref="BG165:BG174" si="16">IF(N165="zákl. přenesená",J165,0)</f>
        <v>0</v>
      </c>
      <c r="BH165" s="186">
        <f t="shared" ref="BH165:BH174" si="17">IF(N165="sníž. přenesená",J165,0)</f>
        <v>0</v>
      </c>
      <c r="BI165" s="186">
        <f t="shared" ref="BI165:BI174" si="18">IF(N165="nulová",J165,0)</f>
        <v>0</v>
      </c>
      <c r="BJ165" s="87" t="s">
        <v>78</v>
      </c>
      <c r="BK165" s="186">
        <f t="shared" ref="BK165:BK175" si="19">ROUND(I165*H165,2)</f>
        <v>0</v>
      </c>
      <c r="BL165" s="87" t="s">
        <v>158</v>
      </c>
      <c r="BM165" s="185" t="s">
        <v>198</v>
      </c>
    </row>
    <row r="166" spans="1:65" s="97" customFormat="1" ht="24" customHeight="1">
      <c r="A166" s="94"/>
      <c r="B166" s="95"/>
      <c r="C166" s="174">
        <v>13</v>
      </c>
      <c r="D166" s="174" t="s">
        <v>156</v>
      </c>
      <c r="E166" s="175" t="s">
        <v>199</v>
      </c>
      <c r="F166" s="176" t="s">
        <v>200</v>
      </c>
      <c r="G166" s="177" t="s">
        <v>161</v>
      </c>
      <c r="H166" s="178">
        <v>814.80799999999999</v>
      </c>
      <c r="I166" s="86">
        <v>0</v>
      </c>
      <c r="J166" s="179">
        <f t="shared" si="10"/>
        <v>0</v>
      </c>
      <c r="K166" s="180"/>
      <c r="L166" s="95"/>
      <c r="M166" s="181" t="s">
        <v>1</v>
      </c>
      <c r="N166" s="182" t="s">
        <v>36</v>
      </c>
      <c r="O166" s="183">
        <v>9.0999999999999998E-2</v>
      </c>
      <c r="P166" s="183">
        <f t="shared" si="11"/>
        <v>74.147527999999994</v>
      </c>
      <c r="Q166" s="183">
        <v>0</v>
      </c>
      <c r="R166" s="183">
        <f t="shared" si="12"/>
        <v>0</v>
      </c>
      <c r="S166" s="183">
        <v>0</v>
      </c>
      <c r="T166" s="184">
        <f t="shared" si="13"/>
        <v>0</v>
      </c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R166" s="185" t="s">
        <v>158</v>
      </c>
      <c r="AT166" s="185" t="s">
        <v>156</v>
      </c>
      <c r="AU166" s="185" t="s">
        <v>80</v>
      </c>
      <c r="AY166" s="87" t="s">
        <v>155</v>
      </c>
      <c r="BE166" s="186">
        <f t="shared" si="14"/>
        <v>0</v>
      </c>
      <c r="BF166" s="186">
        <f t="shared" si="15"/>
        <v>0</v>
      </c>
      <c r="BG166" s="186">
        <f t="shared" si="16"/>
        <v>0</v>
      </c>
      <c r="BH166" s="186">
        <f t="shared" si="17"/>
        <v>0</v>
      </c>
      <c r="BI166" s="186">
        <f t="shared" si="18"/>
        <v>0</v>
      </c>
      <c r="BJ166" s="87" t="s">
        <v>78</v>
      </c>
      <c r="BK166" s="186">
        <f t="shared" si="19"/>
        <v>0</v>
      </c>
      <c r="BL166" s="87" t="s">
        <v>158</v>
      </c>
      <c r="BM166" s="185" t="s">
        <v>201</v>
      </c>
    </row>
    <row r="167" spans="1:65" s="97" customFormat="1" ht="24" customHeight="1">
      <c r="A167" s="94"/>
      <c r="B167" s="95"/>
      <c r="C167" s="174">
        <v>14</v>
      </c>
      <c r="D167" s="174" t="s">
        <v>156</v>
      </c>
      <c r="E167" s="175" t="s">
        <v>202</v>
      </c>
      <c r="F167" s="176" t="s">
        <v>203</v>
      </c>
      <c r="G167" s="177" t="s">
        <v>161</v>
      </c>
      <c r="H167" s="178">
        <v>23629.432000000001</v>
      </c>
      <c r="I167" s="86">
        <v>0</v>
      </c>
      <c r="J167" s="179">
        <f t="shared" si="10"/>
        <v>0</v>
      </c>
      <c r="K167" s="180"/>
      <c r="L167" s="95"/>
      <c r="M167" s="181" t="s">
        <v>1</v>
      </c>
      <c r="N167" s="182" t="s">
        <v>36</v>
      </c>
      <c r="O167" s="183">
        <v>3.0000000000000001E-3</v>
      </c>
      <c r="P167" s="183">
        <f t="shared" si="11"/>
        <v>70.888295999999997</v>
      </c>
      <c r="Q167" s="183">
        <v>0</v>
      </c>
      <c r="R167" s="183">
        <f t="shared" si="12"/>
        <v>0</v>
      </c>
      <c r="S167" s="183">
        <v>0</v>
      </c>
      <c r="T167" s="184">
        <f t="shared" si="13"/>
        <v>0</v>
      </c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R167" s="185" t="s">
        <v>158</v>
      </c>
      <c r="AT167" s="185" t="s">
        <v>156</v>
      </c>
      <c r="AU167" s="185" t="s">
        <v>80</v>
      </c>
      <c r="AY167" s="87" t="s">
        <v>155</v>
      </c>
      <c r="BE167" s="186">
        <f t="shared" si="14"/>
        <v>0</v>
      </c>
      <c r="BF167" s="186">
        <f t="shared" si="15"/>
        <v>0</v>
      </c>
      <c r="BG167" s="186">
        <f t="shared" si="16"/>
        <v>0</v>
      </c>
      <c r="BH167" s="186">
        <f t="shared" si="17"/>
        <v>0</v>
      </c>
      <c r="BI167" s="186">
        <f t="shared" si="18"/>
        <v>0</v>
      </c>
      <c r="BJ167" s="87" t="s">
        <v>78</v>
      </c>
      <c r="BK167" s="186">
        <f t="shared" si="19"/>
        <v>0</v>
      </c>
      <c r="BL167" s="87" t="s">
        <v>158</v>
      </c>
      <c r="BM167" s="185" t="s">
        <v>204</v>
      </c>
    </row>
    <row r="168" spans="1:65" s="97" customFormat="1" ht="24" customHeight="1">
      <c r="A168" s="94"/>
      <c r="B168" s="95"/>
      <c r="C168" s="174">
        <v>15</v>
      </c>
      <c r="D168" s="174" t="s">
        <v>156</v>
      </c>
      <c r="E168" s="175" t="s">
        <v>205</v>
      </c>
      <c r="F168" s="176" t="s">
        <v>206</v>
      </c>
      <c r="G168" s="177" t="s">
        <v>161</v>
      </c>
      <c r="H168" s="178">
        <v>648.62</v>
      </c>
      <c r="I168" s="86">
        <v>0</v>
      </c>
      <c r="J168" s="179">
        <f t="shared" si="10"/>
        <v>0</v>
      </c>
      <c r="K168" s="180"/>
      <c r="L168" s="95"/>
      <c r="M168" s="181" t="s">
        <v>1</v>
      </c>
      <c r="N168" s="182" t="s">
        <v>36</v>
      </c>
      <c r="O168" s="183">
        <v>0</v>
      </c>
      <c r="P168" s="183">
        <f t="shared" si="11"/>
        <v>0</v>
      </c>
      <c r="Q168" s="183">
        <v>0</v>
      </c>
      <c r="R168" s="183">
        <f t="shared" si="12"/>
        <v>0</v>
      </c>
      <c r="S168" s="183">
        <v>0</v>
      </c>
      <c r="T168" s="184">
        <f t="shared" si="13"/>
        <v>0</v>
      </c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R168" s="185" t="s">
        <v>158</v>
      </c>
      <c r="AT168" s="185" t="s">
        <v>156</v>
      </c>
      <c r="AU168" s="185" t="s">
        <v>80</v>
      </c>
      <c r="AY168" s="87" t="s">
        <v>155</v>
      </c>
      <c r="BE168" s="186">
        <f t="shared" si="14"/>
        <v>0</v>
      </c>
      <c r="BF168" s="186">
        <f t="shared" si="15"/>
        <v>0</v>
      </c>
      <c r="BG168" s="186">
        <f t="shared" si="16"/>
        <v>0</v>
      </c>
      <c r="BH168" s="186">
        <f t="shared" si="17"/>
        <v>0</v>
      </c>
      <c r="BI168" s="186">
        <f t="shared" si="18"/>
        <v>0</v>
      </c>
      <c r="BJ168" s="87" t="s">
        <v>78</v>
      </c>
      <c r="BK168" s="186">
        <f t="shared" si="19"/>
        <v>0</v>
      </c>
      <c r="BL168" s="87" t="s">
        <v>158</v>
      </c>
      <c r="BM168" s="185" t="s">
        <v>207</v>
      </c>
    </row>
    <row r="169" spans="1:65" s="97" customFormat="1" ht="24" customHeight="1">
      <c r="A169" s="94"/>
      <c r="B169" s="95"/>
      <c r="C169" s="174">
        <v>16</v>
      </c>
      <c r="D169" s="174" t="s">
        <v>156</v>
      </c>
      <c r="E169" s="175" t="s">
        <v>208</v>
      </c>
      <c r="F169" s="176" t="s">
        <v>209</v>
      </c>
      <c r="G169" s="177" t="s">
        <v>161</v>
      </c>
      <c r="H169" s="178">
        <v>104.06</v>
      </c>
      <c r="I169" s="86">
        <v>0</v>
      </c>
      <c r="J169" s="179">
        <f t="shared" si="10"/>
        <v>0</v>
      </c>
      <c r="K169" s="180"/>
      <c r="L169" s="95"/>
      <c r="M169" s="181" t="s">
        <v>1</v>
      </c>
      <c r="N169" s="182" t="s">
        <v>36</v>
      </c>
      <c r="O169" s="183">
        <v>0</v>
      </c>
      <c r="P169" s="183">
        <f t="shared" si="11"/>
        <v>0</v>
      </c>
      <c r="Q169" s="183">
        <v>0</v>
      </c>
      <c r="R169" s="183">
        <f t="shared" si="12"/>
        <v>0</v>
      </c>
      <c r="S169" s="183">
        <v>0</v>
      </c>
      <c r="T169" s="184">
        <f t="shared" si="13"/>
        <v>0</v>
      </c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R169" s="185" t="s">
        <v>158</v>
      </c>
      <c r="AT169" s="185" t="s">
        <v>156</v>
      </c>
      <c r="AU169" s="185" t="s">
        <v>80</v>
      </c>
      <c r="AY169" s="87" t="s">
        <v>155</v>
      </c>
      <c r="BE169" s="186">
        <f t="shared" si="14"/>
        <v>0</v>
      </c>
      <c r="BF169" s="186">
        <f t="shared" si="15"/>
        <v>0</v>
      </c>
      <c r="BG169" s="186">
        <f t="shared" si="16"/>
        <v>0</v>
      </c>
      <c r="BH169" s="186">
        <f t="shared" si="17"/>
        <v>0</v>
      </c>
      <c r="BI169" s="186">
        <f t="shared" si="18"/>
        <v>0</v>
      </c>
      <c r="BJ169" s="87" t="s">
        <v>78</v>
      </c>
      <c r="BK169" s="186">
        <f t="shared" si="19"/>
        <v>0</v>
      </c>
      <c r="BL169" s="87" t="s">
        <v>158</v>
      </c>
      <c r="BM169" s="185" t="s">
        <v>210</v>
      </c>
    </row>
    <row r="170" spans="1:65" s="97" customFormat="1" ht="24" customHeight="1">
      <c r="A170" s="94"/>
      <c r="B170" s="95"/>
      <c r="C170" s="174">
        <v>17</v>
      </c>
      <c r="D170" s="174" t="s">
        <v>156</v>
      </c>
      <c r="E170" s="175" t="s">
        <v>211</v>
      </c>
      <c r="F170" s="176" t="s">
        <v>212</v>
      </c>
      <c r="G170" s="177" t="s">
        <v>161</v>
      </c>
      <c r="H170" s="178">
        <v>0.89</v>
      </c>
      <c r="I170" s="86">
        <v>0</v>
      </c>
      <c r="J170" s="179">
        <f t="shared" si="10"/>
        <v>0</v>
      </c>
      <c r="K170" s="180"/>
      <c r="L170" s="95"/>
      <c r="M170" s="181" t="s">
        <v>1</v>
      </c>
      <c r="N170" s="182" t="s">
        <v>36</v>
      </c>
      <c r="O170" s="183">
        <v>0</v>
      </c>
      <c r="P170" s="183">
        <f t="shared" si="11"/>
        <v>0</v>
      </c>
      <c r="Q170" s="183">
        <v>0</v>
      </c>
      <c r="R170" s="183">
        <f t="shared" si="12"/>
        <v>0</v>
      </c>
      <c r="S170" s="183">
        <v>0</v>
      </c>
      <c r="T170" s="184">
        <f t="shared" si="13"/>
        <v>0</v>
      </c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R170" s="185" t="s">
        <v>158</v>
      </c>
      <c r="AT170" s="185" t="s">
        <v>156</v>
      </c>
      <c r="AU170" s="185" t="s">
        <v>80</v>
      </c>
      <c r="AY170" s="87" t="s">
        <v>155</v>
      </c>
      <c r="BE170" s="186">
        <f t="shared" si="14"/>
        <v>0</v>
      </c>
      <c r="BF170" s="186">
        <f t="shared" si="15"/>
        <v>0</v>
      </c>
      <c r="BG170" s="186">
        <f t="shared" si="16"/>
        <v>0</v>
      </c>
      <c r="BH170" s="186">
        <f t="shared" si="17"/>
        <v>0</v>
      </c>
      <c r="BI170" s="186">
        <f t="shared" si="18"/>
        <v>0</v>
      </c>
      <c r="BJ170" s="87" t="s">
        <v>78</v>
      </c>
      <c r="BK170" s="186">
        <f t="shared" si="19"/>
        <v>0</v>
      </c>
      <c r="BL170" s="87" t="s">
        <v>158</v>
      </c>
      <c r="BM170" s="185" t="s">
        <v>213</v>
      </c>
    </row>
    <row r="171" spans="1:65" s="97" customFormat="1" ht="24" customHeight="1">
      <c r="A171" s="94"/>
      <c r="B171" s="95"/>
      <c r="C171" s="174">
        <v>18</v>
      </c>
      <c r="D171" s="174" t="s">
        <v>156</v>
      </c>
      <c r="E171" s="175" t="s">
        <v>214</v>
      </c>
      <c r="F171" s="176" t="s">
        <v>215</v>
      </c>
      <c r="G171" s="177" t="s">
        <v>161</v>
      </c>
      <c r="H171" s="178">
        <v>32.159999999999997</v>
      </c>
      <c r="I171" s="86">
        <v>0</v>
      </c>
      <c r="J171" s="179">
        <f t="shared" si="10"/>
        <v>0</v>
      </c>
      <c r="K171" s="180"/>
      <c r="L171" s="95"/>
      <c r="M171" s="181" t="s">
        <v>1</v>
      </c>
      <c r="N171" s="182" t="s">
        <v>36</v>
      </c>
      <c r="O171" s="183">
        <v>0</v>
      </c>
      <c r="P171" s="183">
        <f t="shared" si="11"/>
        <v>0</v>
      </c>
      <c r="Q171" s="183">
        <v>0</v>
      </c>
      <c r="R171" s="183">
        <f t="shared" si="12"/>
        <v>0</v>
      </c>
      <c r="S171" s="183">
        <v>0</v>
      </c>
      <c r="T171" s="184">
        <f t="shared" si="13"/>
        <v>0</v>
      </c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R171" s="185" t="s">
        <v>158</v>
      </c>
      <c r="AT171" s="185" t="s">
        <v>156</v>
      </c>
      <c r="AU171" s="185" t="s">
        <v>80</v>
      </c>
      <c r="AY171" s="87" t="s">
        <v>155</v>
      </c>
      <c r="BE171" s="186">
        <f t="shared" si="14"/>
        <v>0</v>
      </c>
      <c r="BF171" s="186">
        <f t="shared" si="15"/>
        <v>0</v>
      </c>
      <c r="BG171" s="186">
        <f t="shared" si="16"/>
        <v>0</v>
      </c>
      <c r="BH171" s="186">
        <f t="shared" si="17"/>
        <v>0</v>
      </c>
      <c r="BI171" s="186">
        <f t="shared" si="18"/>
        <v>0</v>
      </c>
      <c r="BJ171" s="87" t="s">
        <v>78</v>
      </c>
      <c r="BK171" s="186">
        <f t="shared" si="19"/>
        <v>0</v>
      </c>
      <c r="BL171" s="87" t="s">
        <v>158</v>
      </c>
      <c r="BM171" s="185" t="s">
        <v>216</v>
      </c>
    </row>
    <row r="172" spans="1:65" s="97" customFormat="1" ht="36" customHeight="1">
      <c r="A172" s="94"/>
      <c r="B172" s="95"/>
      <c r="C172" s="174">
        <v>19</v>
      </c>
      <c r="D172" s="174" t="s">
        <v>156</v>
      </c>
      <c r="E172" s="175" t="s">
        <v>217</v>
      </c>
      <c r="F172" s="176" t="s">
        <v>218</v>
      </c>
      <c r="G172" s="177" t="s">
        <v>161</v>
      </c>
      <c r="H172" s="178">
        <v>0.32</v>
      </c>
      <c r="I172" s="86">
        <v>0</v>
      </c>
      <c r="J172" s="179">
        <f t="shared" si="10"/>
        <v>0</v>
      </c>
      <c r="K172" s="180"/>
      <c r="L172" s="95"/>
      <c r="M172" s="181" t="s">
        <v>1</v>
      </c>
      <c r="N172" s="182" t="s">
        <v>36</v>
      </c>
      <c r="O172" s="183">
        <v>0</v>
      </c>
      <c r="P172" s="183">
        <f t="shared" si="11"/>
        <v>0</v>
      </c>
      <c r="Q172" s="183">
        <v>0</v>
      </c>
      <c r="R172" s="183">
        <f t="shared" si="12"/>
        <v>0</v>
      </c>
      <c r="S172" s="183">
        <v>0</v>
      </c>
      <c r="T172" s="184">
        <f t="shared" si="13"/>
        <v>0</v>
      </c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R172" s="185" t="s">
        <v>158</v>
      </c>
      <c r="AT172" s="185" t="s">
        <v>156</v>
      </c>
      <c r="AU172" s="185" t="s">
        <v>80</v>
      </c>
      <c r="AY172" s="87" t="s">
        <v>155</v>
      </c>
      <c r="BE172" s="186">
        <f t="shared" si="14"/>
        <v>0</v>
      </c>
      <c r="BF172" s="186">
        <f t="shared" si="15"/>
        <v>0</v>
      </c>
      <c r="BG172" s="186">
        <f t="shared" si="16"/>
        <v>0</v>
      </c>
      <c r="BH172" s="186">
        <f t="shared" si="17"/>
        <v>0</v>
      </c>
      <c r="BI172" s="186">
        <f t="shared" si="18"/>
        <v>0</v>
      </c>
      <c r="BJ172" s="87" t="s">
        <v>78</v>
      </c>
      <c r="BK172" s="186">
        <f t="shared" si="19"/>
        <v>0</v>
      </c>
      <c r="BL172" s="87" t="s">
        <v>158</v>
      </c>
      <c r="BM172" s="185" t="s">
        <v>219</v>
      </c>
    </row>
    <row r="173" spans="1:65" s="97" customFormat="1" ht="24" customHeight="1">
      <c r="A173" s="94"/>
      <c r="B173" s="95"/>
      <c r="C173" s="174">
        <v>20</v>
      </c>
      <c r="D173" s="174" t="s">
        <v>156</v>
      </c>
      <c r="E173" s="175" t="s">
        <v>220</v>
      </c>
      <c r="F173" s="176" t="s">
        <v>221</v>
      </c>
      <c r="G173" s="177" t="s">
        <v>161</v>
      </c>
      <c r="H173" s="178">
        <v>13.88</v>
      </c>
      <c r="I173" s="86">
        <v>0</v>
      </c>
      <c r="J173" s="179">
        <f t="shared" si="10"/>
        <v>0</v>
      </c>
      <c r="K173" s="180"/>
      <c r="L173" s="95"/>
      <c r="M173" s="181" t="s">
        <v>1</v>
      </c>
      <c r="N173" s="182" t="s">
        <v>36</v>
      </c>
      <c r="O173" s="183">
        <v>0</v>
      </c>
      <c r="P173" s="183">
        <f t="shared" si="11"/>
        <v>0</v>
      </c>
      <c r="Q173" s="183">
        <v>0</v>
      </c>
      <c r="R173" s="183">
        <f t="shared" si="12"/>
        <v>0</v>
      </c>
      <c r="S173" s="183">
        <v>0</v>
      </c>
      <c r="T173" s="184">
        <f t="shared" si="13"/>
        <v>0</v>
      </c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R173" s="185" t="s">
        <v>158</v>
      </c>
      <c r="AT173" s="185" t="s">
        <v>156</v>
      </c>
      <c r="AU173" s="185" t="s">
        <v>80</v>
      </c>
      <c r="AY173" s="87" t="s">
        <v>155</v>
      </c>
      <c r="BE173" s="186">
        <f t="shared" si="14"/>
        <v>0</v>
      </c>
      <c r="BF173" s="186">
        <f t="shared" si="15"/>
        <v>0</v>
      </c>
      <c r="BG173" s="186">
        <f t="shared" si="16"/>
        <v>0</v>
      </c>
      <c r="BH173" s="186">
        <f t="shared" si="17"/>
        <v>0</v>
      </c>
      <c r="BI173" s="186">
        <f t="shared" si="18"/>
        <v>0</v>
      </c>
      <c r="BJ173" s="87" t="s">
        <v>78</v>
      </c>
      <c r="BK173" s="186">
        <f t="shared" si="19"/>
        <v>0</v>
      </c>
      <c r="BL173" s="87" t="s">
        <v>158</v>
      </c>
      <c r="BM173" s="185" t="s">
        <v>222</v>
      </c>
    </row>
    <row r="174" spans="1:65" s="97" customFormat="1" ht="24" customHeight="1">
      <c r="A174" s="94"/>
      <c r="B174" s="95"/>
      <c r="C174" s="187">
        <v>21</v>
      </c>
      <c r="D174" s="206" t="s">
        <v>156</v>
      </c>
      <c r="E174" s="207" t="s">
        <v>223</v>
      </c>
      <c r="F174" s="208" t="s">
        <v>224</v>
      </c>
      <c r="G174" s="209" t="s">
        <v>161</v>
      </c>
      <c r="H174" s="210">
        <v>4.51</v>
      </c>
      <c r="I174" s="86">
        <v>0</v>
      </c>
      <c r="J174" s="192">
        <f t="shared" si="10"/>
        <v>0</v>
      </c>
      <c r="K174" s="180"/>
      <c r="L174" s="95"/>
      <c r="M174" s="181" t="s">
        <v>1</v>
      </c>
      <c r="N174" s="182" t="s">
        <v>36</v>
      </c>
      <c r="O174" s="183">
        <v>0</v>
      </c>
      <c r="P174" s="183">
        <f t="shared" si="11"/>
        <v>0</v>
      </c>
      <c r="Q174" s="183">
        <v>0</v>
      </c>
      <c r="R174" s="183">
        <f t="shared" si="12"/>
        <v>0</v>
      </c>
      <c r="S174" s="183">
        <v>0</v>
      </c>
      <c r="T174" s="184">
        <f t="shared" si="13"/>
        <v>0</v>
      </c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R174" s="185" t="s">
        <v>158</v>
      </c>
      <c r="AT174" s="185" t="s">
        <v>156</v>
      </c>
      <c r="AU174" s="185" t="s">
        <v>80</v>
      </c>
      <c r="AY174" s="87" t="s">
        <v>155</v>
      </c>
      <c r="BE174" s="186">
        <f t="shared" si="14"/>
        <v>0</v>
      </c>
      <c r="BF174" s="186">
        <f t="shared" si="15"/>
        <v>0</v>
      </c>
      <c r="BG174" s="186">
        <f t="shared" si="16"/>
        <v>0</v>
      </c>
      <c r="BH174" s="186">
        <f t="shared" si="17"/>
        <v>0</v>
      </c>
      <c r="BI174" s="186">
        <f t="shared" si="18"/>
        <v>0</v>
      </c>
      <c r="BJ174" s="87" t="s">
        <v>78</v>
      </c>
      <c r="BK174" s="186">
        <f t="shared" si="19"/>
        <v>0</v>
      </c>
      <c r="BL174" s="87" t="s">
        <v>158</v>
      </c>
      <c r="BM174" s="185" t="s">
        <v>225</v>
      </c>
    </row>
    <row r="175" spans="1:65" s="97" customFormat="1" ht="27.95" customHeight="1">
      <c r="A175" s="94"/>
      <c r="B175" s="95"/>
      <c r="C175" s="211">
        <v>22</v>
      </c>
      <c r="D175" s="194" t="s">
        <v>156</v>
      </c>
      <c r="E175" s="196" t="s">
        <v>253</v>
      </c>
      <c r="F175" s="197" t="s">
        <v>254</v>
      </c>
      <c r="G175" s="212" t="s">
        <v>161</v>
      </c>
      <c r="H175" s="203">
        <v>5.28</v>
      </c>
      <c r="I175" s="86">
        <v>0</v>
      </c>
      <c r="J175" s="200">
        <f t="shared" si="10"/>
        <v>0</v>
      </c>
      <c r="K175" s="201"/>
      <c r="L175" s="95"/>
      <c r="M175" s="181"/>
      <c r="N175" s="182"/>
      <c r="O175" s="183"/>
      <c r="P175" s="183"/>
      <c r="Q175" s="183"/>
      <c r="R175" s="183"/>
      <c r="S175" s="183"/>
      <c r="T175" s="18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R175" s="185"/>
      <c r="AT175" s="185"/>
      <c r="AU175" s="185"/>
      <c r="AY175" s="87"/>
      <c r="BE175" s="186"/>
      <c r="BF175" s="186"/>
      <c r="BG175" s="186"/>
      <c r="BH175" s="186"/>
      <c r="BI175" s="186"/>
      <c r="BJ175" s="87"/>
      <c r="BK175" s="186">
        <f t="shared" si="19"/>
        <v>0</v>
      </c>
      <c r="BL175" s="87"/>
      <c r="BM175" s="185"/>
    </row>
    <row r="176" spans="1:65" s="97" customFormat="1" ht="27.95" customHeight="1">
      <c r="A176" s="94"/>
      <c r="B176" s="95"/>
      <c r="C176" s="195"/>
      <c r="D176" s="194"/>
      <c r="E176" s="213"/>
      <c r="F176" s="202" t="s">
        <v>255</v>
      </c>
      <c r="G176" s="198"/>
      <c r="H176" s="203"/>
      <c r="I176" s="204"/>
      <c r="J176" s="200"/>
      <c r="K176" s="201"/>
      <c r="L176" s="95"/>
      <c r="M176" s="181"/>
      <c r="N176" s="182"/>
      <c r="O176" s="183"/>
      <c r="P176" s="183"/>
      <c r="Q176" s="183"/>
      <c r="R176" s="183"/>
      <c r="S176" s="183"/>
      <c r="T176" s="18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R176" s="185"/>
      <c r="AT176" s="185"/>
      <c r="AU176" s="185"/>
      <c r="AY176" s="87"/>
      <c r="BE176" s="186"/>
      <c r="BF176" s="186"/>
      <c r="BG176" s="186"/>
      <c r="BH176" s="186"/>
      <c r="BI176" s="186"/>
      <c r="BJ176" s="87"/>
      <c r="BK176" s="186"/>
      <c r="BL176" s="87"/>
      <c r="BM176" s="185"/>
    </row>
    <row r="177" spans="1:65" s="161" customFormat="1" ht="25.9" customHeight="1">
      <c r="B177" s="162"/>
      <c r="D177" s="163" t="s">
        <v>70</v>
      </c>
      <c r="E177" s="164" t="s">
        <v>226</v>
      </c>
      <c r="F177" s="214" t="s">
        <v>227</v>
      </c>
      <c r="G177" s="167"/>
      <c r="J177" s="165">
        <f>BK177</f>
        <v>0</v>
      </c>
      <c r="L177" s="162"/>
      <c r="M177" s="166"/>
      <c r="N177" s="167"/>
      <c r="O177" s="167"/>
      <c r="P177" s="168">
        <f>P178+P180+P183</f>
        <v>0</v>
      </c>
      <c r="Q177" s="167"/>
      <c r="R177" s="168">
        <f>R178+R180+R183</f>
        <v>0</v>
      </c>
      <c r="S177" s="167"/>
      <c r="T177" s="169">
        <f>T178+T180+T183</f>
        <v>0</v>
      </c>
      <c r="AR177" s="163" t="s">
        <v>159</v>
      </c>
      <c r="AT177" s="170" t="s">
        <v>70</v>
      </c>
      <c r="AU177" s="170" t="s">
        <v>71</v>
      </c>
      <c r="AY177" s="163" t="s">
        <v>155</v>
      </c>
      <c r="BK177" s="171">
        <f>BK178+BK180+BK183</f>
        <v>0</v>
      </c>
    </row>
    <row r="178" spans="1:65" s="161" customFormat="1" ht="22.7" customHeight="1">
      <c r="B178" s="162"/>
      <c r="D178" s="163" t="s">
        <v>70</v>
      </c>
      <c r="E178" s="172" t="s">
        <v>228</v>
      </c>
      <c r="F178" s="172" t="s">
        <v>229</v>
      </c>
      <c r="J178" s="173">
        <f>BK178</f>
        <v>0</v>
      </c>
      <c r="L178" s="162"/>
      <c r="M178" s="166"/>
      <c r="N178" s="167"/>
      <c r="O178" s="167"/>
      <c r="P178" s="168">
        <f>SUM(P179:P179)</f>
        <v>0</v>
      </c>
      <c r="Q178" s="167"/>
      <c r="R178" s="168">
        <f>SUM(R179:R179)</f>
        <v>0</v>
      </c>
      <c r="S178" s="167"/>
      <c r="T178" s="169">
        <f>SUM(T179:T179)</f>
        <v>0</v>
      </c>
      <c r="AR178" s="163" t="s">
        <v>159</v>
      </c>
      <c r="AT178" s="170" t="s">
        <v>70</v>
      </c>
      <c r="AU178" s="170" t="s">
        <v>78</v>
      </c>
      <c r="AY178" s="163" t="s">
        <v>155</v>
      </c>
      <c r="BK178" s="171">
        <f>SUM(BK179:BK179)</f>
        <v>0</v>
      </c>
    </row>
    <row r="179" spans="1:65" s="97" customFormat="1" ht="16.5" customHeight="1">
      <c r="A179" s="94"/>
      <c r="B179" s="95"/>
      <c r="C179" s="174">
        <v>23</v>
      </c>
      <c r="D179" s="174" t="s">
        <v>156</v>
      </c>
      <c r="E179" s="175" t="s">
        <v>230</v>
      </c>
      <c r="F179" s="176" t="s">
        <v>250</v>
      </c>
      <c r="G179" s="177" t="s">
        <v>231</v>
      </c>
      <c r="H179" s="178">
        <v>1</v>
      </c>
      <c r="I179" s="85">
        <v>0</v>
      </c>
      <c r="J179" s="179">
        <f>ROUND(I179*H179,2)</f>
        <v>0</v>
      </c>
      <c r="K179" s="180"/>
      <c r="L179" s="95"/>
      <c r="M179" s="181" t="s">
        <v>1</v>
      </c>
      <c r="N179" s="182" t="s">
        <v>36</v>
      </c>
      <c r="O179" s="183">
        <v>0</v>
      </c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R179" s="185" t="s">
        <v>232</v>
      </c>
      <c r="AT179" s="185" t="s">
        <v>156</v>
      </c>
      <c r="AU179" s="185" t="s">
        <v>80</v>
      </c>
      <c r="AY179" s="87" t="s">
        <v>155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87" t="s">
        <v>78</v>
      </c>
      <c r="BK179" s="186">
        <f>ROUND(I179*H179,2)</f>
        <v>0</v>
      </c>
      <c r="BL179" s="87" t="s">
        <v>232</v>
      </c>
      <c r="BM179" s="185" t="s">
        <v>233</v>
      </c>
    </row>
    <row r="180" spans="1:65" s="161" customFormat="1" ht="22.7" customHeight="1">
      <c r="B180" s="162"/>
      <c r="D180" s="163" t="s">
        <v>70</v>
      </c>
      <c r="E180" s="172" t="s">
        <v>234</v>
      </c>
      <c r="F180" s="172" t="s">
        <v>235</v>
      </c>
      <c r="J180" s="173">
        <f>BK180</f>
        <v>0</v>
      </c>
      <c r="L180" s="162"/>
      <c r="M180" s="166"/>
      <c r="N180" s="167"/>
      <c r="O180" s="167"/>
      <c r="P180" s="168">
        <f>SUM(P181:P182)</f>
        <v>0</v>
      </c>
      <c r="Q180" s="167"/>
      <c r="R180" s="168">
        <f>SUM(R181:R182)</f>
        <v>0</v>
      </c>
      <c r="S180" s="167"/>
      <c r="T180" s="169">
        <f>SUM(T181:T182)</f>
        <v>0</v>
      </c>
      <c r="AR180" s="163" t="s">
        <v>159</v>
      </c>
      <c r="AT180" s="170" t="s">
        <v>70</v>
      </c>
      <c r="AU180" s="170" t="s">
        <v>78</v>
      </c>
      <c r="AY180" s="163" t="s">
        <v>155</v>
      </c>
      <c r="BK180" s="171">
        <f>SUM(BK181:BK182)</f>
        <v>0</v>
      </c>
    </row>
    <row r="181" spans="1:65" s="97" customFormat="1" ht="16.5" customHeight="1">
      <c r="A181" s="94"/>
      <c r="B181" s="95"/>
      <c r="C181" s="174">
        <v>24</v>
      </c>
      <c r="D181" s="174" t="s">
        <v>156</v>
      </c>
      <c r="E181" s="175" t="s">
        <v>236</v>
      </c>
      <c r="F181" s="176" t="s">
        <v>237</v>
      </c>
      <c r="G181" s="177" t="s">
        <v>231</v>
      </c>
      <c r="H181" s="178">
        <v>1</v>
      </c>
      <c r="I181" s="85">
        <v>0</v>
      </c>
      <c r="J181" s="179">
        <f>ROUND(I181*H181,2)</f>
        <v>0</v>
      </c>
      <c r="K181" s="180"/>
      <c r="L181" s="95"/>
      <c r="M181" s="181" t="s">
        <v>1</v>
      </c>
      <c r="N181" s="182" t="s">
        <v>36</v>
      </c>
      <c r="O181" s="183">
        <v>0</v>
      </c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R181" s="185" t="s">
        <v>232</v>
      </c>
      <c r="AT181" s="185" t="s">
        <v>156</v>
      </c>
      <c r="AU181" s="185" t="s">
        <v>80</v>
      </c>
      <c r="AY181" s="87" t="s">
        <v>155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87" t="s">
        <v>78</v>
      </c>
      <c r="BK181" s="186">
        <f>ROUND(I181*H181,2)</f>
        <v>0</v>
      </c>
      <c r="BL181" s="87" t="s">
        <v>232</v>
      </c>
      <c r="BM181" s="185" t="s">
        <v>238</v>
      </c>
    </row>
    <row r="182" spans="1:65" s="97" customFormat="1" ht="16.5" customHeight="1">
      <c r="A182" s="94"/>
      <c r="B182" s="95"/>
      <c r="C182" s="174">
        <v>25</v>
      </c>
      <c r="D182" s="174" t="s">
        <v>156</v>
      </c>
      <c r="E182" s="175" t="s">
        <v>239</v>
      </c>
      <c r="F182" s="176" t="s">
        <v>240</v>
      </c>
      <c r="G182" s="177" t="s">
        <v>231</v>
      </c>
      <c r="H182" s="178">
        <v>1</v>
      </c>
      <c r="I182" s="85">
        <v>0</v>
      </c>
      <c r="J182" s="179">
        <f>ROUND(I182*H182,2)</f>
        <v>0</v>
      </c>
      <c r="K182" s="180"/>
      <c r="L182" s="95"/>
      <c r="M182" s="181" t="s">
        <v>1</v>
      </c>
      <c r="N182" s="182" t="s">
        <v>36</v>
      </c>
      <c r="O182" s="183">
        <v>0</v>
      </c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R182" s="185" t="s">
        <v>232</v>
      </c>
      <c r="AT182" s="185" t="s">
        <v>156</v>
      </c>
      <c r="AU182" s="185" t="s">
        <v>80</v>
      </c>
      <c r="AY182" s="87" t="s">
        <v>155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87" t="s">
        <v>78</v>
      </c>
      <c r="BK182" s="186">
        <f>ROUND(I182*H182,2)</f>
        <v>0</v>
      </c>
      <c r="BL182" s="87" t="s">
        <v>232</v>
      </c>
      <c r="BM182" s="185" t="s">
        <v>241</v>
      </c>
    </row>
    <row r="183" spans="1:65" s="161" customFormat="1" ht="22.7" customHeight="1">
      <c r="B183" s="162"/>
      <c r="D183" s="163" t="s">
        <v>70</v>
      </c>
      <c r="E183" s="172" t="s">
        <v>242</v>
      </c>
      <c r="F183" s="172" t="s">
        <v>243</v>
      </c>
      <c r="J183" s="173">
        <f>BK183</f>
        <v>0</v>
      </c>
      <c r="L183" s="162"/>
      <c r="M183" s="166"/>
      <c r="N183" s="167"/>
      <c r="O183" s="167"/>
      <c r="P183" s="168">
        <f>SUM(P184:P185)</f>
        <v>0</v>
      </c>
      <c r="Q183" s="167"/>
      <c r="R183" s="168">
        <f>SUM(R184:R185)</f>
        <v>0</v>
      </c>
      <c r="S183" s="167"/>
      <c r="T183" s="169">
        <f>SUM(T184:T185)</f>
        <v>0</v>
      </c>
      <c r="AR183" s="163" t="s">
        <v>159</v>
      </c>
      <c r="AT183" s="170" t="s">
        <v>70</v>
      </c>
      <c r="AU183" s="170" t="s">
        <v>78</v>
      </c>
      <c r="AY183" s="163" t="s">
        <v>155</v>
      </c>
      <c r="BK183" s="171">
        <f>SUM(BK184:BK185)</f>
        <v>0</v>
      </c>
    </row>
    <row r="184" spans="1:65" s="97" customFormat="1" ht="16.5" customHeight="1">
      <c r="A184" s="94"/>
      <c r="B184" s="95"/>
      <c r="C184" s="174">
        <v>26</v>
      </c>
      <c r="D184" s="174" t="s">
        <v>156</v>
      </c>
      <c r="E184" s="175" t="s">
        <v>244</v>
      </c>
      <c r="F184" s="176" t="s">
        <v>245</v>
      </c>
      <c r="G184" s="177" t="s">
        <v>231</v>
      </c>
      <c r="H184" s="178">
        <v>1</v>
      </c>
      <c r="I184" s="85">
        <v>0</v>
      </c>
      <c r="J184" s="179">
        <f>ROUND(I184*H184,2)</f>
        <v>0</v>
      </c>
      <c r="K184" s="180"/>
      <c r="L184" s="95"/>
      <c r="M184" s="181" t="s">
        <v>1</v>
      </c>
      <c r="N184" s="182" t="s">
        <v>36</v>
      </c>
      <c r="O184" s="183">
        <v>0</v>
      </c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R184" s="185" t="s">
        <v>232</v>
      </c>
      <c r="AT184" s="185" t="s">
        <v>156</v>
      </c>
      <c r="AU184" s="185" t="s">
        <v>80</v>
      </c>
      <c r="AY184" s="87" t="s">
        <v>155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87" t="s">
        <v>78</v>
      </c>
      <c r="BK184" s="186">
        <f>ROUND(I184*H184,2)</f>
        <v>0</v>
      </c>
      <c r="BL184" s="87" t="s">
        <v>232</v>
      </c>
      <c r="BM184" s="185" t="s">
        <v>246</v>
      </c>
    </row>
    <row r="185" spans="1:65" s="97" customFormat="1" ht="16.5" customHeight="1">
      <c r="A185" s="94"/>
      <c r="B185" s="95"/>
      <c r="C185" s="174">
        <v>27</v>
      </c>
      <c r="D185" s="174" t="s">
        <v>156</v>
      </c>
      <c r="E185" s="175" t="s">
        <v>247</v>
      </c>
      <c r="F185" s="176" t="s">
        <v>248</v>
      </c>
      <c r="G185" s="177" t="s">
        <v>231</v>
      </c>
      <c r="H185" s="178">
        <v>1</v>
      </c>
      <c r="I185" s="85">
        <v>0</v>
      </c>
      <c r="J185" s="179">
        <f>ROUND(I185*H185,2)</f>
        <v>0</v>
      </c>
      <c r="K185" s="180"/>
      <c r="L185" s="95"/>
      <c r="M185" s="215" t="s">
        <v>1</v>
      </c>
      <c r="N185" s="216" t="s">
        <v>36</v>
      </c>
      <c r="O185" s="217">
        <v>0</v>
      </c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R185" s="185" t="s">
        <v>232</v>
      </c>
      <c r="AT185" s="185" t="s">
        <v>156</v>
      </c>
      <c r="AU185" s="185" t="s">
        <v>80</v>
      </c>
      <c r="AY185" s="87" t="s">
        <v>155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87" t="s">
        <v>78</v>
      </c>
      <c r="BK185" s="186">
        <f>ROUND(I185*H185,2)</f>
        <v>0</v>
      </c>
      <c r="BL185" s="87" t="s">
        <v>232</v>
      </c>
      <c r="BM185" s="185" t="s">
        <v>249</v>
      </c>
    </row>
    <row r="186" spans="1:65" s="97" customFormat="1" ht="6.95" customHeight="1">
      <c r="A186" s="94"/>
      <c r="B186" s="125"/>
      <c r="C186" s="126"/>
      <c r="D186" s="126"/>
      <c r="E186" s="126"/>
      <c r="F186" s="126"/>
      <c r="G186" s="126"/>
      <c r="H186" s="126"/>
      <c r="I186" s="126"/>
      <c r="J186" s="126"/>
      <c r="K186" s="126"/>
      <c r="L186" s="95"/>
      <c r="M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</row>
  </sheetData>
  <sheetProtection algorithmName="SHA-512" hashValue="Oije+GXoyAZEdIbOftNPKYwF96CPORIZ6K/L7SdwGhPOtfdFuV/w1lXKo98t8RgUg7RfxkSN6mIYQLdRK/3H6A==" saltValue="IWbXHhiMrjPdQv5Ogfhuqw==" spinCount="100000" sheet="1" objects="1" scenarios="1" selectLockedCells="1"/>
  <autoFilter ref="C148:K185"/>
  <mergeCells count="12">
    <mergeCell ref="E141:H141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01.07 - Demolice</vt:lpstr>
      <vt:lpstr>'01.07 - Demolice'!Názvy_tisku</vt:lpstr>
      <vt:lpstr>'Rekapitulace stavby'!Názvy_tisku</vt:lpstr>
      <vt:lpstr>'01.07 - Demolice'!Oblast_tisku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Lenka Suchánková</cp:lastModifiedBy>
  <cp:lastPrinted>2020-10-13T12:42:17Z</cp:lastPrinted>
  <dcterms:created xsi:type="dcterms:W3CDTF">2019-10-23T17:58:07Z</dcterms:created>
  <dcterms:modified xsi:type="dcterms:W3CDTF">2020-10-26T05:46:01Z</dcterms:modified>
</cp:coreProperties>
</file>