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270" windowWidth="14895" windowHeight="9495" activeTab="0"/>
  </bookViews>
  <sheets>
    <sheet name="Krycí list" sheetId="1" r:id="rId1"/>
    <sheet name="Rekapitulace" sheetId="2" r:id="rId2"/>
    <sheet name="Položky" sheetId="3" r:id="rId3"/>
  </sheets>
  <definedNames>
    <definedName name="cisloobjektu">'Krycí list'!$A$4</definedName>
    <definedName name="cislostavby">'Krycí list'!$A$6</definedName>
    <definedName name="Datum">'Krycí list'!$B$26</definedName>
    <definedName name="Dil">'Rekapitulace'!$A$6</definedName>
    <definedName name="Dodavka">'Rekapitulace'!$G$15</definedName>
    <definedName name="Dodavka0">'Položky'!#REF!</definedName>
    <definedName name="HSV">'Rekapitulace'!$E$15</definedName>
    <definedName name="HSV0">'Položky'!#REF!</definedName>
    <definedName name="HZS">'Rekapitulace'!$I$15</definedName>
    <definedName name="HZS0">'Položky'!#REF!</definedName>
    <definedName name="JKSO">'Krycí list'!$F$4</definedName>
    <definedName name="MJ">'Krycí list'!$G$4</definedName>
    <definedName name="Mont">'Rekapitulace'!$H$15</definedName>
    <definedName name="Montaz0">'Položky'!#REF!</definedName>
    <definedName name="NazevDilu">'Rekapitulace'!$B$6</definedName>
    <definedName name="nazevobjektu">'Krycí list'!$C$4</definedName>
    <definedName name="nazevstavby">'Krycí list'!$C$6</definedName>
    <definedName name="_xlnm.Print_Titles" localSheetId="2">'Položky'!$1:$6</definedName>
    <definedName name="_xlnm.Print_Titles" localSheetId="1">'Rekapitulace'!$1:$6</definedName>
    <definedName name="Objednatel">'Krycí list'!$C$8</definedName>
    <definedName name="_xlnm.Print_Area" localSheetId="0">'Krycí list'!$A$1:$G$45</definedName>
    <definedName name="_xlnm.Print_Area" localSheetId="2">'Položky'!$A$1:$I$73</definedName>
    <definedName name="_xlnm.Print_Area" localSheetId="1">'Rekapitulace'!$A$1:$I$22</definedName>
    <definedName name="PocetMJ">'Krycí list'!$G$7</definedName>
    <definedName name="Poznamka">'Krycí list'!$B$37</definedName>
    <definedName name="Projektant">'Krycí list'!$C$7</definedName>
    <definedName name="PSV">'Rekapitulace'!$F$15</definedName>
    <definedName name="PSV0">'Položky'!#REF!</definedName>
    <definedName name="SloupecCC">'Položky'!$G$6</definedName>
    <definedName name="SloupecCisloPol">'Položky'!$B$6</definedName>
    <definedName name="SloupecCH">'Položky'!$I$6</definedName>
    <definedName name="SloupecJC">'Položky'!$F$6</definedName>
    <definedName name="SloupecJH">'Položky'!$H$6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'Rekapitulace'!$H$21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list'!$G$9</definedName>
    <definedName name="Zaklad22">'Krycí list'!$F$32</definedName>
    <definedName name="Zaklad5">'Krycí list'!$F$30</definedName>
    <definedName name="Zhotovitel">'Krycí list'!$E$11</definedName>
  </definedNames>
  <calcPr fullCalcOnLoad="1"/>
</workbook>
</file>

<file path=xl/sharedStrings.xml><?xml version="1.0" encoding="utf-8"?>
<sst xmlns="http://schemas.openxmlformats.org/spreadsheetml/2006/main" count="256" uniqueCount="174">
  <si>
    <t>KRYCÍ LIST ROZPOČTU</t>
  </si>
  <si>
    <t>Objekt :</t>
  </si>
  <si>
    <t>Název objektu :</t>
  </si>
  <si>
    <t>JKSO :</t>
  </si>
  <si>
    <t xml:space="preserve"> </t>
  </si>
  <si>
    <t>Stavba :</t>
  </si>
  <si>
    <t>Název stavby :</t>
  </si>
  <si>
    <t>SKP :</t>
  </si>
  <si>
    <t>Projektant :</t>
  </si>
  <si>
    <t>Počet měrných jednotek :</t>
  </si>
  <si>
    <t>Objednatel :</t>
  </si>
  <si>
    <t>Náklady na MJ :</t>
  </si>
  <si>
    <t>Počet listů :</t>
  </si>
  <si>
    <t>Zakázkové číslo :</t>
  </si>
  <si>
    <t>Zpracovatel projektu :</t>
  </si>
  <si>
    <t>Zhotovitel :</t>
  </si>
  <si>
    <t>ROZPOČTOVÉ NÁKLADY</t>
  </si>
  <si>
    <t>Rozpočtové náklady II. a III. hlavy</t>
  </si>
  <si>
    <t>Vedlejší rozpočtové náklady</t>
  </si>
  <si>
    <t>Dodávka celkem</t>
  </si>
  <si>
    <t>Z</t>
  </si>
  <si>
    <t>Montáž celkem</t>
  </si>
  <si>
    <t>R</t>
  </si>
  <si>
    <t>HSV celkem</t>
  </si>
  <si>
    <t>N</t>
  </si>
  <si>
    <t>PSV celkem</t>
  </si>
  <si>
    <t>ZRN celkem</t>
  </si>
  <si>
    <t>HZS</t>
  </si>
  <si>
    <t>RN II.a III.hlavy</t>
  </si>
  <si>
    <t>Ostatní VRN</t>
  </si>
  <si>
    <t>ZRN+VRN+HZS</t>
  </si>
  <si>
    <t>VRN celkem</t>
  </si>
  <si>
    <t>Vypracoval</t>
  </si>
  <si>
    <t>Za zhotovitele</t>
  </si>
  <si>
    <t>Za objednatele</t>
  </si>
  <si>
    <t>Jméno :</t>
  </si>
  <si>
    <t>Datum :</t>
  </si>
  <si>
    <t>Podpis:</t>
  </si>
  <si>
    <t>Podpis :</t>
  </si>
  <si>
    <t>Základ pro DPH</t>
  </si>
  <si>
    <t>%  činí :</t>
  </si>
  <si>
    <t>DPH</t>
  </si>
  <si>
    <t>CENA ZA OBJEKT CELKEM</t>
  </si>
  <si>
    <t>Poznámka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</si>
  <si>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</si>
  <si>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</si>
  <si>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</si>
  <si>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</si>
  <si>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</si>
  <si>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</si>
  <si>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</si>
  <si>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</si>
  <si>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</si>
  <si>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</si>
  <si>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</si>
  <si>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</si>
  <si>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</si>
  <si>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 xml:space="preserve">Položkový rozpočet 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</si>
  <si>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</si>
  <si>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</si>
  <si>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</si>
  <si>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</si>
  <si>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</si>
  <si>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</si>
  <si>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</si>
  <si>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hmotnost / MJ</t>
  </si>
  <si>
    <t>hmotnost celk.(t)</t>
  </si>
  <si>
    <t>Díl:</t>
  </si>
  <si>
    <t>1</t>
  </si>
  <si>
    <t>Zemní práce</t>
  </si>
  <si>
    <t>Celkem za</t>
  </si>
  <si>
    <t>Protierozní opatření v k.ú. Miskovice</t>
  </si>
  <si>
    <t>SO - 08 Nový vtokový objekt</t>
  </si>
  <si>
    <t>131 20-1201.R00</t>
  </si>
  <si>
    <t>Hloubení zapažených jam v hor.3 do 100 m3</t>
  </si>
  <si>
    <t>m3</t>
  </si>
  <si>
    <t>vtok: 2,2*2,8*2,95+3,2*0,9*2,95</t>
  </si>
  <si>
    <t>trouby: 9,7*2,14*2,7</t>
  </si>
  <si>
    <t>174 10-1101.R00</t>
  </si>
  <si>
    <t>Zásyp jam, rýh, šachet se zhutněním</t>
  </si>
  <si>
    <t>vtok: (2,2*2*0,4+2,0*0,4+3,2*0,4)*2,95</t>
  </si>
  <si>
    <t>trouby: 10,1*0,6*0,8</t>
  </si>
  <si>
    <t>171 10-1131.R00</t>
  </si>
  <si>
    <t>Uložení sypaniny z hor.soudržných a nesoudržných</t>
  </si>
  <si>
    <t>trouby: 10,1*2,14*2,0</t>
  </si>
  <si>
    <t>151 10-1201.R00</t>
  </si>
  <si>
    <t>Pažení stěn výkopu - příložné - hloubky do 4 m</t>
  </si>
  <si>
    <t>m2</t>
  </si>
  <si>
    <t>13,2*2*2,95</t>
  </si>
  <si>
    <t>151 10-1211.R00</t>
  </si>
  <si>
    <t>Odstranění pažení stěn - příložné - hl. do 4 m</t>
  </si>
  <si>
    <t>151 10-1401.R00</t>
  </si>
  <si>
    <t>Vzepření stěn pažení - příložné - hl. do 4 m</t>
  </si>
  <si>
    <t>151 10-1411.R00</t>
  </si>
  <si>
    <t>Odstranění vzepření stěn - příložné - hl. do 4 m</t>
  </si>
  <si>
    <t>167 10-1101.R00</t>
  </si>
  <si>
    <t>Nakládání výkopku z hor.1-4 v množství do 100 m3</t>
  </si>
  <si>
    <t>82,71-16,18-43,23</t>
  </si>
  <si>
    <t>162 30-1101.R00</t>
  </si>
  <si>
    <t>Vodorovné přemístění výkopku z hor.1-4 do 500 m</t>
  </si>
  <si>
    <t>171 20-1101.R00</t>
  </si>
  <si>
    <t>Uložení sypaniny do násypů nezhutněných</t>
  </si>
  <si>
    <t>171 20 9009</t>
  </si>
  <si>
    <t>Skládkovné</t>
  </si>
  <si>
    <t>t</t>
  </si>
  <si>
    <t>3</t>
  </si>
  <si>
    <t>Svislé a kompletní konstrukce</t>
  </si>
  <si>
    <t>329 31-1111.R00</t>
  </si>
  <si>
    <t>Konstrukce ostatní z betonu prostého V4 T0 B12,5</t>
  </si>
  <si>
    <t>podkl. beton - V.V.: 0,55+3,15</t>
  </si>
  <si>
    <t>329 31-1114.R00</t>
  </si>
  <si>
    <t>Konstrukce ostatní z betonu prostého V8 T100 B 30</t>
  </si>
  <si>
    <t>obetonování - V.V.: 5,65+0,5</t>
  </si>
  <si>
    <t>329 32-1114.R00</t>
  </si>
  <si>
    <t>Konstrukce ostatní z betonu železového V8 T100 B30</t>
  </si>
  <si>
    <t>vtokový objekt - V.V.: 11,0</t>
  </si>
  <si>
    <t>329 35-1010.R00</t>
  </si>
  <si>
    <t>Obednění konstrukcí ostatních ploch rovinných</t>
  </si>
  <si>
    <t>podkl. bet.: (2,5+2,6)*2*0,1</t>
  </si>
  <si>
    <t>vtok vně: 1,8*2*2,93+2,0*2,65+(2,4+0,5+0,5+0,2+0,2)*3,2</t>
  </si>
  <si>
    <t>vtok uvnitř: 1,0*2,4+1,0*1,85+1,3*2*2,13</t>
  </si>
  <si>
    <t>trouby - obeton.: 10,5*2*0,7</t>
  </si>
  <si>
    <t>329 35-2010.R00</t>
  </si>
  <si>
    <t>Odbednění konstrukcí ostatních ploch rovinných</t>
  </si>
  <si>
    <t>329 36-8211.R00</t>
  </si>
  <si>
    <t>Výztuž ostatních ŽB konstrukcí svařovanou sítí</t>
  </si>
  <si>
    <t>vtok. objekt - V.V.: 277,0*0,001</t>
  </si>
  <si>
    <t>4</t>
  </si>
  <si>
    <t>Vodorovné konstrukce</t>
  </si>
  <si>
    <t>452 38-4121.R00</t>
  </si>
  <si>
    <t>Podkladní pražce z betonu B 7,5 do 50000 mm2</t>
  </si>
  <si>
    <t>m</t>
  </si>
  <si>
    <t>5*2</t>
  </si>
  <si>
    <t>767</t>
  </si>
  <si>
    <t>Konstrukce zámečnické</t>
  </si>
  <si>
    <t>767 99-5105.R00</t>
  </si>
  <si>
    <t>Montáž kovových atypických konstrukcí do 100 kg</t>
  </si>
  <si>
    <t>kg</t>
  </si>
  <si>
    <t>česle: 32,64+21,39</t>
  </si>
  <si>
    <t>553 990029</t>
  </si>
  <si>
    <t>Ocelové česle 1,9x1,3 m vč. rámu a nátěru</t>
  </si>
  <si>
    <t>kpl</t>
  </si>
  <si>
    <t>998 76-7101.R00</t>
  </si>
  <si>
    <t>Přesun hmot pro zámečnické konstr., výšky do 6 m</t>
  </si>
  <si>
    <t>8</t>
  </si>
  <si>
    <t>Trubní vedení</t>
  </si>
  <si>
    <t>899 99 9001</t>
  </si>
  <si>
    <t>M+D Půlené chráničky PVC DN 100 včetně podsypu</t>
  </si>
  <si>
    <t>2*4,0</t>
  </si>
  <si>
    <t>822 47-2111.R00</t>
  </si>
  <si>
    <t>Montáž trub ŽB těs. pryžovými kroužky DN 800</t>
  </si>
  <si>
    <t>592-22412</t>
  </si>
  <si>
    <t>Trouba železobet hrdlová TZH-Q  800/2500 integro</t>
  </si>
  <si>
    <t>kus</t>
  </si>
  <si>
    <t>5,0*1,01</t>
  </si>
  <si>
    <t>96</t>
  </si>
  <si>
    <t>Bourání konstrukcí</t>
  </si>
  <si>
    <t>960 32-1271.R00</t>
  </si>
  <si>
    <t>Bourání konstrukcí ze železobetonu</t>
  </si>
  <si>
    <t>V.V.: 0,5</t>
  </si>
  <si>
    <t>97</t>
  </si>
  <si>
    <t>Prorážení otvorů</t>
  </si>
  <si>
    <t>979 08-2318.R00</t>
  </si>
  <si>
    <t>Vodorovná doprava suti a hmot po suchu do 6000 m</t>
  </si>
  <si>
    <t>979 08-2319.R00</t>
  </si>
  <si>
    <t>Příplatek k vodor.dopravě po suchu, dalších 1000 m</t>
  </si>
  <si>
    <t>14*1,425</t>
  </si>
  <si>
    <t>99</t>
  </si>
  <si>
    <t>Staveništní přesun hmot</t>
  </si>
  <si>
    <t>998 33-2011.R00</t>
  </si>
  <si>
    <t>Přesun hmot, úpravy toků a kanálů, hráze ostatní</t>
  </si>
  <si>
    <t>0,132+61,518+1,160+11,272</t>
  </si>
  <si>
    <t>Zařízení staveniště</t>
  </si>
  <si>
    <t>MZe PÚ Kutná Hora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</si>
</sst>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0.00000"/>
    <numFmt numFmtId="166" formatCode="0.0"/>
    <numFmt numFmtId="167" formatCode="#,##0\ &quot;Kč&quot;"/>
    <numFmt numFmtId="168" formatCode="dd/mm/yy"/>
    <numFmt numFmtId="169" formatCode="#,##0.00000"/>
  </numFmts>
  <fonts count="34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name val="Arial CE"/>
      <family val="2"/>
    </font>
    <font>
      <b/>
      <i/>
      <sz val="12"/>
      <name val="Arial CE"/>
      <family val="2"/>
    </font>
    <font>
      <b/>
      <sz val="9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u val="single"/>
      <sz val="12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b/>
      <sz val="8"/>
      <name val="Arial CE"/>
      <family val="2"/>
    </font>
    <font>
      <sz val="10"/>
      <color indexed="9"/>
      <name val="Arial CE"/>
      <family val="2"/>
    </font>
    <font>
      <sz val="8"/>
      <color indexed="12"/>
      <name val="Arial CE"/>
      <family val="2"/>
    </font>
    <font>
      <i/>
      <sz val="8"/>
      <name val="Arial CE"/>
      <family val="2"/>
    </font>
    <font>
      <i/>
      <sz val="9"/>
      <name val="Arial CE"/>
      <family val="0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</fills>
  <borders count="7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1" borderId="0" applyNumberFormat="0" applyBorder="0" applyAlignment="0" applyProtection="0"/>
    <xf numFmtId="0" fontId="8" fillId="1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0" fillId="0" borderId="0">
      <alignment/>
      <protection/>
    </xf>
    <xf numFmtId="0" fontId="0" fillId="4" borderId="6" applyNumberFormat="0" applyFont="0" applyAlignment="0" applyProtection="0"/>
    <xf numFmtId="9" fontId="0" fillId="0" borderId="0" applyFont="0" applyFill="0" applyBorder="0" applyAlignment="0" applyProtection="0"/>
    <xf numFmtId="0" fontId="14" fillId="0" borderId="7" applyNumberFormat="0" applyFill="0" applyAlignment="0" applyProtection="0"/>
    <xf numFmtId="0" fontId="15" fillId="6" borderId="0" applyNumberFormat="0" applyBorder="0" applyAlignment="0" applyProtection="0"/>
    <xf numFmtId="0" fontId="14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3" borderId="8" applyNumberFormat="0" applyAlignment="0" applyProtection="0"/>
    <xf numFmtId="0" fontId="18" fillId="13" borderId="9" applyNumberFormat="0" applyAlignment="0" applyProtection="0"/>
    <xf numFmtId="0" fontId="19" fillId="0" borderId="0" applyNumberFormat="0" applyFill="0" applyBorder="0" applyAlignment="0" applyProtection="0"/>
    <xf numFmtId="0" fontId="5" fillId="14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</cellStyleXfs>
  <cellXfs count="207">
    <xf numFmtId="0" fontId="0" fillId="0" borderId="0" xfId="0" applyAlignment="1">
      <alignment/>
    </xf>
    <xf numFmtId="0" fontId="20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9" fontId="21" fillId="18" borderId="15" xfId="0" applyNumberFormat="1" applyFont="1" applyFill="1" applyBorder="1" applyAlignment="1">
      <alignment/>
    </xf>
    <xf numFmtId="49" fontId="0" fillId="18" borderId="16" xfId="0" applyNumberFormat="1" applyFill="1" applyBorder="1" applyAlignment="1">
      <alignment/>
    </xf>
    <xf numFmtId="0" fontId="3" fillId="18" borderId="0" xfId="0" applyFont="1" applyFill="1" applyBorder="1" applyAlignment="1">
      <alignment/>
    </xf>
    <xf numFmtId="0" fontId="0" fillId="18" borderId="0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49" fontId="0" fillId="0" borderId="17" xfId="0" applyNumberFormat="1" applyBorder="1" applyAlignment="1">
      <alignment horizontal="left"/>
    </xf>
    <xf numFmtId="0" fontId="0" fillId="0" borderId="22" xfId="0" applyNumberFormat="1" applyBorder="1" applyAlignment="1">
      <alignment/>
    </xf>
    <xf numFmtId="0" fontId="0" fillId="0" borderId="21" xfId="0" applyNumberFormat="1" applyBorder="1" applyAlignment="1">
      <alignment/>
    </xf>
    <xf numFmtId="0" fontId="0" fillId="0" borderId="23" xfId="0" applyNumberFormat="1" applyBorder="1" applyAlignment="1">
      <alignment/>
    </xf>
    <xf numFmtId="0" fontId="0" fillId="0" borderId="0" xfId="0" applyNumberFormat="1" applyAlignment="1">
      <alignment/>
    </xf>
    <xf numFmtId="3" fontId="0" fillId="0" borderId="23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Alignment="1">
      <alignment/>
    </xf>
    <xf numFmtId="0" fontId="20" fillId="0" borderId="28" xfId="0" applyFont="1" applyBorder="1" applyAlignment="1">
      <alignment horizontal="centerContinuous" vertical="center"/>
    </xf>
    <xf numFmtId="0" fontId="23" fillId="0" borderId="29" xfId="0" applyFont="1" applyBorder="1" applyAlignment="1">
      <alignment horizontal="centerContinuous" vertical="center"/>
    </xf>
    <xf numFmtId="0" fontId="0" fillId="0" borderId="29" xfId="0" applyBorder="1" applyAlignment="1">
      <alignment horizontal="centerContinuous" vertical="center"/>
    </xf>
    <xf numFmtId="0" fontId="0" fillId="0" borderId="30" xfId="0" applyBorder="1" applyAlignment="1">
      <alignment horizontal="centerContinuous" vertical="center"/>
    </xf>
    <xf numFmtId="0" fontId="1" fillId="0" borderId="31" xfId="0" applyFont="1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33" xfId="0" applyBorder="1" applyAlignment="1">
      <alignment horizontal="centerContinuous"/>
    </xf>
    <xf numFmtId="0" fontId="1" fillId="0" borderId="32" xfId="0" applyFont="1" applyBorder="1" applyAlignment="1">
      <alignment horizontal="centerContinuous"/>
    </xf>
    <xf numFmtId="0" fontId="0" fillId="0" borderId="32" xfId="0" applyBorder="1" applyAlignment="1">
      <alignment horizontal="centerContinuous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3" fontId="0" fillId="0" borderId="36" xfId="0" applyNumberFormat="1" applyBorder="1" applyAlignment="1">
      <alignment/>
    </xf>
    <xf numFmtId="0" fontId="0" fillId="0" borderId="37" xfId="0" applyBorder="1" applyAlignment="1">
      <alignment/>
    </xf>
    <xf numFmtId="3" fontId="0" fillId="0" borderId="38" xfId="0" applyNumberFormat="1" applyBorder="1" applyAlignment="1">
      <alignment/>
    </xf>
    <xf numFmtId="0" fontId="0" fillId="0" borderId="39" xfId="0" applyBorder="1" applyAlignment="1">
      <alignment/>
    </xf>
    <xf numFmtId="3" fontId="0" fillId="0" borderId="25" xfId="0" applyNumberFormat="1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24" xfId="0" applyFont="1" applyBorder="1" applyAlignment="1">
      <alignment/>
    </xf>
    <xf numFmtId="3" fontId="0" fillId="0" borderId="43" xfId="0" applyNumberFormat="1" applyBorder="1" applyAlignment="1">
      <alignment/>
    </xf>
    <xf numFmtId="0" fontId="0" fillId="0" borderId="44" xfId="0" applyBorder="1" applyAlignment="1">
      <alignment/>
    </xf>
    <xf numFmtId="3" fontId="0" fillId="0" borderId="45" xfId="0" applyNumberFormat="1" applyBorder="1" applyAlignment="1">
      <alignment/>
    </xf>
    <xf numFmtId="0" fontId="0" fillId="0" borderId="46" xfId="0" applyBorder="1" applyAlignment="1">
      <alignment/>
    </xf>
    <xf numFmtId="0" fontId="0" fillId="0" borderId="0" xfId="0" applyBorder="1" applyAlignment="1">
      <alignment horizontal="right"/>
    </xf>
    <xf numFmtId="168" fontId="0" fillId="0" borderId="0" xfId="0" applyNumberFormat="1" applyBorder="1" applyAlignment="1">
      <alignment/>
    </xf>
    <xf numFmtId="0" fontId="0" fillId="0" borderId="22" xfId="0" applyNumberFormat="1" applyBorder="1" applyAlignment="1">
      <alignment horizontal="right"/>
    </xf>
    <xf numFmtId="167" fontId="0" fillId="0" borderId="25" xfId="0" applyNumberFormat="1" applyBorder="1" applyAlignment="1">
      <alignment/>
    </xf>
    <xf numFmtId="167" fontId="0" fillId="0" borderId="0" xfId="0" applyNumberFormat="1" applyBorder="1" applyAlignment="1">
      <alignment/>
    </xf>
    <xf numFmtId="0" fontId="23" fillId="0" borderId="44" xfId="0" applyFont="1" applyFill="1" applyBorder="1" applyAlignment="1">
      <alignment/>
    </xf>
    <xf numFmtId="0" fontId="23" fillId="0" borderId="45" xfId="0" applyFont="1" applyFill="1" applyBorder="1" applyAlignment="1">
      <alignment/>
    </xf>
    <xf numFmtId="0" fontId="23" fillId="0" borderId="47" xfId="0" applyFont="1" applyFill="1" applyBorder="1" applyAlignment="1">
      <alignment/>
    </xf>
    <xf numFmtId="167" fontId="23" fillId="0" borderId="45" xfId="0" applyNumberFormat="1" applyFont="1" applyFill="1" applyBorder="1" applyAlignment="1">
      <alignment/>
    </xf>
    <xf numFmtId="0" fontId="23" fillId="0" borderId="48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justify"/>
    </xf>
    <xf numFmtId="0" fontId="3" fillId="0" borderId="49" xfId="46" applyFont="1" applyBorder="1">
      <alignment/>
      <protection/>
    </xf>
    <xf numFmtId="0" fontId="0" fillId="0" borderId="49" xfId="46" applyBorder="1">
      <alignment/>
      <protection/>
    </xf>
    <xf numFmtId="0" fontId="0" fillId="0" borderId="49" xfId="46" applyBorder="1" applyAlignment="1">
      <alignment horizontal="right"/>
      <protection/>
    </xf>
    <xf numFmtId="0" fontId="0" fillId="0" borderId="49" xfId="46" applyFont="1" applyBorder="1">
      <alignment/>
      <protection/>
    </xf>
    <xf numFmtId="0" fontId="0" fillId="0" borderId="49" xfId="0" applyNumberFormat="1" applyBorder="1" applyAlignment="1">
      <alignment horizontal="left"/>
    </xf>
    <xf numFmtId="0" fontId="0" fillId="0" borderId="50" xfId="0" applyNumberFormat="1" applyBorder="1" applyAlignment="1">
      <alignment/>
    </xf>
    <xf numFmtId="0" fontId="3" fillId="0" borderId="51" xfId="46" applyFont="1" applyBorder="1">
      <alignment/>
      <protection/>
    </xf>
    <xf numFmtId="0" fontId="0" fillId="0" borderId="51" xfId="46" applyBorder="1">
      <alignment/>
      <protection/>
    </xf>
    <xf numFmtId="0" fontId="0" fillId="0" borderId="51" xfId="46" applyBorder="1" applyAlignment="1">
      <alignment horizontal="right"/>
      <protection/>
    </xf>
    <xf numFmtId="49" fontId="20" fillId="0" borderId="0" xfId="0" applyNumberFormat="1" applyFont="1" applyAlignment="1">
      <alignment horizontal="centerContinuous"/>
    </xf>
    <xf numFmtId="49" fontId="1" fillId="0" borderId="31" xfId="0" applyNumberFormat="1" applyFont="1" applyFill="1" applyBorder="1" applyAlignment="1">
      <alignment/>
    </xf>
    <xf numFmtId="0" fontId="1" fillId="0" borderId="32" xfId="0" applyFont="1" applyFill="1" applyBorder="1" applyAlignment="1">
      <alignment/>
    </xf>
    <xf numFmtId="0" fontId="1" fillId="0" borderId="33" xfId="0" applyFont="1" applyFill="1" applyBorder="1" applyAlignment="1">
      <alignment/>
    </xf>
    <xf numFmtId="0" fontId="1" fillId="0" borderId="52" xfId="0" applyFont="1" applyFill="1" applyBorder="1" applyAlignment="1">
      <alignment/>
    </xf>
    <xf numFmtId="0" fontId="1" fillId="0" borderId="53" xfId="0" applyFont="1" applyFill="1" applyBorder="1" applyAlignment="1">
      <alignment/>
    </xf>
    <xf numFmtId="0" fontId="1" fillId="0" borderId="54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3" fontId="0" fillId="0" borderId="18" xfId="0" applyNumberFormat="1" applyFont="1" applyFill="1" applyBorder="1" applyAlignment="1">
      <alignment/>
    </xf>
    <xf numFmtId="0" fontId="1" fillId="0" borderId="31" xfId="0" applyFont="1" applyFill="1" applyBorder="1" applyAlignment="1">
      <alignment/>
    </xf>
    <xf numFmtId="3" fontId="1" fillId="0" borderId="33" xfId="0" applyNumberFormat="1" applyFont="1" applyFill="1" applyBorder="1" applyAlignment="1">
      <alignment/>
    </xf>
    <xf numFmtId="3" fontId="1" fillId="0" borderId="52" xfId="0" applyNumberFormat="1" applyFont="1" applyFill="1" applyBorder="1" applyAlignment="1">
      <alignment/>
    </xf>
    <xf numFmtId="3" fontId="1" fillId="0" borderId="53" xfId="0" applyNumberFormat="1" applyFont="1" applyFill="1" applyBorder="1" applyAlignment="1">
      <alignment/>
    </xf>
    <xf numFmtId="3" fontId="1" fillId="0" borderId="54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20" fillId="0" borderId="0" xfId="0" applyFont="1" applyFill="1" applyAlignment="1">
      <alignment horizontal="centerContinuous"/>
    </xf>
    <xf numFmtId="3" fontId="20" fillId="0" borderId="0" xfId="0" applyNumberFormat="1" applyFont="1" applyFill="1" applyAlignment="1">
      <alignment horizontal="centerContinuous"/>
    </xf>
    <xf numFmtId="0" fontId="0" fillId="0" borderId="0" xfId="0" applyFill="1" applyAlignment="1">
      <alignment/>
    </xf>
    <xf numFmtId="0" fontId="1" fillId="0" borderId="37" xfId="0" applyFont="1" applyFill="1" applyBorder="1" applyAlignment="1">
      <alignment/>
    </xf>
    <xf numFmtId="0" fontId="1" fillId="0" borderId="38" xfId="0" applyFont="1" applyFill="1" applyBorder="1" applyAlignment="1">
      <alignment/>
    </xf>
    <xf numFmtId="0" fontId="0" fillId="0" borderId="55" xfId="0" applyFill="1" applyBorder="1" applyAlignment="1">
      <alignment/>
    </xf>
    <xf numFmtId="0" fontId="1" fillId="0" borderId="56" xfId="0" applyFont="1" applyFill="1" applyBorder="1" applyAlignment="1">
      <alignment horizontal="right"/>
    </xf>
    <xf numFmtId="0" fontId="1" fillId="0" borderId="38" xfId="0" applyFont="1" applyFill="1" applyBorder="1" applyAlignment="1">
      <alignment horizontal="right"/>
    </xf>
    <xf numFmtId="0" fontId="1" fillId="0" borderId="39" xfId="0" applyFont="1" applyFill="1" applyBorder="1" applyAlignment="1">
      <alignment horizontal="center"/>
    </xf>
    <xf numFmtId="4" fontId="22" fillId="0" borderId="38" xfId="0" applyNumberFormat="1" applyFont="1" applyFill="1" applyBorder="1" applyAlignment="1">
      <alignment horizontal="right"/>
    </xf>
    <xf numFmtId="4" fontId="22" fillId="0" borderId="55" xfId="0" applyNumberFormat="1" applyFont="1" applyFill="1" applyBorder="1" applyAlignment="1">
      <alignment horizontal="right"/>
    </xf>
    <xf numFmtId="0" fontId="0" fillId="0" borderId="42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0" fillId="0" borderId="57" xfId="0" applyFont="1" applyFill="1" applyBorder="1" applyAlignment="1">
      <alignment/>
    </xf>
    <xf numFmtId="3" fontId="0" fillId="0" borderId="41" xfId="0" applyNumberFormat="1" applyFont="1" applyFill="1" applyBorder="1" applyAlignment="1">
      <alignment horizontal="right"/>
    </xf>
    <xf numFmtId="166" fontId="0" fillId="0" borderId="58" xfId="0" applyNumberFormat="1" applyFont="1" applyFill="1" applyBorder="1" applyAlignment="1">
      <alignment horizontal="right"/>
    </xf>
    <xf numFmtId="3" fontId="0" fillId="0" borderId="59" xfId="0" applyNumberFormat="1" applyFont="1" applyFill="1" applyBorder="1" applyAlignment="1">
      <alignment horizontal="right"/>
    </xf>
    <xf numFmtId="4" fontId="0" fillId="0" borderId="35" xfId="0" applyNumberFormat="1" applyFont="1" applyFill="1" applyBorder="1" applyAlignment="1">
      <alignment horizontal="right"/>
    </xf>
    <xf numFmtId="3" fontId="0" fillId="0" borderId="57" xfId="0" applyNumberFormat="1" applyFont="1" applyFill="1" applyBorder="1" applyAlignment="1">
      <alignment horizontal="right"/>
    </xf>
    <xf numFmtId="0" fontId="0" fillId="0" borderId="44" xfId="0" applyFill="1" applyBorder="1" applyAlignment="1">
      <alignment/>
    </xf>
    <xf numFmtId="0" fontId="1" fillId="0" borderId="45" xfId="0" applyFont="1" applyFill="1" applyBorder="1" applyAlignment="1">
      <alignment/>
    </xf>
    <xf numFmtId="0" fontId="0" fillId="0" borderId="45" xfId="0" applyFill="1" applyBorder="1" applyAlignment="1">
      <alignment/>
    </xf>
    <xf numFmtId="4" fontId="0" fillId="0" borderId="60" xfId="0" applyNumberFormat="1" applyFill="1" applyBorder="1" applyAlignment="1">
      <alignment/>
    </xf>
    <xf numFmtId="4" fontId="0" fillId="0" borderId="44" xfId="0" applyNumberFormat="1" applyFill="1" applyBorder="1" applyAlignment="1">
      <alignment/>
    </xf>
    <xf numFmtId="4" fontId="0" fillId="0" borderId="45" xfId="0" applyNumberFormat="1" applyFill="1" applyBorder="1" applyAlignment="1">
      <alignment/>
    </xf>
    <xf numFmtId="3" fontId="25" fillId="0" borderId="0" xfId="0" applyNumberFormat="1" applyFont="1" applyAlignment="1">
      <alignment/>
    </xf>
    <xf numFmtId="4" fontId="25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46">
      <alignment/>
      <protection/>
    </xf>
    <xf numFmtId="0" fontId="27" fillId="0" borderId="0" xfId="46" applyFont="1" applyAlignment="1">
      <alignment horizontal="centerContinuous"/>
      <protection/>
    </xf>
    <xf numFmtId="0" fontId="28" fillId="0" borderId="0" xfId="46" applyFont="1" applyAlignment="1">
      <alignment horizontal="centerContinuous"/>
      <protection/>
    </xf>
    <xf numFmtId="0" fontId="28" fillId="0" borderId="0" xfId="46" applyFont="1" applyAlignment="1">
      <alignment horizontal="right"/>
      <protection/>
    </xf>
    <xf numFmtId="0" fontId="0" fillId="0" borderId="49" xfId="46" applyFont="1" applyBorder="1" applyAlignment="1">
      <alignment horizontal="center"/>
      <protection/>
    </xf>
    <xf numFmtId="0" fontId="0" fillId="0" borderId="49" xfId="46" applyBorder="1" applyAlignment="1">
      <alignment horizontal="left"/>
      <protection/>
    </xf>
    <xf numFmtId="0" fontId="0" fillId="0" borderId="50" xfId="46" applyBorder="1">
      <alignment/>
      <protection/>
    </xf>
    <xf numFmtId="0" fontId="25" fillId="0" borderId="0" xfId="46" applyFont="1" applyFill="1">
      <alignment/>
      <protection/>
    </xf>
    <xf numFmtId="0" fontId="0" fillId="0" borderId="0" xfId="46" applyFont="1" applyFill="1">
      <alignment/>
      <protection/>
    </xf>
    <xf numFmtId="0" fontId="0" fillId="0" borderId="0" xfId="46" applyFill="1">
      <alignment/>
      <protection/>
    </xf>
    <xf numFmtId="0" fontId="0" fillId="0" borderId="0" xfId="46" applyFill="1" applyAlignment="1">
      <alignment horizontal="right"/>
      <protection/>
    </xf>
    <xf numFmtId="0" fontId="0" fillId="0" borderId="0" xfId="46" applyFill="1" applyAlignment="1">
      <alignment/>
      <protection/>
    </xf>
    <xf numFmtId="49" fontId="22" fillId="0" borderId="58" xfId="46" applyNumberFormat="1" applyFont="1" applyFill="1" applyBorder="1">
      <alignment/>
      <protection/>
    </xf>
    <xf numFmtId="0" fontId="22" fillId="0" borderId="40" xfId="46" applyFont="1" applyFill="1" applyBorder="1" applyAlignment="1">
      <alignment horizontal="center"/>
      <protection/>
    </xf>
    <xf numFmtId="0" fontId="22" fillId="0" borderId="40" xfId="46" applyNumberFormat="1" applyFont="1" applyFill="1" applyBorder="1" applyAlignment="1">
      <alignment horizontal="center"/>
      <protection/>
    </xf>
    <xf numFmtId="0" fontId="22" fillId="0" borderId="58" xfId="46" applyFont="1" applyFill="1" applyBorder="1" applyAlignment="1">
      <alignment horizontal="center"/>
      <protection/>
    </xf>
    <xf numFmtId="0" fontId="29" fillId="0" borderId="58" xfId="46" applyFont="1" applyFill="1" applyBorder="1">
      <alignment/>
      <protection/>
    </xf>
    <xf numFmtId="0" fontId="1" fillId="0" borderId="61" xfId="46" applyFont="1" applyFill="1" applyBorder="1" applyAlignment="1">
      <alignment horizontal="center"/>
      <protection/>
    </xf>
    <xf numFmtId="49" fontId="1" fillId="0" borderId="61" xfId="46" applyNumberFormat="1" applyFont="1" applyFill="1" applyBorder="1" applyAlignment="1">
      <alignment horizontal="left"/>
      <protection/>
    </xf>
    <xf numFmtId="0" fontId="1" fillId="0" borderId="61" xfId="46" applyFont="1" applyFill="1" applyBorder="1">
      <alignment/>
      <protection/>
    </xf>
    <xf numFmtId="0" fontId="0" fillId="0" borderId="61" xfId="46" applyFill="1" applyBorder="1" applyAlignment="1">
      <alignment horizontal="center"/>
      <protection/>
    </xf>
    <xf numFmtId="0" fontId="0" fillId="0" borderId="61" xfId="46" applyNumberFormat="1" applyFill="1" applyBorder="1" applyAlignment="1">
      <alignment horizontal="right"/>
      <protection/>
    </xf>
    <xf numFmtId="0" fontId="0" fillId="0" borderId="61" xfId="46" applyNumberFormat="1" applyFill="1" applyBorder="1">
      <alignment/>
      <protection/>
    </xf>
    <xf numFmtId="0" fontId="24" fillId="0" borderId="62" xfId="46" applyNumberFormat="1" applyFont="1" applyFill="1" applyBorder="1">
      <alignment/>
      <protection/>
    </xf>
    <xf numFmtId="0" fontId="30" fillId="0" borderId="0" xfId="46" applyFont="1">
      <alignment/>
      <protection/>
    </xf>
    <xf numFmtId="0" fontId="0" fillId="0" borderId="61" xfId="46" applyFont="1" applyFill="1" applyBorder="1" applyAlignment="1">
      <alignment horizontal="center"/>
      <protection/>
    </xf>
    <xf numFmtId="49" fontId="0" fillId="0" borderId="61" xfId="46" applyNumberFormat="1" applyFont="1" applyFill="1" applyBorder="1" applyAlignment="1">
      <alignment horizontal="left"/>
      <protection/>
    </xf>
    <xf numFmtId="0" fontId="0" fillId="0" borderId="61" xfId="46" applyFont="1" applyFill="1" applyBorder="1" applyAlignment="1">
      <alignment wrapText="1"/>
      <protection/>
    </xf>
    <xf numFmtId="49" fontId="0" fillId="0" borderId="61" xfId="46" applyNumberFormat="1" applyFont="1" applyFill="1" applyBorder="1" applyAlignment="1">
      <alignment horizontal="center" shrinkToFit="1"/>
      <protection/>
    </xf>
    <xf numFmtId="4" fontId="0" fillId="0" borderId="61" xfId="46" applyNumberFormat="1" applyFont="1" applyFill="1" applyBorder="1" applyAlignment="1">
      <alignment horizontal="right"/>
      <protection/>
    </xf>
    <xf numFmtId="4" fontId="0" fillId="0" borderId="61" xfId="46" applyNumberFormat="1" applyFont="1" applyFill="1" applyBorder="1">
      <alignment/>
      <protection/>
    </xf>
    <xf numFmtId="169" fontId="0" fillId="0" borderId="61" xfId="46" applyNumberFormat="1" applyFont="1" applyFill="1" applyBorder="1">
      <alignment/>
      <protection/>
    </xf>
    <xf numFmtId="0" fontId="25" fillId="0" borderId="61" xfId="46" applyFont="1" applyFill="1" applyBorder="1" applyAlignment="1">
      <alignment horizontal="center"/>
      <protection/>
    </xf>
    <xf numFmtId="49" fontId="25" fillId="0" borderId="61" xfId="46" applyNumberFormat="1" applyFont="1" applyFill="1" applyBorder="1" applyAlignment="1">
      <alignment horizontal="left"/>
      <protection/>
    </xf>
    <xf numFmtId="4" fontId="31" fillId="0" borderId="61" xfId="46" applyNumberFormat="1" applyFont="1" applyFill="1" applyBorder="1" applyAlignment="1">
      <alignment horizontal="right" wrapText="1"/>
      <protection/>
    </xf>
    <xf numFmtId="0" fontId="31" fillId="0" borderId="61" xfId="46" applyFont="1" applyFill="1" applyBorder="1" applyAlignment="1">
      <alignment horizontal="left" wrapText="1"/>
      <protection/>
    </xf>
    <xf numFmtId="0" fontId="31" fillId="0" borderId="61" xfId="0" applyFont="1" applyFill="1" applyBorder="1" applyAlignment="1">
      <alignment horizontal="right"/>
    </xf>
    <xf numFmtId="0" fontId="0" fillId="0" borderId="61" xfId="46" applyFill="1" applyBorder="1">
      <alignment/>
      <protection/>
    </xf>
    <xf numFmtId="0" fontId="30" fillId="0" borderId="0" xfId="46" applyFont="1">
      <alignment/>
      <protection/>
    </xf>
    <xf numFmtId="0" fontId="0" fillId="0" borderId="63" xfId="46" applyFill="1" applyBorder="1" applyAlignment="1">
      <alignment horizontal="center"/>
      <protection/>
    </xf>
    <xf numFmtId="49" fontId="3" fillId="0" borderId="63" xfId="46" applyNumberFormat="1" applyFont="1" applyFill="1" applyBorder="1" applyAlignment="1">
      <alignment horizontal="left"/>
      <protection/>
    </xf>
    <xf numFmtId="0" fontId="3" fillId="0" borderId="63" xfId="46" applyFont="1" applyFill="1" applyBorder="1">
      <alignment/>
      <protection/>
    </xf>
    <xf numFmtId="4" fontId="0" fillId="0" borderId="63" xfId="46" applyNumberFormat="1" applyFill="1" applyBorder="1" applyAlignment="1">
      <alignment horizontal="right"/>
      <protection/>
    </xf>
    <xf numFmtId="4" fontId="1" fillId="0" borderId="63" xfId="46" applyNumberFormat="1" applyFont="1" applyFill="1" applyBorder="1">
      <alignment/>
      <protection/>
    </xf>
    <xf numFmtId="0" fontId="1" fillId="0" borderId="63" xfId="46" applyFont="1" applyFill="1" applyBorder="1">
      <alignment/>
      <protection/>
    </xf>
    <xf numFmtId="169" fontId="1" fillId="0" borderId="63" xfId="46" applyNumberFormat="1" applyFont="1" applyFill="1" applyBorder="1">
      <alignment/>
      <protection/>
    </xf>
    <xf numFmtId="3" fontId="0" fillId="0" borderId="0" xfId="46" applyNumberFormat="1">
      <alignment/>
      <protection/>
    </xf>
    <xf numFmtId="0" fontId="0" fillId="0" borderId="0" xfId="46" applyBorder="1">
      <alignment/>
      <protection/>
    </xf>
    <xf numFmtId="0" fontId="32" fillId="0" borderId="0" xfId="46" applyFont="1" applyAlignment="1">
      <alignment/>
      <protection/>
    </xf>
    <xf numFmtId="0" fontId="0" fillId="0" borderId="0" xfId="46" applyAlignment="1">
      <alignment horizontal="right"/>
      <protection/>
    </xf>
    <xf numFmtId="0" fontId="33" fillId="0" borderId="0" xfId="46" applyFont="1" applyBorder="1">
      <alignment/>
      <protection/>
    </xf>
    <xf numFmtId="3" fontId="33" fillId="0" borderId="0" xfId="46" applyNumberFormat="1" applyFont="1" applyBorder="1" applyAlignment="1">
      <alignment horizontal="right"/>
      <protection/>
    </xf>
    <xf numFmtId="4" fontId="33" fillId="0" borderId="0" xfId="46" applyNumberFormat="1" applyFont="1" applyBorder="1">
      <alignment/>
      <protection/>
    </xf>
    <xf numFmtId="0" fontId="32" fillId="0" borderId="0" xfId="46" applyFont="1" applyBorder="1" applyAlignment="1">
      <alignment/>
      <protection/>
    </xf>
    <xf numFmtId="0" fontId="0" fillId="0" borderId="0" xfId="46" applyBorder="1" applyAlignment="1">
      <alignment horizontal="right"/>
      <protection/>
    </xf>
    <xf numFmtId="49" fontId="25" fillId="0" borderId="15" xfId="0" applyNumberFormat="1" applyFont="1" applyFill="1" applyBorder="1" applyAlignment="1">
      <alignment/>
    </xf>
    <xf numFmtId="3" fontId="0" fillId="0" borderId="16" xfId="0" applyNumberFormat="1" applyFont="1" applyFill="1" applyBorder="1" applyAlignment="1">
      <alignment/>
    </xf>
    <xf numFmtId="3" fontId="0" fillId="0" borderId="61" xfId="0" applyNumberFormat="1" applyFont="1" applyFill="1" applyBorder="1" applyAlignment="1">
      <alignment/>
    </xf>
    <xf numFmtId="3" fontId="0" fillId="0" borderId="64" xfId="0" applyNumberFormat="1" applyFont="1" applyFill="1" applyBorder="1" applyAlignment="1">
      <alignment/>
    </xf>
    <xf numFmtId="49" fontId="3" fillId="0" borderId="61" xfId="46" applyNumberFormat="1" applyFont="1" applyFill="1" applyBorder="1" applyAlignment="1">
      <alignment horizontal="left"/>
      <protection/>
    </xf>
    <xf numFmtId="0" fontId="3" fillId="0" borderId="61" xfId="46" applyFont="1" applyFill="1" applyBorder="1">
      <alignment/>
      <protection/>
    </xf>
    <xf numFmtId="4" fontId="0" fillId="0" borderId="61" xfId="46" applyNumberFormat="1" applyFill="1" applyBorder="1" applyAlignment="1">
      <alignment horizontal="right"/>
      <protection/>
    </xf>
    <xf numFmtId="4" fontId="1" fillId="0" borderId="61" xfId="46" applyNumberFormat="1" applyFont="1" applyFill="1" applyBorder="1">
      <alignment/>
      <protection/>
    </xf>
    <xf numFmtId="169" fontId="1" fillId="0" borderId="61" xfId="46" applyNumberFormat="1" applyFont="1" applyFill="1" applyBorder="1">
      <alignment/>
      <protection/>
    </xf>
    <xf numFmtId="0" fontId="0" fillId="0" borderId="0" xfId="0" applyAlignment="1">
      <alignment horizontal="left" wrapText="1"/>
    </xf>
    <xf numFmtId="0" fontId="24" fillId="0" borderId="0" xfId="0" applyFont="1" applyAlignment="1">
      <alignment horizontal="left" vertical="top" wrapText="1"/>
    </xf>
    <xf numFmtId="0" fontId="22" fillId="0" borderId="25" xfId="0" applyFont="1" applyBorder="1" applyAlignment="1">
      <alignment horizontal="left"/>
    </xf>
    <xf numFmtId="0" fontId="22" fillId="0" borderId="40" xfId="0" applyFont="1" applyBorder="1" applyAlignment="1">
      <alignment horizontal="left"/>
    </xf>
    <xf numFmtId="0" fontId="1" fillId="0" borderId="65" xfId="0" applyFont="1" applyBorder="1" applyAlignment="1">
      <alignment horizontal="left"/>
    </xf>
    <xf numFmtId="0" fontId="1" fillId="0" borderId="35" xfId="0" applyFont="1" applyBorder="1" applyAlignment="1">
      <alignment horizontal="left"/>
    </xf>
    <xf numFmtId="0" fontId="1" fillId="0" borderId="57" xfId="0" applyFont="1" applyBorder="1" applyAlignment="1">
      <alignment horizontal="left"/>
    </xf>
    <xf numFmtId="3" fontId="1" fillId="0" borderId="45" xfId="0" applyNumberFormat="1" applyFont="1" applyFill="1" applyBorder="1" applyAlignment="1">
      <alignment horizontal="right"/>
    </xf>
    <xf numFmtId="3" fontId="1" fillId="0" borderId="60" xfId="0" applyNumberFormat="1" applyFont="1" applyFill="1" applyBorder="1" applyAlignment="1">
      <alignment horizontal="right"/>
    </xf>
    <xf numFmtId="0" fontId="0" fillId="0" borderId="66" xfId="46" applyFont="1" applyBorder="1" applyAlignment="1">
      <alignment horizontal="center"/>
      <protection/>
    </xf>
    <xf numFmtId="0" fontId="0" fillId="0" borderId="67" xfId="46" applyFont="1" applyBorder="1" applyAlignment="1">
      <alignment horizontal="center"/>
      <protection/>
    </xf>
    <xf numFmtId="0" fontId="0" fillId="0" borderId="68" xfId="46" applyFont="1" applyBorder="1" applyAlignment="1">
      <alignment horizontal="center"/>
      <protection/>
    </xf>
    <xf numFmtId="0" fontId="0" fillId="0" borderId="69" xfId="46" applyFont="1" applyBorder="1" applyAlignment="1">
      <alignment horizontal="center"/>
      <protection/>
    </xf>
    <xf numFmtId="0" fontId="0" fillId="0" borderId="51" xfId="46" applyFont="1" applyBorder="1" applyAlignment="1">
      <alignment horizontal="left" shrinkToFit="1"/>
      <protection/>
    </xf>
    <xf numFmtId="0" fontId="0" fillId="0" borderId="70" xfId="46" applyFont="1" applyBorder="1" applyAlignment="1">
      <alignment horizontal="left" shrinkToFit="1"/>
      <protection/>
    </xf>
    <xf numFmtId="0" fontId="31" fillId="0" borderId="17" xfId="46" applyFont="1" applyFill="1" applyBorder="1" applyAlignment="1">
      <alignment horizontal="left" wrapText="1"/>
      <protection/>
    </xf>
    <xf numFmtId="0" fontId="0" fillId="0" borderId="0" xfId="0" applyFill="1" applyAlignment="1">
      <alignment horizontal="left" wrapText="1"/>
    </xf>
    <xf numFmtId="0" fontId="26" fillId="0" borderId="0" xfId="46" applyFont="1" applyAlignment="1">
      <alignment horizontal="center"/>
      <protection/>
    </xf>
    <xf numFmtId="49" fontId="0" fillId="0" borderId="68" xfId="46" applyNumberFormat="1" applyFont="1" applyBorder="1" applyAlignment="1">
      <alignment horizontal="center"/>
      <protection/>
    </xf>
    <xf numFmtId="0" fontId="0" fillId="0" borderId="51" xfId="46" applyBorder="1" applyAlignment="1">
      <alignment horizontal="left" shrinkToFit="1"/>
      <protection/>
    </xf>
    <xf numFmtId="0" fontId="0" fillId="0" borderId="70" xfId="46" applyBorder="1" applyAlignment="1">
      <alignment horizontal="left" shrinkToFit="1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POL.XLS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55"/>
  <sheetViews>
    <sheetView tabSelected="1" zoomScalePageLayoutView="0" workbookViewId="0" topLeftCell="A25">
      <selection activeCell="C32" sqref="C32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1.75" customHeight="1">
      <c r="A1" s="1" t="s">
        <v>0</v>
      </c>
      <c r="B1" s="2"/>
      <c r="C1" s="2"/>
      <c r="D1" s="2"/>
      <c r="E1" s="2"/>
      <c r="F1" s="2"/>
      <c r="G1" s="2"/>
    </row>
    <row r="2" ht="15" customHeight="1" thickBot="1"/>
    <row r="3" spans="1:7" ht="12.75" customHeight="1">
      <c r="A3" s="3" t="s">
        <v>1</v>
      </c>
      <c r="B3" s="4"/>
      <c r="C3" s="5" t="s">
        <v>2</v>
      </c>
      <c r="D3" s="5"/>
      <c r="E3" s="5"/>
      <c r="F3" s="6" t="s">
        <v>3</v>
      </c>
      <c r="G3" s="7"/>
    </row>
    <row r="4" spans="1:7" ht="12.75" customHeight="1">
      <c r="A4" s="8"/>
      <c r="B4" s="9"/>
      <c r="C4" s="10" t="s">
        <v>72</v>
      </c>
      <c r="D4" s="11"/>
      <c r="E4" s="11"/>
      <c r="F4" s="12"/>
      <c r="G4" s="13"/>
    </row>
    <row r="5" spans="1:7" ht="12.75" customHeight="1">
      <c r="A5" s="14" t="s">
        <v>5</v>
      </c>
      <c r="B5" s="15"/>
      <c r="C5" s="16" t="s">
        <v>6</v>
      </c>
      <c r="D5" s="16"/>
      <c r="E5" s="16"/>
      <c r="F5" s="17" t="s">
        <v>7</v>
      </c>
      <c r="G5" s="18"/>
    </row>
    <row r="6" spans="1:7" ht="12.75" customHeight="1">
      <c r="A6" s="8"/>
      <c r="B6" s="9"/>
      <c r="C6" s="10" t="s">
        <v>71</v>
      </c>
      <c r="D6" s="11"/>
      <c r="E6" s="11"/>
      <c r="F6" s="19"/>
      <c r="G6" s="13"/>
    </row>
    <row r="7" spans="1:9" ht="12.75">
      <c r="A7" s="14" t="s">
        <v>8</v>
      </c>
      <c r="B7" s="16"/>
      <c r="C7" s="188"/>
      <c r="D7" s="189"/>
      <c r="E7" s="20" t="s">
        <v>9</v>
      </c>
      <c r="F7" s="21"/>
      <c r="G7" s="22">
        <v>0</v>
      </c>
      <c r="H7" s="23"/>
      <c r="I7" s="23"/>
    </row>
    <row r="8" spans="1:7" ht="12.75">
      <c r="A8" s="14" t="s">
        <v>10</v>
      </c>
      <c r="B8" s="16"/>
      <c r="C8" s="188" t="s">
        <v>173</v>
      </c>
      <c r="D8" s="189"/>
      <c r="E8" s="17" t="s">
        <v>11</v>
      </c>
      <c r="F8" s="16"/>
      <c r="G8" s="24">
        <f>IF(PocetMJ=0,,ROUND((F30+F32)/PocetMJ,1))</f>
        <v>0</v>
      </c>
    </row>
    <row r="9" spans="1:7" ht="12.75">
      <c r="A9" s="25" t="s">
        <v>12</v>
      </c>
      <c r="B9" s="26"/>
      <c r="C9" s="26"/>
      <c r="D9" s="26"/>
      <c r="E9" s="27" t="s">
        <v>13</v>
      </c>
      <c r="F9" s="26"/>
      <c r="G9" s="28"/>
    </row>
    <row r="10" spans="1:57" ht="12.75">
      <c r="A10" s="29" t="s">
        <v>14</v>
      </c>
      <c r="B10" s="30"/>
      <c r="C10" s="30"/>
      <c r="D10" s="30"/>
      <c r="E10" s="12" t="s">
        <v>15</v>
      </c>
      <c r="F10" s="30"/>
      <c r="G10" s="13"/>
      <c r="BA10" s="31"/>
      <c r="BB10" s="31"/>
      <c r="BC10" s="31"/>
      <c r="BD10" s="31"/>
      <c r="BE10" s="31"/>
    </row>
    <row r="11" spans="1:7" ht="12.75">
      <c r="A11" s="29"/>
      <c r="B11" s="30"/>
      <c r="C11" s="30"/>
      <c r="D11" s="30"/>
      <c r="E11" s="190"/>
      <c r="F11" s="191"/>
      <c r="G11" s="192"/>
    </row>
    <row r="12" spans="1:7" ht="28.5" customHeight="1" thickBot="1">
      <c r="A12" s="32" t="s">
        <v>16</v>
      </c>
      <c r="B12" s="33"/>
      <c r="C12" s="33"/>
      <c r="D12" s="33"/>
      <c r="E12" s="34"/>
      <c r="F12" s="34"/>
      <c r="G12" s="35"/>
    </row>
    <row r="13" spans="1:7" ht="17.25" customHeight="1" thickBot="1">
      <c r="A13" s="36" t="s">
        <v>17</v>
      </c>
      <c r="B13" s="37"/>
      <c r="C13" s="38"/>
      <c r="D13" s="39" t="s">
        <v>18</v>
      </c>
      <c r="E13" s="40"/>
      <c r="F13" s="40"/>
      <c r="G13" s="38"/>
    </row>
    <row r="14" spans="1:7" ht="15.75" customHeight="1">
      <c r="A14" s="41"/>
      <c r="B14" s="42" t="s">
        <v>19</v>
      </c>
      <c r="C14" s="43">
        <f>Dodavka</f>
        <v>0</v>
      </c>
      <c r="D14" s="44" t="str">
        <f>Rekapitulace!A20</f>
        <v>Zařízení staveniště</v>
      </c>
      <c r="E14" s="45"/>
      <c r="F14" s="46"/>
      <c r="G14" s="43">
        <f>Rekapitulace!I20</f>
        <v>0</v>
      </c>
    </row>
    <row r="15" spans="1:7" ht="15.75" customHeight="1">
      <c r="A15" s="41" t="s">
        <v>20</v>
      </c>
      <c r="B15" s="42" t="s">
        <v>21</v>
      </c>
      <c r="C15" s="43">
        <f>Mont</f>
        <v>0</v>
      </c>
      <c r="D15" s="25"/>
      <c r="E15" s="47"/>
      <c r="F15" s="48"/>
      <c r="G15" s="43"/>
    </row>
    <row r="16" spans="1:7" ht="15.75" customHeight="1">
      <c r="A16" s="41" t="s">
        <v>22</v>
      </c>
      <c r="B16" s="42" t="s">
        <v>23</v>
      </c>
      <c r="C16" s="43">
        <f>HSV</f>
        <v>0</v>
      </c>
      <c r="D16" s="25"/>
      <c r="E16" s="47"/>
      <c r="F16" s="48"/>
      <c r="G16" s="43"/>
    </row>
    <row r="17" spans="1:7" ht="15.75" customHeight="1">
      <c r="A17" s="49" t="s">
        <v>24</v>
      </c>
      <c r="B17" s="42" t="s">
        <v>25</v>
      </c>
      <c r="C17" s="43">
        <f>PSV</f>
        <v>0</v>
      </c>
      <c r="D17" s="25"/>
      <c r="E17" s="47"/>
      <c r="F17" s="48"/>
      <c r="G17" s="43"/>
    </row>
    <row r="18" spans="1:7" ht="15.75" customHeight="1">
      <c r="A18" s="50" t="s">
        <v>26</v>
      </c>
      <c r="B18" s="42"/>
      <c r="C18" s="43">
        <f>SUM(C14:C17)</f>
        <v>0</v>
      </c>
      <c r="D18" s="51"/>
      <c r="E18" s="47"/>
      <c r="F18" s="48"/>
      <c r="G18" s="43"/>
    </row>
    <row r="19" spans="1:7" ht="15.75" customHeight="1">
      <c r="A19" s="50"/>
      <c r="B19" s="42"/>
      <c r="C19" s="43"/>
      <c r="D19" s="25"/>
      <c r="E19" s="47"/>
      <c r="F19" s="48"/>
      <c r="G19" s="43"/>
    </row>
    <row r="20" spans="1:7" ht="15.75" customHeight="1">
      <c r="A20" s="50" t="s">
        <v>27</v>
      </c>
      <c r="B20" s="42"/>
      <c r="C20" s="43">
        <f>HZS</f>
        <v>0</v>
      </c>
      <c r="D20" s="25"/>
      <c r="E20" s="47"/>
      <c r="F20" s="48"/>
      <c r="G20" s="43"/>
    </row>
    <row r="21" spans="1:7" ht="15.75" customHeight="1">
      <c r="A21" s="29" t="s">
        <v>28</v>
      </c>
      <c r="B21" s="30"/>
      <c r="C21" s="43">
        <f>C18+C20</f>
        <v>0</v>
      </c>
      <c r="D21" s="25" t="s">
        <v>29</v>
      </c>
      <c r="E21" s="47"/>
      <c r="F21" s="48"/>
      <c r="G21" s="43">
        <f>G22-SUM(G14:G20)</f>
        <v>0</v>
      </c>
    </row>
    <row r="22" spans="1:7" ht="15.75" customHeight="1" thickBot="1">
      <c r="A22" s="25" t="s">
        <v>30</v>
      </c>
      <c r="B22" s="26"/>
      <c r="C22" s="52">
        <f>C21+G22</f>
        <v>0</v>
      </c>
      <c r="D22" s="53" t="s">
        <v>31</v>
      </c>
      <c r="E22" s="54"/>
      <c r="F22" s="55"/>
      <c r="G22" s="43">
        <f>VRN</f>
        <v>0</v>
      </c>
    </row>
    <row r="23" spans="1:7" ht="12.75">
      <c r="A23" s="3" t="s">
        <v>32</v>
      </c>
      <c r="B23" s="5"/>
      <c r="C23" s="6" t="s">
        <v>33</v>
      </c>
      <c r="D23" s="5"/>
      <c r="E23" s="6" t="s">
        <v>34</v>
      </c>
      <c r="F23" s="5"/>
      <c r="G23" s="7"/>
    </row>
    <row r="24" spans="1:7" ht="12.75">
      <c r="A24" s="14"/>
      <c r="B24" s="16"/>
      <c r="C24" s="17" t="s">
        <v>35</v>
      </c>
      <c r="D24" s="16"/>
      <c r="E24" s="17" t="s">
        <v>35</v>
      </c>
      <c r="F24" s="16"/>
      <c r="G24" s="18"/>
    </row>
    <row r="25" spans="1:7" ht="12.75">
      <c r="A25" s="29" t="s">
        <v>36</v>
      </c>
      <c r="B25" s="56"/>
      <c r="C25" s="12" t="s">
        <v>36</v>
      </c>
      <c r="D25" s="30"/>
      <c r="E25" s="12" t="s">
        <v>36</v>
      </c>
      <c r="F25" s="30"/>
      <c r="G25" s="13"/>
    </row>
    <row r="26" spans="1:7" ht="12.75">
      <c r="A26" s="29"/>
      <c r="B26" s="57"/>
      <c r="C26" s="12" t="s">
        <v>37</v>
      </c>
      <c r="D26" s="30"/>
      <c r="E26" s="12" t="s">
        <v>38</v>
      </c>
      <c r="F26" s="30"/>
      <c r="G26" s="13"/>
    </row>
    <row r="27" spans="1:7" ht="12.75">
      <c r="A27" s="29"/>
      <c r="B27" s="30"/>
      <c r="C27" s="12"/>
      <c r="D27" s="30"/>
      <c r="E27" s="12"/>
      <c r="F27" s="30"/>
      <c r="G27" s="13"/>
    </row>
    <row r="28" spans="1:7" ht="97.5" customHeight="1">
      <c r="A28" s="29"/>
      <c r="B28" s="30"/>
      <c r="C28" s="12"/>
      <c r="D28" s="30"/>
      <c r="E28" s="12"/>
      <c r="F28" s="30"/>
      <c r="G28" s="13"/>
    </row>
    <row r="29" spans="1:7" ht="12.75">
      <c r="A29" s="14" t="s">
        <v>39</v>
      </c>
      <c r="B29" s="16"/>
      <c r="C29" s="58">
        <v>0</v>
      </c>
      <c r="D29" s="16" t="s">
        <v>40</v>
      </c>
      <c r="E29" s="17"/>
      <c r="F29" s="59">
        <v>0</v>
      </c>
      <c r="G29" s="18"/>
    </row>
    <row r="30" spans="1:7" ht="12.75">
      <c r="A30" s="14" t="s">
        <v>39</v>
      </c>
      <c r="B30" s="16"/>
      <c r="C30" s="58">
        <v>14</v>
      </c>
      <c r="D30" s="16" t="s">
        <v>40</v>
      </c>
      <c r="E30" s="17"/>
      <c r="F30" s="59">
        <v>0</v>
      </c>
      <c r="G30" s="18"/>
    </row>
    <row r="31" spans="1:7" ht="12.75">
      <c r="A31" s="14" t="s">
        <v>41</v>
      </c>
      <c r="B31" s="16"/>
      <c r="C31" s="58">
        <v>14</v>
      </c>
      <c r="D31" s="16" t="s">
        <v>40</v>
      </c>
      <c r="E31" s="17"/>
      <c r="F31" s="60">
        <f>ROUND(PRODUCT(F30,C31/100),1)</f>
        <v>0</v>
      </c>
      <c r="G31" s="28"/>
    </row>
    <row r="32" spans="1:7" ht="12.75">
      <c r="A32" s="14" t="s">
        <v>39</v>
      </c>
      <c r="B32" s="16"/>
      <c r="C32" s="58">
        <v>20</v>
      </c>
      <c r="D32" s="16" t="s">
        <v>40</v>
      </c>
      <c r="E32" s="17"/>
      <c r="F32" s="59">
        <v>0</v>
      </c>
      <c r="G32" s="18"/>
    </row>
    <row r="33" spans="1:7" ht="12.75">
      <c r="A33" s="14" t="s">
        <v>41</v>
      </c>
      <c r="B33" s="16"/>
      <c r="C33" s="58">
        <v>20</v>
      </c>
      <c r="D33" s="16" t="s">
        <v>40</v>
      </c>
      <c r="E33" s="17"/>
      <c r="F33" s="60">
        <f>ROUND(PRODUCT(F32,C33/100),1)</f>
        <v>0</v>
      </c>
      <c r="G33" s="28"/>
    </row>
    <row r="34" spans="1:7" s="66" customFormat="1" ht="19.5" customHeight="1" thickBot="1">
      <c r="A34" s="61" t="s">
        <v>42</v>
      </c>
      <c r="B34" s="62"/>
      <c r="C34" s="62"/>
      <c r="D34" s="62"/>
      <c r="E34" s="63"/>
      <c r="F34" s="64">
        <f>CEILING(SUM(F29:F33),1)</f>
        <v>0</v>
      </c>
      <c r="G34" s="65"/>
    </row>
    <row r="36" spans="1:8" ht="12.75">
      <c r="A36" s="67" t="s">
        <v>43</v>
      </c>
      <c r="B36" s="67"/>
      <c r="C36" s="67"/>
      <c r="D36" s="67"/>
      <c r="E36" s="67"/>
      <c r="F36" s="67"/>
      <c r="G36" s="67"/>
      <c r="H36" t="s">
        <v>4</v>
      </c>
    </row>
    <row r="37" spans="1:8" ht="14.25" customHeight="1">
      <c r="A37" s="67"/>
      <c r="B37" s="187"/>
      <c r="C37" s="187"/>
      <c r="D37" s="187"/>
      <c r="E37" s="187"/>
      <c r="F37" s="187"/>
      <c r="G37" s="187"/>
      <c r="H37" t="s">
        <v>4</v>
      </c>
    </row>
    <row r="38" spans="1:8" ht="12.75" customHeight="1">
      <c r="A38" s="68"/>
      <c r="B38" s="187"/>
      <c r="C38" s="187"/>
      <c r="D38" s="187"/>
      <c r="E38" s="187"/>
      <c r="F38" s="187"/>
      <c r="G38" s="187"/>
      <c r="H38" t="s">
        <v>4</v>
      </c>
    </row>
    <row r="39" spans="1:8" ht="12.75">
      <c r="A39" s="68"/>
      <c r="B39" s="187"/>
      <c r="C39" s="187"/>
      <c r="D39" s="187"/>
      <c r="E39" s="187"/>
      <c r="F39" s="187"/>
      <c r="G39" s="187"/>
      <c r="H39" t="s">
        <v>4</v>
      </c>
    </row>
    <row r="40" spans="1:8" ht="12.75">
      <c r="A40" s="68"/>
      <c r="B40" s="187"/>
      <c r="C40" s="187"/>
      <c r="D40" s="187"/>
      <c r="E40" s="187"/>
      <c r="F40" s="187"/>
      <c r="G40" s="187"/>
      <c r="H40" t="s">
        <v>4</v>
      </c>
    </row>
    <row r="41" spans="1:8" ht="12.75">
      <c r="A41" s="68"/>
      <c r="B41" s="187"/>
      <c r="C41" s="187"/>
      <c r="D41" s="187"/>
      <c r="E41" s="187"/>
      <c r="F41" s="187"/>
      <c r="G41" s="187"/>
      <c r="H41" t="s">
        <v>4</v>
      </c>
    </row>
    <row r="42" spans="1:8" ht="12.75">
      <c r="A42" s="68"/>
      <c r="B42" s="187"/>
      <c r="C42" s="187"/>
      <c r="D42" s="187"/>
      <c r="E42" s="187"/>
      <c r="F42" s="187"/>
      <c r="G42" s="187"/>
      <c r="H42" t="s">
        <v>4</v>
      </c>
    </row>
    <row r="43" spans="1:8" ht="12.75">
      <c r="A43" s="68"/>
      <c r="B43" s="187"/>
      <c r="C43" s="187"/>
      <c r="D43" s="187"/>
      <c r="E43" s="187"/>
      <c r="F43" s="187"/>
      <c r="G43" s="187"/>
      <c r="H43" t="s">
        <v>4</v>
      </c>
    </row>
    <row r="44" spans="1:8" ht="11.25" customHeight="1">
      <c r="A44" s="68"/>
      <c r="B44" s="187"/>
      <c r="C44" s="187"/>
      <c r="D44" s="187"/>
      <c r="E44" s="187"/>
      <c r="F44" s="187"/>
      <c r="G44" s="187"/>
      <c r="H44" t="s">
        <v>4</v>
      </c>
    </row>
    <row r="45" spans="1:8" ht="12.75" hidden="1">
      <c r="A45" s="68"/>
      <c r="B45" s="187"/>
      <c r="C45" s="187"/>
      <c r="D45" s="187"/>
      <c r="E45" s="187"/>
      <c r="F45" s="187"/>
      <c r="G45" s="187"/>
      <c r="H45" t="s">
        <v>4</v>
      </c>
    </row>
    <row r="46" spans="2:7" ht="12.75">
      <c r="B46" s="186"/>
      <c r="C46" s="186"/>
      <c r="D46" s="186"/>
      <c r="E46" s="186"/>
      <c r="F46" s="186"/>
      <c r="G46" s="186"/>
    </row>
    <row r="47" spans="2:7" ht="12.75">
      <c r="B47" s="186"/>
      <c r="C47" s="186"/>
      <c r="D47" s="186"/>
      <c r="E47" s="186"/>
      <c r="F47" s="186"/>
      <c r="G47" s="186"/>
    </row>
    <row r="48" spans="2:7" ht="12.75">
      <c r="B48" s="186"/>
      <c r="C48" s="186"/>
      <c r="D48" s="186"/>
      <c r="E48" s="186"/>
      <c r="F48" s="186"/>
      <c r="G48" s="186"/>
    </row>
    <row r="49" spans="2:7" ht="12.75">
      <c r="B49" s="186"/>
      <c r="C49" s="186"/>
      <c r="D49" s="186"/>
      <c r="E49" s="186"/>
      <c r="F49" s="186"/>
      <c r="G49" s="186"/>
    </row>
    <row r="50" spans="2:7" ht="12.75">
      <c r="B50" s="186"/>
      <c r="C50" s="186"/>
      <c r="D50" s="186"/>
      <c r="E50" s="186"/>
      <c r="F50" s="186"/>
      <c r="G50" s="186"/>
    </row>
    <row r="51" spans="2:7" ht="12.75">
      <c r="B51" s="186"/>
      <c r="C51" s="186"/>
      <c r="D51" s="186"/>
      <c r="E51" s="186"/>
      <c r="F51" s="186"/>
      <c r="G51" s="186"/>
    </row>
    <row r="52" spans="2:7" ht="12.75">
      <c r="B52" s="186"/>
      <c r="C52" s="186"/>
      <c r="D52" s="186"/>
      <c r="E52" s="186"/>
      <c r="F52" s="186"/>
      <c r="G52" s="186"/>
    </row>
    <row r="53" spans="2:7" ht="12.75">
      <c r="B53" s="186"/>
      <c r="C53" s="186"/>
      <c r="D53" s="186"/>
      <c r="E53" s="186"/>
      <c r="F53" s="186"/>
      <c r="G53" s="186"/>
    </row>
    <row r="54" spans="2:7" ht="12.75">
      <c r="B54" s="186"/>
      <c r="C54" s="186"/>
      <c r="D54" s="186"/>
      <c r="E54" s="186"/>
      <c r="F54" s="186"/>
      <c r="G54" s="186"/>
    </row>
    <row r="55" spans="2:7" ht="12.75">
      <c r="B55" s="186"/>
      <c r="C55" s="186"/>
      <c r="D55" s="186"/>
      <c r="E55" s="186"/>
      <c r="F55" s="186"/>
      <c r="G55" s="186"/>
    </row>
  </sheetData>
  <sheetProtection/>
  <mergeCells count="14">
    <mergeCell ref="B54:G54"/>
    <mergeCell ref="B55:G55"/>
    <mergeCell ref="B49:G49"/>
    <mergeCell ref="B50:G50"/>
    <mergeCell ref="B51:G51"/>
    <mergeCell ref="B52:G52"/>
    <mergeCell ref="B47:G47"/>
    <mergeCell ref="B48:G48"/>
    <mergeCell ref="B37:G45"/>
    <mergeCell ref="B53:G53"/>
    <mergeCell ref="C7:D7"/>
    <mergeCell ref="C8:D8"/>
    <mergeCell ref="E11:G11"/>
    <mergeCell ref="B46:G46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E72"/>
  <sheetViews>
    <sheetView zoomScalePageLayoutView="0" workbookViewId="0" topLeftCell="A1">
      <selection activeCell="H21" sqref="H21:I21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195" t="s">
        <v>5</v>
      </c>
      <c r="B1" s="196"/>
      <c r="C1" s="69" t="str">
        <f>CONCATENATE(cislostavby," ",nazevstavby)</f>
        <v> Protierozní opatření v k.ú. Miskovice</v>
      </c>
      <c r="D1" s="70"/>
      <c r="E1" s="71"/>
      <c r="F1" s="70"/>
      <c r="G1" s="72"/>
      <c r="H1" s="73"/>
      <c r="I1" s="74"/>
    </row>
    <row r="2" spans="1:9" ht="13.5" thickBot="1">
      <c r="A2" s="197" t="s">
        <v>1</v>
      </c>
      <c r="B2" s="198"/>
      <c r="C2" s="75" t="str">
        <f>CONCATENATE(cisloobjektu," ",nazevobjektu)</f>
        <v> SO - 08 Nový vtokový objekt</v>
      </c>
      <c r="D2" s="76"/>
      <c r="E2" s="77"/>
      <c r="F2" s="76"/>
      <c r="G2" s="199"/>
      <c r="H2" s="199"/>
      <c r="I2" s="200"/>
    </row>
    <row r="3" ht="13.5" thickTop="1"/>
    <row r="4" spans="1:9" ht="19.5" customHeight="1">
      <c r="A4" s="78" t="s">
        <v>44</v>
      </c>
      <c r="B4" s="1"/>
      <c r="C4" s="1"/>
      <c r="D4" s="1"/>
      <c r="E4" s="1"/>
      <c r="F4" s="1"/>
      <c r="G4" s="1"/>
      <c r="H4" s="1"/>
      <c r="I4" s="1"/>
    </row>
    <row r="5" ht="13.5" thickBot="1"/>
    <row r="6" spans="1:9" s="30" customFormat="1" ht="13.5" thickBot="1">
      <c r="A6" s="79"/>
      <c r="B6" s="80" t="s">
        <v>45</v>
      </c>
      <c r="C6" s="80"/>
      <c r="D6" s="81"/>
      <c r="E6" s="82" t="s">
        <v>46</v>
      </c>
      <c r="F6" s="83" t="s">
        <v>47</v>
      </c>
      <c r="G6" s="83" t="s">
        <v>48</v>
      </c>
      <c r="H6" s="83" t="s">
        <v>49</v>
      </c>
      <c r="I6" s="84" t="s">
        <v>27</v>
      </c>
    </row>
    <row r="7" spans="1:9" s="30" customFormat="1" ht="12.75">
      <c r="A7" s="177" t="str">
        <f>Položky!B7</f>
        <v>1</v>
      </c>
      <c r="B7" s="85" t="str">
        <f>Položky!C7</f>
        <v>Zemní práce</v>
      </c>
      <c r="C7" s="86"/>
      <c r="D7" s="87"/>
      <c r="E7" s="178">
        <f>Položky!BA26</f>
        <v>0</v>
      </c>
      <c r="F7" s="179">
        <f>Položky!BB26</f>
        <v>0</v>
      </c>
      <c r="G7" s="179">
        <f>Položky!BC26</f>
        <v>0</v>
      </c>
      <c r="H7" s="179">
        <f>Položky!BD26</f>
        <v>0</v>
      </c>
      <c r="I7" s="180">
        <f>Položky!BE26</f>
        <v>0</v>
      </c>
    </row>
    <row r="8" spans="1:9" s="30" customFormat="1" ht="12.75">
      <c r="A8" s="177" t="str">
        <f>Položky!B27</f>
        <v>3</v>
      </c>
      <c r="B8" s="85" t="str">
        <f>Položky!C27</f>
        <v>Svislé a kompletní konstrukce</v>
      </c>
      <c r="C8" s="86"/>
      <c r="D8" s="87"/>
      <c r="E8" s="178">
        <f>Položky!BA42</f>
        <v>0</v>
      </c>
      <c r="F8" s="179">
        <f>Položky!BB42</f>
        <v>0</v>
      </c>
      <c r="G8" s="179">
        <f>Položky!BC42</f>
        <v>0</v>
      </c>
      <c r="H8" s="179">
        <f>Položky!BD42</f>
        <v>0</v>
      </c>
      <c r="I8" s="180">
        <f>Položky!BE42</f>
        <v>0</v>
      </c>
    </row>
    <row r="9" spans="1:9" s="30" customFormat="1" ht="12.75">
      <c r="A9" s="177" t="str">
        <f>Položky!B44</f>
        <v>4</v>
      </c>
      <c r="B9" s="85" t="str">
        <f>Položky!C44</f>
        <v>Vodorovné konstrukce</v>
      </c>
      <c r="C9" s="86"/>
      <c r="D9" s="87"/>
      <c r="E9" s="178">
        <f>Položky!BA47</f>
        <v>0</v>
      </c>
      <c r="F9" s="179">
        <f>Položky!BB47</f>
        <v>0</v>
      </c>
      <c r="G9" s="179">
        <f>Položky!BC47</f>
        <v>0</v>
      </c>
      <c r="H9" s="179">
        <f>Položky!BD47</f>
        <v>0</v>
      </c>
      <c r="I9" s="180">
        <f>Položky!BE47</f>
        <v>0</v>
      </c>
    </row>
    <row r="10" spans="1:9" s="30" customFormat="1" ht="12.75">
      <c r="A10" s="177" t="str">
        <f>Položky!B48</f>
        <v>767</v>
      </c>
      <c r="B10" s="85" t="str">
        <f>Položky!C48</f>
        <v>Konstrukce zámečnické</v>
      </c>
      <c r="C10" s="86"/>
      <c r="D10" s="87"/>
      <c r="E10" s="178">
        <f>Položky!BA53</f>
        <v>0</v>
      </c>
      <c r="F10" s="179">
        <f>Položky!BB53</f>
        <v>0</v>
      </c>
      <c r="G10" s="179">
        <f>Položky!BC53</f>
        <v>0</v>
      </c>
      <c r="H10" s="179">
        <f>Položky!BD53</f>
        <v>0</v>
      </c>
      <c r="I10" s="180">
        <f>Položky!BE53</f>
        <v>0</v>
      </c>
    </row>
    <row r="11" spans="1:9" s="30" customFormat="1" ht="12.75">
      <c r="A11" s="177" t="str">
        <f>Položky!B54</f>
        <v>8</v>
      </c>
      <c r="B11" s="85" t="str">
        <f>Položky!C54</f>
        <v>Trubní vedení</v>
      </c>
      <c r="C11" s="86"/>
      <c r="D11" s="87"/>
      <c r="E11" s="178">
        <f>Položky!BA60</f>
        <v>0</v>
      </c>
      <c r="F11" s="179">
        <f>Položky!BB60</f>
        <v>0</v>
      </c>
      <c r="G11" s="179">
        <f>Položky!BC60</f>
        <v>0</v>
      </c>
      <c r="H11" s="179">
        <f>Položky!BD60</f>
        <v>0</v>
      </c>
      <c r="I11" s="180">
        <f>Položky!BE60</f>
        <v>0</v>
      </c>
    </row>
    <row r="12" spans="1:9" s="30" customFormat="1" ht="12.75">
      <c r="A12" s="177" t="str">
        <f>Položky!B61</f>
        <v>96</v>
      </c>
      <c r="B12" s="85" t="str">
        <f>Položky!C61</f>
        <v>Bourání konstrukcí</v>
      </c>
      <c r="C12" s="86"/>
      <c r="D12" s="87"/>
      <c r="E12" s="178">
        <f>Položky!BA64</f>
        <v>0</v>
      </c>
      <c r="F12" s="179">
        <f>Položky!BB64</f>
        <v>0</v>
      </c>
      <c r="G12" s="179">
        <f>Položky!BC64</f>
        <v>0</v>
      </c>
      <c r="H12" s="179">
        <f>Položky!BD64</f>
        <v>0</v>
      </c>
      <c r="I12" s="180">
        <f>Položky!BE64</f>
        <v>0</v>
      </c>
    </row>
    <row r="13" spans="1:9" s="30" customFormat="1" ht="12.75">
      <c r="A13" s="177" t="str">
        <f>Položky!B65</f>
        <v>97</v>
      </c>
      <c r="B13" s="85" t="str">
        <f>Položky!C65</f>
        <v>Prorážení otvorů</v>
      </c>
      <c r="C13" s="86"/>
      <c r="D13" s="87"/>
      <c r="E13" s="178">
        <f>Položky!BA69</f>
        <v>0</v>
      </c>
      <c r="F13" s="179">
        <f>Položky!BB69</f>
        <v>0</v>
      </c>
      <c r="G13" s="179">
        <f>Položky!BC69</f>
        <v>0</v>
      </c>
      <c r="H13" s="179">
        <f>Položky!BD69</f>
        <v>0</v>
      </c>
      <c r="I13" s="180">
        <f>Položky!BE69</f>
        <v>0</v>
      </c>
    </row>
    <row r="14" spans="1:9" s="30" customFormat="1" ht="13.5" thickBot="1">
      <c r="A14" s="177" t="str">
        <f>Položky!B70</f>
        <v>99</v>
      </c>
      <c r="B14" s="85" t="str">
        <f>Položky!C70</f>
        <v>Staveništní přesun hmot</v>
      </c>
      <c r="C14" s="86"/>
      <c r="D14" s="87"/>
      <c r="E14" s="178">
        <f>Položky!BA73</f>
        <v>0</v>
      </c>
      <c r="F14" s="179">
        <f>Položky!BB73</f>
        <v>0</v>
      </c>
      <c r="G14" s="179">
        <f>Položky!BC73</f>
        <v>0</v>
      </c>
      <c r="H14" s="179">
        <f>Položky!BD73</f>
        <v>0</v>
      </c>
      <c r="I14" s="180">
        <f>Položky!BE73</f>
        <v>0</v>
      </c>
    </row>
    <row r="15" spans="1:9" s="93" customFormat="1" ht="13.5" thickBot="1">
      <c r="A15" s="88"/>
      <c r="B15" s="80" t="s">
        <v>50</v>
      </c>
      <c r="C15" s="80"/>
      <c r="D15" s="89"/>
      <c r="E15" s="90">
        <f>SUM(E7:E14)</f>
        <v>0</v>
      </c>
      <c r="F15" s="91">
        <f>SUM(F7:F14)</f>
        <v>0</v>
      </c>
      <c r="G15" s="91">
        <f>SUM(G7:G14)</f>
        <v>0</v>
      </c>
      <c r="H15" s="91">
        <f>SUM(H7:H14)</f>
        <v>0</v>
      </c>
      <c r="I15" s="92">
        <f>SUM(I7:I14)</f>
        <v>0</v>
      </c>
    </row>
    <row r="16" spans="1:9" ht="12.75">
      <c r="A16" s="86"/>
      <c r="B16" s="86"/>
      <c r="C16" s="86"/>
      <c r="D16" s="86"/>
      <c r="E16" s="86"/>
      <c r="F16" s="86"/>
      <c r="G16" s="86"/>
      <c r="H16" s="86"/>
      <c r="I16" s="86"/>
    </row>
    <row r="17" spans="1:57" ht="19.5" customHeight="1">
      <c r="A17" s="94" t="s">
        <v>51</v>
      </c>
      <c r="B17" s="94"/>
      <c r="C17" s="94"/>
      <c r="D17" s="94"/>
      <c r="E17" s="94"/>
      <c r="F17" s="94"/>
      <c r="G17" s="95"/>
      <c r="H17" s="94"/>
      <c r="I17" s="94"/>
      <c r="BA17" s="31"/>
      <c r="BB17" s="31"/>
      <c r="BC17" s="31"/>
      <c r="BD17" s="31"/>
      <c r="BE17" s="31"/>
    </row>
    <row r="18" spans="1:9" ht="13.5" thickBot="1">
      <c r="A18" s="96"/>
      <c r="B18" s="96"/>
      <c r="C18" s="96"/>
      <c r="D18" s="96"/>
      <c r="E18" s="96"/>
      <c r="F18" s="96"/>
      <c r="G18" s="96"/>
      <c r="H18" s="96"/>
      <c r="I18" s="96"/>
    </row>
    <row r="19" spans="1:9" ht="12.75">
      <c r="A19" s="97" t="s">
        <v>52</v>
      </c>
      <c r="B19" s="98"/>
      <c r="C19" s="98"/>
      <c r="D19" s="99"/>
      <c r="E19" s="100" t="s">
        <v>53</v>
      </c>
      <c r="F19" s="101" t="s">
        <v>54</v>
      </c>
      <c r="G19" s="102" t="s">
        <v>55</v>
      </c>
      <c r="H19" s="103"/>
      <c r="I19" s="104" t="s">
        <v>53</v>
      </c>
    </row>
    <row r="20" spans="1:53" ht="12.75">
      <c r="A20" s="105" t="s">
        <v>172</v>
      </c>
      <c r="B20" s="106"/>
      <c r="C20" s="106"/>
      <c r="D20" s="107"/>
      <c r="E20" s="108"/>
      <c r="F20" s="109">
        <v>0</v>
      </c>
      <c r="G20" s="110">
        <f>CHOOSE(BA20+1,HSV+PSV,HSV+PSV+Mont,HSV+PSV+Dodavka+Mont,HSV,PSV,Mont,Dodavka,Mont+Dodavka,0)</f>
        <v>0</v>
      </c>
      <c r="H20" s="111"/>
      <c r="I20" s="112">
        <f>E20+F20*G20/100</f>
        <v>0</v>
      </c>
      <c r="BA20">
        <v>0</v>
      </c>
    </row>
    <row r="21" spans="1:9" ht="13.5" thickBot="1">
      <c r="A21" s="113"/>
      <c r="B21" s="114" t="s">
        <v>56</v>
      </c>
      <c r="C21" s="115"/>
      <c r="D21" s="116"/>
      <c r="E21" s="117"/>
      <c r="F21" s="118"/>
      <c r="G21" s="118"/>
      <c r="H21" s="193">
        <f>SUM(I20:I20)</f>
        <v>0</v>
      </c>
      <c r="I21" s="194"/>
    </row>
    <row r="23" spans="2:9" ht="12.75">
      <c r="B23" s="93"/>
      <c r="F23" s="119"/>
      <c r="G23" s="120"/>
      <c r="H23" s="120"/>
      <c r="I23" s="121"/>
    </row>
    <row r="24" spans="6:9" ht="12.75">
      <c r="F24" s="119"/>
      <c r="G24" s="120"/>
      <c r="H24" s="120"/>
      <c r="I24" s="121"/>
    </row>
    <row r="25" spans="6:9" ht="12.75">
      <c r="F25" s="119"/>
      <c r="G25" s="120"/>
      <c r="H25" s="120"/>
      <c r="I25" s="121"/>
    </row>
    <row r="26" spans="6:9" ht="12.75">
      <c r="F26" s="119"/>
      <c r="G26" s="120"/>
      <c r="H26" s="120"/>
      <c r="I26" s="121"/>
    </row>
    <row r="27" spans="6:9" ht="12.75">
      <c r="F27" s="119"/>
      <c r="G27" s="120"/>
      <c r="H27" s="120"/>
      <c r="I27" s="121"/>
    </row>
    <row r="28" spans="6:9" ht="12.75">
      <c r="F28" s="119"/>
      <c r="G28" s="120"/>
      <c r="H28" s="120"/>
      <c r="I28" s="121"/>
    </row>
    <row r="29" spans="6:9" ht="12.75">
      <c r="F29" s="119"/>
      <c r="G29" s="120"/>
      <c r="H29" s="120"/>
      <c r="I29" s="121"/>
    </row>
    <row r="30" spans="6:9" ht="12.75">
      <c r="F30" s="119"/>
      <c r="G30" s="120"/>
      <c r="H30" s="120"/>
      <c r="I30" s="121"/>
    </row>
    <row r="31" spans="6:9" ht="12.75">
      <c r="F31" s="119"/>
      <c r="G31" s="120"/>
      <c r="H31" s="120"/>
      <c r="I31" s="121"/>
    </row>
    <row r="32" spans="6:9" ht="12.75">
      <c r="F32" s="119"/>
      <c r="G32" s="120"/>
      <c r="H32" s="120"/>
      <c r="I32" s="121"/>
    </row>
    <row r="33" spans="6:9" ht="12.75">
      <c r="F33" s="119"/>
      <c r="G33" s="120"/>
      <c r="H33" s="120"/>
      <c r="I33" s="121"/>
    </row>
    <row r="34" spans="6:9" ht="12.75">
      <c r="F34" s="119"/>
      <c r="G34" s="120"/>
      <c r="H34" s="120"/>
      <c r="I34" s="121"/>
    </row>
    <row r="35" spans="6:9" ht="12.75">
      <c r="F35" s="119"/>
      <c r="G35" s="120"/>
      <c r="H35" s="120"/>
      <c r="I35" s="121"/>
    </row>
    <row r="36" spans="6:9" ht="12.75">
      <c r="F36" s="119"/>
      <c r="G36" s="120"/>
      <c r="H36" s="120"/>
      <c r="I36" s="121"/>
    </row>
    <row r="37" spans="6:9" ht="12.75">
      <c r="F37" s="119"/>
      <c r="G37" s="120"/>
      <c r="H37" s="120"/>
      <c r="I37" s="121"/>
    </row>
    <row r="38" spans="6:9" ht="12.75">
      <c r="F38" s="119"/>
      <c r="G38" s="120"/>
      <c r="H38" s="120"/>
      <c r="I38" s="121"/>
    </row>
    <row r="39" spans="6:9" ht="12.75">
      <c r="F39" s="119"/>
      <c r="G39" s="120"/>
      <c r="H39" s="120"/>
      <c r="I39" s="121"/>
    </row>
    <row r="40" spans="6:9" ht="12.75">
      <c r="F40" s="119"/>
      <c r="G40" s="120"/>
      <c r="H40" s="120"/>
      <c r="I40" s="121"/>
    </row>
    <row r="41" spans="6:9" ht="12.75">
      <c r="F41" s="119"/>
      <c r="G41" s="120"/>
      <c r="H41" s="120"/>
      <c r="I41" s="121"/>
    </row>
    <row r="42" spans="6:9" ht="12.75">
      <c r="F42" s="119"/>
      <c r="G42" s="120"/>
      <c r="H42" s="120"/>
      <c r="I42" s="121"/>
    </row>
    <row r="43" spans="6:9" ht="12.75">
      <c r="F43" s="119"/>
      <c r="G43" s="120"/>
      <c r="H43" s="120"/>
      <c r="I43" s="121"/>
    </row>
    <row r="44" spans="6:9" ht="12.75">
      <c r="F44" s="119"/>
      <c r="G44" s="120"/>
      <c r="H44" s="120"/>
      <c r="I44" s="121"/>
    </row>
    <row r="45" spans="6:9" ht="12.75">
      <c r="F45" s="119"/>
      <c r="G45" s="120"/>
      <c r="H45" s="120"/>
      <c r="I45" s="121"/>
    </row>
    <row r="46" spans="6:9" ht="12.75">
      <c r="F46" s="119"/>
      <c r="G46" s="120"/>
      <c r="H46" s="120"/>
      <c r="I46" s="121"/>
    </row>
    <row r="47" spans="6:9" ht="12.75">
      <c r="F47" s="119"/>
      <c r="G47" s="120"/>
      <c r="H47" s="120"/>
      <c r="I47" s="121"/>
    </row>
    <row r="48" spans="6:9" ht="12.75">
      <c r="F48" s="119"/>
      <c r="G48" s="120"/>
      <c r="H48" s="120"/>
      <c r="I48" s="121"/>
    </row>
    <row r="49" spans="6:9" ht="12.75">
      <c r="F49" s="119"/>
      <c r="G49" s="120"/>
      <c r="H49" s="120"/>
      <c r="I49" s="121"/>
    </row>
    <row r="50" spans="6:9" ht="12.75">
      <c r="F50" s="119"/>
      <c r="G50" s="120"/>
      <c r="H50" s="120"/>
      <c r="I50" s="121"/>
    </row>
    <row r="51" spans="6:9" ht="12.75">
      <c r="F51" s="119"/>
      <c r="G51" s="120"/>
      <c r="H51" s="120"/>
      <c r="I51" s="121"/>
    </row>
    <row r="52" spans="6:9" ht="12.75">
      <c r="F52" s="119"/>
      <c r="G52" s="120"/>
      <c r="H52" s="120"/>
      <c r="I52" s="121"/>
    </row>
    <row r="53" spans="6:9" ht="12.75">
      <c r="F53" s="119"/>
      <c r="G53" s="120"/>
      <c r="H53" s="120"/>
      <c r="I53" s="121"/>
    </row>
    <row r="54" spans="6:9" ht="12.75">
      <c r="F54" s="119"/>
      <c r="G54" s="120"/>
      <c r="H54" s="120"/>
      <c r="I54" s="121"/>
    </row>
    <row r="55" spans="6:9" ht="12.75">
      <c r="F55" s="119"/>
      <c r="G55" s="120"/>
      <c r="H55" s="120"/>
      <c r="I55" s="121"/>
    </row>
    <row r="56" spans="6:9" ht="12.75">
      <c r="F56" s="119"/>
      <c r="G56" s="120"/>
      <c r="H56" s="120"/>
      <c r="I56" s="121"/>
    </row>
    <row r="57" spans="6:9" ht="12.75">
      <c r="F57" s="119"/>
      <c r="G57" s="120"/>
      <c r="H57" s="120"/>
      <c r="I57" s="121"/>
    </row>
    <row r="58" spans="6:9" ht="12.75">
      <c r="F58" s="119"/>
      <c r="G58" s="120"/>
      <c r="H58" s="120"/>
      <c r="I58" s="121"/>
    </row>
    <row r="59" spans="6:9" ht="12.75">
      <c r="F59" s="119"/>
      <c r="G59" s="120"/>
      <c r="H59" s="120"/>
      <c r="I59" s="121"/>
    </row>
    <row r="60" spans="6:9" ht="12.75">
      <c r="F60" s="119"/>
      <c r="G60" s="120"/>
      <c r="H60" s="120"/>
      <c r="I60" s="121"/>
    </row>
    <row r="61" spans="6:9" ht="12.75">
      <c r="F61" s="119"/>
      <c r="G61" s="120"/>
      <c r="H61" s="120"/>
      <c r="I61" s="121"/>
    </row>
    <row r="62" spans="6:9" ht="12.75">
      <c r="F62" s="119"/>
      <c r="G62" s="120"/>
      <c r="H62" s="120"/>
      <c r="I62" s="121"/>
    </row>
    <row r="63" spans="6:9" ht="12.75">
      <c r="F63" s="119"/>
      <c r="G63" s="120"/>
      <c r="H63" s="120"/>
      <c r="I63" s="121"/>
    </row>
    <row r="64" spans="6:9" ht="12.75">
      <c r="F64" s="119"/>
      <c r="G64" s="120"/>
      <c r="H64" s="120"/>
      <c r="I64" s="121"/>
    </row>
    <row r="65" spans="6:9" ht="12.75">
      <c r="F65" s="119"/>
      <c r="G65" s="120"/>
      <c r="H65" s="120"/>
      <c r="I65" s="121"/>
    </row>
    <row r="66" spans="6:9" ht="12.75">
      <c r="F66" s="119"/>
      <c r="G66" s="120"/>
      <c r="H66" s="120"/>
      <c r="I66" s="121"/>
    </row>
    <row r="67" spans="6:9" ht="12.75">
      <c r="F67" s="119"/>
      <c r="G67" s="120"/>
      <c r="H67" s="120"/>
      <c r="I67" s="121"/>
    </row>
    <row r="68" spans="6:9" ht="12.75">
      <c r="F68" s="119"/>
      <c r="G68" s="120"/>
      <c r="H68" s="120"/>
      <c r="I68" s="121"/>
    </row>
    <row r="69" spans="6:9" ht="12.75">
      <c r="F69" s="119"/>
      <c r="G69" s="120"/>
      <c r="H69" s="120"/>
      <c r="I69" s="121"/>
    </row>
    <row r="70" spans="6:9" ht="12.75">
      <c r="F70" s="119"/>
      <c r="G70" s="120"/>
      <c r="H70" s="120"/>
      <c r="I70" s="121"/>
    </row>
    <row r="71" spans="6:9" ht="12.75">
      <c r="F71" s="119"/>
      <c r="G71" s="120"/>
      <c r="H71" s="120"/>
      <c r="I71" s="121"/>
    </row>
    <row r="72" spans="6:9" ht="12.75">
      <c r="F72" s="119"/>
      <c r="G72" s="120"/>
      <c r="H72" s="120"/>
      <c r="I72" s="121"/>
    </row>
  </sheetData>
  <sheetProtection/>
  <mergeCells count="4">
    <mergeCell ref="H21:I21"/>
    <mergeCell ref="A1:B1"/>
    <mergeCell ref="A2:B2"/>
    <mergeCell ref="G2:I2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E140"/>
  <sheetViews>
    <sheetView showGridLines="0" showZeros="0" zoomScale="80" zoomScaleNormal="80" zoomScalePageLayoutView="0" workbookViewId="0" topLeftCell="B40">
      <selection activeCell="L49" sqref="L49"/>
    </sheetView>
  </sheetViews>
  <sheetFormatPr defaultColWidth="9.00390625" defaultRowHeight="12.75"/>
  <cols>
    <col min="1" max="1" width="4.375" style="122" customWidth="1"/>
    <col min="2" max="2" width="14.125" style="122" customWidth="1"/>
    <col min="3" max="3" width="47.625" style="122" customWidth="1"/>
    <col min="4" max="4" width="5.625" style="122" customWidth="1"/>
    <col min="5" max="5" width="10.00390625" style="171" customWidth="1"/>
    <col min="6" max="6" width="11.25390625" style="122" customWidth="1"/>
    <col min="7" max="7" width="16.125" style="122" customWidth="1"/>
    <col min="8" max="8" width="13.125" style="122" customWidth="1"/>
    <col min="9" max="9" width="14.625" style="122" customWidth="1"/>
    <col min="10" max="16384" width="9.125" style="122" customWidth="1"/>
  </cols>
  <sheetData>
    <row r="1" spans="1:9" ht="15.75">
      <c r="A1" s="203" t="s">
        <v>57</v>
      </c>
      <c r="B1" s="203"/>
      <c r="C1" s="203"/>
      <c r="D1" s="203"/>
      <c r="E1" s="203"/>
      <c r="F1" s="203"/>
      <c r="G1" s="203"/>
      <c r="H1" s="203"/>
      <c r="I1" s="203"/>
    </row>
    <row r="2" spans="2:7" ht="13.5" thickBot="1">
      <c r="B2" s="123"/>
      <c r="C2" s="124"/>
      <c r="D2" s="124"/>
      <c r="E2" s="125"/>
      <c r="F2" s="124"/>
      <c r="G2" s="124"/>
    </row>
    <row r="3" spans="1:9" ht="13.5" thickTop="1">
      <c r="A3" s="195" t="s">
        <v>5</v>
      </c>
      <c r="B3" s="196"/>
      <c r="C3" s="69" t="str">
        <f>CONCATENATE(cislostavby," ",nazevstavby)</f>
        <v> Protierozní opatření v k.ú. Miskovice</v>
      </c>
      <c r="D3" s="70"/>
      <c r="E3" s="71"/>
      <c r="F3" s="70"/>
      <c r="G3" s="126"/>
      <c r="H3" s="127">
        <f>Rekapitulace!H1</f>
        <v>0</v>
      </c>
      <c r="I3" s="128"/>
    </row>
    <row r="4" spans="1:9" ht="13.5" thickBot="1">
      <c r="A4" s="204" t="s">
        <v>1</v>
      </c>
      <c r="B4" s="198"/>
      <c r="C4" s="75" t="str">
        <f>CONCATENATE(cisloobjektu," ",nazevobjektu)</f>
        <v> SO - 08 Nový vtokový objekt</v>
      </c>
      <c r="D4" s="76"/>
      <c r="E4" s="77"/>
      <c r="F4" s="76"/>
      <c r="G4" s="205"/>
      <c r="H4" s="205"/>
      <c r="I4" s="206"/>
    </row>
    <row r="5" spans="1:9" ht="13.5" thickTop="1">
      <c r="A5" s="129"/>
      <c r="B5" s="130"/>
      <c r="C5" s="130"/>
      <c r="D5" s="131"/>
      <c r="E5" s="132"/>
      <c r="F5" s="131"/>
      <c r="G5" s="133"/>
      <c r="H5" s="131"/>
      <c r="I5" s="131"/>
    </row>
    <row r="6" spans="1:9" ht="12.75">
      <c r="A6" s="134" t="s">
        <v>58</v>
      </c>
      <c r="B6" s="135" t="s">
        <v>59</v>
      </c>
      <c r="C6" s="135" t="s">
        <v>60</v>
      </c>
      <c r="D6" s="135" t="s">
        <v>61</v>
      </c>
      <c r="E6" s="136" t="s">
        <v>62</v>
      </c>
      <c r="F6" s="135" t="s">
        <v>63</v>
      </c>
      <c r="G6" s="137" t="s">
        <v>64</v>
      </c>
      <c r="H6" s="138" t="s">
        <v>65</v>
      </c>
      <c r="I6" s="138" t="s">
        <v>66</v>
      </c>
    </row>
    <row r="7" spans="1:15" ht="12.75">
      <c r="A7" s="139" t="s">
        <v>67</v>
      </c>
      <c r="B7" s="140" t="s">
        <v>68</v>
      </c>
      <c r="C7" s="141" t="s">
        <v>69</v>
      </c>
      <c r="D7" s="142"/>
      <c r="E7" s="143"/>
      <c r="F7" s="143"/>
      <c r="G7" s="144"/>
      <c r="H7" s="145"/>
      <c r="I7" s="145"/>
      <c r="O7" s="146">
        <v>1</v>
      </c>
    </row>
    <row r="8" spans="1:57" ht="12.75">
      <c r="A8" s="147">
        <v>1</v>
      </c>
      <c r="B8" s="148" t="s">
        <v>73</v>
      </c>
      <c r="C8" s="149" t="s">
        <v>74</v>
      </c>
      <c r="D8" s="150" t="s">
        <v>75</v>
      </c>
      <c r="E8" s="151">
        <v>82.7146</v>
      </c>
      <c r="F8" s="151">
        <v>0</v>
      </c>
      <c r="G8" s="152">
        <f>E8*F8</f>
        <v>0</v>
      </c>
      <c r="H8" s="153">
        <v>0</v>
      </c>
      <c r="I8" s="153">
        <f>E8*H8</f>
        <v>0</v>
      </c>
      <c r="O8" s="146">
        <v>2</v>
      </c>
      <c r="AA8" s="122">
        <v>12</v>
      </c>
      <c r="AB8" s="122">
        <v>0</v>
      </c>
      <c r="AC8" s="122">
        <v>1</v>
      </c>
      <c r="AZ8" s="122">
        <v>1</v>
      </c>
      <c r="BA8" s="122">
        <f>IF(AZ8=1,G8,0)</f>
        <v>0</v>
      </c>
      <c r="BB8" s="122">
        <f>IF(AZ8=2,G8,0)</f>
        <v>0</v>
      </c>
      <c r="BC8" s="122">
        <f>IF(AZ8=3,G8,0)</f>
        <v>0</v>
      </c>
      <c r="BD8" s="122">
        <f>IF(AZ8=4,G8,0)</f>
        <v>0</v>
      </c>
      <c r="BE8" s="122">
        <f>IF(AZ8=5,G8,0)</f>
        <v>0</v>
      </c>
    </row>
    <row r="9" spans="1:15" ht="12.75">
      <c r="A9" s="154"/>
      <c r="B9" s="155"/>
      <c r="C9" s="201" t="s">
        <v>76</v>
      </c>
      <c r="D9" s="202"/>
      <c r="E9" s="156">
        <v>26.668</v>
      </c>
      <c r="F9" s="157"/>
      <c r="G9" s="158"/>
      <c r="H9" s="159"/>
      <c r="I9" s="159"/>
      <c r="M9" s="160" t="s">
        <v>76</v>
      </c>
      <c r="O9" s="146"/>
    </row>
    <row r="10" spans="1:15" ht="12.75">
      <c r="A10" s="154"/>
      <c r="B10" s="155"/>
      <c r="C10" s="201" t="s">
        <v>77</v>
      </c>
      <c r="D10" s="202"/>
      <c r="E10" s="156">
        <v>56.0466</v>
      </c>
      <c r="F10" s="157"/>
      <c r="G10" s="158"/>
      <c r="H10" s="159"/>
      <c r="I10" s="159"/>
      <c r="M10" s="160" t="s">
        <v>77</v>
      </c>
      <c r="O10" s="146"/>
    </row>
    <row r="11" spans="1:57" ht="12.75">
      <c r="A11" s="147">
        <v>2</v>
      </c>
      <c r="B11" s="148" t="s">
        <v>78</v>
      </c>
      <c r="C11" s="149" t="s">
        <v>79</v>
      </c>
      <c r="D11" s="150" t="s">
        <v>75</v>
      </c>
      <c r="E11" s="151">
        <v>16.176</v>
      </c>
      <c r="F11" s="151">
        <v>0</v>
      </c>
      <c r="G11" s="152">
        <f>E11*F11</f>
        <v>0</v>
      </c>
      <c r="H11" s="153">
        <v>0</v>
      </c>
      <c r="I11" s="153">
        <f>E11*H11</f>
        <v>0</v>
      </c>
      <c r="O11" s="146">
        <v>2</v>
      </c>
      <c r="AA11" s="122">
        <v>12</v>
      </c>
      <c r="AB11" s="122">
        <v>0</v>
      </c>
      <c r="AC11" s="122">
        <v>2</v>
      </c>
      <c r="AZ11" s="122">
        <v>1</v>
      </c>
      <c r="BA11" s="122">
        <f>IF(AZ11=1,G11,0)</f>
        <v>0</v>
      </c>
      <c r="BB11" s="122">
        <f>IF(AZ11=2,G11,0)</f>
        <v>0</v>
      </c>
      <c r="BC11" s="122">
        <f>IF(AZ11=3,G11,0)</f>
        <v>0</v>
      </c>
      <c r="BD11" s="122">
        <f>IF(AZ11=4,G11,0)</f>
        <v>0</v>
      </c>
      <c r="BE11" s="122">
        <f>IF(AZ11=5,G11,0)</f>
        <v>0</v>
      </c>
    </row>
    <row r="12" spans="1:15" ht="12.75">
      <c r="A12" s="154"/>
      <c r="B12" s="155"/>
      <c r="C12" s="201" t="s">
        <v>80</v>
      </c>
      <c r="D12" s="202"/>
      <c r="E12" s="156">
        <v>11.328</v>
      </c>
      <c r="F12" s="157"/>
      <c r="G12" s="158"/>
      <c r="H12" s="159"/>
      <c r="I12" s="159"/>
      <c r="M12" s="160" t="s">
        <v>80</v>
      </c>
      <c r="O12" s="146"/>
    </row>
    <row r="13" spans="1:15" ht="12.75">
      <c r="A13" s="154"/>
      <c r="B13" s="155"/>
      <c r="C13" s="201" t="s">
        <v>81</v>
      </c>
      <c r="D13" s="202"/>
      <c r="E13" s="156">
        <v>4.848</v>
      </c>
      <c r="F13" s="157"/>
      <c r="G13" s="158"/>
      <c r="H13" s="159"/>
      <c r="I13" s="159"/>
      <c r="M13" s="160" t="s">
        <v>81</v>
      </c>
      <c r="O13" s="146"/>
    </row>
    <row r="14" spans="1:57" ht="12.75">
      <c r="A14" s="147">
        <v>3</v>
      </c>
      <c r="B14" s="148" t="s">
        <v>82</v>
      </c>
      <c r="C14" s="149" t="s">
        <v>83</v>
      </c>
      <c r="D14" s="150" t="s">
        <v>75</v>
      </c>
      <c r="E14" s="151">
        <v>43.228</v>
      </c>
      <c r="F14" s="151">
        <v>0</v>
      </c>
      <c r="G14" s="152">
        <f>E14*F14</f>
        <v>0</v>
      </c>
      <c r="H14" s="153">
        <v>0</v>
      </c>
      <c r="I14" s="153">
        <f>E14*H14</f>
        <v>0</v>
      </c>
      <c r="O14" s="146">
        <v>2</v>
      </c>
      <c r="AA14" s="122">
        <v>12</v>
      </c>
      <c r="AB14" s="122">
        <v>0</v>
      </c>
      <c r="AC14" s="122">
        <v>3</v>
      </c>
      <c r="AZ14" s="122">
        <v>1</v>
      </c>
      <c r="BA14" s="122">
        <f>IF(AZ14=1,G14,0)</f>
        <v>0</v>
      </c>
      <c r="BB14" s="122">
        <f>IF(AZ14=2,G14,0)</f>
        <v>0</v>
      </c>
      <c r="BC14" s="122">
        <f>IF(AZ14=3,G14,0)</f>
        <v>0</v>
      </c>
      <c r="BD14" s="122">
        <f>IF(AZ14=4,G14,0)</f>
        <v>0</v>
      </c>
      <c r="BE14" s="122">
        <f>IF(AZ14=5,G14,0)</f>
        <v>0</v>
      </c>
    </row>
    <row r="15" spans="1:15" ht="12.75">
      <c r="A15" s="154"/>
      <c r="B15" s="155"/>
      <c r="C15" s="201" t="s">
        <v>84</v>
      </c>
      <c r="D15" s="202"/>
      <c r="E15" s="156">
        <v>43.228</v>
      </c>
      <c r="F15" s="157"/>
      <c r="G15" s="158"/>
      <c r="H15" s="159"/>
      <c r="I15" s="159"/>
      <c r="M15" s="160" t="s">
        <v>84</v>
      </c>
      <c r="O15" s="146"/>
    </row>
    <row r="16" spans="1:57" ht="12.75">
      <c r="A16" s="147">
        <v>4</v>
      </c>
      <c r="B16" s="148" t="s">
        <v>85</v>
      </c>
      <c r="C16" s="149" t="s">
        <v>86</v>
      </c>
      <c r="D16" s="150" t="s">
        <v>87</v>
      </c>
      <c r="E16" s="151">
        <v>77.88</v>
      </c>
      <c r="F16" s="151">
        <v>0</v>
      </c>
      <c r="G16" s="152">
        <f>E16*F16</f>
        <v>0</v>
      </c>
      <c r="H16" s="153">
        <v>0.0007</v>
      </c>
      <c r="I16" s="153">
        <f>E16*H16</f>
        <v>0.054515999999999995</v>
      </c>
      <c r="O16" s="146">
        <v>2</v>
      </c>
      <c r="AA16" s="122">
        <v>12</v>
      </c>
      <c r="AB16" s="122">
        <v>0</v>
      </c>
      <c r="AC16" s="122">
        <v>4</v>
      </c>
      <c r="AZ16" s="122">
        <v>1</v>
      </c>
      <c r="BA16" s="122">
        <f>IF(AZ16=1,G16,0)</f>
        <v>0</v>
      </c>
      <c r="BB16" s="122">
        <f>IF(AZ16=2,G16,0)</f>
        <v>0</v>
      </c>
      <c r="BC16" s="122">
        <f>IF(AZ16=3,G16,0)</f>
        <v>0</v>
      </c>
      <c r="BD16" s="122">
        <f>IF(AZ16=4,G16,0)</f>
        <v>0</v>
      </c>
      <c r="BE16" s="122">
        <f>IF(AZ16=5,G16,0)</f>
        <v>0</v>
      </c>
    </row>
    <row r="17" spans="1:15" ht="12.75">
      <c r="A17" s="154"/>
      <c r="B17" s="155"/>
      <c r="C17" s="201" t="s">
        <v>88</v>
      </c>
      <c r="D17" s="202"/>
      <c r="E17" s="156">
        <v>77.88</v>
      </c>
      <c r="F17" s="157"/>
      <c r="G17" s="158"/>
      <c r="H17" s="159"/>
      <c r="I17" s="159"/>
      <c r="M17" s="160" t="s">
        <v>88</v>
      </c>
      <c r="O17" s="146"/>
    </row>
    <row r="18" spans="1:57" ht="12.75">
      <c r="A18" s="147">
        <v>5</v>
      </c>
      <c r="B18" s="148" t="s">
        <v>89</v>
      </c>
      <c r="C18" s="149" t="s">
        <v>90</v>
      </c>
      <c r="D18" s="150" t="s">
        <v>87</v>
      </c>
      <c r="E18" s="151">
        <v>77.88</v>
      </c>
      <c r="F18" s="151">
        <v>0</v>
      </c>
      <c r="G18" s="152">
        <f>E18*F18</f>
        <v>0</v>
      </c>
      <c r="H18" s="153">
        <v>0</v>
      </c>
      <c r="I18" s="153">
        <f>E18*H18</f>
        <v>0</v>
      </c>
      <c r="O18" s="146">
        <v>2</v>
      </c>
      <c r="AA18" s="122">
        <v>12</v>
      </c>
      <c r="AB18" s="122">
        <v>0</v>
      </c>
      <c r="AC18" s="122">
        <v>5</v>
      </c>
      <c r="AZ18" s="122">
        <v>1</v>
      </c>
      <c r="BA18" s="122">
        <f>IF(AZ18=1,G18,0)</f>
        <v>0</v>
      </c>
      <c r="BB18" s="122">
        <f>IF(AZ18=2,G18,0)</f>
        <v>0</v>
      </c>
      <c r="BC18" s="122">
        <f>IF(AZ18=3,G18,0)</f>
        <v>0</v>
      </c>
      <c r="BD18" s="122">
        <f>IF(AZ18=4,G18,0)</f>
        <v>0</v>
      </c>
      <c r="BE18" s="122">
        <f>IF(AZ18=5,G18,0)</f>
        <v>0</v>
      </c>
    </row>
    <row r="19" spans="1:57" ht="12.75">
      <c r="A19" s="147">
        <v>6</v>
      </c>
      <c r="B19" s="148" t="s">
        <v>91</v>
      </c>
      <c r="C19" s="149" t="s">
        <v>92</v>
      </c>
      <c r="D19" s="150" t="s">
        <v>87</v>
      </c>
      <c r="E19" s="151">
        <v>77.88</v>
      </c>
      <c r="F19" s="151">
        <v>0</v>
      </c>
      <c r="G19" s="152">
        <f>E19*F19</f>
        <v>0</v>
      </c>
      <c r="H19" s="153">
        <v>0.001</v>
      </c>
      <c r="I19" s="153">
        <f>E19*H19</f>
        <v>0.07787999999999999</v>
      </c>
      <c r="O19" s="146">
        <v>2</v>
      </c>
      <c r="AA19" s="122">
        <v>12</v>
      </c>
      <c r="AB19" s="122">
        <v>0</v>
      </c>
      <c r="AC19" s="122">
        <v>6</v>
      </c>
      <c r="AZ19" s="122">
        <v>1</v>
      </c>
      <c r="BA19" s="122">
        <f>IF(AZ19=1,G19,0)</f>
        <v>0</v>
      </c>
      <c r="BB19" s="122">
        <f>IF(AZ19=2,G19,0)</f>
        <v>0</v>
      </c>
      <c r="BC19" s="122">
        <f>IF(AZ19=3,G19,0)</f>
        <v>0</v>
      </c>
      <c r="BD19" s="122">
        <f>IF(AZ19=4,G19,0)</f>
        <v>0</v>
      </c>
      <c r="BE19" s="122">
        <f>IF(AZ19=5,G19,0)</f>
        <v>0</v>
      </c>
    </row>
    <row r="20" spans="1:57" ht="12.75">
      <c r="A20" s="147">
        <v>7</v>
      </c>
      <c r="B20" s="148" t="s">
        <v>93</v>
      </c>
      <c r="C20" s="149" t="s">
        <v>94</v>
      </c>
      <c r="D20" s="150" t="s">
        <v>87</v>
      </c>
      <c r="E20" s="151">
        <v>77.88</v>
      </c>
      <c r="F20" s="151">
        <v>0</v>
      </c>
      <c r="G20" s="152">
        <f>E20*F20</f>
        <v>0</v>
      </c>
      <c r="H20" s="153">
        <v>0</v>
      </c>
      <c r="I20" s="153">
        <f>E20*H20</f>
        <v>0</v>
      </c>
      <c r="O20" s="146">
        <v>2</v>
      </c>
      <c r="AA20" s="122">
        <v>12</v>
      </c>
      <c r="AB20" s="122">
        <v>0</v>
      </c>
      <c r="AC20" s="122">
        <v>7</v>
      </c>
      <c r="AZ20" s="122">
        <v>1</v>
      </c>
      <c r="BA20" s="122">
        <f>IF(AZ20=1,G20,0)</f>
        <v>0</v>
      </c>
      <c r="BB20" s="122">
        <f>IF(AZ20=2,G20,0)</f>
        <v>0</v>
      </c>
      <c r="BC20" s="122">
        <f>IF(AZ20=3,G20,0)</f>
        <v>0</v>
      </c>
      <c r="BD20" s="122">
        <f>IF(AZ20=4,G20,0)</f>
        <v>0</v>
      </c>
      <c r="BE20" s="122">
        <f>IF(AZ20=5,G20,0)</f>
        <v>0</v>
      </c>
    </row>
    <row r="21" spans="1:57" ht="12.75">
      <c r="A21" s="147">
        <v>8</v>
      </c>
      <c r="B21" s="148" t="s">
        <v>95</v>
      </c>
      <c r="C21" s="149" t="s">
        <v>96</v>
      </c>
      <c r="D21" s="150" t="s">
        <v>75</v>
      </c>
      <c r="E21" s="151">
        <v>23.3</v>
      </c>
      <c r="F21" s="151">
        <v>0</v>
      </c>
      <c r="G21" s="152">
        <f>E21*F21</f>
        <v>0</v>
      </c>
      <c r="H21" s="153">
        <v>0</v>
      </c>
      <c r="I21" s="153">
        <f>E21*H21</f>
        <v>0</v>
      </c>
      <c r="O21" s="146">
        <v>2</v>
      </c>
      <c r="AA21" s="122">
        <v>12</v>
      </c>
      <c r="AB21" s="122">
        <v>0</v>
      </c>
      <c r="AC21" s="122">
        <v>8</v>
      </c>
      <c r="AZ21" s="122">
        <v>1</v>
      </c>
      <c r="BA21" s="122">
        <f>IF(AZ21=1,G21,0)</f>
        <v>0</v>
      </c>
      <c r="BB21" s="122">
        <f>IF(AZ21=2,G21,0)</f>
        <v>0</v>
      </c>
      <c r="BC21" s="122">
        <f>IF(AZ21=3,G21,0)</f>
        <v>0</v>
      </c>
      <c r="BD21" s="122">
        <f>IF(AZ21=4,G21,0)</f>
        <v>0</v>
      </c>
      <c r="BE21" s="122">
        <f>IF(AZ21=5,G21,0)</f>
        <v>0</v>
      </c>
    </row>
    <row r="22" spans="1:15" ht="12.75">
      <c r="A22" s="154"/>
      <c r="B22" s="155"/>
      <c r="C22" s="201" t="s">
        <v>97</v>
      </c>
      <c r="D22" s="202"/>
      <c r="E22" s="156">
        <v>23.3</v>
      </c>
      <c r="F22" s="157"/>
      <c r="G22" s="158"/>
      <c r="H22" s="159"/>
      <c r="I22" s="159"/>
      <c r="M22" s="160" t="s">
        <v>97</v>
      </c>
      <c r="O22" s="146"/>
    </row>
    <row r="23" spans="1:57" ht="12.75">
      <c r="A23" s="147">
        <v>9</v>
      </c>
      <c r="B23" s="148" t="s">
        <v>98</v>
      </c>
      <c r="C23" s="149" t="s">
        <v>99</v>
      </c>
      <c r="D23" s="150" t="s">
        <v>75</v>
      </c>
      <c r="E23" s="151">
        <v>23.3</v>
      </c>
      <c r="F23" s="151">
        <v>0</v>
      </c>
      <c r="G23" s="152">
        <f>E23*F23</f>
        <v>0</v>
      </c>
      <c r="H23" s="153">
        <v>0</v>
      </c>
      <c r="I23" s="153">
        <f>E23*H23</f>
        <v>0</v>
      </c>
      <c r="O23" s="146">
        <v>2</v>
      </c>
      <c r="AA23" s="122">
        <v>12</v>
      </c>
      <c r="AB23" s="122">
        <v>0</v>
      </c>
      <c r="AC23" s="122">
        <v>9</v>
      </c>
      <c r="AZ23" s="122">
        <v>1</v>
      </c>
      <c r="BA23" s="122">
        <f>IF(AZ23=1,G23,0)</f>
        <v>0</v>
      </c>
      <c r="BB23" s="122">
        <f>IF(AZ23=2,G23,0)</f>
        <v>0</v>
      </c>
      <c r="BC23" s="122">
        <f>IF(AZ23=3,G23,0)</f>
        <v>0</v>
      </c>
      <c r="BD23" s="122">
        <f>IF(AZ23=4,G23,0)</f>
        <v>0</v>
      </c>
      <c r="BE23" s="122">
        <f>IF(AZ23=5,G23,0)</f>
        <v>0</v>
      </c>
    </row>
    <row r="24" spans="1:57" ht="12.75">
      <c r="A24" s="147">
        <v>10</v>
      </c>
      <c r="B24" s="148" t="s">
        <v>100</v>
      </c>
      <c r="C24" s="149" t="s">
        <v>101</v>
      </c>
      <c r="D24" s="150" t="s">
        <v>75</v>
      </c>
      <c r="E24" s="151">
        <v>23.3</v>
      </c>
      <c r="F24" s="151">
        <v>0</v>
      </c>
      <c r="G24" s="152">
        <f>E24*F24</f>
        <v>0</v>
      </c>
      <c r="H24" s="153">
        <v>0</v>
      </c>
      <c r="I24" s="153">
        <f>E24*H24</f>
        <v>0</v>
      </c>
      <c r="O24" s="146">
        <v>2</v>
      </c>
      <c r="AA24" s="122">
        <v>12</v>
      </c>
      <c r="AB24" s="122">
        <v>0</v>
      </c>
      <c r="AC24" s="122">
        <v>10</v>
      </c>
      <c r="AZ24" s="122">
        <v>1</v>
      </c>
      <c r="BA24" s="122">
        <f>IF(AZ24=1,G24,0)</f>
        <v>0</v>
      </c>
      <c r="BB24" s="122">
        <f>IF(AZ24=2,G24,0)</f>
        <v>0</v>
      </c>
      <c r="BC24" s="122">
        <f>IF(AZ24=3,G24,0)</f>
        <v>0</v>
      </c>
      <c r="BD24" s="122">
        <f>IF(AZ24=4,G24,0)</f>
        <v>0</v>
      </c>
      <c r="BE24" s="122">
        <f>IF(AZ24=5,G24,0)</f>
        <v>0</v>
      </c>
    </row>
    <row r="25" spans="1:57" ht="12.75">
      <c r="A25" s="147">
        <v>11</v>
      </c>
      <c r="B25" s="148" t="s">
        <v>102</v>
      </c>
      <c r="C25" s="149" t="s">
        <v>103</v>
      </c>
      <c r="D25" s="150" t="s">
        <v>104</v>
      </c>
      <c r="E25" s="151">
        <v>1.425</v>
      </c>
      <c r="F25" s="151">
        <v>0</v>
      </c>
      <c r="G25" s="152">
        <f>E25*F25</f>
        <v>0</v>
      </c>
      <c r="H25" s="153">
        <v>0</v>
      </c>
      <c r="I25" s="153">
        <f>E25*H25</f>
        <v>0</v>
      </c>
      <c r="O25" s="146">
        <v>2</v>
      </c>
      <c r="AA25" s="122">
        <v>12</v>
      </c>
      <c r="AB25" s="122">
        <v>0</v>
      </c>
      <c r="AC25" s="122">
        <v>11</v>
      </c>
      <c r="AZ25" s="122">
        <v>1</v>
      </c>
      <c r="BA25" s="122">
        <f>IF(AZ25=1,G25,0)</f>
        <v>0</v>
      </c>
      <c r="BB25" s="122">
        <f>IF(AZ25=2,G25,0)</f>
        <v>0</v>
      </c>
      <c r="BC25" s="122">
        <f>IF(AZ25=3,G25,0)</f>
        <v>0</v>
      </c>
      <c r="BD25" s="122">
        <f>IF(AZ25=4,G25,0)</f>
        <v>0</v>
      </c>
      <c r="BE25" s="122">
        <f>IF(AZ25=5,G25,0)</f>
        <v>0</v>
      </c>
    </row>
    <row r="26" spans="1:57" ht="12.75">
      <c r="A26" s="161"/>
      <c r="B26" s="162" t="s">
        <v>70</v>
      </c>
      <c r="C26" s="163" t="str">
        <f>CONCATENATE(B7," ",C7)</f>
        <v>1 Zemní práce</v>
      </c>
      <c r="D26" s="161"/>
      <c r="E26" s="164"/>
      <c r="F26" s="164"/>
      <c r="G26" s="165">
        <f>SUM(G7:G25)</f>
        <v>0</v>
      </c>
      <c r="H26" s="166"/>
      <c r="I26" s="167">
        <f>SUM(I7:I25)</f>
        <v>0.13239599999999999</v>
      </c>
      <c r="O26" s="146">
        <v>4</v>
      </c>
      <c r="BA26" s="168">
        <f>SUM(BA7:BA25)</f>
        <v>0</v>
      </c>
      <c r="BB26" s="168">
        <f>SUM(BB7:BB25)</f>
        <v>0</v>
      </c>
      <c r="BC26" s="168">
        <f>SUM(BC7:BC25)</f>
        <v>0</v>
      </c>
      <c r="BD26" s="168">
        <f>SUM(BD7:BD25)</f>
        <v>0</v>
      </c>
      <c r="BE26" s="168">
        <f>SUM(BE7:BE25)</f>
        <v>0</v>
      </c>
    </row>
    <row r="27" spans="1:15" ht="12.75">
      <c r="A27" s="139" t="s">
        <v>67</v>
      </c>
      <c r="B27" s="140" t="s">
        <v>105</v>
      </c>
      <c r="C27" s="141" t="s">
        <v>106</v>
      </c>
      <c r="D27" s="142"/>
      <c r="E27" s="143"/>
      <c r="F27" s="143"/>
      <c r="G27" s="144"/>
      <c r="H27" s="145"/>
      <c r="I27" s="145"/>
      <c r="O27" s="146">
        <v>1</v>
      </c>
    </row>
    <row r="28" spans="1:57" ht="12.75">
      <c r="A28" s="147">
        <v>12</v>
      </c>
      <c r="B28" s="148" t="s">
        <v>107</v>
      </c>
      <c r="C28" s="149" t="s">
        <v>108</v>
      </c>
      <c r="D28" s="150" t="s">
        <v>75</v>
      </c>
      <c r="E28" s="151">
        <v>3.7</v>
      </c>
      <c r="F28" s="151">
        <v>0</v>
      </c>
      <c r="G28" s="152">
        <f>E28*F28</f>
        <v>0</v>
      </c>
      <c r="H28" s="153">
        <v>2.729</v>
      </c>
      <c r="I28" s="153">
        <f>E28*H28</f>
        <v>10.0973</v>
      </c>
      <c r="O28" s="146">
        <v>2</v>
      </c>
      <c r="AA28" s="122">
        <v>12</v>
      </c>
      <c r="AB28" s="122">
        <v>0</v>
      </c>
      <c r="AC28" s="122">
        <v>12</v>
      </c>
      <c r="AZ28" s="122">
        <v>1</v>
      </c>
      <c r="BA28" s="122">
        <f>IF(AZ28=1,G28,0)</f>
        <v>0</v>
      </c>
      <c r="BB28" s="122">
        <f>IF(AZ28=2,G28,0)</f>
        <v>0</v>
      </c>
      <c r="BC28" s="122">
        <f>IF(AZ28=3,G28,0)</f>
        <v>0</v>
      </c>
      <c r="BD28" s="122">
        <f>IF(AZ28=4,G28,0)</f>
        <v>0</v>
      </c>
      <c r="BE28" s="122">
        <f>IF(AZ28=5,G28,0)</f>
        <v>0</v>
      </c>
    </row>
    <row r="29" spans="1:15" ht="12.75">
      <c r="A29" s="154"/>
      <c r="B29" s="155"/>
      <c r="C29" s="201" t="s">
        <v>109</v>
      </c>
      <c r="D29" s="202"/>
      <c r="E29" s="156">
        <v>3.7</v>
      </c>
      <c r="F29" s="157"/>
      <c r="G29" s="158"/>
      <c r="H29" s="159"/>
      <c r="I29" s="159"/>
      <c r="M29" s="160" t="s">
        <v>109</v>
      </c>
      <c r="O29" s="146"/>
    </row>
    <row r="30" spans="1:57" ht="12.75">
      <c r="A30" s="147">
        <v>13</v>
      </c>
      <c r="B30" s="148" t="s">
        <v>110</v>
      </c>
      <c r="C30" s="149" t="s">
        <v>111</v>
      </c>
      <c r="D30" s="150" t="s">
        <v>75</v>
      </c>
      <c r="E30" s="151">
        <v>6.15</v>
      </c>
      <c r="F30" s="151">
        <v>0</v>
      </c>
      <c r="G30" s="152">
        <f>E30*F30</f>
        <v>0</v>
      </c>
      <c r="H30" s="153">
        <v>2.911</v>
      </c>
      <c r="I30" s="153">
        <f>E30*H30</f>
        <v>17.90265</v>
      </c>
      <c r="O30" s="146">
        <v>2</v>
      </c>
      <c r="AA30" s="122">
        <v>12</v>
      </c>
      <c r="AB30" s="122">
        <v>0</v>
      </c>
      <c r="AC30" s="122">
        <v>13</v>
      </c>
      <c r="AZ30" s="122">
        <v>1</v>
      </c>
      <c r="BA30" s="122">
        <f>IF(AZ30=1,G30,0)</f>
        <v>0</v>
      </c>
      <c r="BB30" s="122">
        <f>IF(AZ30=2,G30,0)</f>
        <v>0</v>
      </c>
      <c r="BC30" s="122">
        <f>IF(AZ30=3,G30,0)</f>
        <v>0</v>
      </c>
      <c r="BD30" s="122">
        <f>IF(AZ30=4,G30,0)</f>
        <v>0</v>
      </c>
      <c r="BE30" s="122">
        <f>IF(AZ30=5,G30,0)</f>
        <v>0</v>
      </c>
    </row>
    <row r="31" spans="1:15" ht="12.75">
      <c r="A31" s="154"/>
      <c r="B31" s="155"/>
      <c r="C31" s="201" t="s">
        <v>112</v>
      </c>
      <c r="D31" s="202"/>
      <c r="E31" s="156">
        <v>6.15</v>
      </c>
      <c r="F31" s="157"/>
      <c r="G31" s="158"/>
      <c r="H31" s="159"/>
      <c r="I31" s="159"/>
      <c r="M31" s="160" t="s">
        <v>112</v>
      </c>
      <c r="O31" s="146"/>
    </row>
    <row r="32" spans="1:57" ht="12.75">
      <c r="A32" s="147">
        <v>14</v>
      </c>
      <c r="B32" s="148" t="s">
        <v>113</v>
      </c>
      <c r="C32" s="149" t="s">
        <v>114</v>
      </c>
      <c r="D32" s="150" t="s">
        <v>75</v>
      </c>
      <c r="E32" s="151">
        <v>11</v>
      </c>
      <c r="F32" s="151">
        <v>0</v>
      </c>
      <c r="G32" s="152">
        <f>E32*F32</f>
        <v>0</v>
      </c>
      <c r="H32" s="153">
        <v>2.946</v>
      </c>
      <c r="I32" s="153">
        <f>E32*H32</f>
        <v>32.406</v>
      </c>
      <c r="O32" s="146">
        <v>2</v>
      </c>
      <c r="AA32" s="122">
        <v>12</v>
      </c>
      <c r="AB32" s="122">
        <v>0</v>
      </c>
      <c r="AC32" s="122">
        <v>14</v>
      </c>
      <c r="AZ32" s="122">
        <v>1</v>
      </c>
      <c r="BA32" s="122">
        <f>IF(AZ32=1,G32,0)</f>
        <v>0</v>
      </c>
      <c r="BB32" s="122">
        <f>IF(AZ32=2,G32,0)</f>
        <v>0</v>
      </c>
      <c r="BC32" s="122">
        <f>IF(AZ32=3,G32,0)</f>
        <v>0</v>
      </c>
      <c r="BD32" s="122">
        <f>IF(AZ32=4,G32,0)</f>
        <v>0</v>
      </c>
      <c r="BE32" s="122">
        <f>IF(AZ32=5,G32,0)</f>
        <v>0</v>
      </c>
    </row>
    <row r="33" spans="1:15" ht="12.75">
      <c r="A33" s="154"/>
      <c r="B33" s="155"/>
      <c r="C33" s="201" t="s">
        <v>115</v>
      </c>
      <c r="D33" s="202"/>
      <c r="E33" s="156">
        <v>11</v>
      </c>
      <c r="F33" s="157"/>
      <c r="G33" s="158"/>
      <c r="H33" s="159"/>
      <c r="I33" s="159"/>
      <c r="M33" s="160" t="s">
        <v>115</v>
      </c>
      <c r="O33" s="146"/>
    </row>
    <row r="34" spans="1:57" ht="12.75">
      <c r="A34" s="147">
        <v>15</v>
      </c>
      <c r="B34" s="148" t="s">
        <v>116</v>
      </c>
      <c r="C34" s="149" t="s">
        <v>117</v>
      </c>
      <c r="D34" s="150" t="s">
        <v>87</v>
      </c>
      <c r="E34" s="151">
        <v>53.516</v>
      </c>
      <c r="F34" s="151">
        <v>0</v>
      </c>
      <c r="G34" s="152">
        <f>E34*F34</f>
        <v>0</v>
      </c>
      <c r="H34" s="153">
        <v>0.01445</v>
      </c>
      <c r="I34" s="153">
        <f>E34*H34</f>
        <v>0.7733061999999999</v>
      </c>
      <c r="O34" s="146">
        <v>2</v>
      </c>
      <c r="AA34" s="122">
        <v>12</v>
      </c>
      <c r="AB34" s="122">
        <v>0</v>
      </c>
      <c r="AC34" s="122">
        <v>15</v>
      </c>
      <c r="AZ34" s="122">
        <v>1</v>
      </c>
      <c r="BA34" s="122">
        <f>IF(AZ34=1,G34,0)</f>
        <v>0</v>
      </c>
      <c r="BB34" s="122">
        <f>IF(AZ34=2,G34,0)</f>
        <v>0</v>
      </c>
      <c r="BC34" s="122">
        <f>IF(AZ34=3,G34,0)</f>
        <v>0</v>
      </c>
      <c r="BD34" s="122">
        <f>IF(AZ34=4,G34,0)</f>
        <v>0</v>
      </c>
      <c r="BE34" s="122">
        <f>IF(AZ34=5,G34,0)</f>
        <v>0</v>
      </c>
    </row>
    <row r="35" spans="1:15" ht="12.75">
      <c r="A35" s="154"/>
      <c r="B35" s="155"/>
      <c r="C35" s="201" t="s">
        <v>118</v>
      </c>
      <c r="D35" s="202"/>
      <c r="E35" s="156">
        <v>1.02</v>
      </c>
      <c r="F35" s="157"/>
      <c r="G35" s="158"/>
      <c r="H35" s="159"/>
      <c r="I35" s="159"/>
      <c r="M35" s="160" t="s">
        <v>118</v>
      </c>
      <c r="O35" s="146"/>
    </row>
    <row r="36" spans="1:15" ht="12.75">
      <c r="A36" s="154"/>
      <c r="B36" s="155"/>
      <c r="C36" s="201" t="s">
        <v>119</v>
      </c>
      <c r="D36" s="202"/>
      <c r="E36" s="156">
        <v>28.008</v>
      </c>
      <c r="F36" s="157"/>
      <c r="G36" s="158"/>
      <c r="H36" s="159"/>
      <c r="I36" s="159"/>
      <c r="M36" s="160" t="s">
        <v>119</v>
      </c>
      <c r="O36" s="146"/>
    </row>
    <row r="37" spans="1:15" ht="12.75">
      <c r="A37" s="154"/>
      <c r="B37" s="155"/>
      <c r="C37" s="201" t="s">
        <v>120</v>
      </c>
      <c r="D37" s="202"/>
      <c r="E37" s="156">
        <v>9.788</v>
      </c>
      <c r="F37" s="157"/>
      <c r="G37" s="158"/>
      <c r="H37" s="159"/>
      <c r="I37" s="159"/>
      <c r="M37" s="160" t="s">
        <v>120</v>
      </c>
      <c r="O37" s="146"/>
    </row>
    <row r="38" spans="1:15" ht="12.75">
      <c r="A38" s="154"/>
      <c r="B38" s="155"/>
      <c r="C38" s="201" t="s">
        <v>121</v>
      </c>
      <c r="D38" s="202"/>
      <c r="E38" s="156">
        <v>14.7</v>
      </c>
      <c r="F38" s="157"/>
      <c r="G38" s="158"/>
      <c r="H38" s="159"/>
      <c r="I38" s="159"/>
      <c r="M38" s="160" t="s">
        <v>121</v>
      </c>
      <c r="O38" s="146"/>
    </row>
    <row r="39" spans="1:57" ht="12.75">
      <c r="A39" s="147">
        <v>16</v>
      </c>
      <c r="B39" s="148" t="s">
        <v>122</v>
      </c>
      <c r="C39" s="149" t="s">
        <v>123</v>
      </c>
      <c r="D39" s="150" t="s">
        <v>87</v>
      </c>
      <c r="E39" s="151">
        <v>53.516</v>
      </c>
      <c r="F39" s="151">
        <v>0</v>
      </c>
      <c r="G39" s="152">
        <f>E39*F39</f>
        <v>0</v>
      </c>
      <c r="H39" s="153">
        <v>0.001</v>
      </c>
      <c r="I39" s="153">
        <f>E39*H39</f>
        <v>0.053516</v>
      </c>
      <c r="O39" s="146">
        <v>2</v>
      </c>
      <c r="AA39" s="122">
        <v>12</v>
      </c>
      <c r="AB39" s="122">
        <v>0</v>
      </c>
      <c r="AC39" s="122">
        <v>16</v>
      </c>
      <c r="AZ39" s="122">
        <v>1</v>
      </c>
      <c r="BA39" s="122">
        <f>IF(AZ39=1,G39,0)</f>
        <v>0</v>
      </c>
      <c r="BB39" s="122">
        <f>IF(AZ39=2,G39,0)</f>
        <v>0</v>
      </c>
      <c r="BC39" s="122">
        <f>IF(AZ39=3,G39,0)</f>
        <v>0</v>
      </c>
      <c r="BD39" s="122">
        <f>IF(AZ39=4,G39,0)</f>
        <v>0</v>
      </c>
      <c r="BE39" s="122">
        <f>IF(AZ39=5,G39,0)</f>
        <v>0</v>
      </c>
    </row>
    <row r="40" spans="1:57" ht="12.75">
      <c r="A40" s="147">
        <v>17</v>
      </c>
      <c r="B40" s="148" t="s">
        <v>124</v>
      </c>
      <c r="C40" s="149" t="s">
        <v>125</v>
      </c>
      <c r="D40" s="150" t="s">
        <v>104</v>
      </c>
      <c r="E40" s="151">
        <v>0.277</v>
      </c>
      <c r="F40" s="151">
        <v>0</v>
      </c>
      <c r="G40" s="152">
        <f>E40*F40</f>
        <v>0</v>
      </c>
      <c r="H40" s="153">
        <v>1.03</v>
      </c>
      <c r="I40" s="153">
        <f>E40*H40</f>
        <v>0.28531</v>
      </c>
      <c r="O40" s="146">
        <v>2</v>
      </c>
      <c r="AA40" s="122">
        <v>12</v>
      </c>
      <c r="AB40" s="122">
        <v>0</v>
      </c>
      <c r="AC40" s="122">
        <v>17</v>
      </c>
      <c r="AZ40" s="122">
        <v>1</v>
      </c>
      <c r="BA40" s="122">
        <f>IF(AZ40=1,G40,0)</f>
        <v>0</v>
      </c>
      <c r="BB40" s="122">
        <f>IF(AZ40=2,G40,0)</f>
        <v>0</v>
      </c>
      <c r="BC40" s="122">
        <f>IF(AZ40=3,G40,0)</f>
        <v>0</v>
      </c>
      <c r="BD40" s="122">
        <f>IF(AZ40=4,G40,0)</f>
        <v>0</v>
      </c>
      <c r="BE40" s="122">
        <f>IF(AZ40=5,G40,0)</f>
        <v>0</v>
      </c>
    </row>
    <row r="41" spans="1:15" ht="12.75">
      <c r="A41" s="154"/>
      <c r="B41" s="155"/>
      <c r="C41" s="201" t="s">
        <v>126</v>
      </c>
      <c r="D41" s="202"/>
      <c r="E41" s="156">
        <v>0.277</v>
      </c>
      <c r="F41" s="157"/>
      <c r="G41" s="158"/>
      <c r="H41" s="159"/>
      <c r="I41" s="159"/>
      <c r="M41" s="160" t="s">
        <v>126</v>
      </c>
      <c r="O41" s="146"/>
    </row>
    <row r="42" spans="1:57" ht="12.75">
      <c r="A42" s="161"/>
      <c r="B42" s="162" t="s">
        <v>70</v>
      </c>
      <c r="C42" s="163" t="str">
        <f>CONCATENATE(B27," ",C27)</f>
        <v>3 Svislé a kompletní konstrukce</v>
      </c>
      <c r="D42" s="161"/>
      <c r="E42" s="164"/>
      <c r="F42" s="164"/>
      <c r="G42" s="165">
        <f>SUM(G27:G41)</f>
        <v>0</v>
      </c>
      <c r="H42" s="166"/>
      <c r="I42" s="167">
        <f>SUM(I27:I41)</f>
        <v>61.51808220000001</v>
      </c>
      <c r="O42" s="146">
        <v>4</v>
      </c>
      <c r="BA42" s="168">
        <f>SUM(BA27:BA41)</f>
        <v>0</v>
      </c>
      <c r="BB42" s="168">
        <f>SUM(BB27:BB41)</f>
        <v>0</v>
      </c>
      <c r="BC42" s="168">
        <f>SUM(BC27:BC41)</f>
        <v>0</v>
      </c>
      <c r="BD42" s="168">
        <f>SUM(BD27:BD41)</f>
        <v>0</v>
      </c>
      <c r="BE42" s="168">
        <f>SUM(BE27:BE41)</f>
        <v>0</v>
      </c>
    </row>
    <row r="43" spans="1:57" ht="12.75">
      <c r="A43" s="142"/>
      <c r="B43" s="181"/>
      <c r="C43" s="182"/>
      <c r="D43" s="142"/>
      <c r="E43" s="183"/>
      <c r="F43" s="183"/>
      <c r="G43" s="184"/>
      <c r="H43" s="141"/>
      <c r="I43" s="185"/>
      <c r="O43" s="146"/>
      <c r="BA43" s="168"/>
      <c r="BB43" s="168"/>
      <c r="BC43" s="168"/>
      <c r="BD43" s="168"/>
      <c r="BE43" s="168"/>
    </row>
    <row r="44" spans="1:15" ht="12.75">
      <c r="A44" s="139" t="s">
        <v>67</v>
      </c>
      <c r="B44" s="140" t="s">
        <v>127</v>
      </c>
      <c r="C44" s="141" t="s">
        <v>128</v>
      </c>
      <c r="D44" s="142"/>
      <c r="E44" s="143"/>
      <c r="F44" s="143"/>
      <c r="G44" s="144"/>
      <c r="H44" s="145"/>
      <c r="I44" s="145"/>
      <c r="O44" s="146">
        <v>1</v>
      </c>
    </row>
    <row r="45" spans="1:57" ht="12.75">
      <c r="A45" s="147">
        <v>18</v>
      </c>
      <c r="B45" s="148" t="s">
        <v>129</v>
      </c>
      <c r="C45" s="149" t="s">
        <v>130</v>
      </c>
      <c r="D45" s="150" t="s">
        <v>131</v>
      </c>
      <c r="E45" s="151">
        <v>10</v>
      </c>
      <c r="F45" s="151">
        <v>0</v>
      </c>
      <c r="G45" s="152">
        <f>E45*F45</f>
        <v>0</v>
      </c>
      <c r="H45" s="153">
        <v>0.116</v>
      </c>
      <c r="I45" s="153">
        <f>E45*H45</f>
        <v>1.1600000000000001</v>
      </c>
      <c r="O45" s="146">
        <v>2</v>
      </c>
      <c r="AA45" s="122">
        <v>12</v>
      </c>
      <c r="AB45" s="122">
        <v>0</v>
      </c>
      <c r="AC45" s="122">
        <v>18</v>
      </c>
      <c r="AZ45" s="122">
        <v>1</v>
      </c>
      <c r="BA45" s="122">
        <f>IF(AZ45=1,G45,0)</f>
        <v>0</v>
      </c>
      <c r="BB45" s="122">
        <f>IF(AZ45=2,G45,0)</f>
        <v>0</v>
      </c>
      <c r="BC45" s="122">
        <f>IF(AZ45=3,G45,0)</f>
        <v>0</v>
      </c>
      <c r="BD45" s="122">
        <f>IF(AZ45=4,G45,0)</f>
        <v>0</v>
      </c>
      <c r="BE45" s="122">
        <f>IF(AZ45=5,G45,0)</f>
        <v>0</v>
      </c>
    </row>
    <row r="46" spans="1:15" ht="12.75">
      <c r="A46" s="154"/>
      <c r="B46" s="155"/>
      <c r="C46" s="201" t="s">
        <v>132</v>
      </c>
      <c r="D46" s="202"/>
      <c r="E46" s="156">
        <v>10</v>
      </c>
      <c r="F46" s="157"/>
      <c r="G46" s="158"/>
      <c r="H46" s="159"/>
      <c r="I46" s="159"/>
      <c r="M46" s="160" t="s">
        <v>132</v>
      </c>
      <c r="O46" s="146"/>
    </row>
    <row r="47" spans="1:57" ht="12.75">
      <c r="A47" s="161"/>
      <c r="B47" s="162" t="s">
        <v>70</v>
      </c>
      <c r="C47" s="163" t="str">
        <f>CONCATENATE(B44," ",C44)</f>
        <v>4 Vodorovné konstrukce</v>
      </c>
      <c r="D47" s="161"/>
      <c r="E47" s="164"/>
      <c r="F47" s="164"/>
      <c r="G47" s="165">
        <f>SUM(G44:G46)</f>
        <v>0</v>
      </c>
      <c r="H47" s="166"/>
      <c r="I47" s="167">
        <f>SUM(I44:I46)</f>
        <v>1.1600000000000001</v>
      </c>
      <c r="O47" s="146">
        <v>4</v>
      </c>
      <c r="BA47" s="168">
        <f>SUM(BA44:BA46)</f>
        <v>0</v>
      </c>
      <c r="BB47" s="168">
        <f>SUM(BB44:BB46)</f>
        <v>0</v>
      </c>
      <c r="BC47" s="168">
        <f>SUM(BC44:BC46)</f>
        <v>0</v>
      </c>
      <c r="BD47" s="168">
        <f>SUM(BD44:BD46)</f>
        <v>0</v>
      </c>
      <c r="BE47" s="168">
        <f>SUM(BE44:BE46)</f>
        <v>0</v>
      </c>
    </row>
    <row r="48" spans="1:15" ht="12.75">
      <c r="A48" s="139" t="s">
        <v>67</v>
      </c>
      <c r="B48" s="140" t="s">
        <v>133</v>
      </c>
      <c r="C48" s="141" t="s">
        <v>134</v>
      </c>
      <c r="D48" s="142"/>
      <c r="E48" s="143"/>
      <c r="F48" s="143"/>
      <c r="G48" s="144"/>
      <c r="H48" s="145"/>
      <c r="I48" s="145"/>
      <c r="O48" s="146">
        <v>1</v>
      </c>
    </row>
    <row r="49" spans="1:57" ht="12.75">
      <c r="A49" s="147">
        <v>19</v>
      </c>
      <c r="B49" s="148" t="s">
        <v>135</v>
      </c>
      <c r="C49" s="149" t="s">
        <v>136</v>
      </c>
      <c r="D49" s="150" t="s">
        <v>137</v>
      </c>
      <c r="E49" s="151">
        <v>54.03</v>
      </c>
      <c r="F49" s="151">
        <v>0</v>
      </c>
      <c r="G49" s="152">
        <f>E49*F49</f>
        <v>0</v>
      </c>
      <c r="H49" s="153">
        <v>6E-05</v>
      </c>
      <c r="I49" s="153">
        <f>E49*H49</f>
        <v>0.0032418</v>
      </c>
      <c r="O49" s="146">
        <v>2</v>
      </c>
      <c r="AA49" s="122">
        <v>12</v>
      </c>
      <c r="AB49" s="122">
        <v>0</v>
      </c>
      <c r="AC49" s="122">
        <v>19</v>
      </c>
      <c r="AZ49" s="122">
        <v>2</v>
      </c>
      <c r="BA49" s="122">
        <f>IF(AZ49=1,G49,0)</f>
        <v>0</v>
      </c>
      <c r="BB49" s="122">
        <f>IF(AZ49=2,G49,0)</f>
        <v>0</v>
      </c>
      <c r="BC49" s="122">
        <f>IF(AZ49=3,G49,0)</f>
        <v>0</v>
      </c>
      <c r="BD49" s="122">
        <f>IF(AZ49=4,G49,0)</f>
        <v>0</v>
      </c>
      <c r="BE49" s="122">
        <f>IF(AZ49=5,G49,0)</f>
        <v>0</v>
      </c>
    </row>
    <row r="50" spans="1:15" ht="12.75">
      <c r="A50" s="154"/>
      <c r="B50" s="155"/>
      <c r="C50" s="201" t="s">
        <v>138</v>
      </c>
      <c r="D50" s="202"/>
      <c r="E50" s="156">
        <v>54.03</v>
      </c>
      <c r="F50" s="157"/>
      <c r="G50" s="158"/>
      <c r="H50" s="159"/>
      <c r="I50" s="159"/>
      <c r="M50" s="160" t="s">
        <v>138</v>
      </c>
      <c r="O50" s="146"/>
    </row>
    <row r="51" spans="1:57" ht="12.75">
      <c r="A51" s="147">
        <v>20</v>
      </c>
      <c r="B51" s="148" t="s">
        <v>139</v>
      </c>
      <c r="C51" s="149" t="s">
        <v>140</v>
      </c>
      <c r="D51" s="150" t="s">
        <v>141</v>
      </c>
      <c r="E51" s="151">
        <v>1</v>
      </c>
      <c r="F51" s="151">
        <v>0</v>
      </c>
      <c r="G51" s="152">
        <f>E51*F51</f>
        <v>0</v>
      </c>
      <c r="H51" s="153">
        <v>0.054</v>
      </c>
      <c r="I51" s="153">
        <f>E51*H51</f>
        <v>0.054</v>
      </c>
      <c r="O51" s="146">
        <v>2</v>
      </c>
      <c r="AA51" s="122">
        <v>12</v>
      </c>
      <c r="AB51" s="122">
        <v>1</v>
      </c>
      <c r="AC51" s="122">
        <v>20</v>
      </c>
      <c r="AZ51" s="122">
        <v>2</v>
      </c>
      <c r="BA51" s="122">
        <f>IF(AZ51=1,G51,0)</f>
        <v>0</v>
      </c>
      <c r="BB51" s="122">
        <f>IF(AZ51=2,G51,0)</f>
        <v>0</v>
      </c>
      <c r="BC51" s="122">
        <f>IF(AZ51=3,G51,0)</f>
        <v>0</v>
      </c>
      <c r="BD51" s="122">
        <f>IF(AZ51=4,G51,0)</f>
        <v>0</v>
      </c>
      <c r="BE51" s="122">
        <f>IF(AZ51=5,G51,0)</f>
        <v>0</v>
      </c>
    </row>
    <row r="52" spans="1:57" ht="12.75">
      <c r="A52" s="147">
        <v>21</v>
      </c>
      <c r="B52" s="148" t="s">
        <v>142</v>
      </c>
      <c r="C52" s="149" t="s">
        <v>143</v>
      </c>
      <c r="D52" s="150" t="s">
        <v>104</v>
      </c>
      <c r="E52" s="151">
        <v>0.057</v>
      </c>
      <c r="F52" s="151">
        <v>0</v>
      </c>
      <c r="G52" s="152">
        <f>E52*F52</f>
        <v>0</v>
      </c>
      <c r="H52" s="153">
        <v>0</v>
      </c>
      <c r="I52" s="153">
        <f>E52*H52</f>
        <v>0</v>
      </c>
      <c r="O52" s="146">
        <v>2</v>
      </c>
      <c r="AA52" s="122">
        <v>12</v>
      </c>
      <c r="AB52" s="122">
        <v>0</v>
      </c>
      <c r="AC52" s="122">
        <v>21</v>
      </c>
      <c r="AZ52" s="122">
        <v>2</v>
      </c>
      <c r="BA52" s="122">
        <f>IF(AZ52=1,G52,0)</f>
        <v>0</v>
      </c>
      <c r="BB52" s="122">
        <f>IF(AZ52=2,G52,0)</f>
        <v>0</v>
      </c>
      <c r="BC52" s="122">
        <f>IF(AZ52=3,G52,0)</f>
        <v>0</v>
      </c>
      <c r="BD52" s="122">
        <f>IF(AZ52=4,G52,0)</f>
        <v>0</v>
      </c>
      <c r="BE52" s="122">
        <f>IF(AZ52=5,G52,0)</f>
        <v>0</v>
      </c>
    </row>
    <row r="53" spans="1:57" ht="12.75">
      <c r="A53" s="161"/>
      <c r="B53" s="162" t="s">
        <v>70</v>
      </c>
      <c r="C53" s="163" t="str">
        <f>CONCATENATE(B48," ",C48)</f>
        <v>767 Konstrukce zámečnické</v>
      </c>
      <c r="D53" s="161"/>
      <c r="E53" s="164"/>
      <c r="F53" s="164"/>
      <c r="G53" s="165">
        <f>SUM(G48:G52)</f>
        <v>0</v>
      </c>
      <c r="H53" s="166"/>
      <c r="I53" s="167">
        <f>SUM(I48:I52)</f>
        <v>0.0572418</v>
      </c>
      <c r="O53" s="146">
        <v>4</v>
      </c>
      <c r="BA53" s="168">
        <f>SUM(BA48:BA52)</f>
        <v>0</v>
      </c>
      <c r="BB53" s="168">
        <f>SUM(BB48:BB52)</f>
        <v>0</v>
      </c>
      <c r="BC53" s="168">
        <f>SUM(BC48:BC52)</f>
        <v>0</v>
      </c>
      <c r="BD53" s="168">
        <f>SUM(BD48:BD52)</f>
        <v>0</v>
      </c>
      <c r="BE53" s="168">
        <f>SUM(BE48:BE52)</f>
        <v>0</v>
      </c>
    </row>
    <row r="54" spans="1:15" ht="12.75">
      <c r="A54" s="139" t="s">
        <v>67</v>
      </c>
      <c r="B54" s="140" t="s">
        <v>144</v>
      </c>
      <c r="C54" s="141" t="s">
        <v>145</v>
      </c>
      <c r="D54" s="142"/>
      <c r="E54" s="143"/>
      <c r="F54" s="143"/>
      <c r="G54" s="144"/>
      <c r="H54" s="145"/>
      <c r="I54" s="145"/>
      <c r="O54" s="146">
        <v>1</v>
      </c>
    </row>
    <row r="55" spans="1:57" ht="12.75">
      <c r="A55" s="147">
        <v>22</v>
      </c>
      <c r="B55" s="148" t="s">
        <v>146</v>
      </c>
      <c r="C55" s="149" t="s">
        <v>147</v>
      </c>
      <c r="D55" s="150" t="s">
        <v>131</v>
      </c>
      <c r="E55" s="151">
        <v>8</v>
      </c>
      <c r="F55" s="151">
        <v>0</v>
      </c>
      <c r="G55" s="152">
        <f>E55*F55</f>
        <v>0</v>
      </c>
      <c r="H55" s="153">
        <v>0</v>
      </c>
      <c r="I55" s="153">
        <f>E55*H55</f>
        <v>0</v>
      </c>
      <c r="O55" s="146">
        <v>2</v>
      </c>
      <c r="AA55" s="122">
        <v>12</v>
      </c>
      <c r="AB55" s="122">
        <v>0</v>
      </c>
      <c r="AC55" s="122">
        <v>22</v>
      </c>
      <c r="AZ55" s="122">
        <v>1</v>
      </c>
      <c r="BA55" s="122">
        <f>IF(AZ55=1,G55,0)</f>
        <v>0</v>
      </c>
      <c r="BB55" s="122">
        <f>IF(AZ55=2,G55,0)</f>
        <v>0</v>
      </c>
      <c r="BC55" s="122">
        <f>IF(AZ55=3,G55,0)</f>
        <v>0</v>
      </c>
      <c r="BD55" s="122">
        <f>IF(AZ55=4,G55,0)</f>
        <v>0</v>
      </c>
      <c r="BE55" s="122">
        <f>IF(AZ55=5,G55,0)</f>
        <v>0</v>
      </c>
    </row>
    <row r="56" spans="1:15" ht="12.75">
      <c r="A56" s="154"/>
      <c r="B56" s="155"/>
      <c r="C56" s="201" t="s">
        <v>148</v>
      </c>
      <c r="D56" s="202"/>
      <c r="E56" s="156">
        <v>8</v>
      </c>
      <c r="F56" s="157"/>
      <c r="G56" s="158"/>
      <c r="H56" s="159"/>
      <c r="I56" s="159"/>
      <c r="M56" s="160" t="s">
        <v>148</v>
      </c>
      <c r="O56" s="146"/>
    </row>
    <row r="57" spans="1:57" ht="12.75">
      <c r="A57" s="147">
        <v>23</v>
      </c>
      <c r="B57" s="148" t="s">
        <v>149</v>
      </c>
      <c r="C57" s="149" t="s">
        <v>150</v>
      </c>
      <c r="D57" s="150" t="s">
        <v>131</v>
      </c>
      <c r="E57" s="151">
        <v>11</v>
      </c>
      <c r="F57" s="151">
        <v>0</v>
      </c>
      <c r="G57" s="152">
        <f>E57*F57</f>
        <v>0</v>
      </c>
      <c r="H57" s="153">
        <v>0</v>
      </c>
      <c r="I57" s="153">
        <f>E57*H57</f>
        <v>0</v>
      </c>
      <c r="O57" s="146">
        <v>2</v>
      </c>
      <c r="AA57" s="122">
        <v>12</v>
      </c>
      <c r="AB57" s="122">
        <v>0</v>
      </c>
      <c r="AC57" s="122">
        <v>23</v>
      </c>
      <c r="AZ57" s="122">
        <v>1</v>
      </c>
      <c r="BA57" s="122">
        <f>IF(AZ57=1,G57,0)</f>
        <v>0</v>
      </c>
      <c r="BB57" s="122">
        <f>IF(AZ57=2,G57,0)</f>
        <v>0</v>
      </c>
      <c r="BC57" s="122">
        <f>IF(AZ57=3,G57,0)</f>
        <v>0</v>
      </c>
      <c r="BD57" s="122">
        <f>IF(AZ57=4,G57,0)</f>
        <v>0</v>
      </c>
      <c r="BE57" s="122">
        <f>IF(AZ57=5,G57,0)</f>
        <v>0</v>
      </c>
    </row>
    <row r="58" spans="1:57" ht="12.75">
      <c r="A58" s="147">
        <v>24</v>
      </c>
      <c r="B58" s="148" t="s">
        <v>151</v>
      </c>
      <c r="C58" s="149" t="s">
        <v>152</v>
      </c>
      <c r="D58" s="150" t="s">
        <v>153</v>
      </c>
      <c r="E58" s="151">
        <v>5.05</v>
      </c>
      <c r="F58" s="151">
        <v>0</v>
      </c>
      <c r="G58" s="152">
        <f>E58*F58</f>
        <v>0</v>
      </c>
      <c r="H58" s="153">
        <v>2.232</v>
      </c>
      <c r="I58" s="153">
        <f>E58*H58</f>
        <v>11.271600000000001</v>
      </c>
      <c r="O58" s="146">
        <v>2</v>
      </c>
      <c r="AA58" s="122">
        <v>12</v>
      </c>
      <c r="AB58" s="122">
        <v>1</v>
      </c>
      <c r="AC58" s="122">
        <v>24</v>
      </c>
      <c r="AZ58" s="122">
        <v>1</v>
      </c>
      <c r="BA58" s="122">
        <f>IF(AZ58=1,G58,0)</f>
        <v>0</v>
      </c>
      <c r="BB58" s="122">
        <f>IF(AZ58=2,G58,0)</f>
        <v>0</v>
      </c>
      <c r="BC58" s="122">
        <f>IF(AZ58=3,G58,0)</f>
        <v>0</v>
      </c>
      <c r="BD58" s="122">
        <f>IF(AZ58=4,G58,0)</f>
        <v>0</v>
      </c>
      <c r="BE58" s="122">
        <f>IF(AZ58=5,G58,0)</f>
        <v>0</v>
      </c>
    </row>
    <row r="59" spans="1:15" ht="12.75">
      <c r="A59" s="154"/>
      <c r="B59" s="155"/>
      <c r="C59" s="201" t="s">
        <v>154</v>
      </c>
      <c r="D59" s="202"/>
      <c r="E59" s="156">
        <v>5.05</v>
      </c>
      <c r="F59" s="157"/>
      <c r="G59" s="158"/>
      <c r="H59" s="159"/>
      <c r="I59" s="159"/>
      <c r="M59" s="160" t="s">
        <v>154</v>
      </c>
      <c r="O59" s="146"/>
    </row>
    <row r="60" spans="1:57" ht="12.75">
      <c r="A60" s="161"/>
      <c r="B60" s="162" t="s">
        <v>70</v>
      </c>
      <c r="C60" s="163" t="str">
        <f>CONCATENATE(B54," ",C54)</f>
        <v>8 Trubní vedení</v>
      </c>
      <c r="D60" s="161"/>
      <c r="E60" s="164"/>
      <c r="F60" s="164"/>
      <c r="G60" s="165">
        <f>SUM(G54:G59)</f>
        <v>0</v>
      </c>
      <c r="H60" s="166"/>
      <c r="I60" s="167">
        <f>SUM(I54:I59)</f>
        <v>11.271600000000001</v>
      </c>
      <c r="O60" s="146">
        <v>4</v>
      </c>
      <c r="BA60" s="168">
        <f>SUM(BA54:BA59)</f>
        <v>0</v>
      </c>
      <c r="BB60" s="168">
        <f>SUM(BB54:BB59)</f>
        <v>0</v>
      </c>
      <c r="BC60" s="168">
        <f>SUM(BC54:BC59)</f>
        <v>0</v>
      </c>
      <c r="BD60" s="168">
        <f>SUM(BD54:BD59)</f>
        <v>0</v>
      </c>
      <c r="BE60" s="168">
        <f>SUM(BE54:BE59)</f>
        <v>0</v>
      </c>
    </row>
    <row r="61" spans="1:15" ht="12.75">
      <c r="A61" s="139" t="s">
        <v>67</v>
      </c>
      <c r="B61" s="140" t="s">
        <v>155</v>
      </c>
      <c r="C61" s="141" t="s">
        <v>156</v>
      </c>
      <c r="D61" s="142"/>
      <c r="E61" s="143"/>
      <c r="F61" s="143"/>
      <c r="G61" s="144"/>
      <c r="H61" s="145"/>
      <c r="I61" s="145"/>
      <c r="O61" s="146">
        <v>1</v>
      </c>
    </row>
    <row r="62" spans="1:57" ht="12.75">
      <c r="A62" s="147">
        <v>25</v>
      </c>
      <c r="B62" s="148" t="s">
        <v>157</v>
      </c>
      <c r="C62" s="149" t="s">
        <v>158</v>
      </c>
      <c r="D62" s="150" t="s">
        <v>75</v>
      </c>
      <c r="E62" s="151">
        <v>0.5</v>
      </c>
      <c r="F62" s="151">
        <v>0</v>
      </c>
      <c r="G62" s="152">
        <f>E62*F62</f>
        <v>0</v>
      </c>
      <c r="H62" s="153">
        <v>0.001</v>
      </c>
      <c r="I62" s="153">
        <f>E62*H62</f>
        <v>0.0005</v>
      </c>
      <c r="O62" s="146">
        <v>2</v>
      </c>
      <c r="AA62" s="122">
        <v>12</v>
      </c>
      <c r="AB62" s="122">
        <v>0</v>
      </c>
      <c r="AC62" s="122">
        <v>25</v>
      </c>
      <c r="AZ62" s="122">
        <v>1</v>
      </c>
      <c r="BA62" s="122">
        <f>IF(AZ62=1,G62,0)</f>
        <v>0</v>
      </c>
      <c r="BB62" s="122">
        <f>IF(AZ62=2,G62,0)</f>
        <v>0</v>
      </c>
      <c r="BC62" s="122">
        <f>IF(AZ62=3,G62,0)</f>
        <v>0</v>
      </c>
      <c r="BD62" s="122">
        <f>IF(AZ62=4,G62,0)</f>
        <v>0</v>
      </c>
      <c r="BE62" s="122">
        <f>IF(AZ62=5,G62,0)</f>
        <v>0</v>
      </c>
    </row>
    <row r="63" spans="1:15" ht="12.75">
      <c r="A63" s="154"/>
      <c r="B63" s="155"/>
      <c r="C63" s="201" t="s">
        <v>159</v>
      </c>
      <c r="D63" s="202"/>
      <c r="E63" s="156">
        <v>0.5</v>
      </c>
      <c r="F63" s="157"/>
      <c r="G63" s="158"/>
      <c r="H63" s="159"/>
      <c r="I63" s="159"/>
      <c r="M63" s="160" t="s">
        <v>159</v>
      </c>
      <c r="O63" s="146"/>
    </row>
    <row r="64" spans="1:57" ht="12.75">
      <c r="A64" s="161"/>
      <c r="B64" s="162" t="s">
        <v>70</v>
      </c>
      <c r="C64" s="163" t="str">
        <f>CONCATENATE(B61," ",C61)</f>
        <v>96 Bourání konstrukcí</v>
      </c>
      <c r="D64" s="161"/>
      <c r="E64" s="164"/>
      <c r="F64" s="164"/>
      <c r="G64" s="165">
        <f>SUM(G61:G63)</f>
        <v>0</v>
      </c>
      <c r="H64" s="166"/>
      <c r="I64" s="167">
        <f>SUM(I61:I63)</f>
        <v>0.0005</v>
      </c>
      <c r="O64" s="146">
        <v>4</v>
      </c>
      <c r="BA64" s="168">
        <f>SUM(BA61:BA63)</f>
        <v>0</v>
      </c>
      <c r="BB64" s="168">
        <f>SUM(BB61:BB63)</f>
        <v>0</v>
      </c>
      <c r="BC64" s="168">
        <f>SUM(BC61:BC63)</f>
        <v>0</v>
      </c>
      <c r="BD64" s="168">
        <f>SUM(BD61:BD63)</f>
        <v>0</v>
      </c>
      <c r="BE64" s="168">
        <f>SUM(BE61:BE63)</f>
        <v>0</v>
      </c>
    </row>
    <row r="65" spans="1:15" ht="12.75">
      <c r="A65" s="139" t="s">
        <v>67</v>
      </c>
      <c r="B65" s="140" t="s">
        <v>160</v>
      </c>
      <c r="C65" s="141" t="s">
        <v>161</v>
      </c>
      <c r="D65" s="142"/>
      <c r="E65" s="143"/>
      <c r="F65" s="143"/>
      <c r="G65" s="144"/>
      <c r="H65" s="145"/>
      <c r="I65" s="145"/>
      <c r="O65" s="146">
        <v>1</v>
      </c>
    </row>
    <row r="66" spans="1:57" ht="12.75">
      <c r="A66" s="147">
        <v>26</v>
      </c>
      <c r="B66" s="148" t="s">
        <v>162</v>
      </c>
      <c r="C66" s="149" t="s">
        <v>163</v>
      </c>
      <c r="D66" s="150" t="s">
        <v>104</v>
      </c>
      <c r="E66" s="151">
        <v>1.425</v>
      </c>
      <c r="F66" s="151">
        <v>0</v>
      </c>
      <c r="G66" s="152">
        <f>E66*F66</f>
        <v>0</v>
      </c>
      <c r="H66" s="153">
        <v>0</v>
      </c>
      <c r="I66" s="153">
        <f>E66*H66</f>
        <v>0</v>
      </c>
      <c r="O66" s="146">
        <v>2</v>
      </c>
      <c r="AA66" s="122">
        <v>12</v>
      </c>
      <c r="AB66" s="122">
        <v>0</v>
      </c>
      <c r="AC66" s="122">
        <v>26</v>
      </c>
      <c r="AZ66" s="122">
        <v>1</v>
      </c>
      <c r="BA66" s="122">
        <f>IF(AZ66=1,G66,0)</f>
        <v>0</v>
      </c>
      <c r="BB66" s="122">
        <f>IF(AZ66=2,G66,0)</f>
        <v>0</v>
      </c>
      <c r="BC66" s="122">
        <f>IF(AZ66=3,G66,0)</f>
        <v>0</v>
      </c>
      <c r="BD66" s="122">
        <f>IF(AZ66=4,G66,0)</f>
        <v>0</v>
      </c>
      <c r="BE66" s="122">
        <f>IF(AZ66=5,G66,0)</f>
        <v>0</v>
      </c>
    </row>
    <row r="67" spans="1:57" ht="12.75">
      <c r="A67" s="147">
        <v>27</v>
      </c>
      <c r="B67" s="148" t="s">
        <v>164</v>
      </c>
      <c r="C67" s="149" t="s">
        <v>165</v>
      </c>
      <c r="D67" s="150" t="s">
        <v>104</v>
      </c>
      <c r="E67" s="151">
        <v>19.95</v>
      </c>
      <c r="F67" s="151">
        <v>0</v>
      </c>
      <c r="G67" s="152">
        <f>E67*F67</f>
        <v>0</v>
      </c>
      <c r="H67" s="153">
        <v>0</v>
      </c>
      <c r="I67" s="153">
        <f>E67*H67</f>
        <v>0</v>
      </c>
      <c r="O67" s="146">
        <v>2</v>
      </c>
      <c r="AA67" s="122">
        <v>12</v>
      </c>
      <c r="AB67" s="122">
        <v>0</v>
      </c>
      <c r="AC67" s="122">
        <v>27</v>
      </c>
      <c r="AZ67" s="122">
        <v>1</v>
      </c>
      <c r="BA67" s="122">
        <f>IF(AZ67=1,G67,0)</f>
        <v>0</v>
      </c>
      <c r="BB67" s="122">
        <f>IF(AZ67=2,G67,0)</f>
        <v>0</v>
      </c>
      <c r="BC67" s="122">
        <f>IF(AZ67=3,G67,0)</f>
        <v>0</v>
      </c>
      <c r="BD67" s="122">
        <f>IF(AZ67=4,G67,0)</f>
        <v>0</v>
      </c>
      <c r="BE67" s="122">
        <f>IF(AZ67=5,G67,0)</f>
        <v>0</v>
      </c>
    </row>
    <row r="68" spans="1:15" ht="12.75">
      <c r="A68" s="154"/>
      <c r="B68" s="155"/>
      <c r="C68" s="201" t="s">
        <v>166</v>
      </c>
      <c r="D68" s="202"/>
      <c r="E68" s="156">
        <v>19.95</v>
      </c>
      <c r="F68" s="157"/>
      <c r="G68" s="158"/>
      <c r="H68" s="159"/>
      <c r="I68" s="159"/>
      <c r="M68" s="160" t="s">
        <v>166</v>
      </c>
      <c r="O68" s="146"/>
    </row>
    <row r="69" spans="1:57" ht="12.75">
      <c r="A69" s="161"/>
      <c r="B69" s="162" t="s">
        <v>70</v>
      </c>
      <c r="C69" s="163" t="str">
        <f>CONCATENATE(B65," ",C65)</f>
        <v>97 Prorážení otvorů</v>
      </c>
      <c r="D69" s="161"/>
      <c r="E69" s="164"/>
      <c r="F69" s="164"/>
      <c r="G69" s="165">
        <f>SUM(G65:G68)</f>
        <v>0</v>
      </c>
      <c r="H69" s="166"/>
      <c r="I69" s="167">
        <f>SUM(I65:I68)</f>
        <v>0</v>
      </c>
      <c r="O69" s="146">
        <v>4</v>
      </c>
      <c r="BA69" s="168">
        <f>SUM(BA65:BA68)</f>
        <v>0</v>
      </c>
      <c r="BB69" s="168">
        <f>SUM(BB65:BB68)</f>
        <v>0</v>
      </c>
      <c r="BC69" s="168">
        <f>SUM(BC65:BC68)</f>
        <v>0</v>
      </c>
      <c r="BD69" s="168">
        <f>SUM(BD65:BD68)</f>
        <v>0</v>
      </c>
      <c r="BE69" s="168">
        <f>SUM(BE65:BE68)</f>
        <v>0</v>
      </c>
    </row>
    <row r="70" spans="1:15" ht="12.75">
      <c r="A70" s="139" t="s">
        <v>67</v>
      </c>
      <c r="B70" s="140" t="s">
        <v>167</v>
      </c>
      <c r="C70" s="141" t="s">
        <v>168</v>
      </c>
      <c r="D70" s="142"/>
      <c r="E70" s="143"/>
      <c r="F70" s="143"/>
      <c r="G70" s="144"/>
      <c r="H70" s="145"/>
      <c r="I70" s="145"/>
      <c r="O70" s="146">
        <v>1</v>
      </c>
    </row>
    <row r="71" spans="1:57" ht="12.75">
      <c r="A71" s="147">
        <v>28</v>
      </c>
      <c r="B71" s="148" t="s">
        <v>169</v>
      </c>
      <c r="C71" s="149" t="s">
        <v>170</v>
      </c>
      <c r="D71" s="150" t="s">
        <v>104</v>
      </c>
      <c r="E71" s="151">
        <v>74.082</v>
      </c>
      <c r="F71" s="151">
        <v>0</v>
      </c>
      <c r="G71" s="152">
        <f>E71*F71</f>
        <v>0</v>
      </c>
      <c r="H71" s="153">
        <v>0</v>
      </c>
      <c r="I71" s="153">
        <f>E71*H71</f>
        <v>0</v>
      </c>
      <c r="O71" s="146">
        <v>2</v>
      </c>
      <c r="AA71" s="122">
        <v>12</v>
      </c>
      <c r="AB71" s="122">
        <v>0</v>
      </c>
      <c r="AC71" s="122">
        <v>28</v>
      </c>
      <c r="AZ71" s="122">
        <v>1</v>
      </c>
      <c r="BA71" s="122">
        <f>IF(AZ71=1,G71,0)</f>
        <v>0</v>
      </c>
      <c r="BB71" s="122">
        <f>IF(AZ71=2,G71,0)</f>
        <v>0</v>
      </c>
      <c r="BC71" s="122">
        <f>IF(AZ71=3,G71,0)</f>
        <v>0</v>
      </c>
      <c r="BD71" s="122">
        <f>IF(AZ71=4,G71,0)</f>
        <v>0</v>
      </c>
      <c r="BE71" s="122">
        <f>IF(AZ71=5,G71,0)</f>
        <v>0</v>
      </c>
    </row>
    <row r="72" spans="1:15" ht="12.75">
      <c r="A72" s="154"/>
      <c r="B72" s="155"/>
      <c r="C72" s="201" t="s">
        <v>171</v>
      </c>
      <c r="D72" s="202"/>
      <c r="E72" s="156">
        <v>74.082</v>
      </c>
      <c r="F72" s="157"/>
      <c r="G72" s="158"/>
      <c r="H72" s="159"/>
      <c r="I72" s="159"/>
      <c r="M72" s="160" t="s">
        <v>171</v>
      </c>
      <c r="O72" s="146"/>
    </row>
    <row r="73" spans="1:57" ht="12.75">
      <c r="A73" s="161"/>
      <c r="B73" s="162" t="s">
        <v>70</v>
      </c>
      <c r="C73" s="163" t="str">
        <f>CONCATENATE(B70," ",C70)</f>
        <v>99 Staveništní přesun hmot</v>
      </c>
      <c r="D73" s="161"/>
      <c r="E73" s="164"/>
      <c r="F73" s="164"/>
      <c r="G73" s="165">
        <f>SUM(G70:G72)</f>
        <v>0</v>
      </c>
      <c r="H73" s="166"/>
      <c r="I73" s="167">
        <f>SUM(I70:I72)</f>
        <v>0</v>
      </c>
      <c r="O73" s="146">
        <v>4</v>
      </c>
      <c r="BA73" s="168">
        <f>SUM(BA70:BA72)</f>
        <v>0</v>
      </c>
      <c r="BB73" s="168">
        <f>SUM(BB70:BB72)</f>
        <v>0</v>
      </c>
      <c r="BC73" s="168">
        <f>SUM(BC70:BC72)</f>
        <v>0</v>
      </c>
      <c r="BD73" s="168">
        <f>SUM(BD70:BD72)</f>
        <v>0</v>
      </c>
      <c r="BE73" s="168">
        <f>SUM(BE70:BE72)</f>
        <v>0</v>
      </c>
    </row>
    <row r="74" ht="12.75">
      <c r="E74" s="122"/>
    </row>
    <row r="75" ht="12.75">
      <c r="E75" s="122"/>
    </row>
    <row r="76" ht="12.75">
      <c r="E76" s="122"/>
    </row>
    <row r="77" ht="12.75">
      <c r="E77" s="122"/>
    </row>
    <row r="78" ht="12.75">
      <c r="E78" s="122"/>
    </row>
    <row r="79" ht="12.75">
      <c r="E79" s="122"/>
    </row>
    <row r="80" ht="12.75">
      <c r="E80" s="122"/>
    </row>
    <row r="81" ht="12.75">
      <c r="E81" s="122"/>
    </row>
    <row r="82" ht="12.75">
      <c r="E82" s="122"/>
    </row>
    <row r="83" ht="12.75">
      <c r="E83" s="122"/>
    </row>
    <row r="84" ht="12.75">
      <c r="E84" s="122"/>
    </row>
    <row r="85" ht="12.75">
      <c r="E85" s="122"/>
    </row>
    <row r="86" ht="12.75">
      <c r="E86" s="122"/>
    </row>
    <row r="87" ht="12.75">
      <c r="E87" s="122"/>
    </row>
    <row r="88" ht="12.75">
      <c r="E88" s="122"/>
    </row>
    <row r="89" ht="12.75">
      <c r="E89" s="122"/>
    </row>
    <row r="90" ht="12.75">
      <c r="E90" s="122"/>
    </row>
    <row r="91" ht="12.75">
      <c r="E91" s="122"/>
    </row>
    <row r="92" ht="12.75">
      <c r="E92" s="122"/>
    </row>
    <row r="93" ht="12.75">
      <c r="E93" s="122"/>
    </row>
    <row r="94" ht="12.75">
      <c r="E94" s="122"/>
    </row>
    <row r="95" ht="12.75">
      <c r="E95" s="122"/>
    </row>
    <row r="96" ht="12.75">
      <c r="E96" s="122"/>
    </row>
    <row r="97" spans="1:7" ht="12.75">
      <c r="A97" s="169"/>
      <c r="B97" s="169"/>
      <c r="C97" s="169"/>
      <c r="D97" s="169"/>
      <c r="E97" s="169"/>
      <c r="F97" s="169"/>
      <c r="G97" s="169"/>
    </row>
    <row r="98" spans="1:7" ht="12.75">
      <c r="A98" s="169"/>
      <c r="B98" s="169"/>
      <c r="C98" s="169"/>
      <c r="D98" s="169"/>
      <c r="E98" s="169"/>
      <c r="F98" s="169"/>
      <c r="G98" s="169"/>
    </row>
    <row r="99" spans="1:7" ht="12.75">
      <c r="A99" s="169"/>
      <c r="B99" s="169"/>
      <c r="C99" s="169"/>
      <c r="D99" s="169"/>
      <c r="E99" s="169"/>
      <c r="F99" s="169"/>
      <c r="G99" s="169"/>
    </row>
    <row r="100" spans="1:7" ht="12.75">
      <c r="A100" s="169"/>
      <c r="B100" s="169"/>
      <c r="C100" s="169"/>
      <c r="D100" s="169"/>
      <c r="E100" s="169"/>
      <c r="F100" s="169"/>
      <c r="G100" s="169"/>
    </row>
    <row r="101" ht="12.75">
      <c r="E101" s="122"/>
    </row>
    <row r="102" ht="12.75">
      <c r="E102" s="122"/>
    </row>
    <row r="103" ht="12.75">
      <c r="E103" s="122"/>
    </row>
    <row r="104" ht="12.75">
      <c r="E104" s="122"/>
    </row>
    <row r="105" ht="12.75">
      <c r="E105" s="122"/>
    </row>
    <row r="106" ht="12.75">
      <c r="E106" s="122"/>
    </row>
    <row r="107" ht="12.75">
      <c r="E107" s="122"/>
    </row>
    <row r="108" ht="12.75">
      <c r="E108" s="122"/>
    </row>
    <row r="109" ht="12.75">
      <c r="E109" s="122"/>
    </row>
    <row r="110" ht="12.75">
      <c r="E110" s="122"/>
    </row>
    <row r="111" ht="12.75">
      <c r="E111" s="122"/>
    </row>
    <row r="112" ht="12.75">
      <c r="E112" s="122"/>
    </row>
    <row r="113" ht="12.75">
      <c r="E113" s="122"/>
    </row>
    <row r="114" ht="12.75">
      <c r="E114" s="122"/>
    </row>
    <row r="115" ht="12.75">
      <c r="E115" s="122"/>
    </row>
    <row r="116" ht="12.75">
      <c r="E116" s="122"/>
    </row>
    <row r="117" ht="12.75">
      <c r="E117" s="122"/>
    </row>
    <row r="118" ht="12.75">
      <c r="E118" s="122"/>
    </row>
    <row r="119" ht="12.75">
      <c r="E119" s="122"/>
    </row>
    <row r="120" ht="12.75">
      <c r="E120" s="122"/>
    </row>
    <row r="121" ht="12.75">
      <c r="E121" s="122"/>
    </row>
    <row r="122" ht="12.75">
      <c r="E122" s="122"/>
    </row>
    <row r="123" ht="12.75">
      <c r="E123" s="122"/>
    </row>
    <row r="124" ht="12.75">
      <c r="E124" s="122"/>
    </row>
    <row r="125" ht="12.75">
      <c r="E125" s="122"/>
    </row>
    <row r="126" spans="1:2" ht="12.75">
      <c r="A126" s="170"/>
      <c r="B126" s="170"/>
    </row>
    <row r="127" spans="1:7" ht="12.75">
      <c r="A127" s="169"/>
      <c r="B127" s="169"/>
      <c r="C127" s="172"/>
      <c r="D127" s="172"/>
      <c r="E127" s="173"/>
      <c r="F127" s="172"/>
      <c r="G127" s="174"/>
    </row>
    <row r="128" spans="1:7" ht="12.75">
      <c r="A128" s="175"/>
      <c r="B128" s="175"/>
      <c r="C128" s="169"/>
      <c r="D128" s="169"/>
      <c r="E128" s="176"/>
      <c r="F128" s="169"/>
      <c r="G128" s="169"/>
    </row>
    <row r="129" spans="1:7" ht="12.75">
      <c r="A129" s="169"/>
      <c r="B129" s="169"/>
      <c r="C129" s="169"/>
      <c r="D129" s="169"/>
      <c r="E129" s="176"/>
      <c r="F129" s="169"/>
      <c r="G129" s="169"/>
    </row>
    <row r="130" spans="1:7" ht="12.75">
      <c r="A130" s="169"/>
      <c r="B130" s="169"/>
      <c r="C130" s="169"/>
      <c r="D130" s="169"/>
      <c r="E130" s="176"/>
      <c r="F130" s="169"/>
      <c r="G130" s="169"/>
    </row>
    <row r="131" spans="1:7" ht="12.75">
      <c r="A131" s="169"/>
      <c r="B131" s="169"/>
      <c r="C131" s="169"/>
      <c r="D131" s="169"/>
      <c r="E131" s="176"/>
      <c r="F131" s="169"/>
      <c r="G131" s="169"/>
    </row>
    <row r="132" spans="1:7" ht="12.75">
      <c r="A132" s="169"/>
      <c r="B132" s="169"/>
      <c r="C132" s="169"/>
      <c r="D132" s="169"/>
      <c r="E132" s="176"/>
      <c r="F132" s="169"/>
      <c r="G132" s="169"/>
    </row>
    <row r="133" spans="1:7" ht="12.75">
      <c r="A133" s="169"/>
      <c r="B133" s="169"/>
      <c r="C133" s="169"/>
      <c r="D133" s="169"/>
      <c r="E133" s="176"/>
      <c r="F133" s="169"/>
      <c r="G133" s="169"/>
    </row>
    <row r="134" spans="1:7" ht="12.75">
      <c r="A134" s="169"/>
      <c r="B134" s="169"/>
      <c r="C134" s="169"/>
      <c r="D134" s="169"/>
      <c r="E134" s="176"/>
      <c r="F134" s="169"/>
      <c r="G134" s="169"/>
    </row>
    <row r="135" spans="1:7" ht="12.75">
      <c r="A135" s="169"/>
      <c r="B135" s="169"/>
      <c r="C135" s="169"/>
      <c r="D135" s="169"/>
      <c r="E135" s="176"/>
      <c r="F135" s="169"/>
      <c r="G135" s="169"/>
    </row>
    <row r="136" spans="1:7" ht="12.75">
      <c r="A136" s="169"/>
      <c r="B136" s="169"/>
      <c r="C136" s="169"/>
      <c r="D136" s="169"/>
      <c r="E136" s="176"/>
      <c r="F136" s="169"/>
      <c r="G136" s="169"/>
    </row>
    <row r="137" spans="1:7" ht="12.75">
      <c r="A137" s="169"/>
      <c r="B137" s="169"/>
      <c r="C137" s="169"/>
      <c r="D137" s="169"/>
      <c r="E137" s="176"/>
      <c r="F137" s="169"/>
      <c r="G137" s="169"/>
    </row>
    <row r="138" spans="1:7" ht="12.75">
      <c r="A138" s="169"/>
      <c r="B138" s="169"/>
      <c r="C138" s="169"/>
      <c r="D138" s="169"/>
      <c r="E138" s="176"/>
      <c r="F138" s="169"/>
      <c r="G138" s="169"/>
    </row>
    <row r="139" spans="1:7" ht="12.75">
      <c r="A139" s="169"/>
      <c r="B139" s="169"/>
      <c r="C139" s="169"/>
      <c r="D139" s="169"/>
      <c r="E139" s="176"/>
      <c r="F139" s="169"/>
      <c r="G139" s="169"/>
    </row>
    <row r="140" spans="1:7" ht="12.75">
      <c r="A140" s="169"/>
      <c r="B140" s="169"/>
      <c r="C140" s="169"/>
      <c r="D140" s="169"/>
      <c r="E140" s="176"/>
      <c r="F140" s="169"/>
      <c r="G140" s="169"/>
    </row>
  </sheetData>
  <sheetProtection/>
  <mergeCells count="26">
    <mergeCell ref="C13:D13"/>
    <mergeCell ref="C15:D15"/>
    <mergeCell ref="C17:D17"/>
    <mergeCell ref="C22:D22"/>
    <mergeCell ref="A1:I1"/>
    <mergeCell ref="A3:B3"/>
    <mergeCell ref="A4:B4"/>
    <mergeCell ref="G4:I4"/>
    <mergeCell ref="C9:D9"/>
    <mergeCell ref="C10:D10"/>
    <mergeCell ref="C12:D12"/>
    <mergeCell ref="C46:D46"/>
    <mergeCell ref="C29:D29"/>
    <mergeCell ref="C31:D31"/>
    <mergeCell ref="C33:D33"/>
    <mergeCell ref="C35:D35"/>
    <mergeCell ref="C36:D36"/>
    <mergeCell ref="C37:D37"/>
    <mergeCell ref="C38:D38"/>
    <mergeCell ref="C41:D41"/>
    <mergeCell ref="C68:D68"/>
    <mergeCell ref="C72:D72"/>
    <mergeCell ref="C63:D63"/>
    <mergeCell ref="C50:D50"/>
    <mergeCell ref="C56:D56"/>
    <mergeCell ref="C59:D59"/>
  </mergeCells>
  <printOptions/>
  <pageMargins left="0.5905511811023623" right="0.3937007874015748" top="0.5905511811023623" bottom="0.1968503937007874" header="0" footer="0.1968503937007874"/>
  <pageSetup horizontalDpi="300" verticalDpi="300" orientation="landscape" paperSize="9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Agroprojekce Litomyšl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</dc:creator>
  <cp:keywords/>
  <dc:description/>
  <cp:lastModifiedBy> </cp:lastModifiedBy>
  <cp:lastPrinted>2009-07-30T10:38:53Z</cp:lastPrinted>
  <dcterms:created xsi:type="dcterms:W3CDTF">2009-07-30T10:38:09Z</dcterms:created>
  <dcterms:modified xsi:type="dcterms:W3CDTF">2012-05-28T14:48:31Z</dcterms:modified>
  <cp:category/>
  <cp:version/>
  <cp:contentType/>
  <cp:contentStatus/>
</cp:coreProperties>
</file>