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0423 - DVT Polepka, Dob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'190423 - DVT Polepka, Dob...'!$C$86:$K$165</definedName>
    <definedName name="_xlnm.Print_Area" localSheetId="1">'190423 - DVT Polepka, Dob...'!$C$4:$J$37,'190423 - DVT Polepka, Dob...'!$C$43:$J$70,'190423 - DVT Polepka, Dob...'!$C$76:$K$165</definedName>
    <definedName name="_xlnm.Print_Titles" localSheetId="1">'190423 - DVT Polepka, Dob...'!$86:$86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T159"/>
  <c r="R160"/>
  <c r="R159"/>
  <c r="P160"/>
  <c r="P159"/>
  <c r="BK160"/>
  <c r="BK159"/>
  <c r="J159"/>
  <c r="J160"/>
  <c r="BE160"/>
  <c r="J69"/>
  <c r="BI157"/>
  <c r="BH157"/>
  <c r="BG157"/>
  <c r="BF157"/>
  <c r="T157"/>
  <c r="T156"/>
  <c r="R157"/>
  <c r="R156"/>
  <c r="P157"/>
  <c r="P156"/>
  <c r="BK157"/>
  <c r="BK156"/>
  <c r="J156"/>
  <c r="J157"/>
  <c r="BE157"/>
  <c r="J68"/>
  <c r="BI154"/>
  <c r="BH154"/>
  <c r="BG154"/>
  <c r="BF154"/>
  <c r="T154"/>
  <c r="R154"/>
  <c r="P154"/>
  <c r="BK154"/>
  <c r="J154"/>
  <c r="BE154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67"/>
  <c r="J66"/>
  <c r="BI148"/>
  <c r="BH148"/>
  <c r="BG148"/>
  <c r="BF148"/>
  <c r="T148"/>
  <c r="T147"/>
  <c r="T146"/>
  <c r="R148"/>
  <c r="R147"/>
  <c r="R146"/>
  <c r="P148"/>
  <c r="P147"/>
  <c r="P146"/>
  <c r="BK148"/>
  <c r="BK147"/>
  <c r="J147"/>
  <c r="BK146"/>
  <c r="J146"/>
  <c r="J148"/>
  <c r="BE148"/>
  <c r="J65"/>
  <c r="J64"/>
  <c r="BI144"/>
  <c r="BH144"/>
  <c r="BG144"/>
  <c r="BF144"/>
  <c r="T144"/>
  <c r="T143"/>
  <c r="R144"/>
  <c r="R143"/>
  <c r="P144"/>
  <c r="P143"/>
  <c r="BK144"/>
  <c r="BK143"/>
  <c r="J143"/>
  <c r="J144"/>
  <c r="BE144"/>
  <c r="J63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62"/>
  <c r="BI131"/>
  <c r="BH131"/>
  <c r="BG131"/>
  <c r="BF131"/>
  <c r="T131"/>
  <c r="R131"/>
  <c r="P131"/>
  <c r="BK131"/>
  <c r="J131"/>
  <c r="BE131"/>
  <c r="BI127"/>
  <c r="BH127"/>
  <c r="BG127"/>
  <c r="BF127"/>
  <c r="T127"/>
  <c r="T126"/>
  <c r="R127"/>
  <c r="R126"/>
  <c r="P127"/>
  <c r="P126"/>
  <c r="BK127"/>
  <c r="BK126"/>
  <c r="J126"/>
  <c r="J127"/>
  <c r="BE127"/>
  <c r="J61"/>
  <c r="BI124"/>
  <c r="BH124"/>
  <c r="BG124"/>
  <c r="BF124"/>
  <c r="T124"/>
  <c r="T123"/>
  <c r="R124"/>
  <c r="R123"/>
  <c r="P124"/>
  <c r="P123"/>
  <c r="BK124"/>
  <c r="BK123"/>
  <c r="J123"/>
  <c r="J124"/>
  <c r="BE124"/>
  <c r="J60"/>
  <c r="BI117"/>
  <c r="BH117"/>
  <c r="BG117"/>
  <c r="BF117"/>
  <c r="T117"/>
  <c r="T116"/>
  <c r="R117"/>
  <c r="R116"/>
  <c r="P117"/>
  <c r="P116"/>
  <c r="BK117"/>
  <c r="BK116"/>
  <c r="J116"/>
  <c r="J117"/>
  <c r="BE117"/>
  <c r="J59"/>
  <c r="BI114"/>
  <c r="BH114"/>
  <c r="BG114"/>
  <c r="BF114"/>
  <c r="T114"/>
  <c r="R114"/>
  <c r="P114"/>
  <c r="BK114"/>
  <c r="J114"/>
  <c r="BE114"/>
  <c r="BI110"/>
  <c r="BH110"/>
  <c r="BG110"/>
  <c r="BF110"/>
  <c r="T110"/>
  <c r="T109"/>
  <c r="R110"/>
  <c r="R109"/>
  <c r="P110"/>
  <c r="P109"/>
  <c r="BK110"/>
  <c r="BK109"/>
  <c r="J109"/>
  <c r="J110"/>
  <c r="BE110"/>
  <c r="J5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5"/>
  <c i="1" r="BD55"/>
  <c i="2" r="BH90"/>
  <c r="F34"/>
  <c i="1" r="BC55"/>
  <c i="2" r="BG90"/>
  <c r="F33"/>
  <c i="1" r="BB55"/>
  <c i="2" r="BF90"/>
  <c r="J32"/>
  <c i="1" r="AW55"/>
  <c i="2" r="F32"/>
  <c i="1" r="BA55"/>
  <c i="2" r="T90"/>
  <c r="T89"/>
  <c r="T88"/>
  <c r="T87"/>
  <c r="R90"/>
  <c r="R89"/>
  <c r="R88"/>
  <c r="R87"/>
  <c r="P90"/>
  <c r="P89"/>
  <c r="P88"/>
  <c r="P87"/>
  <c i="1" r="AU55"/>
  <c i="2" r="BK90"/>
  <c r="BK89"/>
  <c r="J89"/>
  <c r="BK88"/>
  <c r="J88"/>
  <c r="BK87"/>
  <c r="J87"/>
  <c r="J55"/>
  <c r="J28"/>
  <c i="1" r="AG55"/>
  <c i="2" r="J90"/>
  <c r="BE90"/>
  <c r="J31"/>
  <c i="1" r="AV55"/>
  <c i="2" r="F31"/>
  <c i="1" r="AZ55"/>
  <c i="2" r="J57"/>
  <c r="J56"/>
  <c r="F81"/>
  <c r="E79"/>
  <c r="F48"/>
  <c r="E46"/>
  <c r="J37"/>
  <c r="J22"/>
  <c r="E22"/>
  <c r="J84"/>
  <c r="J51"/>
  <c r="J21"/>
  <c r="J19"/>
  <c r="E19"/>
  <c r="J83"/>
  <c r="J50"/>
  <c r="J18"/>
  <c r="J16"/>
  <c r="E16"/>
  <c r="F84"/>
  <c r="F51"/>
  <c r="J15"/>
  <c r="J13"/>
  <c r="E13"/>
  <c r="F83"/>
  <c r="F50"/>
  <c r="J12"/>
  <c r="J10"/>
  <c r="J81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<sst xmlns="http://schemas.openxmlformats.org/spreadsheetml/2006/main">
  <si>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</si>
  <si>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</si>
  <si>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</si>
  <si>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</si>
  <si>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</si>
  <si>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{0bd77388-6e2a-4424-9900-3c29c5d83c3d}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</si>
  <si>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</si>
  <si>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</si>
  <si>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</si>
  <si>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</si>
  <si>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</si>
  <si>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</si>
  <si>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</si>
  <si>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</si>
  <si>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190423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</si>
  <si>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</si>
  <si>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</si>
  <si>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DVT Polepka, Dobřeň, oprava úpravy, ř.km 16,530 - 16,610</t>
  </si>
  <si>
    <t>KSO:</t>
  </si>
  <si>
    <t>CC-CZ:</t>
  </si>
  <si>
    <t>Místo:</t>
  </si>
  <si>
    <t xml:space="preserve"> </t>
  </si>
  <si>
    <t>Datum:</t>
  </si>
  <si>
    <t>23. 4. 2019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</si>
  <si>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</si>
  <si>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</si>
  <si>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</si>
  <si>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</si>
  <si>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</si>
  <si>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</si>
  <si>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</si>
  <si>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</si>
  <si>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</si>
  <si>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</si>
  <si>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</si>
  <si>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</si>
  <si>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</si>
  <si>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</si>
  <si>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</si>
  <si>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</si>
  <si>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</si>
  <si>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</si>
  <si>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</si>
  <si>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</si>
  <si>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</si>
  <si>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</si>
  <si>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</si>
  <si>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</si>
  <si>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</si>
  <si>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</si>
  <si>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</si>
  <si>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</si>
  <si>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</si>
  <si>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</si>
  <si>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</si>
  <si>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</si>
  <si>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</si>
  <si>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</si>
  <si>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</si>
  <si>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</si>
  <si>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</si>
  <si>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</si>
  <si>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</si>
  <si>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</si>
  <si>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</si>
  <si>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</si>
  <si>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</si>
  <si>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</si>
  <si>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</si>
  <si>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</si>
  <si>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</si>
  <si>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</si>
  <si>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</si>
  <si>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</si>
  <si>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</si>
  <si>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</si>
  <si>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</si>
  <si>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</si>
  <si>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</si>
  <si>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</si>
  <si>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</si>
  <si>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</si>
  <si>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</si>
  <si>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</si>
  <si>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</si>
  <si>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</si>
  <si>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</si>
  <si>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</si>
  <si>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</si>
  <si>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</si>
  <si>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</si>
  <si>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</si>
  <si>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</si>
  <si>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</si>
  <si>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</si>
  <si>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</si>
  <si>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</si>
  <si>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</si>
  <si>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</si>
  <si>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</si>
  <si>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</si>
  <si>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</si>
  <si>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</si>
  <si>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</si>
  <si>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</si>
  <si>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</si>
  <si>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</si>
  <si>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</si>
  <si>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</si>
  <si>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</si>
  <si>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</si>
  <si>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</si>
  <si>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</si>
  <si>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</si>
  <si>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</si>
  <si>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</si>
  <si>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2018 01</t>
  </si>
  <si>
    <t>4</t>
  </si>
  <si>
    <t>-1789062028</t>
  </si>
  <si>
    <t>PP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</si>
  <si>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</si>
  <si>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</si>
  <si>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</si>
  <si>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</si>
  <si>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-881457556</t>
  </si>
  <si>
    <t>Pohotovost záložní čerpací soupravy pro dopravní výšku do 10 m s uvažovaným průměrným přítokem do 500 l/min</t>
  </si>
  <si>
    <t>3</t>
  </si>
  <si>
    <t>120951123</t>
  </si>
  <si>
    <t>Bourání zdiva z ŽB nebo předpjatého betonu v odkopávkách nebo prokopávkách strojně</t>
  </si>
  <si>
    <t>m3</t>
  </si>
  <si>
    <t>CS ÚRS 2019 01</t>
  </si>
  <si>
    <t>-2137023256</t>
  </si>
  <si>
    <t>Bourání konstrukcí v odkopávkách a prokopávkách s přemístěním suti na hromady na vzdálenost do 20 m nebo s naložením na dopravní prostředek strojně z betonu železového nebo předpjatého</t>
  </si>
  <si>
    <t>VV</t>
  </si>
  <si>
    <t>Ruční dočištění nesoudržných částí betonu a kamene v kavernách, předpoklad 1/3 kubatury kaveren</t>
  </si>
  <si>
    <t>5,27/3</t>
  </si>
  <si>
    <t>161101151</t>
  </si>
  <si>
    <t>Svislé přemístění výkopku z horniny tř. 5 až 7 hl výkopu do 2,5 m</t>
  </si>
  <si>
    <t>863815692</t>
  </si>
  <si>
    <t xml:space="preserve">Svislé přemístění výkopku  bez naložení do dopravní nádoby avšak s vyprázdněním dopravní nádoby na hromadu nebo do dopravního prostředku z horniny tř. 5 až 7, při hloubce výkopu přes 1 do 2,5 m</t>
  </si>
  <si>
    <t>1,757</t>
  </si>
  <si>
    <t>5</t>
  </si>
  <si>
    <t>162701155</t>
  </si>
  <si>
    <t>Vodorovné přemístění do 10000 m výkopku/sypaniny z horniny tř. 5 až 7</t>
  </si>
  <si>
    <t>-1140120282</t>
  </si>
  <si>
    <t xml:space="preserve">Vodorovné přemístění výkopku nebo sypaniny po suchu  na obvyklém dopravním prostředku, bez naložení výkopku, avšak se složením bez rozhrnutí z horniny tř. 5 až 7 na vzdálenost přes 9 000 do 10 000 m</t>
  </si>
  <si>
    <t>6</t>
  </si>
  <si>
    <t>162701159</t>
  </si>
  <si>
    <t>Příplatek k vodorovnému přemístění výkopku/sypaniny z horniny tř. 5 až 7 ZKD 1000 m přes 10000 m</t>
  </si>
  <si>
    <t>-2037166111</t>
  </si>
  <si>
    <t xml:space="preserve">Vodorovné přemístění výkopku nebo sypaniny po suchu  na obvyklém dopravním prostředku, bez naložení výkopku, avšak se složením bez rozhrnutí z horniny tř. 5 až 7 na vzdálenost Příplatek k ceně za každých dalších i započatých 1 000 m</t>
  </si>
  <si>
    <t>1,757*11 'Přepočtené koeficientem množství</t>
  </si>
  <si>
    <t>7</t>
  </si>
  <si>
    <t>171201211</t>
  </si>
  <si>
    <t>Poplatek za uložení stavebního odpadu - zeminy a kameniva na skládce</t>
  </si>
  <si>
    <t>t</t>
  </si>
  <si>
    <t>1337490716</t>
  </si>
  <si>
    <t>Poplatek za uložení stavebního odpadu na skládce (skládkovné) zeminy a kameniva zatříděného do Katalogu odpadů pod kódem 170 504</t>
  </si>
  <si>
    <t>1,757*1,8 'Přepočtené koeficientem množství</t>
  </si>
  <si>
    <t>Zakládání</t>
  </si>
  <si>
    <t>8</t>
  </si>
  <si>
    <t>153116131</t>
  </si>
  <si>
    <t>Zřízení dočasného hrazení ocelového</t>
  </si>
  <si>
    <t>m2</t>
  </si>
  <si>
    <t>-2040634722</t>
  </si>
  <si>
    <t xml:space="preserve">Dočasné hrazení z ocelových hradidel  jednoduché zřízení</t>
  </si>
  <si>
    <t>P</t>
  </si>
  <si>
    <t>Poznámka k položce:_x000d_
Dočasné hrazení jímky (možno použít dřevěné hrazení nebo pytle s pískem)</t>
  </si>
  <si>
    <t>70*1*2 "délka x výška x počet</t>
  </si>
  <si>
    <t>9</t>
  </si>
  <si>
    <t>153116231</t>
  </si>
  <si>
    <t>Odstranění dočasného hrazeni ocelového</t>
  </si>
  <si>
    <t>-1254031391</t>
  </si>
  <si>
    <t xml:space="preserve">Dočasné hrazení z ocelových hradidel  jednoduché odstranění</t>
  </si>
  <si>
    <t>Svislé a kompletní konstrukce</t>
  </si>
  <si>
    <t>10</t>
  </si>
  <si>
    <t>321322113</t>
  </si>
  <si>
    <t>Oprava konstrukce vodních staveb ze ŽB mrazuvzdorného tř. C 30/37 do 3 m3</t>
  </si>
  <si>
    <t>742734046</t>
  </si>
  <si>
    <t xml:space="preserve">Oprava konstrukce z betonu vodních staveb  přehrad, jezů a plavebních komor, spodní stavby vodních elektráren, jader přehrad, odběrných věží a výpustných zařízení, opěrných zdí, šachet, šachtic a ostatních konstrukcí s úpravou pracovních spár, objemu opravovaných míst do 3 m3 jednotlivě železového pro prostředí s mrazovými cykly tř. C 30/37</t>
  </si>
  <si>
    <t>Poznámka k položce:_x000d_
Jako výztuž budou použity kompozitové (čedičivé) kotvy o průměru 5 mm s kompozitovou (čedičovou) sítí s oky 50x50 mm._x000d_
Položka obsahuje i vyvrtání kotevních otvorů a osazení kompozitových (čedičových) kotev na chemickou kotvu.</t>
  </si>
  <si>
    <t>2,72 "pravý břeh</t>
  </si>
  <si>
    <t>2,55 "levý břeh</t>
  </si>
  <si>
    <t>Součet</t>
  </si>
  <si>
    <t>Úpravy povrchů, podlahy a osazování výplní</t>
  </si>
  <si>
    <t>11</t>
  </si>
  <si>
    <t>6286354R1</t>
  </si>
  <si>
    <t>Výplň prasklin trvale pružným tmelem</t>
  </si>
  <si>
    <t>m</t>
  </si>
  <si>
    <t>-2124924476</t>
  </si>
  <si>
    <t>Ostatní konstrukce a práce, bourání</t>
  </si>
  <si>
    <t>12</t>
  </si>
  <si>
    <t>938111111</t>
  </si>
  <si>
    <t>Čištění zdiva opěr, pilířů, křídel od mechu a jiné vegetace</t>
  </si>
  <si>
    <t>-1485958160</t>
  </si>
  <si>
    <t xml:space="preserve">Čištění zdiva opěr, pilířů, křídel  od mechu a jiné vegetace</t>
  </si>
  <si>
    <t>Poznámka k položce:_x000d_
Ruční odstranění vegetace - předpoklad do 10% plochy.</t>
  </si>
  <si>
    <t>349*0,1 'Přepočtené koeficientem množství</t>
  </si>
  <si>
    <t>13</t>
  </si>
  <si>
    <t>985131111</t>
  </si>
  <si>
    <t>Očištění ploch stěn, rubu kleneb a podlah tlakovou vodou</t>
  </si>
  <si>
    <t>-669552045</t>
  </si>
  <si>
    <t>997</t>
  </si>
  <si>
    <t>Přesun sutě</t>
  </si>
  <si>
    <t>14</t>
  </si>
  <si>
    <t>997013801</t>
  </si>
  <si>
    <t>Poplatek za uložení na skládce (skládkovné) stavebního odpadu betonového kód odpadu 170 101</t>
  </si>
  <si>
    <t>-834096909</t>
  </si>
  <si>
    <t>Poplatek za uložení stavebního odpadu na skládce (skládkovné) z prostého betonu zatříděného do Katalogu odpadů pod kódem 170 101</t>
  </si>
  <si>
    <t>997321211</t>
  </si>
  <si>
    <t>Svislá doprava suti a vybouraných hmot v do 4 m</t>
  </si>
  <si>
    <t>-982491762</t>
  </si>
  <si>
    <t xml:space="preserve">Svislá doprava suti a vybouraných hmot  s naložením do dopravního zařízení a s vyprázdněním dopravního zařízení na hromadu nebo do dopravního prostředku na výšku do 4 m</t>
  </si>
  <si>
    <t>16</t>
  </si>
  <si>
    <t>997321511</t>
  </si>
  <si>
    <t>Vodorovná doprava suti a vybouraných hmot po suchu do 1 km</t>
  </si>
  <si>
    <t>-1260145336</t>
  </si>
  <si>
    <t xml:space="preserve">Vodorovná doprava suti a vybouraných hmot  bez naložení, s vyložením a hrubým urovnáním po suchu, na vzdálenost do 1 km</t>
  </si>
  <si>
    <t>17</t>
  </si>
  <si>
    <t>997321519</t>
  </si>
  <si>
    <t>Příplatek ZKD 1km vodorovné dopravy suti a vybouraných hmot po suchu</t>
  </si>
  <si>
    <t>1806581926</t>
  </si>
  <si>
    <t xml:space="preserve">Vodorovná doprava suti a vybouraných hmot  bez naložení, s vyložením a hrubým urovnáním po suchu, na vzdálenost Příplatek k cenám za každý další i započatý 1 km přes 1 km</t>
  </si>
  <si>
    <t>0,01*20 'Přepočtené koeficientem množství</t>
  </si>
  <si>
    <t>998</t>
  </si>
  <si>
    <t>Přesun hmot</t>
  </si>
  <si>
    <t>18</t>
  </si>
  <si>
    <t>998332011</t>
  </si>
  <si>
    <t>Přesun hmot pro úpravy vodních toků a kanály</t>
  </si>
  <si>
    <t>-868440629</t>
  </si>
  <si>
    <t xml:space="preserve">Přesun hmot pro úpravy vodních toků a kanály, hráze rybníků apod.  dopravní vzdálenost do 500 m</t>
  </si>
  <si>
    <t>PSV</t>
  </si>
  <si>
    <t>Práce a dodávky PSV</t>
  </si>
  <si>
    <t>783</t>
  </si>
  <si>
    <t>Dokončovací práce - nátěry</t>
  </si>
  <si>
    <t>19</t>
  </si>
  <si>
    <t>783927R01</t>
  </si>
  <si>
    <t>Krycí dvojnásobný transparentní nátěr betonových zdí</t>
  </si>
  <si>
    <t>898840338</t>
  </si>
  <si>
    <t>Krycí (uzavírací) dvojnásobný transparentní nátěr betonových zdí</t>
  </si>
  <si>
    <t>OST</t>
  </si>
  <si>
    <t>Vedlejší a ostatní rozpočtové náklady</t>
  </si>
  <si>
    <t>01</t>
  </si>
  <si>
    <t>Vedlejší rozpočtové náklady</t>
  </si>
  <si>
    <t>20</t>
  </si>
  <si>
    <t>011</t>
  </si>
  <si>
    <t>Zajištění kompletního zařízení staveniště a jeho připojení na sítě</t>
  </si>
  <si>
    <t>soubor</t>
  </si>
  <si>
    <t>-1876941657</t>
  </si>
  <si>
    <t>01132</t>
  </si>
  <si>
    <t>Zajištění obnovy stavbou dotčených ploch</t>
  </si>
  <si>
    <t>-1309336280</t>
  </si>
  <si>
    <t>02</t>
  </si>
  <si>
    <t>Projektová dokumentace - ostatní náklady</t>
  </si>
  <si>
    <t>22</t>
  </si>
  <si>
    <t>0210</t>
  </si>
  <si>
    <t>Zhotovitelem vypracovaný Plán opatření pro případ havárie, pro případ úniku závadných látek (např. ropné produkty, cementové výluhy, odpadní vody z těsnících clon, atd.)</t>
  </si>
  <si>
    <t>kus</t>
  </si>
  <si>
    <t>742772599</t>
  </si>
  <si>
    <t>09</t>
  </si>
  <si>
    <t>Ostatní náklady</t>
  </si>
  <si>
    <t>23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</si>
  <si>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</si>
  <si>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</si>
  <si>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-14387062</t>
  </si>
  <si>
    <t>24</t>
  </si>
  <si>
    <t>09991</t>
  </si>
  <si>
    <t>Zajištění fotodokumentace veškerých konstrukcí, které budou v průběhu výstavby skryty nebo zakryty</t>
  </si>
  <si>
    <t>688303459</t>
  </si>
  <si>
    <t>25</t>
  </si>
  <si>
    <t>09991.1</t>
  </si>
  <si>
    <t>Projednání přístupu s vlastníky dotčených nemovitostí.</t>
  </si>
  <si>
    <t>-351526026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</si>
</sst>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37</v>
      </c>
      <c r="E29" s="44"/>
      <c r="F29" s="30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190423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DVT Polepka, Dobřeň, oprava úpravy, ř.km 16,530 - 16,610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20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22</v>
      </c>
      <c r="AJ47" s="37"/>
      <c r="AK47" s="37"/>
      <c r="AL47" s="37"/>
      <c r="AM47" s="65" t="str">
        <f>IF(AN8= "","",AN8)</f>
        <v>23. 4. 2019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29</v>
      </c>
      <c r="AJ49" s="37"/>
      <c r="AK49" s="37"/>
      <c r="AL49" s="37"/>
      <c r="AM49" s="66" t="str">
        <f>IF(E17="","",E17)</f>
        <v xml:space="preserve"> </v>
      </c>
      <c r="AN49" s="37"/>
      <c r="AO49" s="37"/>
      <c r="AP49" s="37"/>
      <c r="AQ49" s="37"/>
      <c r="AR49" s="41"/>
      <c r="AS49" s="67" t="s">
        <v>47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27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31</v>
      </c>
      <c r="AJ50" s="37"/>
      <c r="AK50" s="37"/>
      <c r="AL50" s="37"/>
      <c r="AM50" s="66" t="str">
        <f>IF(E20="","",E20)</f>
        <v xml:space="preserve"> 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48</v>
      </c>
      <c r="D52" s="80"/>
      <c r="E52" s="80"/>
      <c r="F52" s="80"/>
      <c r="G52" s="80"/>
      <c r="H52" s="81"/>
      <c r="I52" s="82" t="s">
        <v>49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50</v>
      </c>
      <c r="AH52" s="80"/>
      <c r="AI52" s="80"/>
      <c r="AJ52" s="80"/>
      <c r="AK52" s="80"/>
      <c r="AL52" s="80"/>
      <c r="AM52" s="80"/>
      <c r="AN52" s="82" t="s">
        <v>51</v>
      </c>
      <c r="AO52" s="80"/>
      <c r="AP52" s="84"/>
      <c r="AQ52" s="85" t="s">
        <v>52</v>
      </c>
      <c r="AR52" s="41"/>
      <c r="AS52" s="86" t="s">
        <v>53</v>
      </c>
      <c r="AT52" s="87" t="s">
        <v>54</v>
      </c>
      <c r="AU52" s="87" t="s">
        <v>55</v>
      </c>
      <c r="AV52" s="87" t="s">
        <v>56</v>
      </c>
      <c r="AW52" s="87" t="s">
        <v>57</v>
      </c>
      <c r="AX52" s="87" t="s">
        <v>58</v>
      </c>
      <c r="AY52" s="87" t="s">
        <v>59</v>
      </c>
      <c r="AZ52" s="87" t="s">
        <v>60</v>
      </c>
      <c r="BA52" s="87" t="s">
        <v>61</v>
      </c>
      <c r="BB52" s="87" t="s">
        <v>62</v>
      </c>
      <c r="BC52" s="87" t="s">
        <v>63</v>
      </c>
      <c r="BD52" s="88" t="s">
        <v>64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1"/>
    </row>
    <row r="54" s="4" customFormat="1" ht="32.4" customHeight="1">
      <c r="B54" s="92"/>
      <c r="C54" s="93" t="s">
        <v>65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ROUND(AG55,2)</f>
        <v>0</v>
      </c>
      <c r="AH54" s="95"/>
      <c r="AI54" s="95"/>
      <c r="AJ54" s="95"/>
      <c r="AK54" s="95"/>
      <c r="AL54" s="95"/>
      <c r="AM54" s="95"/>
      <c r="AN54" s="96">
        <f>SUM(AG54,AT54)</f>
        <v>0</v>
      </c>
      <c r="AO54" s="96"/>
      <c r="AP54" s="96"/>
      <c r="AQ54" s="97" t="s">
        <v>1</v>
      </c>
      <c r="AR54" s="98"/>
      <c r="AS54" s="99">
        <f>ROUND(AS55,2)</f>
        <v>0</v>
      </c>
      <c r="AT54" s="100">
        <f>ROUND(SUM(AV54:AW54),2)</f>
        <v>0</v>
      </c>
      <c r="AU54" s="101">
        <f>ROUND(AU55,5)</f>
        <v>0</v>
      </c>
      <c r="AV54" s="100">
        <f>ROUND(AZ54*L29,2)</f>
        <v>0</v>
      </c>
      <c r="AW54" s="100">
        <f>ROUND(BA54*L30,2)</f>
        <v>0</v>
      </c>
      <c r="AX54" s="100">
        <f>ROUND(BB54*L29,2)</f>
        <v>0</v>
      </c>
      <c r="AY54" s="100">
        <f>ROUND(BC54*L30,2)</f>
        <v>0</v>
      </c>
      <c r="AZ54" s="100">
        <f>ROUND(AZ55,2)</f>
        <v>0</v>
      </c>
      <c r="BA54" s="100">
        <f>ROUND(BA55,2)</f>
        <v>0</v>
      </c>
      <c r="BB54" s="100">
        <f>ROUND(BB55,2)</f>
        <v>0</v>
      </c>
      <c r="BC54" s="100">
        <f>ROUND(BC55,2)</f>
        <v>0</v>
      </c>
      <c r="BD54" s="102">
        <f>ROUND(BD55,2)</f>
        <v>0</v>
      </c>
      <c r="BS54" s="103" t="s">
        <v>66</v>
      </c>
      <c r="BT54" s="103" t="s">
        <v>67</v>
      </c>
      <c r="BV54" s="103" t="s">
        <v>68</v>
      </c>
      <c r="BW54" s="103" t="s">
        <v>5</v>
      </c>
      <c r="BX54" s="103" t="s">
        <v>69</v>
      </c>
      <c r="CL54" s="103" t="s">
        <v>1</v>
      </c>
    </row>
    <row r="55" s="5" customFormat="1" ht="27" customHeight="1">
      <c r="A55" s="104" t="s">
        <v>70</v>
      </c>
      <c r="B55" s="105"/>
      <c r="C55" s="106"/>
      <c r="D55" s="107" t="s">
        <v>14</v>
      </c>
      <c r="E55" s="107"/>
      <c r="F55" s="107"/>
      <c r="G55" s="107"/>
      <c r="H55" s="107"/>
      <c r="I55" s="108"/>
      <c r="J55" s="107" t="s">
        <v>17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'190423 - DVT Polepka, Dob...'!J28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71</v>
      </c>
      <c r="AR55" s="111"/>
      <c r="AS55" s="112">
        <v>0</v>
      </c>
      <c r="AT55" s="113">
        <f>ROUND(SUM(AV55:AW55),2)</f>
        <v>0</v>
      </c>
      <c r="AU55" s="114">
        <f>'190423 - DVT Polepka, Dob...'!P87</f>
        <v>0</v>
      </c>
      <c r="AV55" s="113">
        <f>'190423 - DVT Polepka, Dob...'!J31</f>
        <v>0</v>
      </c>
      <c r="AW55" s="113">
        <f>'190423 - DVT Polepka, Dob...'!J32</f>
        <v>0</v>
      </c>
      <c r="AX55" s="113">
        <f>'190423 - DVT Polepka, Dob...'!J33</f>
        <v>0</v>
      </c>
      <c r="AY55" s="113">
        <f>'190423 - DVT Polepka, Dob...'!J34</f>
        <v>0</v>
      </c>
      <c r="AZ55" s="113">
        <f>'190423 - DVT Polepka, Dob...'!F31</f>
        <v>0</v>
      </c>
      <c r="BA55" s="113">
        <f>'190423 - DVT Polepka, Dob...'!F32</f>
        <v>0</v>
      </c>
      <c r="BB55" s="113">
        <f>'190423 - DVT Polepka, Dob...'!F33</f>
        <v>0</v>
      </c>
      <c r="BC55" s="113">
        <f>'190423 - DVT Polepka, Dob...'!F34</f>
        <v>0</v>
      </c>
      <c r="BD55" s="115">
        <f>'190423 - DVT Polepka, Dob...'!F35</f>
        <v>0</v>
      </c>
      <c r="BT55" s="116" t="s">
        <v>72</v>
      </c>
      <c r="BU55" s="116" t="s">
        <v>73</v>
      </c>
      <c r="BV55" s="116" t="s">
        <v>68</v>
      </c>
      <c r="BW55" s="116" t="s">
        <v>5</v>
      </c>
      <c r="BX55" s="116" t="s">
        <v>69</v>
      </c>
      <c r="CL55" s="116" t="s">
        <v>1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9CbcyzaE0TVArYKgNtT0WNuI08JQHO6lDBom1NZ1/vDUlhd9UpIZsIXW4MjNVD0JJntnDX9LwAH743TWRTeV7g==" hashValue="1fE37wyUCJt/vMhr/xnf4PdRlwWgPERL9Xqwd1O2oXw16cS7Cwf8Yg3VqAx5f7vgWO4pK03a7DhkQfONGxZI3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90423 - DVT Polepka, Dob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8"/>
      <c r="AT3" s="15" t="s">
        <v>74</v>
      </c>
    </row>
    <row r="4" ht="24.96" customHeight="1">
      <c r="B4" s="18"/>
      <c r="D4" s="121" t="s">
        <v>75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s="1" customFormat="1" ht="12" customHeight="1">
      <c r="B6" s="41"/>
      <c r="D6" s="122" t="s">
        <v>16</v>
      </c>
      <c r="I6" s="123"/>
      <c r="L6" s="41"/>
    </row>
    <row r="7" s="1" customFormat="1" ht="36.96" customHeight="1">
      <c r="B7" s="41"/>
      <c r="E7" s="124" t="s">
        <v>17</v>
      </c>
      <c r="F7" s="1"/>
      <c r="G7" s="1"/>
      <c r="H7" s="1"/>
      <c r="I7" s="123"/>
      <c r="L7" s="41"/>
    </row>
    <row r="8" s="1" customFormat="1">
      <c r="B8" s="41"/>
      <c r="I8" s="123"/>
      <c r="L8" s="41"/>
    </row>
    <row r="9" s="1" customFormat="1" ht="12" customHeight="1">
      <c r="B9" s="41"/>
      <c r="D9" s="122" t="s">
        <v>18</v>
      </c>
      <c r="F9" s="15" t="s">
        <v>1</v>
      </c>
      <c r="I9" s="125" t="s">
        <v>19</v>
      </c>
      <c r="J9" s="15" t="s">
        <v>1</v>
      </c>
      <c r="L9" s="41"/>
    </row>
    <row r="10" s="1" customFormat="1" ht="12" customHeight="1">
      <c r="B10" s="41"/>
      <c r="D10" s="122" t="s">
        <v>20</v>
      </c>
      <c r="F10" s="15" t="s">
        <v>21</v>
      </c>
      <c r="I10" s="125" t="s">
        <v>22</v>
      </c>
      <c r="J10" s="126" t="str">
        <f>'Rekapitulace stavby'!AN8</f>
        <v>23. 4. 2019</v>
      </c>
      <c r="L10" s="41"/>
    </row>
    <row r="11" s="1" customFormat="1" ht="10.8" customHeight="1">
      <c r="B11" s="41"/>
      <c r="I11" s="123"/>
      <c r="L11" s="41"/>
    </row>
    <row r="12" s="1" customFormat="1" ht="12" customHeight="1">
      <c r="B12" s="41"/>
      <c r="D12" s="122" t="s">
        <v>24</v>
      </c>
      <c r="I12" s="125" t="s">
        <v>25</v>
      </c>
      <c r="J12" s="15" t="str">
        <f>IF('Rekapitulace stavby'!AN10="","",'Rekapitulace stavby'!AN10)</f>
        <v/>
      </c>
      <c r="L12" s="41"/>
    </row>
    <row r="13" s="1" customFormat="1" ht="18" customHeight="1">
      <c r="B13" s="41"/>
      <c r="E13" s="15" t="str">
        <f>IF('Rekapitulace stavby'!E11="","",'Rekapitulace stavby'!E11)</f>
        <v xml:space="preserve"> </v>
      </c>
      <c r="I13" s="125" t="s">
        <v>26</v>
      </c>
      <c r="J13" s="15" t="str">
        <f>IF('Rekapitulace stavby'!AN11="","",'Rekapitulace stavby'!AN11)</f>
        <v/>
      </c>
      <c r="L13" s="41"/>
    </row>
    <row r="14" s="1" customFormat="1" ht="6.96" customHeight="1">
      <c r="B14" s="41"/>
      <c r="I14" s="123"/>
      <c r="L14" s="41"/>
    </row>
    <row r="15" s="1" customFormat="1" ht="12" customHeight="1">
      <c r="B15" s="41"/>
      <c r="D15" s="122" t="s">
        <v>27</v>
      </c>
      <c r="I15" s="125" t="s">
        <v>25</v>
      </c>
      <c r="J15" s="31" t="str">
        <f>'Rekapitulace stavby'!AN13</f>
        <v>Vyplň údaj</v>
      </c>
      <c r="L15" s="41"/>
    </row>
    <row r="16" s="1" customFormat="1" ht="18" customHeight="1">
      <c r="B16" s="41"/>
      <c r="E16" s="31" t="str">
        <f>'Rekapitulace stavby'!E14</f>
        <v>Vyplň údaj</v>
      </c>
      <c r="F16" s="15"/>
      <c r="G16" s="15"/>
      <c r="H16" s="15"/>
      <c r="I16" s="125" t="s">
        <v>26</v>
      </c>
      <c r="J16" s="31" t="str">
        <f>'Rekapitulace stavby'!AN14</f>
        <v>Vyplň údaj</v>
      </c>
      <c r="L16" s="41"/>
    </row>
    <row r="17" s="1" customFormat="1" ht="6.96" customHeight="1">
      <c r="B17" s="41"/>
      <c r="I17" s="123"/>
      <c r="L17" s="41"/>
    </row>
    <row r="18" s="1" customFormat="1" ht="12" customHeight="1">
      <c r="B18" s="41"/>
      <c r="D18" s="122" t="s">
        <v>29</v>
      </c>
      <c r="I18" s="125" t="s">
        <v>25</v>
      </c>
      <c r="J18" s="15" t="str">
        <f>IF('Rekapitulace stavby'!AN16="","",'Rekapitulace stavby'!AN16)</f>
        <v/>
      </c>
      <c r="L18" s="41"/>
    </row>
    <row r="19" s="1" customFormat="1" ht="18" customHeight="1">
      <c r="B19" s="41"/>
      <c r="E19" s="15" t="str">
        <f>IF('Rekapitulace stavby'!E17="","",'Rekapitulace stavby'!E17)</f>
        <v xml:space="preserve"> </v>
      </c>
      <c r="I19" s="125" t="s">
        <v>26</v>
      </c>
      <c r="J19" s="15" t="str">
        <f>IF('Rekapitulace stavby'!AN17="","",'Rekapitulace stavby'!AN17)</f>
        <v/>
      </c>
      <c r="L19" s="41"/>
    </row>
    <row r="20" s="1" customFormat="1" ht="6.96" customHeight="1">
      <c r="B20" s="41"/>
      <c r="I20" s="123"/>
      <c r="L20" s="41"/>
    </row>
    <row r="21" s="1" customFormat="1" ht="12" customHeight="1">
      <c r="B21" s="41"/>
      <c r="D21" s="122" t="s">
        <v>31</v>
      </c>
      <c r="I21" s="125" t="s">
        <v>25</v>
      </c>
      <c r="J21" s="15" t="str">
        <f>IF('Rekapitulace stavby'!AN19="","",'Rekapitulace stavby'!AN19)</f>
        <v/>
      </c>
      <c r="L21" s="41"/>
    </row>
    <row r="22" s="1" customFormat="1" ht="18" customHeight="1">
      <c r="B22" s="41"/>
      <c r="E22" s="15" t="str">
        <f>IF('Rekapitulace stavby'!E20="","",'Rekapitulace stavby'!E20)</f>
        <v xml:space="preserve"> </v>
      </c>
      <c r="I22" s="125" t="s">
        <v>26</v>
      </c>
      <c r="J22" s="15" t="str">
        <f>IF('Rekapitulace stavby'!AN20="","",'Rekapitulace stavby'!AN20)</f>
        <v/>
      </c>
      <c r="L22" s="41"/>
    </row>
    <row r="23" s="1" customFormat="1" ht="6.96" customHeight="1">
      <c r="B23" s="41"/>
      <c r="I23" s="123"/>
      <c r="L23" s="41"/>
    </row>
    <row r="24" s="1" customFormat="1" ht="12" customHeight="1">
      <c r="B24" s="41"/>
      <c r="D24" s="122" t="s">
        <v>32</v>
      </c>
      <c r="I24" s="123"/>
      <c r="L24" s="41"/>
    </row>
    <row r="25" s="6" customFormat="1" ht="16.5" customHeight="1">
      <c r="B25" s="127"/>
      <c r="E25" s="128" t="s">
        <v>1</v>
      </c>
      <c r="F25" s="128"/>
      <c r="G25" s="128"/>
      <c r="H25" s="128"/>
      <c r="I25" s="129"/>
      <c r="L25" s="127"/>
    </row>
    <row r="26" s="1" customFormat="1" ht="6.96" customHeight="1">
      <c r="B26" s="41"/>
      <c r="I26" s="123"/>
      <c r="L26" s="41"/>
    </row>
    <row r="27" s="1" customFormat="1" ht="6.96" customHeight="1">
      <c r="B27" s="41"/>
      <c r="D27" s="69"/>
      <c r="E27" s="69"/>
      <c r="F27" s="69"/>
      <c r="G27" s="69"/>
      <c r="H27" s="69"/>
      <c r="I27" s="130"/>
      <c r="J27" s="69"/>
      <c r="K27" s="69"/>
      <c r="L27" s="41"/>
    </row>
    <row r="28" s="1" customFormat="1" ht="25.44" customHeight="1">
      <c r="B28" s="41"/>
      <c r="D28" s="131" t="s">
        <v>33</v>
      </c>
      <c r="I28" s="123"/>
      <c r="J28" s="132">
        <f>ROUND(J87, 2)</f>
        <v>0</v>
      </c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0"/>
      <c r="J29" s="69"/>
      <c r="K29" s="69"/>
      <c r="L29" s="41"/>
    </row>
    <row r="30" s="1" customFormat="1" ht="14.4" customHeight="1">
      <c r="B30" s="41"/>
      <c r="F30" s="133" t="s">
        <v>35</v>
      </c>
      <c r="I30" s="134" t="s">
        <v>34</v>
      </c>
      <c r="J30" s="133" t="s">
        <v>36</v>
      </c>
      <c r="L30" s="41"/>
    </row>
    <row r="31" s="1" customFormat="1" ht="14.4" customHeight="1">
      <c r="B31" s="41"/>
      <c r="D31" s="122" t="s">
        <v>37</v>
      </c>
      <c r="E31" s="122" t="s">
        <v>38</v>
      </c>
      <c r="F31" s="135">
        <f>ROUND((SUM(BE87:BE165)),  2)</f>
        <v>0</v>
      </c>
      <c r="I31" s="136">
        <v>0.20999999999999999</v>
      </c>
      <c r="J31" s="135">
        <f>ROUND(((SUM(BE87:BE165))*I31),  2)</f>
        <v>0</v>
      </c>
      <c r="L31" s="41"/>
    </row>
    <row r="32" s="1" customFormat="1" ht="14.4" customHeight="1">
      <c r="B32" s="41"/>
      <c r="E32" s="122" t="s">
        <v>39</v>
      </c>
      <c r="F32" s="135">
        <f>ROUND((SUM(BF87:BF165)),  2)</f>
        <v>0</v>
      </c>
      <c r="I32" s="136">
        <v>0.14999999999999999</v>
      </c>
      <c r="J32" s="135">
        <f>ROUND(((SUM(BF87:BF165))*I32),  2)</f>
        <v>0</v>
      </c>
      <c r="L32" s="41"/>
    </row>
    <row r="33" hidden="1" s="1" customFormat="1" ht="14.4" customHeight="1">
      <c r="B33" s="41"/>
      <c r="E33" s="122" t="s">
        <v>40</v>
      </c>
      <c r="F33" s="135">
        <f>ROUND((SUM(BG87:BG165)),  2)</f>
        <v>0</v>
      </c>
      <c r="I33" s="136">
        <v>0.20999999999999999</v>
      </c>
      <c r="J33" s="135">
        <f>0</f>
        <v>0</v>
      </c>
      <c r="L33" s="41"/>
    </row>
    <row r="34" hidden="1" s="1" customFormat="1" ht="14.4" customHeight="1">
      <c r="B34" s="41"/>
      <c r="E34" s="122" t="s">
        <v>41</v>
      </c>
      <c r="F34" s="135">
        <f>ROUND((SUM(BH87:BH165)),  2)</f>
        <v>0</v>
      </c>
      <c r="I34" s="136">
        <v>0.14999999999999999</v>
      </c>
      <c r="J34" s="135">
        <f>0</f>
        <v>0</v>
      </c>
      <c r="L34" s="41"/>
    </row>
    <row r="35" hidden="1" s="1" customFormat="1" ht="14.4" customHeight="1">
      <c r="B35" s="41"/>
      <c r="E35" s="122" t="s">
        <v>42</v>
      </c>
      <c r="F35" s="135">
        <f>ROUND((SUM(BI87:BI165)),  2)</f>
        <v>0</v>
      </c>
      <c r="I35" s="136">
        <v>0</v>
      </c>
      <c r="J35" s="135">
        <f>0</f>
        <v>0</v>
      </c>
      <c r="L35" s="41"/>
    </row>
    <row r="36" s="1" customFormat="1" ht="6.96" customHeight="1">
      <c r="B36" s="41"/>
      <c r="I36" s="123"/>
      <c r="L36" s="41"/>
    </row>
    <row r="37" s="1" customFormat="1" ht="25.44" customHeight="1">
      <c r="B37" s="41"/>
      <c r="C37" s="137"/>
      <c r="D37" s="138" t="s">
        <v>43</v>
      </c>
      <c r="E37" s="139"/>
      <c r="F37" s="139"/>
      <c r="G37" s="140" t="s">
        <v>44</v>
      </c>
      <c r="H37" s="141" t="s">
        <v>45</v>
      </c>
      <c r="I37" s="142"/>
      <c r="J37" s="143">
        <f>SUM(J28:J35)</f>
        <v>0</v>
      </c>
      <c r="K37" s="144"/>
      <c r="L37" s="41"/>
    </row>
    <row r="38" s="1" customFormat="1" ht="14.4" customHeight="1">
      <c r="B38" s="145"/>
      <c r="C38" s="146"/>
      <c r="D38" s="146"/>
      <c r="E38" s="146"/>
      <c r="F38" s="146"/>
      <c r="G38" s="146"/>
      <c r="H38" s="146"/>
      <c r="I38" s="147"/>
      <c r="J38" s="146"/>
      <c r="K38" s="146"/>
      <c r="L38" s="41"/>
    </row>
    <row r="42" s="1" customFormat="1" ht="6.96" customHeight="1">
      <c r="B42" s="148"/>
      <c r="C42" s="149"/>
      <c r="D42" s="149"/>
      <c r="E42" s="149"/>
      <c r="F42" s="149"/>
      <c r="G42" s="149"/>
      <c r="H42" s="149"/>
      <c r="I42" s="150"/>
      <c r="J42" s="149"/>
      <c r="K42" s="149"/>
      <c r="L42" s="41"/>
    </row>
    <row r="43" s="1" customFormat="1" ht="24.96" customHeight="1">
      <c r="B43" s="36"/>
      <c r="C43" s="21" t="s">
        <v>76</v>
      </c>
      <c r="D43" s="37"/>
      <c r="E43" s="37"/>
      <c r="F43" s="37"/>
      <c r="G43" s="37"/>
      <c r="H43" s="37"/>
      <c r="I43" s="123"/>
      <c r="J43" s="37"/>
      <c r="K43" s="37"/>
      <c r="L43" s="41"/>
    </row>
    <row r="44" s="1" customFormat="1" ht="6.96" customHeight="1">
      <c r="B44" s="36"/>
      <c r="C44" s="37"/>
      <c r="D44" s="37"/>
      <c r="E44" s="37"/>
      <c r="F44" s="37"/>
      <c r="G44" s="37"/>
      <c r="H44" s="37"/>
      <c r="I44" s="123"/>
      <c r="J44" s="37"/>
      <c r="K44" s="37"/>
      <c r="L44" s="41"/>
    </row>
    <row r="45" s="1" customFormat="1" ht="12" customHeight="1">
      <c r="B45" s="36"/>
      <c r="C45" s="30" t="s">
        <v>16</v>
      </c>
      <c r="D45" s="37"/>
      <c r="E45" s="37"/>
      <c r="F45" s="37"/>
      <c r="G45" s="37"/>
      <c r="H45" s="37"/>
      <c r="I45" s="123"/>
      <c r="J45" s="37"/>
      <c r="K45" s="37"/>
      <c r="L45" s="41"/>
    </row>
    <row r="46" s="1" customFormat="1" ht="16.5" customHeight="1">
      <c r="B46" s="36"/>
      <c r="C46" s="37"/>
      <c r="D46" s="37"/>
      <c r="E46" s="62" t="str">
        <f>E7</f>
        <v>DVT Polepka, Dobřeň, oprava úpravy, ř.km 16,530 - 16,610</v>
      </c>
      <c r="F46" s="37"/>
      <c r="G46" s="37"/>
      <c r="H46" s="37"/>
      <c r="I46" s="123"/>
      <c r="J46" s="37"/>
      <c r="K46" s="37"/>
      <c r="L46" s="41"/>
    </row>
    <row r="47" s="1" customFormat="1" ht="6.96" customHeight="1">
      <c r="B47" s="36"/>
      <c r="C47" s="37"/>
      <c r="D47" s="37"/>
      <c r="E47" s="37"/>
      <c r="F47" s="37"/>
      <c r="G47" s="37"/>
      <c r="H47" s="37"/>
      <c r="I47" s="123"/>
      <c r="J47" s="37"/>
      <c r="K47" s="37"/>
      <c r="L47" s="41"/>
    </row>
    <row r="48" s="1" customFormat="1" ht="12" customHeight="1">
      <c r="B48" s="36"/>
      <c r="C48" s="30" t="s">
        <v>20</v>
      </c>
      <c r="D48" s="37"/>
      <c r="E48" s="37"/>
      <c r="F48" s="25" t="str">
        <f>F10</f>
        <v xml:space="preserve"> </v>
      </c>
      <c r="G48" s="37"/>
      <c r="H48" s="37"/>
      <c r="I48" s="125" t="s">
        <v>22</v>
      </c>
      <c r="J48" s="65" t="str">
        <f>IF(J10="","",J10)</f>
        <v>23. 4. 2019</v>
      </c>
      <c r="K48" s="37"/>
      <c r="L48" s="41"/>
    </row>
    <row r="49" s="1" customFormat="1" ht="6.96" customHeight="1">
      <c r="B49" s="36"/>
      <c r="C49" s="37"/>
      <c r="D49" s="37"/>
      <c r="E49" s="37"/>
      <c r="F49" s="37"/>
      <c r="G49" s="37"/>
      <c r="H49" s="37"/>
      <c r="I49" s="123"/>
      <c r="J49" s="37"/>
      <c r="K49" s="37"/>
      <c r="L49" s="41"/>
    </row>
    <row r="50" s="1" customFormat="1" ht="13.65" customHeight="1">
      <c r="B50" s="36"/>
      <c r="C50" s="30" t="s">
        <v>24</v>
      </c>
      <c r="D50" s="37"/>
      <c r="E50" s="37"/>
      <c r="F50" s="25" t="str">
        <f>E13</f>
        <v xml:space="preserve"> </v>
      </c>
      <c r="G50" s="37"/>
      <c r="H50" s="37"/>
      <c r="I50" s="125" t="s">
        <v>29</v>
      </c>
      <c r="J50" s="34" t="str">
        <f>E19</f>
        <v xml:space="preserve"> </v>
      </c>
      <c r="K50" s="37"/>
      <c r="L50" s="41"/>
    </row>
    <row r="51" s="1" customFormat="1" ht="13.65" customHeight="1">
      <c r="B51" s="36"/>
      <c r="C51" s="30" t="s">
        <v>27</v>
      </c>
      <c r="D51" s="37"/>
      <c r="E51" s="37"/>
      <c r="F51" s="25" t="str">
        <f>IF(E16="","",E16)</f>
        <v>Vyplň údaj</v>
      </c>
      <c r="G51" s="37"/>
      <c r="H51" s="37"/>
      <c r="I51" s="125" t="s">
        <v>31</v>
      </c>
      <c r="J51" s="34" t="str">
        <f>E22</f>
        <v xml:space="preserve"> </v>
      </c>
      <c r="K51" s="37"/>
      <c r="L51" s="41"/>
    </row>
    <row r="52" s="1" customFormat="1" ht="10.32" customHeight="1">
      <c r="B52" s="36"/>
      <c r="C52" s="37"/>
      <c r="D52" s="37"/>
      <c r="E52" s="37"/>
      <c r="F52" s="37"/>
      <c r="G52" s="37"/>
      <c r="H52" s="37"/>
      <c r="I52" s="123"/>
      <c r="J52" s="37"/>
      <c r="K52" s="37"/>
      <c r="L52" s="41"/>
    </row>
    <row r="53" s="1" customFormat="1" ht="29.28" customHeight="1">
      <c r="B53" s="36"/>
      <c r="C53" s="151" t="s">
        <v>77</v>
      </c>
      <c r="D53" s="152"/>
      <c r="E53" s="152"/>
      <c r="F53" s="152"/>
      <c r="G53" s="152"/>
      <c r="H53" s="152"/>
      <c r="I53" s="153"/>
      <c r="J53" s="154" t="s">
        <v>78</v>
      </c>
      <c r="K53" s="152"/>
      <c r="L53" s="41"/>
    </row>
    <row r="54" s="1" customFormat="1" ht="10.32" customHeight="1">
      <c r="B54" s="36"/>
      <c r="C54" s="37"/>
      <c r="D54" s="37"/>
      <c r="E54" s="37"/>
      <c r="F54" s="37"/>
      <c r="G54" s="37"/>
      <c r="H54" s="37"/>
      <c r="I54" s="123"/>
      <c r="J54" s="37"/>
      <c r="K54" s="37"/>
      <c r="L54" s="41"/>
    </row>
    <row r="55" s="1" customFormat="1" ht="22.8" customHeight="1">
      <c r="B55" s="36"/>
      <c r="C55" s="155" t="s">
        <v>79</v>
      </c>
      <c r="D55" s="37"/>
      <c r="E55" s="37"/>
      <c r="F55" s="37"/>
      <c r="G55" s="37"/>
      <c r="H55" s="37"/>
      <c r="I55" s="123"/>
      <c r="J55" s="96">
        <f>J87</f>
        <v>0</v>
      </c>
      <c r="K55" s="37"/>
      <c r="L55" s="41"/>
      <c r="AU55" s="15" t="s">
        <v>80</v>
      </c>
    </row>
    <row r="56" s="7" customFormat="1" ht="24.96" customHeight="1">
      <c r="B56" s="156"/>
      <c r="C56" s="157"/>
      <c r="D56" s="158" t="s">
        <v>81</v>
      </c>
      <c r="E56" s="159"/>
      <c r="F56" s="159"/>
      <c r="G56" s="159"/>
      <c r="H56" s="159"/>
      <c r="I56" s="160"/>
      <c r="J56" s="161">
        <f>J88</f>
        <v>0</v>
      </c>
      <c r="K56" s="157"/>
      <c r="L56" s="162"/>
    </row>
    <row r="57" s="8" customFormat="1" ht="19.92" customHeight="1">
      <c r="B57" s="163"/>
      <c r="C57" s="164"/>
      <c r="D57" s="165" t="s">
        <v>82</v>
      </c>
      <c r="E57" s="166"/>
      <c r="F57" s="166"/>
      <c r="G57" s="166"/>
      <c r="H57" s="166"/>
      <c r="I57" s="167"/>
      <c r="J57" s="168">
        <f>J89</f>
        <v>0</v>
      </c>
      <c r="K57" s="164"/>
      <c r="L57" s="169"/>
    </row>
    <row r="58" s="8" customFormat="1" ht="19.92" customHeight="1">
      <c r="B58" s="163"/>
      <c r="C58" s="164"/>
      <c r="D58" s="165" t="s">
        <v>83</v>
      </c>
      <c r="E58" s="166"/>
      <c r="F58" s="166"/>
      <c r="G58" s="166"/>
      <c r="H58" s="166"/>
      <c r="I58" s="167"/>
      <c r="J58" s="168">
        <f>J109</f>
        <v>0</v>
      </c>
      <c r="K58" s="164"/>
      <c r="L58" s="169"/>
    </row>
    <row r="59" s="8" customFormat="1" ht="19.92" customHeight="1">
      <c r="B59" s="163"/>
      <c r="C59" s="164"/>
      <c r="D59" s="165" t="s">
        <v>84</v>
      </c>
      <c r="E59" s="166"/>
      <c r="F59" s="166"/>
      <c r="G59" s="166"/>
      <c r="H59" s="166"/>
      <c r="I59" s="167"/>
      <c r="J59" s="168">
        <f>J116</f>
        <v>0</v>
      </c>
      <c r="K59" s="164"/>
      <c r="L59" s="169"/>
    </row>
    <row r="60" s="8" customFormat="1" ht="19.92" customHeight="1">
      <c r="B60" s="163"/>
      <c r="C60" s="164"/>
      <c r="D60" s="165" t="s">
        <v>85</v>
      </c>
      <c r="E60" s="166"/>
      <c r="F60" s="166"/>
      <c r="G60" s="166"/>
      <c r="H60" s="166"/>
      <c r="I60" s="167"/>
      <c r="J60" s="168">
        <f>J123</f>
        <v>0</v>
      </c>
      <c r="K60" s="164"/>
      <c r="L60" s="169"/>
    </row>
    <row r="61" s="8" customFormat="1" ht="19.92" customHeight="1">
      <c r="B61" s="163"/>
      <c r="C61" s="164"/>
      <c r="D61" s="165" t="s">
        <v>86</v>
      </c>
      <c r="E61" s="166"/>
      <c r="F61" s="166"/>
      <c r="G61" s="166"/>
      <c r="H61" s="166"/>
      <c r="I61" s="167"/>
      <c r="J61" s="168">
        <f>J126</f>
        <v>0</v>
      </c>
      <c r="K61" s="164"/>
      <c r="L61" s="169"/>
    </row>
    <row r="62" s="8" customFormat="1" ht="19.92" customHeight="1">
      <c r="B62" s="163"/>
      <c r="C62" s="164"/>
      <c r="D62" s="165" t="s">
        <v>87</v>
      </c>
      <c r="E62" s="166"/>
      <c r="F62" s="166"/>
      <c r="G62" s="166"/>
      <c r="H62" s="166"/>
      <c r="I62" s="167"/>
      <c r="J62" s="168">
        <f>J133</f>
        <v>0</v>
      </c>
      <c r="K62" s="164"/>
      <c r="L62" s="169"/>
    </row>
    <row r="63" s="8" customFormat="1" ht="19.92" customHeight="1">
      <c r="B63" s="163"/>
      <c r="C63" s="164"/>
      <c r="D63" s="165" t="s">
        <v>88</v>
      </c>
      <c r="E63" s="166"/>
      <c r="F63" s="166"/>
      <c r="G63" s="166"/>
      <c r="H63" s="166"/>
      <c r="I63" s="167"/>
      <c r="J63" s="168">
        <f>J143</f>
        <v>0</v>
      </c>
      <c r="K63" s="164"/>
      <c r="L63" s="169"/>
    </row>
    <row r="64" s="7" customFormat="1" ht="24.96" customHeight="1">
      <c r="B64" s="156"/>
      <c r="C64" s="157"/>
      <c r="D64" s="158" t="s">
        <v>89</v>
      </c>
      <c r="E64" s="159"/>
      <c r="F64" s="159"/>
      <c r="G64" s="159"/>
      <c r="H64" s="159"/>
      <c r="I64" s="160"/>
      <c r="J64" s="161">
        <f>J146</f>
        <v>0</v>
      </c>
      <c r="K64" s="157"/>
      <c r="L64" s="162"/>
    </row>
    <row r="65" s="8" customFormat="1" ht="19.92" customHeight="1">
      <c r="B65" s="163"/>
      <c r="C65" s="164"/>
      <c r="D65" s="165" t="s">
        <v>90</v>
      </c>
      <c r="E65" s="166"/>
      <c r="F65" s="166"/>
      <c r="G65" s="166"/>
      <c r="H65" s="166"/>
      <c r="I65" s="167"/>
      <c r="J65" s="168">
        <f>J147</f>
        <v>0</v>
      </c>
      <c r="K65" s="164"/>
      <c r="L65" s="169"/>
    </row>
    <row r="66" s="7" customFormat="1" ht="24.96" customHeight="1">
      <c r="B66" s="156"/>
      <c r="C66" s="157"/>
      <c r="D66" s="158" t="s">
        <v>91</v>
      </c>
      <c r="E66" s="159"/>
      <c r="F66" s="159"/>
      <c r="G66" s="159"/>
      <c r="H66" s="159"/>
      <c r="I66" s="160"/>
      <c r="J66" s="161">
        <f>J150</f>
        <v>0</v>
      </c>
      <c r="K66" s="157"/>
      <c r="L66" s="162"/>
    </row>
    <row r="67" s="8" customFormat="1" ht="19.92" customHeight="1">
      <c r="B67" s="163"/>
      <c r="C67" s="164"/>
      <c r="D67" s="165" t="s">
        <v>92</v>
      </c>
      <c r="E67" s="166"/>
      <c r="F67" s="166"/>
      <c r="G67" s="166"/>
      <c r="H67" s="166"/>
      <c r="I67" s="167"/>
      <c r="J67" s="168">
        <f>J151</f>
        <v>0</v>
      </c>
      <c r="K67" s="164"/>
      <c r="L67" s="169"/>
    </row>
    <row r="68" s="8" customFormat="1" ht="19.92" customHeight="1">
      <c r="B68" s="163"/>
      <c r="C68" s="164"/>
      <c r="D68" s="165" t="s">
        <v>93</v>
      </c>
      <c r="E68" s="166"/>
      <c r="F68" s="166"/>
      <c r="G68" s="166"/>
      <c r="H68" s="166"/>
      <c r="I68" s="167"/>
      <c r="J68" s="168">
        <f>J156</f>
        <v>0</v>
      </c>
      <c r="K68" s="164"/>
      <c r="L68" s="169"/>
    </row>
    <row r="69" s="8" customFormat="1" ht="19.92" customHeight="1">
      <c r="B69" s="163"/>
      <c r="C69" s="164"/>
      <c r="D69" s="165" t="s">
        <v>94</v>
      </c>
      <c r="E69" s="166"/>
      <c r="F69" s="166"/>
      <c r="G69" s="166"/>
      <c r="H69" s="166"/>
      <c r="I69" s="167"/>
      <c r="J69" s="168">
        <f>J159</f>
        <v>0</v>
      </c>
      <c r="K69" s="164"/>
      <c r="L69" s="169"/>
    </row>
    <row r="70" s="1" customFormat="1" ht="21.84" customHeight="1">
      <c r="B70" s="36"/>
      <c r="C70" s="37"/>
      <c r="D70" s="37"/>
      <c r="E70" s="37"/>
      <c r="F70" s="37"/>
      <c r="G70" s="37"/>
      <c r="H70" s="37"/>
      <c r="I70" s="123"/>
      <c r="J70" s="37"/>
      <c r="K70" s="37"/>
      <c r="L70" s="41"/>
    </row>
    <row r="71" s="1" customFormat="1" ht="6.96" customHeight="1">
      <c r="B71" s="55"/>
      <c r="C71" s="56"/>
      <c r="D71" s="56"/>
      <c r="E71" s="56"/>
      <c r="F71" s="56"/>
      <c r="G71" s="56"/>
      <c r="H71" s="56"/>
      <c r="I71" s="147"/>
      <c r="J71" s="56"/>
      <c r="K71" s="56"/>
      <c r="L71" s="41"/>
    </row>
    <row r="75" s="1" customFormat="1" ht="6.96" customHeight="1">
      <c r="B75" s="57"/>
      <c r="C75" s="58"/>
      <c r="D75" s="58"/>
      <c r="E75" s="58"/>
      <c r="F75" s="58"/>
      <c r="G75" s="58"/>
      <c r="H75" s="58"/>
      <c r="I75" s="150"/>
      <c r="J75" s="58"/>
      <c r="K75" s="58"/>
      <c r="L75" s="41"/>
    </row>
    <row r="76" s="1" customFormat="1" ht="24.96" customHeight="1">
      <c r="B76" s="36"/>
      <c r="C76" s="21" t="s">
        <v>95</v>
      </c>
      <c r="D76" s="37"/>
      <c r="E76" s="37"/>
      <c r="F76" s="37"/>
      <c r="G76" s="37"/>
      <c r="H76" s="37"/>
      <c r="I76" s="123"/>
      <c r="J76" s="37"/>
      <c r="K76" s="37"/>
      <c r="L76" s="41"/>
    </row>
    <row r="77" s="1" customFormat="1" ht="6.96" customHeight="1">
      <c r="B77" s="36"/>
      <c r="C77" s="37"/>
      <c r="D77" s="37"/>
      <c r="E77" s="37"/>
      <c r="F77" s="37"/>
      <c r="G77" s="37"/>
      <c r="H77" s="37"/>
      <c r="I77" s="123"/>
      <c r="J77" s="37"/>
      <c r="K77" s="37"/>
      <c r="L77" s="41"/>
    </row>
    <row r="78" s="1" customFormat="1" ht="12" customHeight="1">
      <c r="B78" s="36"/>
      <c r="C78" s="30" t="s">
        <v>16</v>
      </c>
      <c r="D78" s="37"/>
      <c r="E78" s="37"/>
      <c r="F78" s="37"/>
      <c r="G78" s="37"/>
      <c r="H78" s="37"/>
      <c r="I78" s="123"/>
      <c r="J78" s="37"/>
      <c r="K78" s="37"/>
      <c r="L78" s="41"/>
    </row>
    <row r="79" s="1" customFormat="1" ht="16.5" customHeight="1">
      <c r="B79" s="36"/>
      <c r="C79" s="37"/>
      <c r="D79" s="37"/>
      <c r="E79" s="62" t="str">
        <f>E7</f>
        <v>DVT Polepka, Dobřeň, oprava úpravy, ř.km 16,530 - 16,610</v>
      </c>
      <c r="F79" s="37"/>
      <c r="G79" s="37"/>
      <c r="H79" s="37"/>
      <c r="I79" s="123"/>
      <c r="J79" s="37"/>
      <c r="K79" s="37"/>
      <c r="L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23"/>
      <c r="J80" s="37"/>
      <c r="K80" s="37"/>
      <c r="L80" s="41"/>
    </row>
    <row r="81" s="1" customFormat="1" ht="12" customHeight="1">
      <c r="B81" s="36"/>
      <c r="C81" s="30" t="s">
        <v>20</v>
      </c>
      <c r="D81" s="37"/>
      <c r="E81" s="37"/>
      <c r="F81" s="25" t="str">
        <f>F10</f>
        <v xml:space="preserve"> </v>
      </c>
      <c r="G81" s="37"/>
      <c r="H81" s="37"/>
      <c r="I81" s="125" t="s">
        <v>22</v>
      </c>
      <c r="J81" s="65" t="str">
        <f>IF(J10="","",J10)</f>
        <v>23. 4. 2019</v>
      </c>
      <c r="K81" s="37"/>
      <c r="L81" s="41"/>
    </row>
    <row r="82" s="1" customFormat="1" ht="6.96" customHeight="1">
      <c r="B82" s="36"/>
      <c r="C82" s="37"/>
      <c r="D82" s="37"/>
      <c r="E82" s="37"/>
      <c r="F82" s="37"/>
      <c r="G82" s="37"/>
      <c r="H82" s="37"/>
      <c r="I82" s="123"/>
      <c r="J82" s="37"/>
      <c r="K82" s="37"/>
      <c r="L82" s="41"/>
    </row>
    <row r="83" s="1" customFormat="1" ht="13.65" customHeight="1">
      <c r="B83" s="36"/>
      <c r="C83" s="30" t="s">
        <v>24</v>
      </c>
      <c r="D83" s="37"/>
      <c r="E83" s="37"/>
      <c r="F83" s="25" t="str">
        <f>E13</f>
        <v xml:space="preserve"> </v>
      </c>
      <c r="G83" s="37"/>
      <c r="H83" s="37"/>
      <c r="I83" s="125" t="s">
        <v>29</v>
      </c>
      <c r="J83" s="34" t="str">
        <f>E19</f>
        <v xml:space="preserve"> </v>
      </c>
      <c r="K83" s="37"/>
      <c r="L83" s="41"/>
    </row>
    <row r="84" s="1" customFormat="1" ht="13.65" customHeight="1">
      <c r="B84" s="36"/>
      <c r="C84" s="30" t="s">
        <v>27</v>
      </c>
      <c r="D84" s="37"/>
      <c r="E84" s="37"/>
      <c r="F84" s="25" t="str">
        <f>IF(E16="","",E16)</f>
        <v>Vyplň údaj</v>
      </c>
      <c r="G84" s="37"/>
      <c r="H84" s="37"/>
      <c r="I84" s="125" t="s">
        <v>31</v>
      </c>
      <c r="J84" s="34" t="str">
        <f>E22</f>
        <v xml:space="preserve"> </v>
      </c>
      <c r="K84" s="37"/>
      <c r="L84" s="41"/>
    </row>
    <row r="85" s="1" customFormat="1" ht="10.32" customHeight="1">
      <c r="B85" s="36"/>
      <c r="C85" s="37"/>
      <c r="D85" s="37"/>
      <c r="E85" s="37"/>
      <c r="F85" s="37"/>
      <c r="G85" s="37"/>
      <c r="H85" s="37"/>
      <c r="I85" s="123"/>
      <c r="J85" s="37"/>
      <c r="K85" s="37"/>
      <c r="L85" s="41"/>
    </row>
    <row r="86" s="9" customFormat="1" ht="29.28" customHeight="1">
      <c r="B86" s="170"/>
      <c r="C86" s="171" t="s">
        <v>96</v>
      </c>
      <c r="D86" s="172" t="s">
        <v>52</v>
      </c>
      <c r="E86" s="172" t="s">
        <v>48</v>
      </c>
      <c r="F86" s="172" t="s">
        <v>49</v>
      </c>
      <c r="G86" s="172" t="s">
        <v>97</v>
      </c>
      <c r="H86" s="172" t="s">
        <v>98</v>
      </c>
      <c r="I86" s="173" t="s">
        <v>99</v>
      </c>
      <c r="J86" s="172" t="s">
        <v>78</v>
      </c>
      <c r="K86" s="174" t="s">
        <v>100</v>
      </c>
      <c r="L86" s="175"/>
      <c r="M86" s="86" t="s">
        <v>1</v>
      </c>
      <c r="N86" s="87" t="s">
        <v>37</v>
      </c>
      <c r="O86" s="87" t="s">
        <v>101</v>
      </c>
      <c r="P86" s="87" t="s">
        <v>102</v>
      </c>
      <c r="Q86" s="87" t="s">
        <v>103</v>
      </c>
      <c r="R86" s="87" t="s">
        <v>104</v>
      </c>
      <c r="S86" s="87" t="s">
        <v>105</v>
      </c>
      <c r="T86" s="88" t="s">
        <v>106</v>
      </c>
    </row>
    <row r="87" s="1" customFormat="1" ht="22.8" customHeight="1">
      <c r="B87" s="36"/>
      <c r="C87" s="93" t="s">
        <v>107</v>
      </c>
      <c r="D87" s="37"/>
      <c r="E87" s="37"/>
      <c r="F87" s="37"/>
      <c r="G87" s="37"/>
      <c r="H87" s="37"/>
      <c r="I87" s="123"/>
      <c r="J87" s="176">
        <f>BK87</f>
        <v>0</v>
      </c>
      <c r="K87" s="37"/>
      <c r="L87" s="41"/>
      <c r="M87" s="89"/>
      <c r="N87" s="90"/>
      <c r="O87" s="90"/>
      <c r="P87" s="177">
        <f>P88+P146+P150</f>
        <v>0</v>
      </c>
      <c r="Q87" s="90"/>
      <c r="R87" s="177">
        <f>R88+R146+R150</f>
        <v>17.4600309</v>
      </c>
      <c r="S87" s="90"/>
      <c r="T87" s="178">
        <f>T88+T146+T150</f>
        <v>0.010469999999999998</v>
      </c>
      <c r="AT87" s="15" t="s">
        <v>66</v>
      </c>
      <c r="AU87" s="15" t="s">
        <v>80</v>
      </c>
      <c r="BK87" s="179">
        <f>BK88+BK146+BK150</f>
        <v>0</v>
      </c>
    </row>
    <row r="88" s="10" customFormat="1" ht="25.92" customHeight="1">
      <c r="B88" s="180"/>
      <c r="C88" s="181"/>
      <c r="D88" s="182" t="s">
        <v>66</v>
      </c>
      <c r="E88" s="183" t="s">
        <v>108</v>
      </c>
      <c r="F88" s="183" t="s">
        <v>109</v>
      </c>
      <c r="G88" s="181"/>
      <c r="H88" s="181"/>
      <c r="I88" s="184"/>
      <c r="J88" s="185">
        <f>BK88</f>
        <v>0</v>
      </c>
      <c r="K88" s="181"/>
      <c r="L88" s="186"/>
      <c r="M88" s="187"/>
      <c r="N88" s="188"/>
      <c r="O88" s="188"/>
      <c r="P88" s="189">
        <f>P89+P109+P116+P123+P126+P133+P143</f>
        <v>0</v>
      </c>
      <c r="Q88" s="188"/>
      <c r="R88" s="189">
        <f>R89+R109+R116+R123+R126+R133+R143</f>
        <v>17.3448609</v>
      </c>
      <c r="S88" s="188"/>
      <c r="T88" s="190">
        <f>T89+T109+T116+T123+T126+T133+T143</f>
        <v>0.010469999999999998</v>
      </c>
      <c r="AR88" s="191" t="s">
        <v>72</v>
      </c>
      <c r="AT88" s="192" t="s">
        <v>66</v>
      </c>
      <c r="AU88" s="192" t="s">
        <v>67</v>
      </c>
      <c r="AY88" s="191" t="s">
        <v>110</v>
      </c>
      <c r="BK88" s="193">
        <f>BK89+BK109+BK116+BK123+BK126+BK133+BK143</f>
        <v>0</v>
      </c>
    </row>
    <row r="89" s="10" customFormat="1" ht="22.8" customHeight="1">
      <c r="B89" s="180"/>
      <c r="C89" s="181"/>
      <c r="D89" s="182" t="s">
        <v>66</v>
      </c>
      <c r="E89" s="194" t="s">
        <v>72</v>
      </c>
      <c r="F89" s="194" t="s">
        <v>111</v>
      </c>
      <c r="G89" s="181"/>
      <c r="H89" s="181"/>
      <c r="I89" s="184"/>
      <c r="J89" s="195">
        <f>BK89</f>
        <v>0</v>
      </c>
      <c r="K89" s="181"/>
      <c r="L89" s="186"/>
      <c r="M89" s="187"/>
      <c r="N89" s="188"/>
      <c r="O89" s="188"/>
      <c r="P89" s="189">
        <f>SUM(P90:P108)</f>
        <v>0</v>
      </c>
      <c r="Q89" s="188"/>
      <c r="R89" s="189">
        <f>SUM(R90:R108)</f>
        <v>0</v>
      </c>
      <c r="S89" s="188"/>
      <c r="T89" s="190">
        <f>SUM(T90:T108)</f>
        <v>0</v>
      </c>
      <c r="AR89" s="191" t="s">
        <v>72</v>
      </c>
      <c r="AT89" s="192" t="s">
        <v>66</v>
      </c>
      <c r="AU89" s="192" t="s">
        <v>72</v>
      </c>
      <c r="AY89" s="191" t="s">
        <v>110</v>
      </c>
      <c r="BK89" s="193">
        <f>SUM(BK90:BK108)</f>
        <v>0</v>
      </c>
    </row>
    <row r="90" s="1" customFormat="1" ht="16.5" customHeight="1">
      <c r="B90" s="36"/>
      <c r="C90" s="196" t="s">
        <v>72</v>
      </c>
      <c r="D90" s="196" t="s">
        <v>112</v>
      </c>
      <c r="E90" s="197" t="s">
        <v>113</v>
      </c>
      <c r="F90" s="198" t="s">
        <v>114</v>
      </c>
      <c r="G90" s="199" t="s">
        <v>115</v>
      </c>
      <c r="H90" s="200">
        <v>20</v>
      </c>
      <c r="I90" s="201"/>
      <c r="J90" s="202">
        <f>ROUND(I90*H90,2)</f>
        <v>0</v>
      </c>
      <c r="K90" s="198" t="s">
        <v>116</v>
      </c>
      <c r="L90" s="41"/>
      <c r="M90" s="203" t="s">
        <v>1</v>
      </c>
      <c r="N90" s="204" t="s">
        <v>38</v>
      </c>
      <c r="O90" s="77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AR90" s="15" t="s">
        <v>117</v>
      </c>
      <c r="AT90" s="15" t="s">
        <v>112</v>
      </c>
      <c r="AU90" s="15" t="s">
        <v>74</v>
      </c>
      <c r="AY90" s="15" t="s">
        <v>110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5" t="s">
        <v>72</v>
      </c>
      <c r="BK90" s="207">
        <f>ROUND(I90*H90,2)</f>
        <v>0</v>
      </c>
      <c r="BL90" s="15" t="s">
        <v>117</v>
      </c>
      <c r="BM90" s="15" t="s">
        <v>118</v>
      </c>
    </row>
    <row r="91" s="1" customFormat="1">
      <c r="B91" s="36"/>
      <c r="C91" s="37"/>
      <c r="D91" s="208" t="s">
        <v>119</v>
      </c>
      <c r="E91" s="37"/>
      <c r="F91" s="209" t="s">
        <v>120</v>
      </c>
      <c r="G91" s="37"/>
      <c r="H91" s="37"/>
      <c r="I91" s="123"/>
      <c r="J91" s="37"/>
      <c r="K91" s="37"/>
      <c r="L91" s="41"/>
      <c r="M91" s="210"/>
      <c r="N91" s="77"/>
      <c r="O91" s="77"/>
      <c r="P91" s="77"/>
      <c r="Q91" s="77"/>
      <c r="R91" s="77"/>
      <c r="S91" s="77"/>
      <c r="T91" s="78"/>
      <c r="AT91" s="15" t="s">
        <v>119</v>
      </c>
      <c r="AU91" s="15" t="s">
        <v>74</v>
      </c>
    </row>
    <row r="92" s="1" customFormat="1" ht="16.5" customHeight="1">
      <c r="B92" s="36"/>
      <c r="C92" s="196" t="s">
        <v>74</v>
      </c>
      <c r="D92" s="196" t="s">
        <v>112</v>
      </c>
      <c r="E92" s="197" t="s">
        <v>121</v>
      </c>
      <c r="F92" s="198" t="s">
        <v>122</v>
      </c>
      <c r="G92" s="199" t="s">
        <v>123</v>
      </c>
      <c r="H92" s="200">
        <v>30</v>
      </c>
      <c r="I92" s="201"/>
      <c r="J92" s="202">
        <f>ROUND(I92*H92,2)</f>
        <v>0</v>
      </c>
      <c r="K92" s="198" t="s">
        <v>116</v>
      </c>
      <c r="L92" s="41"/>
      <c r="M92" s="203" t="s">
        <v>1</v>
      </c>
      <c r="N92" s="204" t="s">
        <v>38</v>
      </c>
      <c r="O92" s="77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AR92" s="15" t="s">
        <v>117</v>
      </c>
      <c r="AT92" s="15" t="s">
        <v>112</v>
      </c>
      <c r="AU92" s="15" t="s">
        <v>74</v>
      </c>
      <c r="AY92" s="15" t="s">
        <v>110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5" t="s">
        <v>72</v>
      </c>
      <c r="BK92" s="207">
        <f>ROUND(I92*H92,2)</f>
        <v>0</v>
      </c>
      <c r="BL92" s="15" t="s">
        <v>117</v>
      </c>
      <c r="BM92" s="15" t="s">
        <v>124</v>
      </c>
    </row>
    <row r="93" s="1" customFormat="1">
      <c r="B93" s="36"/>
      <c r="C93" s="37"/>
      <c r="D93" s="208" t="s">
        <v>119</v>
      </c>
      <c r="E93" s="37"/>
      <c r="F93" s="209" t="s">
        <v>125</v>
      </c>
      <c r="G93" s="37"/>
      <c r="H93" s="37"/>
      <c r="I93" s="123"/>
      <c r="J93" s="37"/>
      <c r="K93" s="37"/>
      <c r="L93" s="41"/>
      <c r="M93" s="210"/>
      <c r="N93" s="77"/>
      <c r="O93" s="77"/>
      <c r="P93" s="77"/>
      <c r="Q93" s="77"/>
      <c r="R93" s="77"/>
      <c r="S93" s="77"/>
      <c r="T93" s="78"/>
      <c r="AT93" s="15" t="s">
        <v>119</v>
      </c>
      <c r="AU93" s="15" t="s">
        <v>74</v>
      </c>
    </row>
    <row r="94" s="1" customFormat="1" ht="16.5" customHeight="1">
      <c r="B94" s="36"/>
      <c r="C94" s="196" t="s">
        <v>126</v>
      </c>
      <c r="D94" s="196" t="s">
        <v>112</v>
      </c>
      <c r="E94" s="197" t="s">
        <v>127</v>
      </c>
      <c r="F94" s="198" t="s">
        <v>128</v>
      </c>
      <c r="G94" s="199" t="s">
        <v>129</v>
      </c>
      <c r="H94" s="200">
        <v>1.7569999999999999</v>
      </c>
      <c r="I94" s="201"/>
      <c r="J94" s="202">
        <f>ROUND(I94*H94,2)</f>
        <v>0</v>
      </c>
      <c r="K94" s="198" t="s">
        <v>130</v>
      </c>
      <c r="L94" s="41"/>
      <c r="M94" s="203" t="s">
        <v>1</v>
      </c>
      <c r="N94" s="204" t="s">
        <v>38</v>
      </c>
      <c r="O94" s="77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5" t="s">
        <v>117</v>
      </c>
      <c r="AT94" s="15" t="s">
        <v>112</v>
      </c>
      <c r="AU94" s="15" t="s">
        <v>74</v>
      </c>
      <c r="AY94" s="15" t="s">
        <v>110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5" t="s">
        <v>72</v>
      </c>
      <c r="BK94" s="207">
        <f>ROUND(I94*H94,2)</f>
        <v>0</v>
      </c>
      <c r="BL94" s="15" t="s">
        <v>117</v>
      </c>
      <c r="BM94" s="15" t="s">
        <v>131</v>
      </c>
    </row>
    <row r="95" s="1" customFormat="1">
      <c r="B95" s="36"/>
      <c r="C95" s="37"/>
      <c r="D95" s="208" t="s">
        <v>119</v>
      </c>
      <c r="E95" s="37"/>
      <c r="F95" s="209" t="s">
        <v>132</v>
      </c>
      <c r="G95" s="37"/>
      <c r="H95" s="37"/>
      <c r="I95" s="123"/>
      <c r="J95" s="37"/>
      <c r="K95" s="37"/>
      <c r="L95" s="41"/>
      <c r="M95" s="210"/>
      <c r="N95" s="77"/>
      <c r="O95" s="77"/>
      <c r="P95" s="77"/>
      <c r="Q95" s="77"/>
      <c r="R95" s="77"/>
      <c r="S95" s="77"/>
      <c r="T95" s="78"/>
      <c r="AT95" s="15" t="s">
        <v>119</v>
      </c>
      <c r="AU95" s="15" t="s">
        <v>74</v>
      </c>
    </row>
    <row r="96" s="11" customFormat="1">
      <c r="B96" s="211"/>
      <c r="C96" s="212"/>
      <c r="D96" s="208" t="s">
        <v>133</v>
      </c>
      <c r="E96" s="213" t="s">
        <v>1</v>
      </c>
      <c r="F96" s="214" t="s">
        <v>134</v>
      </c>
      <c r="G96" s="212"/>
      <c r="H96" s="213" t="s">
        <v>1</v>
      </c>
      <c r="I96" s="215"/>
      <c r="J96" s="212"/>
      <c r="K96" s="212"/>
      <c r="L96" s="216"/>
      <c r="M96" s="217"/>
      <c r="N96" s="218"/>
      <c r="O96" s="218"/>
      <c r="P96" s="218"/>
      <c r="Q96" s="218"/>
      <c r="R96" s="218"/>
      <c r="S96" s="218"/>
      <c r="T96" s="219"/>
      <c r="AT96" s="220" t="s">
        <v>133</v>
      </c>
      <c r="AU96" s="220" t="s">
        <v>74</v>
      </c>
      <c r="AV96" s="11" t="s">
        <v>72</v>
      </c>
      <c r="AW96" s="11" t="s">
        <v>30</v>
      </c>
      <c r="AX96" s="11" t="s">
        <v>67</v>
      </c>
      <c r="AY96" s="220" t="s">
        <v>110</v>
      </c>
    </row>
    <row r="97" s="12" customFormat="1">
      <c r="B97" s="221"/>
      <c r="C97" s="222"/>
      <c r="D97" s="208" t="s">
        <v>133</v>
      </c>
      <c r="E97" s="223" t="s">
        <v>1</v>
      </c>
      <c r="F97" s="224" t="s">
        <v>135</v>
      </c>
      <c r="G97" s="222"/>
      <c r="H97" s="225">
        <v>1.7569999999999999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133</v>
      </c>
      <c r="AU97" s="231" t="s">
        <v>74</v>
      </c>
      <c r="AV97" s="12" t="s">
        <v>74</v>
      </c>
      <c r="AW97" s="12" t="s">
        <v>30</v>
      </c>
      <c r="AX97" s="12" t="s">
        <v>72</v>
      </c>
      <c r="AY97" s="231" t="s">
        <v>110</v>
      </c>
    </row>
    <row r="98" s="1" customFormat="1" ht="16.5" customHeight="1">
      <c r="B98" s="36"/>
      <c r="C98" s="196" t="s">
        <v>117</v>
      </c>
      <c r="D98" s="196" t="s">
        <v>112</v>
      </c>
      <c r="E98" s="197" t="s">
        <v>136</v>
      </c>
      <c r="F98" s="198" t="s">
        <v>137</v>
      </c>
      <c r="G98" s="199" t="s">
        <v>129</v>
      </c>
      <c r="H98" s="200">
        <v>1.7569999999999999</v>
      </c>
      <c r="I98" s="201"/>
      <c r="J98" s="202">
        <f>ROUND(I98*H98,2)</f>
        <v>0</v>
      </c>
      <c r="K98" s="198" t="s">
        <v>130</v>
      </c>
      <c r="L98" s="41"/>
      <c r="M98" s="203" t="s">
        <v>1</v>
      </c>
      <c r="N98" s="204" t="s">
        <v>38</v>
      </c>
      <c r="O98" s="77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15" t="s">
        <v>117</v>
      </c>
      <c r="AT98" s="15" t="s">
        <v>112</v>
      </c>
      <c r="AU98" s="15" t="s">
        <v>74</v>
      </c>
      <c r="AY98" s="15" t="s">
        <v>110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5" t="s">
        <v>72</v>
      </c>
      <c r="BK98" s="207">
        <f>ROUND(I98*H98,2)</f>
        <v>0</v>
      </c>
      <c r="BL98" s="15" t="s">
        <v>117</v>
      </c>
      <c r="BM98" s="15" t="s">
        <v>138</v>
      </c>
    </row>
    <row r="99" s="1" customFormat="1">
      <c r="B99" s="36"/>
      <c r="C99" s="37"/>
      <c r="D99" s="208" t="s">
        <v>119</v>
      </c>
      <c r="E99" s="37"/>
      <c r="F99" s="209" t="s">
        <v>139</v>
      </c>
      <c r="G99" s="37"/>
      <c r="H99" s="37"/>
      <c r="I99" s="123"/>
      <c r="J99" s="37"/>
      <c r="K99" s="37"/>
      <c r="L99" s="41"/>
      <c r="M99" s="210"/>
      <c r="N99" s="77"/>
      <c r="O99" s="77"/>
      <c r="P99" s="77"/>
      <c r="Q99" s="77"/>
      <c r="R99" s="77"/>
      <c r="S99" s="77"/>
      <c r="T99" s="78"/>
      <c r="AT99" s="15" t="s">
        <v>119</v>
      </c>
      <c r="AU99" s="15" t="s">
        <v>74</v>
      </c>
    </row>
    <row r="100" s="12" customFormat="1">
      <c r="B100" s="221"/>
      <c r="C100" s="222"/>
      <c r="D100" s="208" t="s">
        <v>133</v>
      </c>
      <c r="E100" s="223" t="s">
        <v>1</v>
      </c>
      <c r="F100" s="224" t="s">
        <v>140</v>
      </c>
      <c r="G100" s="222"/>
      <c r="H100" s="225">
        <v>1.7569999999999999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133</v>
      </c>
      <c r="AU100" s="231" t="s">
        <v>74</v>
      </c>
      <c r="AV100" s="12" t="s">
        <v>74</v>
      </c>
      <c r="AW100" s="12" t="s">
        <v>30</v>
      </c>
      <c r="AX100" s="12" t="s">
        <v>72</v>
      </c>
      <c r="AY100" s="231" t="s">
        <v>110</v>
      </c>
    </row>
    <row r="101" s="1" customFormat="1" ht="16.5" customHeight="1">
      <c r="B101" s="36"/>
      <c r="C101" s="196" t="s">
        <v>141</v>
      </c>
      <c r="D101" s="196" t="s">
        <v>112</v>
      </c>
      <c r="E101" s="197" t="s">
        <v>142</v>
      </c>
      <c r="F101" s="198" t="s">
        <v>143</v>
      </c>
      <c r="G101" s="199" t="s">
        <v>129</v>
      </c>
      <c r="H101" s="200">
        <v>1.7569999999999999</v>
      </c>
      <c r="I101" s="201"/>
      <c r="J101" s="202">
        <f>ROUND(I101*H101,2)</f>
        <v>0</v>
      </c>
      <c r="K101" s="198" t="s">
        <v>130</v>
      </c>
      <c r="L101" s="41"/>
      <c r="M101" s="203" t="s">
        <v>1</v>
      </c>
      <c r="N101" s="204" t="s">
        <v>38</v>
      </c>
      <c r="O101" s="77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15" t="s">
        <v>117</v>
      </c>
      <c r="AT101" s="15" t="s">
        <v>112</v>
      </c>
      <c r="AU101" s="15" t="s">
        <v>74</v>
      </c>
      <c r="AY101" s="15" t="s">
        <v>110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5" t="s">
        <v>72</v>
      </c>
      <c r="BK101" s="207">
        <f>ROUND(I101*H101,2)</f>
        <v>0</v>
      </c>
      <c r="BL101" s="15" t="s">
        <v>117</v>
      </c>
      <c r="BM101" s="15" t="s">
        <v>144</v>
      </c>
    </row>
    <row r="102" s="1" customFormat="1">
      <c r="B102" s="36"/>
      <c r="C102" s="37"/>
      <c r="D102" s="208" t="s">
        <v>119</v>
      </c>
      <c r="E102" s="37"/>
      <c r="F102" s="209" t="s">
        <v>145</v>
      </c>
      <c r="G102" s="37"/>
      <c r="H102" s="37"/>
      <c r="I102" s="123"/>
      <c r="J102" s="37"/>
      <c r="K102" s="37"/>
      <c r="L102" s="41"/>
      <c r="M102" s="210"/>
      <c r="N102" s="77"/>
      <c r="O102" s="77"/>
      <c r="P102" s="77"/>
      <c r="Q102" s="77"/>
      <c r="R102" s="77"/>
      <c r="S102" s="77"/>
      <c r="T102" s="78"/>
      <c r="AT102" s="15" t="s">
        <v>119</v>
      </c>
      <c r="AU102" s="15" t="s">
        <v>74</v>
      </c>
    </row>
    <row r="103" s="1" customFormat="1" ht="16.5" customHeight="1">
      <c r="B103" s="36"/>
      <c r="C103" s="196" t="s">
        <v>146</v>
      </c>
      <c r="D103" s="196" t="s">
        <v>112</v>
      </c>
      <c r="E103" s="197" t="s">
        <v>147</v>
      </c>
      <c r="F103" s="198" t="s">
        <v>148</v>
      </c>
      <c r="G103" s="199" t="s">
        <v>129</v>
      </c>
      <c r="H103" s="200">
        <v>19.327000000000002</v>
      </c>
      <c r="I103" s="201"/>
      <c r="J103" s="202">
        <f>ROUND(I103*H103,2)</f>
        <v>0</v>
      </c>
      <c r="K103" s="198" t="s">
        <v>130</v>
      </c>
      <c r="L103" s="41"/>
      <c r="M103" s="203" t="s">
        <v>1</v>
      </c>
      <c r="N103" s="204" t="s">
        <v>38</v>
      </c>
      <c r="O103" s="77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AR103" s="15" t="s">
        <v>117</v>
      </c>
      <c r="AT103" s="15" t="s">
        <v>112</v>
      </c>
      <c r="AU103" s="15" t="s">
        <v>74</v>
      </c>
      <c r="AY103" s="15" t="s">
        <v>110</v>
      </c>
      <c r="BE103" s="207">
        <f>IF(N103="základní",J103,0)</f>
        <v>0</v>
      </c>
      <c r="BF103" s="207">
        <f>IF(N103="snížená",J103,0)</f>
        <v>0</v>
      </c>
      <c r="BG103" s="207">
        <f>IF(N103="zákl. přenesená",J103,0)</f>
        <v>0</v>
      </c>
      <c r="BH103" s="207">
        <f>IF(N103="sníž. přenesená",J103,0)</f>
        <v>0</v>
      </c>
      <c r="BI103" s="207">
        <f>IF(N103="nulová",J103,0)</f>
        <v>0</v>
      </c>
      <c r="BJ103" s="15" t="s">
        <v>72</v>
      </c>
      <c r="BK103" s="207">
        <f>ROUND(I103*H103,2)</f>
        <v>0</v>
      </c>
      <c r="BL103" s="15" t="s">
        <v>117</v>
      </c>
      <c r="BM103" s="15" t="s">
        <v>149</v>
      </c>
    </row>
    <row r="104" s="1" customFormat="1">
      <c r="B104" s="36"/>
      <c r="C104" s="37"/>
      <c r="D104" s="208" t="s">
        <v>119</v>
      </c>
      <c r="E104" s="37"/>
      <c r="F104" s="209" t="s">
        <v>150</v>
      </c>
      <c r="G104" s="37"/>
      <c r="H104" s="37"/>
      <c r="I104" s="123"/>
      <c r="J104" s="37"/>
      <c r="K104" s="37"/>
      <c r="L104" s="41"/>
      <c r="M104" s="210"/>
      <c r="N104" s="77"/>
      <c r="O104" s="77"/>
      <c r="P104" s="77"/>
      <c r="Q104" s="77"/>
      <c r="R104" s="77"/>
      <c r="S104" s="77"/>
      <c r="T104" s="78"/>
      <c r="AT104" s="15" t="s">
        <v>119</v>
      </c>
      <c r="AU104" s="15" t="s">
        <v>74</v>
      </c>
    </row>
    <row r="105" s="12" customFormat="1">
      <c r="B105" s="221"/>
      <c r="C105" s="222"/>
      <c r="D105" s="208" t="s">
        <v>133</v>
      </c>
      <c r="E105" s="222"/>
      <c r="F105" s="224" t="s">
        <v>151</v>
      </c>
      <c r="G105" s="222"/>
      <c r="H105" s="225">
        <v>19.327000000000002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133</v>
      </c>
      <c r="AU105" s="231" t="s">
        <v>74</v>
      </c>
      <c r="AV105" s="12" t="s">
        <v>74</v>
      </c>
      <c r="AW105" s="12" t="s">
        <v>4</v>
      </c>
      <c r="AX105" s="12" t="s">
        <v>72</v>
      </c>
      <c r="AY105" s="231" t="s">
        <v>110</v>
      </c>
    </row>
    <row r="106" s="1" customFormat="1" ht="16.5" customHeight="1">
      <c r="B106" s="36"/>
      <c r="C106" s="196" t="s">
        <v>152</v>
      </c>
      <c r="D106" s="196" t="s">
        <v>112</v>
      </c>
      <c r="E106" s="197" t="s">
        <v>153</v>
      </c>
      <c r="F106" s="198" t="s">
        <v>154</v>
      </c>
      <c r="G106" s="199" t="s">
        <v>155</v>
      </c>
      <c r="H106" s="200">
        <v>3.1629999999999998</v>
      </c>
      <c r="I106" s="201"/>
      <c r="J106" s="202">
        <f>ROUND(I106*H106,2)</f>
        <v>0</v>
      </c>
      <c r="K106" s="198" t="s">
        <v>130</v>
      </c>
      <c r="L106" s="41"/>
      <c r="M106" s="203" t="s">
        <v>1</v>
      </c>
      <c r="N106" s="204" t="s">
        <v>38</v>
      </c>
      <c r="O106" s="77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AR106" s="15" t="s">
        <v>117</v>
      </c>
      <c r="AT106" s="15" t="s">
        <v>112</v>
      </c>
      <c r="AU106" s="15" t="s">
        <v>74</v>
      </c>
      <c r="AY106" s="15" t="s">
        <v>110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15" t="s">
        <v>72</v>
      </c>
      <c r="BK106" s="207">
        <f>ROUND(I106*H106,2)</f>
        <v>0</v>
      </c>
      <c r="BL106" s="15" t="s">
        <v>117</v>
      </c>
      <c r="BM106" s="15" t="s">
        <v>156</v>
      </c>
    </row>
    <row r="107" s="1" customFormat="1">
      <c r="B107" s="36"/>
      <c r="C107" s="37"/>
      <c r="D107" s="208" t="s">
        <v>119</v>
      </c>
      <c r="E107" s="37"/>
      <c r="F107" s="209" t="s">
        <v>157</v>
      </c>
      <c r="G107" s="37"/>
      <c r="H107" s="37"/>
      <c r="I107" s="123"/>
      <c r="J107" s="37"/>
      <c r="K107" s="37"/>
      <c r="L107" s="41"/>
      <c r="M107" s="210"/>
      <c r="N107" s="77"/>
      <c r="O107" s="77"/>
      <c r="P107" s="77"/>
      <c r="Q107" s="77"/>
      <c r="R107" s="77"/>
      <c r="S107" s="77"/>
      <c r="T107" s="78"/>
      <c r="AT107" s="15" t="s">
        <v>119</v>
      </c>
      <c r="AU107" s="15" t="s">
        <v>74</v>
      </c>
    </row>
    <row r="108" s="12" customFormat="1">
      <c r="B108" s="221"/>
      <c r="C108" s="222"/>
      <c r="D108" s="208" t="s">
        <v>133</v>
      </c>
      <c r="E108" s="222"/>
      <c r="F108" s="224" t="s">
        <v>158</v>
      </c>
      <c r="G108" s="222"/>
      <c r="H108" s="225">
        <v>3.1629999999999998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133</v>
      </c>
      <c r="AU108" s="231" t="s">
        <v>74</v>
      </c>
      <c r="AV108" s="12" t="s">
        <v>74</v>
      </c>
      <c r="AW108" s="12" t="s">
        <v>4</v>
      </c>
      <c r="AX108" s="12" t="s">
        <v>72</v>
      </c>
      <c r="AY108" s="231" t="s">
        <v>110</v>
      </c>
    </row>
    <row r="109" s="10" customFormat="1" ht="22.8" customHeight="1">
      <c r="B109" s="180"/>
      <c r="C109" s="181"/>
      <c r="D109" s="182" t="s">
        <v>66</v>
      </c>
      <c r="E109" s="194" t="s">
        <v>74</v>
      </c>
      <c r="F109" s="194" t="s">
        <v>159</v>
      </c>
      <c r="G109" s="181"/>
      <c r="H109" s="181"/>
      <c r="I109" s="184"/>
      <c r="J109" s="195">
        <f>BK109</f>
        <v>0</v>
      </c>
      <c r="K109" s="181"/>
      <c r="L109" s="186"/>
      <c r="M109" s="187"/>
      <c r="N109" s="188"/>
      <c r="O109" s="188"/>
      <c r="P109" s="189">
        <f>SUM(P110:P115)</f>
        <v>0</v>
      </c>
      <c r="Q109" s="188"/>
      <c r="R109" s="189">
        <f>SUM(R110:R115)</f>
        <v>4.2770000000000001</v>
      </c>
      <c r="S109" s="188"/>
      <c r="T109" s="190">
        <f>SUM(T110:T115)</f>
        <v>0</v>
      </c>
      <c r="AR109" s="191" t="s">
        <v>72</v>
      </c>
      <c r="AT109" s="192" t="s">
        <v>66</v>
      </c>
      <c r="AU109" s="192" t="s">
        <v>72</v>
      </c>
      <c r="AY109" s="191" t="s">
        <v>110</v>
      </c>
      <c r="BK109" s="193">
        <f>SUM(BK110:BK115)</f>
        <v>0</v>
      </c>
    </row>
    <row r="110" s="1" customFormat="1" ht="16.5" customHeight="1">
      <c r="B110" s="36"/>
      <c r="C110" s="196" t="s">
        <v>160</v>
      </c>
      <c r="D110" s="196" t="s">
        <v>112</v>
      </c>
      <c r="E110" s="197" t="s">
        <v>161</v>
      </c>
      <c r="F110" s="198" t="s">
        <v>162</v>
      </c>
      <c r="G110" s="199" t="s">
        <v>163</v>
      </c>
      <c r="H110" s="200">
        <v>140</v>
      </c>
      <c r="I110" s="201"/>
      <c r="J110" s="202">
        <f>ROUND(I110*H110,2)</f>
        <v>0</v>
      </c>
      <c r="K110" s="198" t="s">
        <v>116</v>
      </c>
      <c r="L110" s="41"/>
      <c r="M110" s="203" t="s">
        <v>1</v>
      </c>
      <c r="N110" s="204" t="s">
        <v>38</v>
      </c>
      <c r="O110" s="77"/>
      <c r="P110" s="205">
        <f>O110*H110</f>
        <v>0</v>
      </c>
      <c r="Q110" s="205">
        <v>0.030550000000000001</v>
      </c>
      <c r="R110" s="205">
        <f>Q110*H110</f>
        <v>4.2770000000000001</v>
      </c>
      <c r="S110" s="205">
        <v>0</v>
      </c>
      <c r="T110" s="206">
        <f>S110*H110</f>
        <v>0</v>
      </c>
      <c r="AR110" s="15" t="s">
        <v>117</v>
      </c>
      <c r="AT110" s="15" t="s">
        <v>112</v>
      </c>
      <c r="AU110" s="15" t="s">
        <v>74</v>
      </c>
      <c r="AY110" s="15" t="s">
        <v>110</v>
      </c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15" t="s">
        <v>72</v>
      </c>
      <c r="BK110" s="207">
        <f>ROUND(I110*H110,2)</f>
        <v>0</v>
      </c>
      <c r="BL110" s="15" t="s">
        <v>117</v>
      </c>
      <c r="BM110" s="15" t="s">
        <v>164</v>
      </c>
    </row>
    <row r="111" s="1" customFormat="1">
      <c r="B111" s="36"/>
      <c r="C111" s="37"/>
      <c r="D111" s="208" t="s">
        <v>119</v>
      </c>
      <c r="E111" s="37"/>
      <c r="F111" s="209" t="s">
        <v>165</v>
      </c>
      <c r="G111" s="37"/>
      <c r="H111" s="37"/>
      <c r="I111" s="123"/>
      <c r="J111" s="37"/>
      <c r="K111" s="37"/>
      <c r="L111" s="41"/>
      <c r="M111" s="210"/>
      <c r="N111" s="77"/>
      <c r="O111" s="77"/>
      <c r="P111" s="77"/>
      <c r="Q111" s="77"/>
      <c r="R111" s="77"/>
      <c r="S111" s="77"/>
      <c r="T111" s="78"/>
      <c r="AT111" s="15" t="s">
        <v>119</v>
      </c>
      <c r="AU111" s="15" t="s">
        <v>74</v>
      </c>
    </row>
    <row r="112" s="1" customFormat="1">
      <c r="B112" s="36"/>
      <c r="C112" s="37"/>
      <c r="D112" s="208" t="s">
        <v>166</v>
      </c>
      <c r="E112" s="37"/>
      <c r="F112" s="232" t="s">
        <v>167</v>
      </c>
      <c r="G112" s="37"/>
      <c r="H112" s="37"/>
      <c r="I112" s="123"/>
      <c r="J112" s="37"/>
      <c r="K112" s="37"/>
      <c r="L112" s="41"/>
      <c r="M112" s="210"/>
      <c r="N112" s="77"/>
      <c r="O112" s="77"/>
      <c r="P112" s="77"/>
      <c r="Q112" s="77"/>
      <c r="R112" s="77"/>
      <c r="S112" s="77"/>
      <c r="T112" s="78"/>
      <c r="AT112" s="15" t="s">
        <v>166</v>
      </c>
      <c r="AU112" s="15" t="s">
        <v>74</v>
      </c>
    </row>
    <row r="113" s="12" customFormat="1">
      <c r="B113" s="221"/>
      <c r="C113" s="222"/>
      <c r="D113" s="208" t="s">
        <v>133</v>
      </c>
      <c r="E113" s="223" t="s">
        <v>1</v>
      </c>
      <c r="F113" s="224" t="s">
        <v>168</v>
      </c>
      <c r="G113" s="222"/>
      <c r="H113" s="225">
        <v>140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133</v>
      </c>
      <c r="AU113" s="231" t="s">
        <v>74</v>
      </c>
      <c r="AV113" s="12" t="s">
        <v>74</v>
      </c>
      <c r="AW113" s="12" t="s">
        <v>30</v>
      </c>
      <c r="AX113" s="12" t="s">
        <v>72</v>
      </c>
      <c r="AY113" s="231" t="s">
        <v>110</v>
      </c>
    </row>
    <row r="114" s="1" customFormat="1" ht="16.5" customHeight="1">
      <c r="B114" s="36"/>
      <c r="C114" s="196" t="s">
        <v>169</v>
      </c>
      <c r="D114" s="196" t="s">
        <v>112</v>
      </c>
      <c r="E114" s="197" t="s">
        <v>170</v>
      </c>
      <c r="F114" s="198" t="s">
        <v>171</v>
      </c>
      <c r="G114" s="199" t="s">
        <v>163</v>
      </c>
      <c r="H114" s="200">
        <v>140</v>
      </c>
      <c r="I114" s="201"/>
      <c r="J114" s="202">
        <f>ROUND(I114*H114,2)</f>
        <v>0</v>
      </c>
      <c r="K114" s="198" t="s">
        <v>116</v>
      </c>
      <c r="L114" s="41"/>
      <c r="M114" s="203" t="s">
        <v>1</v>
      </c>
      <c r="N114" s="204" t="s">
        <v>38</v>
      </c>
      <c r="O114" s="77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AR114" s="15" t="s">
        <v>117</v>
      </c>
      <c r="AT114" s="15" t="s">
        <v>112</v>
      </c>
      <c r="AU114" s="15" t="s">
        <v>74</v>
      </c>
      <c r="AY114" s="15" t="s">
        <v>110</v>
      </c>
      <c r="BE114" s="207">
        <f>IF(N114="základní",J114,0)</f>
        <v>0</v>
      </c>
      <c r="BF114" s="207">
        <f>IF(N114="snížená",J114,0)</f>
        <v>0</v>
      </c>
      <c r="BG114" s="207">
        <f>IF(N114="zákl. přenesená",J114,0)</f>
        <v>0</v>
      </c>
      <c r="BH114" s="207">
        <f>IF(N114="sníž. přenesená",J114,0)</f>
        <v>0</v>
      </c>
      <c r="BI114" s="207">
        <f>IF(N114="nulová",J114,0)</f>
        <v>0</v>
      </c>
      <c r="BJ114" s="15" t="s">
        <v>72</v>
      </c>
      <c r="BK114" s="207">
        <f>ROUND(I114*H114,2)</f>
        <v>0</v>
      </c>
      <c r="BL114" s="15" t="s">
        <v>117</v>
      </c>
      <c r="BM114" s="15" t="s">
        <v>172</v>
      </c>
    </row>
    <row r="115" s="1" customFormat="1">
      <c r="B115" s="36"/>
      <c r="C115" s="37"/>
      <c r="D115" s="208" t="s">
        <v>119</v>
      </c>
      <c r="E115" s="37"/>
      <c r="F115" s="209" t="s">
        <v>173</v>
      </c>
      <c r="G115" s="37"/>
      <c r="H115" s="37"/>
      <c r="I115" s="123"/>
      <c r="J115" s="37"/>
      <c r="K115" s="37"/>
      <c r="L115" s="41"/>
      <c r="M115" s="210"/>
      <c r="N115" s="77"/>
      <c r="O115" s="77"/>
      <c r="P115" s="77"/>
      <c r="Q115" s="77"/>
      <c r="R115" s="77"/>
      <c r="S115" s="77"/>
      <c r="T115" s="78"/>
      <c r="AT115" s="15" t="s">
        <v>119</v>
      </c>
      <c r="AU115" s="15" t="s">
        <v>74</v>
      </c>
    </row>
    <row r="116" s="10" customFormat="1" ht="22.8" customHeight="1">
      <c r="B116" s="180"/>
      <c r="C116" s="181"/>
      <c r="D116" s="182" t="s">
        <v>66</v>
      </c>
      <c r="E116" s="194" t="s">
        <v>126</v>
      </c>
      <c r="F116" s="194" t="s">
        <v>174</v>
      </c>
      <c r="G116" s="181"/>
      <c r="H116" s="181"/>
      <c r="I116" s="184"/>
      <c r="J116" s="195">
        <f>BK116</f>
        <v>0</v>
      </c>
      <c r="K116" s="181"/>
      <c r="L116" s="186"/>
      <c r="M116" s="187"/>
      <c r="N116" s="188"/>
      <c r="O116" s="188"/>
      <c r="P116" s="189">
        <f>SUM(P117:P122)</f>
        <v>0</v>
      </c>
      <c r="Q116" s="188"/>
      <c r="R116" s="189">
        <f>SUM(R117:R122)</f>
        <v>13.067860899999999</v>
      </c>
      <c r="S116" s="188"/>
      <c r="T116" s="190">
        <f>SUM(T117:T122)</f>
        <v>0</v>
      </c>
      <c r="AR116" s="191" t="s">
        <v>72</v>
      </c>
      <c r="AT116" s="192" t="s">
        <v>66</v>
      </c>
      <c r="AU116" s="192" t="s">
        <v>72</v>
      </c>
      <c r="AY116" s="191" t="s">
        <v>110</v>
      </c>
      <c r="BK116" s="193">
        <f>SUM(BK117:BK122)</f>
        <v>0</v>
      </c>
    </row>
    <row r="117" s="1" customFormat="1" ht="16.5" customHeight="1">
      <c r="B117" s="36"/>
      <c r="C117" s="196" t="s">
        <v>175</v>
      </c>
      <c r="D117" s="196" t="s">
        <v>112</v>
      </c>
      <c r="E117" s="197" t="s">
        <v>176</v>
      </c>
      <c r="F117" s="198" t="s">
        <v>177</v>
      </c>
      <c r="G117" s="199" t="s">
        <v>129</v>
      </c>
      <c r="H117" s="200">
        <v>5.2699999999999996</v>
      </c>
      <c r="I117" s="201"/>
      <c r="J117" s="202">
        <f>ROUND(I117*H117,2)</f>
        <v>0</v>
      </c>
      <c r="K117" s="198" t="s">
        <v>130</v>
      </c>
      <c r="L117" s="41"/>
      <c r="M117" s="203" t="s">
        <v>1</v>
      </c>
      <c r="N117" s="204" t="s">
        <v>38</v>
      </c>
      <c r="O117" s="77"/>
      <c r="P117" s="205">
        <f>O117*H117</f>
        <v>0</v>
      </c>
      <c r="Q117" s="205">
        <v>2.47967</v>
      </c>
      <c r="R117" s="205">
        <f>Q117*H117</f>
        <v>13.067860899999999</v>
      </c>
      <c r="S117" s="205">
        <v>0</v>
      </c>
      <c r="T117" s="206">
        <f>S117*H117</f>
        <v>0</v>
      </c>
      <c r="AR117" s="15" t="s">
        <v>117</v>
      </c>
      <c r="AT117" s="15" t="s">
        <v>112</v>
      </c>
      <c r="AU117" s="15" t="s">
        <v>74</v>
      </c>
      <c r="AY117" s="15" t="s">
        <v>110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5" t="s">
        <v>72</v>
      </c>
      <c r="BK117" s="207">
        <f>ROUND(I117*H117,2)</f>
        <v>0</v>
      </c>
      <c r="BL117" s="15" t="s">
        <v>117</v>
      </c>
      <c r="BM117" s="15" t="s">
        <v>178</v>
      </c>
    </row>
    <row r="118" s="1" customFormat="1">
      <c r="B118" s="36"/>
      <c r="C118" s="37"/>
      <c r="D118" s="208" t="s">
        <v>119</v>
      </c>
      <c r="E118" s="37"/>
      <c r="F118" s="209" t="s">
        <v>179</v>
      </c>
      <c r="G118" s="37"/>
      <c r="H118" s="37"/>
      <c r="I118" s="123"/>
      <c r="J118" s="37"/>
      <c r="K118" s="37"/>
      <c r="L118" s="41"/>
      <c r="M118" s="210"/>
      <c r="N118" s="77"/>
      <c r="O118" s="77"/>
      <c r="P118" s="77"/>
      <c r="Q118" s="77"/>
      <c r="R118" s="77"/>
      <c r="S118" s="77"/>
      <c r="T118" s="78"/>
      <c r="AT118" s="15" t="s">
        <v>119</v>
      </c>
      <c r="AU118" s="15" t="s">
        <v>74</v>
      </c>
    </row>
    <row r="119" s="1" customFormat="1">
      <c r="B119" s="36"/>
      <c r="C119" s="37"/>
      <c r="D119" s="208" t="s">
        <v>166</v>
      </c>
      <c r="E119" s="37"/>
      <c r="F119" s="232" t="s">
        <v>180</v>
      </c>
      <c r="G119" s="37"/>
      <c r="H119" s="37"/>
      <c r="I119" s="123"/>
      <c r="J119" s="37"/>
      <c r="K119" s="37"/>
      <c r="L119" s="41"/>
      <c r="M119" s="210"/>
      <c r="N119" s="77"/>
      <c r="O119" s="77"/>
      <c r="P119" s="77"/>
      <c r="Q119" s="77"/>
      <c r="R119" s="77"/>
      <c r="S119" s="77"/>
      <c r="T119" s="78"/>
      <c r="AT119" s="15" t="s">
        <v>166</v>
      </c>
      <c r="AU119" s="15" t="s">
        <v>74</v>
      </c>
    </row>
    <row r="120" s="12" customFormat="1">
      <c r="B120" s="221"/>
      <c r="C120" s="222"/>
      <c r="D120" s="208" t="s">
        <v>133</v>
      </c>
      <c r="E120" s="223" t="s">
        <v>1</v>
      </c>
      <c r="F120" s="224" t="s">
        <v>181</v>
      </c>
      <c r="G120" s="222"/>
      <c r="H120" s="225">
        <v>2.7200000000000002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133</v>
      </c>
      <c r="AU120" s="231" t="s">
        <v>74</v>
      </c>
      <c r="AV120" s="12" t="s">
        <v>74</v>
      </c>
      <c r="AW120" s="12" t="s">
        <v>30</v>
      </c>
      <c r="AX120" s="12" t="s">
        <v>67</v>
      </c>
      <c r="AY120" s="231" t="s">
        <v>110</v>
      </c>
    </row>
    <row r="121" s="12" customFormat="1">
      <c r="B121" s="221"/>
      <c r="C121" s="222"/>
      <c r="D121" s="208" t="s">
        <v>133</v>
      </c>
      <c r="E121" s="223" t="s">
        <v>1</v>
      </c>
      <c r="F121" s="224" t="s">
        <v>182</v>
      </c>
      <c r="G121" s="222"/>
      <c r="H121" s="225">
        <v>2.5499999999999998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133</v>
      </c>
      <c r="AU121" s="231" t="s">
        <v>74</v>
      </c>
      <c r="AV121" s="12" t="s">
        <v>74</v>
      </c>
      <c r="AW121" s="12" t="s">
        <v>30</v>
      </c>
      <c r="AX121" s="12" t="s">
        <v>67</v>
      </c>
      <c r="AY121" s="231" t="s">
        <v>110</v>
      </c>
    </row>
    <row r="122" s="13" customFormat="1">
      <c r="B122" s="233"/>
      <c r="C122" s="234"/>
      <c r="D122" s="208" t="s">
        <v>133</v>
      </c>
      <c r="E122" s="235" t="s">
        <v>1</v>
      </c>
      <c r="F122" s="236" t="s">
        <v>183</v>
      </c>
      <c r="G122" s="234"/>
      <c r="H122" s="237">
        <v>5.2699999999999996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133</v>
      </c>
      <c r="AU122" s="243" t="s">
        <v>74</v>
      </c>
      <c r="AV122" s="13" t="s">
        <v>117</v>
      </c>
      <c r="AW122" s="13" t="s">
        <v>30</v>
      </c>
      <c r="AX122" s="13" t="s">
        <v>72</v>
      </c>
      <c r="AY122" s="243" t="s">
        <v>110</v>
      </c>
    </row>
    <row r="123" s="10" customFormat="1" ht="22.8" customHeight="1">
      <c r="B123" s="180"/>
      <c r="C123" s="181"/>
      <c r="D123" s="182" t="s">
        <v>66</v>
      </c>
      <c r="E123" s="194" t="s">
        <v>146</v>
      </c>
      <c r="F123" s="194" t="s">
        <v>184</v>
      </c>
      <c r="G123" s="181"/>
      <c r="H123" s="181"/>
      <c r="I123" s="184"/>
      <c r="J123" s="195">
        <f>BK123</f>
        <v>0</v>
      </c>
      <c r="K123" s="181"/>
      <c r="L123" s="186"/>
      <c r="M123" s="187"/>
      <c r="N123" s="188"/>
      <c r="O123" s="188"/>
      <c r="P123" s="189">
        <f>SUM(P124:P125)</f>
        <v>0</v>
      </c>
      <c r="Q123" s="188"/>
      <c r="R123" s="189">
        <f>SUM(R124:R125)</f>
        <v>0</v>
      </c>
      <c r="S123" s="188"/>
      <c r="T123" s="190">
        <f>SUM(T124:T125)</f>
        <v>0</v>
      </c>
      <c r="AR123" s="191" t="s">
        <v>72</v>
      </c>
      <c r="AT123" s="192" t="s">
        <v>66</v>
      </c>
      <c r="AU123" s="192" t="s">
        <v>72</v>
      </c>
      <c r="AY123" s="191" t="s">
        <v>110</v>
      </c>
      <c r="BK123" s="193">
        <f>SUM(BK124:BK125)</f>
        <v>0</v>
      </c>
    </row>
    <row r="124" s="1" customFormat="1" ht="16.5" customHeight="1">
      <c r="B124" s="36"/>
      <c r="C124" s="196" t="s">
        <v>185</v>
      </c>
      <c r="D124" s="196" t="s">
        <v>112</v>
      </c>
      <c r="E124" s="197" t="s">
        <v>186</v>
      </c>
      <c r="F124" s="198" t="s">
        <v>187</v>
      </c>
      <c r="G124" s="199" t="s">
        <v>188</v>
      </c>
      <c r="H124" s="200">
        <v>38.5</v>
      </c>
      <c r="I124" s="201"/>
      <c r="J124" s="202">
        <f>ROUND(I124*H124,2)</f>
        <v>0</v>
      </c>
      <c r="K124" s="198" t="s">
        <v>1</v>
      </c>
      <c r="L124" s="41"/>
      <c r="M124" s="203" t="s">
        <v>1</v>
      </c>
      <c r="N124" s="204" t="s">
        <v>38</v>
      </c>
      <c r="O124" s="77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AR124" s="15" t="s">
        <v>117</v>
      </c>
      <c r="AT124" s="15" t="s">
        <v>112</v>
      </c>
      <c r="AU124" s="15" t="s">
        <v>74</v>
      </c>
      <c r="AY124" s="15" t="s">
        <v>110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5" t="s">
        <v>72</v>
      </c>
      <c r="BK124" s="207">
        <f>ROUND(I124*H124,2)</f>
        <v>0</v>
      </c>
      <c r="BL124" s="15" t="s">
        <v>117</v>
      </c>
      <c r="BM124" s="15" t="s">
        <v>189</v>
      </c>
    </row>
    <row r="125" s="1" customFormat="1">
      <c r="B125" s="36"/>
      <c r="C125" s="37"/>
      <c r="D125" s="208" t="s">
        <v>119</v>
      </c>
      <c r="E125" s="37"/>
      <c r="F125" s="209" t="s">
        <v>187</v>
      </c>
      <c r="G125" s="37"/>
      <c r="H125" s="37"/>
      <c r="I125" s="123"/>
      <c r="J125" s="37"/>
      <c r="K125" s="37"/>
      <c r="L125" s="41"/>
      <c r="M125" s="210"/>
      <c r="N125" s="77"/>
      <c r="O125" s="77"/>
      <c r="P125" s="77"/>
      <c r="Q125" s="77"/>
      <c r="R125" s="77"/>
      <c r="S125" s="77"/>
      <c r="T125" s="78"/>
      <c r="AT125" s="15" t="s">
        <v>119</v>
      </c>
      <c r="AU125" s="15" t="s">
        <v>74</v>
      </c>
    </row>
    <row r="126" s="10" customFormat="1" ht="22.8" customHeight="1">
      <c r="B126" s="180"/>
      <c r="C126" s="181"/>
      <c r="D126" s="182" t="s">
        <v>66</v>
      </c>
      <c r="E126" s="194" t="s">
        <v>169</v>
      </c>
      <c r="F126" s="194" t="s">
        <v>190</v>
      </c>
      <c r="G126" s="181"/>
      <c r="H126" s="181"/>
      <c r="I126" s="184"/>
      <c r="J126" s="195">
        <f>BK126</f>
        <v>0</v>
      </c>
      <c r="K126" s="181"/>
      <c r="L126" s="186"/>
      <c r="M126" s="187"/>
      <c r="N126" s="188"/>
      <c r="O126" s="188"/>
      <c r="P126" s="189">
        <f>SUM(P127:P132)</f>
        <v>0</v>
      </c>
      <c r="Q126" s="188"/>
      <c r="R126" s="189">
        <f>SUM(R127:R132)</f>
        <v>0</v>
      </c>
      <c r="S126" s="188"/>
      <c r="T126" s="190">
        <f>SUM(T127:T132)</f>
        <v>0.010469999999999998</v>
      </c>
      <c r="AR126" s="191" t="s">
        <v>72</v>
      </c>
      <c r="AT126" s="192" t="s">
        <v>66</v>
      </c>
      <c r="AU126" s="192" t="s">
        <v>72</v>
      </c>
      <c r="AY126" s="191" t="s">
        <v>110</v>
      </c>
      <c r="BK126" s="193">
        <f>SUM(BK127:BK132)</f>
        <v>0</v>
      </c>
    </row>
    <row r="127" s="1" customFormat="1" ht="16.5" customHeight="1">
      <c r="B127" s="36"/>
      <c r="C127" s="196" t="s">
        <v>191</v>
      </c>
      <c r="D127" s="196" t="s">
        <v>112</v>
      </c>
      <c r="E127" s="197" t="s">
        <v>192</v>
      </c>
      <c r="F127" s="198" t="s">
        <v>193</v>
      </c>
      <c r="G127" s="199" t="s">
        <v>163</v>
      </c>
      <c r="H127" s="200">
        <v>34.899999999999999</v>
      </c>
      <c r="I127" s="201"/>
      <c r="J127" s="202">
        <f>ROUND(I127*H127,2)</f>
        <v>0</v>
      </c>
      <c r="K127" s="198" t="s">
        <v>116</v>
      </c>
      <c r="L127" s="41"/>
      <c r="M127" s="203" t="s">
        <v>1</v>
      </c>
      <c r="N127" s="204" t="s">
        <v>38</v>
      </c>
      <c r="O127" s="77"/>
      <c r="P127" s="205">
        <f>O127*H127</f>
        <v>0</v>
      </c>
      <c r="Q127" s="205">
        <v>0</v>
      </c>
      <c r="R127" s="205">
        <f>Q127*H127</f>
        <v>0</v>
      </c>
      <c r="S127" s="205">
        <v>0.00029999999999999997</v>
      </c>
      <c r="T127" s="206">
        <f>S127*H127</f>
        <v>0.010469999999999998</v>
      </c>
      <c r="AR127" s="15" t="s">
        <v>117</v>
      </c>
      <c r="AT127" s="15" t="s">
        <v>112</v>
      </c>
      <c r="AU127" s="15" t="s">
        <v>74</v>
      </c>
      <c r="AY127" s="15" t="s">
        <v>110</v>
      </c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15" t="s">
        <v>72</v>
      </c>
      <c r="BK127" s="207">
        <f>ROUND(I127*H127,2)</f>
        <v>0</v>
      </c>
      <c r="BL127" s="15" t="s">
        <v>117</v>
      </c>
      <c r="BM127" s="15" t="s">
        <v>194</v>
      </c>
    </row>
    <row r="128" s="1" customFormat="1">
      <c r="B128" s="36"/>
      <c r="C128" s="37"/>
      <c r="D128" s="208" t="s">
        <v>119</v>
      </c>
      <c r="E128" s="37"/>
      <c r="F128" s="209" t="s">
        <v>195</v>
      </c>
      <c r="G128" s="37"/>
      <c r="H128" s="37"/>
      <c r="I128" s="123"/>
      <c r="J128" s="37"/>
      <c r="K128" s="37"/>
      <c r="L128" s="41"/>
      <c r="M128" s="210"/>
      <c r="N128" s="77"/>
      <c r="O128" s="77"/>
      <c r="P128" s="77"/>
      <c r="Q128" s="77"/>
      <c r="R128" s="77"/>
      <c r="S128" s="77"/>
      <c r="T128" s="78"/>
      <c r="AT128" s="15" t="s">
        <v>119</v>
      </c>
      <c r="AU128" s="15" t="s">
        <v>74</v>
      </c>
    </row>
    <row r="129" s="1" customFormat="1">
      <c r="B129" s="36"/>
      <c r="C129" s="37"/>
      <c r="D129" s="208" t="s">
        <v>166</v>
      </c>
      <c r="E129" s="37"/>
      <c r="F129" s="232" t="s">
        <v>196</v>
      </c>
      <c r="G129" s="37"/>
      <c r="H129" s="37"/>
      <c r="I129" s="123"/>
      <c r="J129" s="37"/>
      <c r="K129" s="37"/>
      <c r="L129" s="41"/>
      <c r="M129" s="210"/>
      <c r="N129" s="77"/>
      <c r="O129" s="77"/>
      <c r="P129" s="77"/>
      <c r="Q129" s="77"/>
      <c r="R129" s="77"/>
      <c r="S129" s="77"/>
      <c r="T129" s="78"/>
      <c r="AT129" s="15" t="s">
        <v>166</v>
      </c>
      <c r="AU129" s="15" t="s">
        <v>74</v>
      </c>
    </row>
    <row r="130" s="12" customFormat="1">
      <c r="B130" s="221"/>
      <c r="C130" s="222"/>
      <c r="D130" s="208" t="s">
        <v>133</v>
      </c>
      <c r="E130" s="222"/>
      <c r="F130" s="224" t="s">
        <v>197</v>
      </c>
      <c r="G130" s="222"/>
      <c r="H130" s="225">
        <v>34.899999999999999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133</v>
      </c>
      <c r="AU130" s="231" t="s">
        <v>74</v>
      </c>
      <c r="AV130" s="12" t="s">
        <v>74</v>
      </c>
      <c r="AW130" s="12" t="s">
        <v>4</v>
      </c>
      <c r="AX130" s="12" t="s">
        <v>72</v>
      </c>
      <c r="AY130" s="231" t="s">
        <v>110</v>
      </c>
    </row>
    <row r="131" s="1" customFormat="1" ht="16.5" customHeight="1">
      <c r="B131" s="36"/>
      <c r="C131" s="196" t="s">
        <v>198</v>
      </c>
      <c r="D131" s="196" t="s">
        <v>112</v>
      </c>
      <c r="E131" s="197" t="s">
        <v>199</v>
      </c>
      <c r="F131" s="198" t="s">
        <v>200</v>
      </c>
      <c r="G131" s="199" t="s">
        <v>163</v>
      </c>
      <c r="H131" s="200">
        <v>349</v>
      </c>
      <c r="I131" s="201"/>
      <c r="J131" s="202">
        <f>ROUND(I131*H131,2)</f>
        <v>0</v>
      </c>
      <c r="K131" s="198" t="s">
        <v>116</v>
      </c>
      <c r="L131" s="41"/>
      <c r="M131" s="203" t="s">
        <v>1</v>
      </c>
      <c r="N131" s="204" t="s">
        <v>38</v>
      </c>
      <c r="O131" s="77"/>
      <c r="P131" s="205">
        <f>O131*H131</f>
        <v>0</v>
      </c>
      <c r="Q131" s="205">
        <v>0</v>
      </c>
      <c r="R131" s="205">
        <f>Q131*H131</f>
        <v>0</v>
      </c>
      <c r="S131" s="205">
        <v>0</v>
      </c>
      <c r="T131" s="206">
        <f>S131*H131</f>
        <v>0</v>
      </c>
      <c r="AR131" s="15" t="s">
        <v>117</v>
      </c>
      <c r="AT131" s="15" t="s">
        <v>112</v>
      </c>
      <c r="AU131" s="15" t="s">
        <v>74</v>
      </c>
      <c r="AY131" s="15" t="s">
        <v>110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5" t="s">
        <v>72</v>
      </c>
      <c r="BK131" s="207">
        <f>ROUND(I131*H131,2)</f>
        <v>0</v>
      </c>
      <c r="BL131" s="15" t="s">
        <v>117</v>
      </c>
      <c r="BM131" s="15" t="s">
        <v>201</v>
      </c>
    </row>
    <row r="132" s="1" customFormat="1">
      <c r="B132" s="36"/>
      <c r="C132" s="37"/>
      <c r="D132" s="208" t="s">
        <v>119</v>
      </c>
      <c r="E132" s="37"/>
      <c r="F132" s="209" t="s">
        <v>200</v>
      </c>
      <c r="G132" s="37"/>
      <c r="H132" s="37"/>
      <c r="I132" s="123"/>
      <c r="J132" s="37"/>
      <c r="K132" s="37"/>
      <c r="L132" s="41"/>
      <c r="M132" s="210"/>
      <c r="N132" s="77"/>
      <c r="O132" s="77"/>
      <c r="P132" s="77"/>
      <c r="Q132" s="77"/>
      <c r="R132" s="77"/>
      <c r="S132" s="77"/>
      <c r="T132" s="78"/>
      <c r="AT132" s="15" t="s">
        <v>119</v>
      </c>
      <c r="AU132" s="15" t="s">
        <v>74</v>
      </c>
    </row>
    <row r="133" s="10" customFormat="1" ht="22.8" customHeight="1">
      <c r="B133" s="180"/>
      <c r="C133" s="181"/>
      <c r="D133" s="182" t="s">
        <v>66</v>
      </c>
      <c r="E133" s="194" t="s">
        <v>202</v>
      </c>
      <c r="F133" s="194" t="s">
        <v>203</v>
      </c>
      <c r="G133" s="181"/>
      <c r="H133" s="181"/>
      <c r="I133" s="184"/>
      <c r="J133" s="195">
        <f>BK133</f>
        <v>0</v>
      </c>
      <c r="K133" s="181"/>
      <c r="L133" s="186"/>
      <c r="M133" s="187"/>
      <c r="N133" s="188"/>
      <c r="O133" s="188"/>
      <c r="P133" s="189">
        <f>SUM(P134:P142)</f>
        <v>0</v>
      </c>
      <c r="Q133" s="188"/>
      <c r="R133" s="189">
        <f>SUM(R134:R142)</f>
        <v>0</v>
      </c>
      <c r="S133" s="188"/>
      <c r="T133" s="190">
        <f>SUM(T134:T142)</f>
        <v>0</v>
      </c>
      <c r="AR133" s="191" t="s">
        <v>72</v>
      </c>
      <c r="AT133" s="192" t="s">
        <v>66</v>
      </c>
      <c r="AU133" s="192" t="s">
        <v>72</v>
      </c>
      <c r="AY133" s="191" t="s">
        <v>110</v>
      </c>
      <c r="BK133" s="193">
        <f>SUM(BK134:BK142)</f>
        <v>0</v>
      </c>
    </row>
    <row r="134" s="1" customFormat="1" ht="16.5" customHeight="1">
      <c r="B134" s="36"/>
      <c r="C134" s="196" t="s">
        <v>204</v>
      </c>
      <c r="D134" s="196" t="s">
        <v>112</v>
      </c>
      <c r="E134" s="197" t="s">
        <v>205</v>
      </c>
      <c r="F134" s="198" t="s">
        <v>206</v>
      </c>
      <c r="G134" s="199" t="s">
        <v>155</v>
      </c>
      <c r="H134" s="200">
        <v>0.01</v>
      </c>
      <c r="I134" s="201"/>
      <c r="J134" s="202">
        <f>ROUND(I134*H134,2)</f>
        <v>0</v>
      </c>
      <c r="K134" s="198" t="s">
        <v>116</v>
      </c>
      <c r="L134" s="41"/>
      <c r="M134" s="203" t="s">
        <v>1</v>
      </c>
      <c r="N134" s="204" t="s">
        <v>38</v>
      </c>
      <c r="O134" s="77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AR134" s="15" t="s">
        <v>117</v>
      </c>
      <c r="AT134" s="15" t="s">
        <v>112</v>
      </c>
      <c r="AU134" s="15" t="s">
        <v>74</v>
      </c>
      <c r="AY134" s="15" t="s">
        <v>110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5" t="s">
        <v>72</v>
      </c>
      <c r="BK134" s="207">
        <f>ROUND(I134*H134,2)</f>
        <v>0</v>
      </c>
      <c r="BL134" s="15" t="s">
        <v>117</v>
      </c>
      <c r="BM134" s="15" t="s">
        <v>207</v>
      </c>
    </row>
    <row r="135" s="1" customFormat="1">
      <c r="B135" s="36"/>
      <c r="C135" s="37"/>
      <c r="D135" s="208" t="s">
        <v>119</v>
      </c>
      <c r="E135" s="37"/>
      <c r="F135" s="209" t="s">
        <v>208</v>
      </c>
      <c r="G135" s="37"/>
      <c r="H135" s="37"/>
      <c r="I135" s="123"/>
      <c r="J135" s="37"/>
      <c r="K135" s="37"/>
      <c r="L135" s="41"/>
      <c r="M135" s="210"/>
      <c r="N135" s="77"/>
      <c r="O135" s="77"/>
      <c r="P135" s="77"/>
      <c r="Q135" s="77"/>
      <c r="R135" s="77"/>
      <c r="S135" s="77"/>
      <c r="T135" s="78"/>
      <c r="AT135" s="15" t="s">
        <v>119</v>
      </c>
      <c r="AU135" s="15" t="s">
        <v>74</v>
      </c>
    </row>
    <row r="136" s="1" customFormat="1" ht="16.5" customHeight="1">
      <c r="B136" s="36"/>
      <c r="C136" s="196" t="s">
        <v>8</v>
      </c>
      <c r="D136" s="196" t="s">
        <v>112</v>
      </c>
      <c r="E136" s="197" t="s">
        <v>209</v>
      </c>
      <c r="F136" s="198" t="s">
        <v>210</v>
      </c>
      <c r="G136" s="199" t="s">
        <v>155</v>
      </c>
      <c r="H136" s="200">
        <v>0.01</v>
      </c>
      <c r="I136" s="201"/>
      <c r="J136" s="202">
        <f>ROUND(I136*H136,2)</f>
        <v>0</v>
      </c>
      <c r="K136" s="198" t="s">
        <v>116</v>
      </c>
      <c r="L136" s="41"/>
      <c r="M136" s="203" t="s">
        <v>1</v>
      </c>
      <c r="N136" s="204" t="s">
        <v>38</v>
      </c>
      <c r="O136" s="77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AR136" s="15" t="s">
        <v>117</v>
      </c>
      <c r="AT136" s="15" t="s">
        <v>112</v>
      </c>
      <c r="AU136" s="15" t="s">
        <v>74</v>
      </c>
      <c r="AY136" s="15" t="s">
        <v>110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5" t="s">
        <v>72</v>
      </c>
      <c r="BK136" s="207">
        <f>ROUND(I136*H136,2)</f>
        <v>0</v>
      </c>
      <c r="BL136" s="15" t="s">
        <v>117</v>
      </c>
      <c r="BM136" s="15" t="s">
        <v>211</v>
      </c>
    </row>
    <row r="137" s="1" customFormat="1">
      <c r="B137" s="36"/>
      <c r="C137" s="37"/>
      <c r="D137" s="208" t="s">
        <v>119</v>
      </c>
      <c r="E137" s="37"/>
      <c r="F137" s="209" t="s">
        <v>212</v>
      </c>
      <c r="G137" s="37"/>
      <c r="H137" s="37"/>
      <c r="I137" s="123"/>
      <c r="J137" s="37"/>
      <c r="K137" s="37"/>
      <c r="L137" s="41"/>
      <c r="M137" s="210"/>
      <c r="N137" s="77"/>
      <c r="O137" s="77"/>
      <c r="P137" s="77"/>
      <c r="Q137" s="77"/>
      <c r="R137" s="77"/>
      <c r="S137" s="77"/>
      <c r="T137" s="78"/>
      <c r="AT137" s="15" t="s">
        <v>119</v>
      </c>
      <c r="AU137" s="15" t="s">
        <v>74</v>
      </c>
    </row>
    <row r="138" s="1" customFormat="1" ht="16.5" customHeight="1">
      <c r="B138" s="36"/>
      <c r="C138" s="196" t="s">
        <v>213</v>
      </c>
      <c r="D138" s="196" t="s">
        <v>112</v>
      </c>
      <c r="E138" s="197" t="s">
        <v>214</v>
      </c>
      <c r="F138" s="198" t="s">
        <v>215</v>
      </c>
      <c r="G138" s="199" t="s">
        <v>155</v>
      </c>
      <c r="H138" s="200">
        <v>0.01</v>
      </c>
      <c r="I138" s="201"/>
      <c r="J138" s="202">
        <f>ROUND(I138*H138,2)</f>
        <v>0</v>
      </c>
      <c r="K138" s="198" t="s">
        <v>116</v>
      </c>
      <c r="L138" s="41"/>
      <c r="M138" s="203" t="s">
        <v>1</v>
      </c>
      <c r="N138" s="204" t="s">
        <v>38</v>
      </c>
      <c r="O138" s="77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AR138" s="15" t="s">
        <v>117</v>
      </c>
      <c r="AT138" s="15" t="s">
        <v>112</v>
      </c>
      <c r="AU138" s="15" t="s">
        <v>74</v>
      </c>
      <c r="AY138" s="15" t="s">
        <v>110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5" t="s">
        <v>72</v>
      </c>
      <c r="BK138" s="207">
        <f>ROUND(I138*H138,2)</f>
        <v>0</v>
      </c>
      <c r="BL138" s="15" t="s">
        <v>117</v>
      </c>
      <c r="BM138" s="15" t="s">
        <v>216</v>
      </c>
    </row>
    <row r="139" s="1" customFormat="1">
      <c r="B139" s="36"/>
      <c r="C139" s="37"/>
      <c r="D139" s="208" t="s">
        <v>119</v>
      </c>
      <c r="E139" s="37"/>
      <c r="F139" s="209" t="s">
        <v>217</v>
      </c>
      <c r="G139" s="37"/>
      <c r="H139" s="37"/>
      <c r="I139" s="123"/>
      <c r="J139" s="37"/>
      <c r="K139" s="37"/>
      <c r="L139" s="41"/>
      <c r="M139" s="210"/>
      <c r="N139" s="77"/>
      <c r="O139" s="77"/>
      <c r="P139" s="77"/>
      <c r="Q139" s="77"/>
      <c r="R139" s="77"/>
      <c r="S139" s="77"/>
      <c r="T139" s="78"/>
      <c r="AT139" s="15" t="s">
        <v>119</v>
      </c>
      <c r="AU139" s="15" t="s">
        <v>74</v>
      </c>
    </row>
    <row r="140" s="1" customFormat="1" ht="16.5" customHeight="1">
      <c r="B140" s="36"/>
      <c r="C140" s="196" t="s">
        <v>218</v>
      </c>
      <c r="D140" s="196" t="s">
        <v>112</v>
      </c>
      <c r="E140" s="197" t="s">
        <v>219</v>
      </c>
      <c r="F140" s="198" t="s">
        <v>220</v>
      </c>
      <c r="G140" s="199" t="s">
        <v>155</v>
      </c>
      <c r="H140" s="200">
        <v>0.20000000000000001</v>
      </c>
      <c r="I140" s="201"/>
      <c r="J140" s="202">
        <f>ROUND(I140*H140,2)</f>
        <v>0</v>
      </c>
      <c r="K140" s="198" t="s">
        <v>116</v>
      </c>
      <c r="L140" s="41"/>
      <c r="M140" s="203" t="s">
        <v>1</v>
      </c>
      <c r="N140" s="204" t="s">
        <v>38</v>
      </c>
      <c r="O140" s="77"/>
      <c r="P140" s="205">
        <f>O140*H140</f>
        <v>0</v>
      </c>
      <c r="Q140" s="205">
        <v>0</v>
      </c>
      <c r="R140" s="205">
        <f>Q140*H140</f>
        <v>0</v>
      </c>
      <c r="S140" s="205">
        <v>0</v>
      </c>
      <c r="T140" s="206">
        <f>S140*H140</f>
        <v>0</v>
      </c>
      <c r="AR140" s="15" t="s">
        <v>117</v>
      </c>
      <c r="AT140" s="15" t="s">
        <v>112</v>
      </c>
      <c r="AU140" s="15" t="s">
        <v>74</v>
      </c>
      <c r="AY140" s="15" t="s">
        <v>110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5" t="s">
        <v>72</v>
      </c>
      <c r="BK140" s="207">
        <f>ROUND(I140*H140,2)</f>
        <v>0</v>
      </c>
      <c r="BL140" s="15" t="s">
        <v>117</v>
      </c>
      <c r="BM140" s="15" t="s">
        <v>221</v>
      </c>
    </row>
    <row r="141" s="1" customFormat="1">
      <c r="B141" s="36"/>
      <c r="C141" s="37"/>
      <c r="D141" s="208" t="s">
        <v>119</v>
      </c>
      <c r="E141" s="37"/>
      <c r="F141" s="209" t="s">
        <v>222</v>
      </c>
      <c r="G141" s="37"/>
      <c r="H141" s="37"/>
      <c r="I141" s="123"/>
      <c r="J141" s="37"/>
      <c r="K141" s="37"/>
      <c r="L141" s="41"/>
      <c r="M141" s="210"/>
      <c r="N141" s="77"/>
      <c r="O141" s="77"/>
      <c r="P141" s="77"/>
      <c r="Q141" s="77"/>
      <c r="R141" s="77"/>
      <c r="S141" s="77"/>
      <c r="T141" s="78"/>
      <c r="AT141" s="15" t="s">
        <v>119</v>
      </c>
      <c r="AU141" s="15" t="s">
        <v>74</v>
      </c>
    </row>
    <row r="142" s="12" customFormat="1">
      <c r="B142" s="221"/>
      <c r="C142" s="222"/>
      <c r="D142" s="208" t="s">
        <v>133</v>
      </c>
      <c r="E142" s="222"/>
      <c r="F142" s="224" t="s">
        <v>223</v>
      </c>
      <c r="G142" s="222"/>
      <c r="H142" s="225">
        <v>0.20000000000000001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133</v>
      </c>
      <c r="AU142" s="231" t="s">
        <v>74</v>
      </c>
      <c r="AV142" s="12" t="s">
        <v>74</v>
      </c>
      <c r="AW142" s="12" t="s">
        <v>4</v>
      </c>
      <c r="AX142" s="12" t="s">
        <v>72</v>
      </c>
      <c r="AY142" s="231" t="s">
        <v>110</v>
      </c>
    </row>
    <row r="143" s="10" customFormat="1" ht="22.8" customHeight="1">
      <c r="B143" s="180"/>
      <c r="C143" s="181"/>
      <c r="D143" s="182" t="s">
        <v>66</v>
      </c>
      <c r="E143" s="194" t="s">
        <v>224</v>
      </c>
      <c r="F143" s="194" t="s">
        <v>225</v>
      </c>
      <c r="G143" s="181"/>
      <c r="H143" s="181"/>
      <c r="I143" s="184"/>
      <c r="J143" s="195">
        <f>BK143</f>
        <v>0</v>
      </c>
      <c r="K143" s="181"/>
      <c r="L143" s="186"/>
      <c r="M143" s="187"/>
      <c r="N143" s="188"/>
      <c r="O143" s="188"/>
      <c r="P143" s="189">
        <f>SUM(P144:P145)</f>
        <v>0</v>
      </c>
      <c r="Q143" s="188"/>
      <c r="R143" s="189">
        <f>SUM(R144:R145)</f>
        <v>0</v>
      </c>
      <c r="S143" s="188"/>
      <c r="T143" s="190">
        <f>SUM(T144:T145)</f>
        <v>0</v>
      </c>
      <c r="AR143" s="191" t="s">
        <v>72</v>
      </c>
      <c r="AT143" s="192" t="s">
        <v>66</v>
      </c>
      <c r="AU143" s="192" t="s">
        <v>72</v>
      </c>
      <c r="AY143" s="191" t="s">
        <v>110</v>
      </c>
      <c r="BK143" s="193">
        <f>SUM(BK144:BK145)</f>
        <v>0</v>
      </c>
    </row>
    <row r="144" s="1" customFormat="1" ht="16.5" customHeight="1">
      <c r="B144" s="36"/>
      <c r="C144" s="196" t="s">
        <v>226</v>
      </c>
      <c r="D144" s="196" t="s">
        <v>112</v>
      </c>
      <c r="E144" s="197" t="s">
        <v>227</v>
      </c>
      <c r="F144" s="198" t="s">
        <v>228</v>
      </c>
      <c r="G144" s="199" t="s">
        <v>155</v>
      </c>
      <c r="H144" s="200">
        <v>17.344999999999999</v>
      </c>
      <c r="I144" s="201"/>
      <c r="J144" s="202">
        <f>ROUND(I144*H144,2)</f>
        <v>0</v>
      </c>
      <c r="K144" s="198" t="s">
        <v>116</v>
      </c>
      <c r="L144" s="41"/>
      <c r="M144" s="203" t="s">
        <v>1</v>
      </c>
      <c r="N144" s="204" t="s">
        <v>38</v>
      </c>
      <c r="O144" s="77"/>
      <c r="P144" s="205">
        <f>O144*H144</f>
        <v>0</v>
      </c>
      <c r="Q144" s="205">
        <v>0</v>
      </c>
      <c r="R144" s="205">
        <f>Q144*H144</f>
        <v>0</v>
      </c>
      <c r="S144" s="205">
        <v>0</v>
      </c>
      <c r="T144" s="206">
        <f>S144*H144</f>
        <v>0</v>
      </c>
      <c r="AR144" s="15" t="s">
        <v>117</v>
      </c>
      <c r="AT144" s="15" t="s">
        <v>112</v>
      </c>
      <c r="AU144" s="15" t="s">
        <v>74</v>
      </c>
      <c r="AY144" s="15" t="s">
        <v>110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5" t="s">
        <v>72</v>
      </c>
      <c r="BK144" s="207">
        <f>ROUND(I144*H144,2)</f>
        <v>0</v>
      </c>
      <c r="BL144" s="15" t="s">
        <v>117</v>
      </c>
      <c r="BM144" s="15" t="s">
        <v>229</v>
      </c>
    </row>
    <row r="145" s="1" customFormat="1">
      <c r="B145" s="36"/>
      <c r="C145" s="37"/>
      <c r="D145" s="208" t="s">
        <v>119</v>
      </c>
      <c r="E145" s="37"/>
      <c r="F145" s="209" t="s">
        <v>230</v>
      </c>
      <c r="G145" s="37"/>
      <c r="H145" s="37"/>
      <c r="I145" s="123"/>
      <c r="J145" s="37"/>
      <c r="K145" s="37"/>
      <c r="L145" s="41"/>
      <c r="M145" s="210"/>
      <c r="N145" s="77"/>
      <c r="O145" s="77"/>
      <c r="P145" s="77"/>
      <c r="Q145" s="77"/>
      <c r="R145" s="77"/>
      <c r="S145" s="77"/>
      <c r="T145" s="78"/>
      <c r="AT145" s="15" t="s">
        <v>119</v>
      </c>
      <c r="AU145" s="15" t="s">
        <v>74</v>
      </c>
    </row>
    <row r="146" s="10" customFormat="1" ht="25.92" customHeight="1">
      <c r="B146" s="180"/>
      <c r="C146" s="181"/>
      <c r="D146" s="182" t="s">
        <v>66</v>
      </c>
      <c r="E146" s="183" t="s">
        <v>231</v>
      </c>
      <c r="F146" s="183" t="s">
        <v>232</v>
      </c>
      <c r="G146" s="181"/>
      <c r="H146" s="181"/>
      <c r="I146" s="184"/>
      <c r="J146" s="185">
        <f>BK146</f>
        <v>0</v>
      </c>
      <c r="K146" s="181"/>
      <c r="L146" s="186"/>
      <c r="M146" s="187"/>
      <c r="N146" s="188"/>
      <c r="O146" s="188"/>
      <c r="P146" s="189">
        <f>P147</f>
        <v>0</v>
      </c>
      <c r="Q146" s="188"/>
      <c r="R146" s="189">
        <f>R147</f>
        <v>0.11517</v>
      </c>
      <c r="S146" s="188"/>
      <c r="T146" s="190">
        <f>T147</f>
        <v>0</v>
      </c>
      <c r="AR146" s="191" t="s">
        <v>74</v>
      </c>
      <c r="AT146" s="192" t="s">
        <v>66</v>
      </c>
      <c r="AU146" s="192" t="s">
        <v>67</v>
      </c>
      <c r="AY146" s="191" t="s">
        <v>110</v>
      </c>
      <c r="BK146" s="193">
        <f>BK147</f>
        <v>0</v>
      </c>
    </row>
    <row r="147" s="10" customFormat="1" ht="22.8" customHeight="1">
      <c r="B147" s="180"/>
      <c r="C147" s="181"/>
      <c r="D147" s="182" t="s">
        <v>66</v>
      </c>
      <c r="E147" s="194" t="s">
        <v>233</v>
      </c>
      <c r="F147" s="194" t="s">
        <v>234</v>
      </c>
      <c r="G147" s="181"/>
      <c r="H147" s="181"/>
      <c r="I147" s="184"/>
      <c r="J147" s="195">
        <f>BK147</f>
        <v>0</v>
      </c>
      <c r="K147" s="181"/>
      <c r="L147" s="186"/>
      <c r="M147" s="187"/>
      <c r="N147" s="188"/>
      <c r="O147" s="188"/>
      <c r="P147" s="189">
        <f>SUM(P148:P149)</f>
        <v>0</v>
      </c>
      <c r="Q147" s="188"/>
      <c r="R147" s="189">
        <f>SUM(R148:R149)</f>
        <v>0.11517</v>
      </c>
      <c r="S147" s="188"/>
      <c r="T147" s="190">
        <f>SUM(T148:T149)</f>
        <v>0</v>
      </c>
      <c r="AR147" s="191" t="s">
        <v>74</v>
      </c>
      <c r="AT147" s="192" t="s">
        <v>66</v>
      </c>
      <c r="AU147" s="192" t="s">
        <v>72</v>
      </c>
      <c r="AY147" s="191" t="s">
        <v>110</v>
      </c>
      <c r="BK147" s="193">
        <f>SUM(BK148:BK149)</f>
        <v>0</v>
      </c>
    </row>
    <row r="148" s="1" customFormat="1" ht="16.5" customHeight="1">
      <c r="B148" s="36"/>
      <c r="C148" s="196" t="s">
        <v>235</v>
      </c>
      <c r="D148" s="196" t="s">
        <v>112</v>
      </c>
      <c r="E148" s="197" t="s">
        <v>236</v>
      </c>
      <c r="F148" s="198" t="s">
        <v>237</v>
      </c>
      <c r="G148" s="199" t="s">
        <v>163</v>
      </c>
      <c r="H148" s="200">
        <v>349</v>
      </c>
      <c r="I148" s="201"/>
      <c r="J148" s="202">
        <f>ROUND(I148*H148,2)</f>
        <v>0</v>
      </c>
      <c r="K148" s="198" t="s">
        <v>1</v>
      </c>
      <c r="L148" s="41"/>
      <c r="M148" s="203" t="s">
        <v>1</v>
      </c>
      <c r="N148" s="204" t="s">
        <v>38</v>
      </c>
      <c r="O148" s="77"/>
      <c r="P148" s="205">
        <f>O148*H148</f>
        <v>0</v>
      </c>
      <c r="Q148" s="205">
        <v>0.00033</v>
      </c>
      <c r="R148" s="205">
        <f>Q148*H148</f>
        <v>0.11517</v>
      </c>
      <c r="S148" s="205">
        <v>0</v>
      </c>
      <c r="T148" s="206">
        <f>S148*H148</f>
        <v>0</v>
      </c>
      <c r="AR148" s="15" t="s">
        <v>213</v>
      </c>
      <c r="AT148" s="15" t="s">
        <v>112</v>
      </c>
      <c r="AU148" s="15" t="s">
        <v>74</v>
      </c>
      <c r="AY148" s="15" t="s">
        <v>110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5" t="s">
        <v>72</v>
      </c>
      <c r="BK148" s="207">
        <f>ROUND(I148*H148,2)</f>
        <v>0</v>
      </c>
      <c r="BL148" s="15" t="s">
        <v>213</v>
      </c>
      <c r="BM148" s="15" t="s">
        <v>238</v>
      </c>
    </row>
    <row r="149" s="1" customFormat="1">
      <c r="B149" s="36"/>
      <c r="C149" s="37"/>
      <c r="D149" s="208" t="s">
        <v>119</v>
      </c>
      <c r="E149" s="37"/>
      <c r="F149" s="209" t="s">
        <v>239</v>
      </c>
      <c r="G149" s="37"/>
      <c r="H149" s="37"/>
      <c r="I149" s="123"/>
      <c r="J149" s="37"/>
      <c r="K149" s="37"/>
      <c r="L149" s="41"/>
      <c r="M149" s="210"/>
      <c r="N149" s="77"/>
      <c r="O149" s="77"/>
      <c r="P149" s="77"/>
      <c r="Q149" s="77"/>
      <c r="R149" s="77"/>
      <c r="S149" s="77"/>
      <c r="T149" s="78"/>
      <c r="AT149" s="15" t="s">
        <v>119</v>
      </c>
      <c r="AU149" s="15" t="s">
        <v>74</v>
      </c>
    </row>
    <row r="150" s="10" customFormat="1" ht="25.92" customHeight="1">
      <c r="B150" s="180"/>
      <c r="C150" s="181"/>
      <c r="D150" s="182" t="s">
        <v>66</v>
      </c>
      <c r="E150" s="183" t="s">
        <v>240</v>
      </c>
      <c r="F150" s="183" t="s">
        <v>241</v>
      </c>
      <c r="G150" s="181"/>
      <c r="H150" s="181"/>
      <c r="I150" s="184"/>
      <c r="J150" s="185">
        <f>BK150</f>
        <v>0</v>
      </c>
      <c r="K150" s="181"/>
      <c r="L150" s="186"/>
      <c r="M150" s="187"/>
      <c r="N150" s="188"/>
      <c r="O150" s="188"/>
      <c r="P150" s="189">
        <f>P151+P156+P159</f>
        <v>0</v>
      </c>
      <c r="Q150" s="188"/>
      <c r="R150" s="189">
        <f>R151+R156+R159</f>
        <v>0</v>
      </c>
      <c r="S150" s="188"/>
      <c r="T150" s="190">
        <f>T151+T156+T159</f>
        <v>0</v>
      </c>
      <c r="AR150" s="191" t="s">
        <v>72</v>
      </c>
      <c r="AT150" s="192" t="s">
        <v>66</v>
      </c>
      <c r="AU150" s="192" t="s">
        <v>67</v>
      </c>
      <c r="AY150" s="191" t="s">
        <v>110</v>
      </c>
      <c r="BK150" s="193">
        <f>BK151+BK156+BK159</f>
        <v>0</v>
      </c>
    </row>
    <row r="151" s="10" customFormat="1" ht="22.8" customHeight="1">
      <c r="B151" s="180"/>
      <c r="C151" s="181"/>
      <c r="D151" s="182" t="s">
        <v>66</v>
      </c>
      <c r="E151" s="194" t="s">
        <v>242</v>
      </c>
      <c r="F151" s="194" t="s">
        <v>243</v>
      </c>
      <c r="G151" s="181"/>
      <c r="H151" s="181"/>
      <c r="I151" s="184"/>
      <c r="J151" s="195">
        <f>BK151</f>
        <v>0</v>
      </c>
      <c r="K151" s="181"/>
      <c r="L151" s="186"/>
      <c r="M151" s="187"/>
      <c r="N151" s="188"/>
      <c r="O151" s="188"/>
      <c r="P151" s="189">
        <f>SUM(P152:P155)</f>
        <v>0</v>
      </c>
      <c r="Q151" s="188"/>
      <c r="R151" s="189">
        <f>SUM(R152:R155)</f>
        <v>0</v>
      </c>
      <c r="S151" s="188"/>
      <c r="T151" s="190">
        <f>SUM(T152:T155)</f>
        <v>0</v>
      </c>
      <c r="AR151" s="191" t="s">
        <v>72</v>
      </c>
      <c r="AT151" s="192" t="s">
        <v>66</v>
      </c>
      <c r="AU151" s="192" t="s">
        <v>72</v>
      </c>
      <c r="AY151" s="191" t="s">
        <v>110</v>
      </c>
      <c r="BK151" s="193">
        <f>SUM(BK152:BK155)</f>
        <v>0</v>
      </c>
    </row>
    <row r="152" s="1" customFormat="1" ht="16.5" customHeight="1">
      <c r="B152" s="36"/>
      <c r="C152" s="196" t="s">
        <v>244</v>
      </c>
      <c r="D152" s="196" t="s">
        <v>112</v>
      </c>
      <c r="E152" s="197" t="s">
        <v>245</v>
      </c>
      <c r="F152" s="198" t="s">
        <v>246</v>
      </c>
      <c r="G152" s="199" t="s">
        <v>247</v>
      </c>
      <c r="H152" s="200">
        <v>1</v>
      </c>
      <c r="I152" s="201"/>
      <c r="J152" s="202">
        <f>ROUND(I152*H152,2)</f>
        <v>0</v>
      </c>
      <c r="K152" s="198" t="s">
        <v>1</v>
      </c>
      <c r="L152" s="41"/>
      <c r="M152" s="203" t="s">
        <v>1</v>
      </c>
      <c r="N152" s="204" t="s">
        <v>38</v>
      </c>
      <c r="O152" s="77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AR152" s="15" t="s">
        <v>117</v>
      </c>
      <c r="AT152" s="15" t="s">
        <v>112</v>
      </c>
      <c r="AU152" s="15" t="s">
        <v>74</v>
      </c>
      <c r="AY152" s="15" t="s">
        <v>110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5" t="s">
        <v>72</v>
      </c>
      <c r="BK152" s="207">
        <f>ROUND(I152*H152,2)</f>
        <v>0</v>
      </c>
      <c r="BL152" s="15" t="s">
        <v>117</v>
      </c>
      <c r="BM152" s="15" t="s">
        <v>248</v>
      </c>
    </row>
    <row r="153" s="1" customFormat="1">
      <c r="B153" s="36"/>
      <c r="C153" s="37"/>
      <c r="D153" s="208" t="s">
        <v>119</v>
      </c>
      <c r="E153" s="37"/>
      <c r="F153" s="209" t="s">
        <v>246</v>
      </c>
      <c r="G153" s="37"/>
      <c r="H153" s="37"/>
      <c r="I153" s="123"/>
      <c r="J153" s="37"/>
      <c r="K153" s="37"/>
      <c r="L153" s="41"/>
      <c r="M153" s="210"/>
      <c r="N153" s="77"/>
      <c r="O153" s="77"/>
      <c r="P153" s="77"/>
      <c r="Q153" s="77"/>
      <c r="R153" s="77"/>
      <c r="S153" s="77"/>
      <c r="T153" s="78"/>
      <c r="AT153" s="15" t="s">
        <v>119</v>
      </c>
      <c r="AU153" s="15" t="s">
        <v>74</v>
      </c>
    </row>
    <row r="154" s="1" customFormat="1" ht="16.5" customHeight="1">
      <c r="B154" s="36"/>
      <c r="C154" s="196" t="s">
        <v>7</v>
      </c>
      <c r="D154" s="196" t="s">
        <v>112</v>
      </c>
      <c r="E154" s="197" t="s">
        <v>249</v>
      </c>
      <c r="F154" s="198" t="s">
        <v>250</v>
      </c>
      <c r="G154" s="199" t="s">
        <v>247</v>
      </c>
      <c r="H154" s="200">
        <v>1</v>
      </c>
      <c r="I154" s="201"/>
      <c r="J154" s="202">
        <f>ROUND(I154*H154,2)</f>
        <v>0</v>
      </c>
      <c r="K154" s="198" t="s">
        <v>1</v>
      </c>
      <c r="L154" s="41"/>
      <c r="M154" s="203" t="s">
        <v>1</v>
      </c>
      <c r="N154" s="204" t="s">
        <v>38</v>
      </c>
      <c r="O154" s="77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AR154" s="15" t="s">
        <v>117</v>
      </c>
      <c r="AT154" s="15" t="s">
        <v>112</v>
      </c>
      <c r="AU154" s="15" t="s">
        <v>74</v>
      </c>
      <c r="AY154" s="15" t="s">
        <v>110</v>
      </c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5" t="s">
        <v>72</v>
      </c>
      <c r="BK154" s="207">
        <f>ROUND(I154*H154,2)</f>
        <v>0</v>
      </c>
      <c r="BL154" s="15" t="s">
        <v>117</v>
      </c>
      <c r="BM154" s="15" t="s">
        <v>251</v>
      </c>
    </row>
    <row r="155" s="1" customFormat="1">
      <c r="B155" s="36"/>
      <c r="C155" s="37"/>
      <c r="D155" s="208" t="s">
        <v>119</v>
      </c>
      <c r="E155" s="37"/>
      <c r="F155" s="209" t="s">
        <v>250</v>
      </c>
      <c r="G155" s="37"/>
      <c r="H155" s="37"/>
      <c r="I155" s="123"/>
      <c r="J155" s="37"/>
      <c r="K155" s="37"/>
      <c r="L155" s="41"/>
      <c r="M155" s="210"/>
      <c r="N155" s="77"/>
      <c r="O155" s="77"/>
      <c r="P155" s="77"/>
      <c r="Q155" s="77"/>
      <c r="R155" s="77"/>
      <c r="S155" s="77"/>
      <c r="T155" s="78"/>
      <c r="AT155" s="15" t="s">
        <v>119</v>
      </c>
      <c r="AU155" s="15" t="s">
        <v>74</v>
      </c>
    </row>
    <row r="156" s="10" customFormat="1" ht="22.8" customHeight="1">
      <c r="B156" s="180"/>
      <c r="C156" s="181"/>
      <c r="D156" s="182" t="s">
        <v>66</v>
      </c>
      <c r="E156" s="194" t="s">
        <v>252</v>
      </c>
      <c r="F156" s="194" t="s">
        <v>253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SUM(P157:P158)</f>
        <v>0</v>
      </c>
      <c r="Q156" s="188"/>
      <c r="R156" s="189">
        <f>SUM(R157:R158)</f>
        <v>0</v>
      </c>
      <c r="S156" s="188"/>
      <c r="T156" s="190">
        <f>SUM(T157:T158)</f>
        <v>0</v>
      </c>
      <c r="AR156" s="191" t="s">
        <v>72</v>
      </c>
      <c r="AT156" s="192" t="s">
        <v>66</v>
      </c>
      <c r="AU156" s="192" t="s">
        <v>72</v>
      </c>
      <c r="AY156" s="191" t="s">
        <v>110</v>
      </c>
      <c r="BK156" s="193">
        <f>SUM(BK157:BK158)</f>
        <v>0</v>
      </c>
    </row>
    <row r="157" s="1" customFormat="1" ht="22.5" customHeight="1">
      <c r="B157" s="36"/>
      <c r="C157" s="196" t="s">
        <v>254</v>
      </c>
      <c r="D157" s="196" t="s">
        <v>112</v>
      </c>
      <c r="E157" s="197" t="s">
        <v>255</v>
      </c>
      <c r="F157" s="198" t="s">
        <v>256</v>
      </c>
      <c r="G157" s="199" t="s">
        <v>257</v>
      </c>
      <c r="H157" s="200">
        <v>1</v>
      </c>
      <c r="I157" s="201"/>
      <c r="J157" s="202">
        <f>ROUND(I157*H157,2)</f>
        <v>0</v>
      </c>
      <c r="K157" s="198" t="s">
        <v>1</v>
      </c>
      <c r="L157" s="41"/>
      <c r="M157" s="203" t="s">
        <v>1</v>
      </c>
      <c r="N157" s="204" t="s">
        <v>38</v>
      </c>
      <c r="O157" s="77"/>
      <c r="P157" s="205">
        <f>O157*H157</f>
        <v>0</v>
      </c>
      <c r="Q157" s="205">
        <v>0</v>
      </c>
      <c r="R157" s="205">
        <f>Q157*H157</f>
        <v>0</v>
      </c>
      <c r="S157" s="205">
        <v>0</v>
      </c>
      <c r="T157" s="206">
        <f>S157*H157</f>
        <v>0</v>
      </c>
      <c r="AR157" s="15" t="s">
        <v>117</v>
      </c>
      <c r="AT157" s="15" t="s">
        <v>112</v>
      </c>
      <c r="AU157" s="15" t="s">
        <v>74</v>
      </c>
      <c r="AY157" s="15" t="s">
        <v>110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5" t="s">
        <v>72</v>
      </c>
      <c r="BK157" s="207">
        <f>ROUND(I157*H157,2)</f>
        <v>0</v>
      </c>
      <c r="BL157" s="15" t="s">
        <v>117</v>
      </c>
      <c r="BM157" s="15" t="s">
        <v>258</v>
      </c>
    </row>
    <row r="158" s="1" customFormat="1">
      <c r="B158" s="36"/>
      <c r="C158" s="37"/>
      <c r="D158" s="208" t="s">
        <v>119</v>
      </c>
      <c r="E158" s="37"/>
      <c r="F158" s="209" t="s">
        <v>256</v>
      </c>
      <c r="G158" s="37"/>
      <c r="H158" s="37"/>
      <c r="I158" s="123"/>
      <c r="J158" s="37"/>
      <c r="K158" s="37"/>
      <c r="L158" s="41"/>
      <c r="M158" s="210"/>
      <c r="N158" s="77"/>
      <c r="O158" s="77"/>
      <c r="P158" s="77"/>
      <c r="Q158" s="77"/>
      <c r="R158" s="77"/>
      <c r="S158" s="77"/>
      <c r="T158" s="78"/>
      <c r="AT158" s="15" t="s">
        <v>119</v>
      </c>
      <c r="AU158" s="15" t="s">
        <v>74</v>
      </c>
    </row>
    <row r="159" s="10" customFormat="1" ht="22.8" customHeight="1">
      <c r="B159" s="180"/>
      <c r="C159" s="181"/>
      <c r="D159" s="182" t="s">
        <v>66</v>
      </c>
      <c r="E159" s="194" t="s">
        <v>259</v>
      </c>
      <c r="F159" s="194" t="s">
        <v>260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SUM(P160:P165)</f>
        <v>0</v>
      </c>
      <c r="Q159" s="188"/>
      <c r="R159" s="189">
        <f>SUM(R160:R165)</f>
        <v>0</v>
      </c>
      <c r="S159" s="188"/>
      <c r="T159" s="190">
        <f>SUM(T160:T165)</f>
        <v>0</v>
      </c>
      <c r="AR159" s="191" t="s">
        <v>72</v>
      </c>
      <c r="AT159" s="192" t="s">
        <v>66</v>
      </c>
      <c r="AU159" s="192" t="s">
        <v>72</v>
      </c>
      <c r="AY159" s="191" t="s">
        <v>110</v>
      </c>
      <c r="BK159" s="193">
        <f>SUM(BK160:BK165)</f>
        <v>0</v>
      </c>
    </row>
    <row r="160" s="1" customFormat="1" ht="22.5" customHeight="1">
      <c r="B160" s="36"/>
      <c r="C160" s="196" t="s">
        <v>261</v>
      </c>
      <c r="D160" s="196" t="s">
        <v>112</v>
      </c>
      <c r="E160" s="197" t="s">
        <v>262</v>
      </c>
      <c r="F160" s="198" t="s">
        <v>263</v>
      </c>
      <c r="G160" s="199" t="s">
        <v>247</v>
      </c>
      <c r="H160" s="200">
        <v>1</v>
      </c>
      <c r="I160" s="201"/>
      <c r="J160" s="202">
        <f>ROUND(I160*H160,2)</f>
        <v>0</v>
      </c>
      <c r="K160" s="198" t="s">
        <v>1</v>
      </c>
      <c r="L160" s="41"/>
      <c r="M160" s="203" t="s">
        <v>1</v>
      </c>
      <c r="N160" s="204" t="s">
        <v>38</v>
      </c>
      <c r="O160" s="77"/>
      <c r="P160" s="205">
        <f>O160*H160</f>
        <v>0</v>
      </c>
      <c r="Q160" s="205">
        <v>0</v>
      </c>
      <c r="R160" s="205">
        <f>Q160*H160</f>
        <v>0</v>
      </c>
      <c r="S160" s="205">
        <v>0</v>
      </c>
      <c r="T160" s="206">
        <f>S160*H160</f>
        <v>0</v>
      </c>
      <c r="AR160" s="15" t="s">
        <v>117</v>
      </c>
      <c r="AT160" s="15" t="s">
        <v>112</v>
      </c>
      <c r="AU160" s="15" t="s">
        <v>74</v>
      </c>
      <c r="AY160" s="15" t="s">
        <v>110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5" t="s">
        <v>72</v>
      </c>
      <c r="BK160" s="207">
        <f>ROUND(I160*H160,2)</f>
        <v>0</v>
      </c>
      <c r="BL160" s="15" t="s">
        <v>117</v>
      </c>
      <c r="BM160" s="15" t="s">
        <v>264</v>
      </c>
    </row>
    <row r="161" s="1" customFormat="1">
      <c r="B161" s="36"/>
      <c r="C161" s="37"/>
      <c r="D161" s="208" t="s">
        <v>119</v>
      </c>
      <c r="E161" s="37"/>
      <c r="F161" s="209" t="s">
        <v>263</v>
      </c>
      <c r="G161" s="37"/>
      <c r="H161" s="37"/>
      <c r="I161" s="123"/>
      <c r="J161" s="37"/>
      <c r="K161" s="37"/>
      <c r="L161" s="41"/>
      <c r="M161" s="210"/>
      <c r="N161" s="77"/>
      <c r="O161" s="77"/>
      <c r="P161" s="77"/>
      <c r="Q161" s="77"/>
      <c r="R161" s="77"/>
      <c r="S161" s="77"/>
      <c r="T161" s="78"/>
      <c r="AT161" s="15" t="s">
        <v>119</v>
      </c>
      <c r="AU161" s="15" t="s">
        <v>74</v>
      </c>
    </row>
    <row r="162" s="1" customFormat="1" ht="16.5" customHeight="1">
      <c r="B162" s="36"/>
      <c r="C162" s="196" t="s">
        <v>265</v>
      </c>
      <c r="D162" s="196" t="s">
        <v>112</v>
      </c>
      <c r="E162" s="197" t="s">
        <v>266</v>
      </c>
      <c r="F162" s="198" t="s">
        <v>267</v>
      </c>
      <c r="G162" s="199" t="s">
        <v>247</v>
      </c>
      <c r="H162" s="200">
        <v>1</v>
      </c>
      <c r="I162" s="201"/>
      <c r="J162" s="202">
        <f>ROUND(I162*H162,2)</f>
        <v>0</v>
      </c>
      <c r="K162" s="198" t="s">
        <v>1</v>
      </c>
      <c r="L162" s="41"/>
      <c r="M162" s="203" t="s">
        <v>1</v>
      </c>
      <c r="N162" s="204" t="s">
        <v>38</v>
      </c>
      <c r="O162" s="77"/>
      <c r="P162" s="205">
        <f>O162*H162</f>
        <v>0</v>
      </c>
      <c r="Q162" s="205">
        <v>0</v>
      </c>
      <c r="R162" s="205">
        <f>Q162*H162</f>
        <v>0</v>
      </c>
      <c r="S162" s="205">
        <v>0</v>
      </c>
      <c r="T162" s="206">
        <f>S162*H162</f>
        <v>0</v>
      </c>
      <c r="AR162" s="15" t="s">
        <v>117</v>
      </c>
      <c r="AT162" s="15" t="s">
        <v>112</v>
      </c>
      <c r="AU162" s="15" t="s">
        <v>74</v>
      </c>
      <c r="AY162" s="15" t="s">
        <v>110</v>
      </c>
      <c r="BE162" s="207">
        <f>IF(N162="základní",J162,0)</f>
        <v>0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5" t="s">
        <v>72</v>
      </c>
      <c r="BK162" s="207">
        <f>ROUND(I162*H162,2)</f>
        <v>0</v>
      </c>
      <c r="BL162" s="15" t="s">
        <v>117</v>
      </c>
      <c r="BM162" s="15" t="s">
        <v>268</v>
      </c>
    </row>
    <row r="163" s="1" customFormat="1">
      <c r="B163" s="36"/>
      <c r="C163" s="37"/>
      <c r="D163" s="208" t="s">
        <v>119</v>
      </c>
      <c r="E163" s="37"/>
      <c r="F163" s="209" t="s">
        <v>267</v>
      </c>
      <c r="G163" s="37"/>
      <c r="H163" s="37"/>
      <c r="I163" s="123"/>
      <c r="J163" s="37"/>
      <c r="K163" s="37"/>
      <c r="L163" s="41"/>
      <c r="M163" s="210"/>
      <c r="N163" s="77"/>
      <c r="O163" s="77"/>
      <c r="P163" s="77"/>
      <c r="Q163" s="77"/>
      <c r="R163" s="77"/>
      <c r="S163" s="77"/>
      <c r="T163" s="78"/>
      <c r="AT163" s="15" t="s">
        <v>119</v>
      </c>
      <c r="AU163" s="15" t="s">
        <v>74</v>
      </c>
    </row>
    <row r="164" s="1" customFormat="1" ht="16.5" customHeight="1">
      <c r="B164" s="36"/>
      <c r="C164" s="196" t="s">
        <v>269</v>
      </c>
      <c r="D164" s="196" t="s">
        <v>112</v>
      </c>
      <c r="E164" s="197" t="s">
        <v>270</v>
      </c>
      <c r="F164" s="198" t="s">
        <v>271</v>
      </c>
      <c r="G164" s="199" t="s">
        <v>247</v>
      </c>
      <c r="H164" s="200">
        <v>1</v>
      </c>
      <c r="I164" s="201"/>
      <c r="J164" s="202">
        <f>ROUND(I164*H164,2)</f>
        <v>0</v>
      </c>
      <c r="K164" s="198" t="s">
        <v>1</v>
      </c>
      <c r="L164" s="41"/>
      <c r="M164" s="203" t="s">
        <v>1</v>
      </c>
      <c r="N164" s="204" t="s">
        <v>38</v>
      </c>
      <c r="O164" s="77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AR164" s="15" t="s">
        <v>117</v>
      </c>
      <c r="AT164" s="15" t="s">
        <v>112</v>
      </c>
      <c r="AU164" s="15" t="s">
        <v>74</v>
      </c>
      <c r="AY164" s="15" t="s">
        <v>110</v>
      </c>
      <c r="BE164" s="207">
        <f>IF(N164="základní",J164,0)</f>
        <v>0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5" t="s">
        <v>72</v>
      </c>
      <c r="BK164" s="207">
        <f>ROUND(I164*H164,2)</f>
        <v>0</v>
      </c>
      <c r="BL164" s="15" t="s">
        <v>117</v>
      </c>
      <c r="BM164" s="15" t="s">
        <v>272</v>
      </c>
    </row>
    <row r="165" s="1" customFormat="1">
      <c r="B165" s="36"/>
      <c r="C165" s="37"/>
      <c r="D165" s="208" t="s">
        <v>119</v>
      </c>
      <c r="E165" s="37"/>
      <c r="F165" s="209" t="s">
        <v>271</v>
      </c>
      <c r="G165" s="37"/>
      <c r="H165" s="37"/>
      <c r="I165" s="123"/>
      <c r="J165" s="37"/>
      <c r="K165" s="37"/>
      <c r="L165" s="41"/>
      <c r="M165" s="244"/>
      <c r="N165" s="245"/>
      <c r="O165" s="245"/>
      <c r="P165" s="245"/>
      <c r="Q165" s="245"/>
      <c r="R165" s="245"/>
      <c r="S165" s="245"/>
      <c r="T165" s="246"/>
      <c r="AT165" s="15" t="s">
        <v>119</v>
      </c>
      <c r="AU165" s="15" t="s">
        <v>74</v>
      </c>
    </row>
    <row r="166" s="1" customFormat="1" ht="6.96" customHeight="1">
      <c r="B166" s="55"/>
      <c r="C166" s="56"/>
      <c r="D166" s="56"/>
      <c r="E166" s="56"/>
      <c r="F166" s="56"/>
      <c r="G166" s="56"/>
      <c r="H166" s="56"/>
      <c r="I166" s="147"/>
      <c r="J166" s="56"/>
      <c r="K166" s="56"/>
      <c r="L166" s="41"/>
    </row>
  </sheetData>
  <sheetProtection sheet="1" autoFilter="0" formatColumns="0" formatRows="0" objects="1" scenarios="1" spinCount="100000" saltValue="zWku9UWvbXJxXRUG24R3zvxnVJ/FiC+SIHItEsH2B6l7pa0lBsIo9tmrgFHWBFsI0SZJ4c5Nq89j0HeD5DKLqQ==" hashValue="wDGt5vh2yq7s3sbPCrXd3duLYABTBE0+AcoF7bLEejRNP9qLXhCdqTSts41h74bd6CVinstHZ3hXXDsf5PoHOw==" algorithmName="SHA-512" password="CC35"/>
  <autoFilter ref="C86:K165"/>
  <mergeCells count="6">
    <mergeCell ref="E7:H7"/>
    <mergeCell ref="E16:H16"/>
    <mergeCell ref="E25:H25"/>
    <mergeCell ref="E46:H46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2019-04-23T10:17:50Z</dcterms:created>
  <dcterms:modified xsi:type="dcterms:W3CDTF">2019-04-23T10:17:51Z</dcterms:modified>
</cp:coreProperties>
</file>