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6" yWindow="588" windowWidth="20796" windowHeight="9468" activeTab="0"/>
  </bookViews>
  <sheets>
    <sheet name="Rekapitulace stavby" sheetId="1" r:id="rId1"/>
    <sheet name="SO-01 - Celoplošná oprava..." sheetId="2" r:id="rId2"/>
    <sheet name="SO-02 - Vybourání a obnov..." sheetId="3" r:id="rId3"/>
    <sheet name="VON - Vedlejší a ostatní ..." sheetId="4" r:id="rId4"/>
  </sheets>
  <definedNames>
    <definedName name="_xlnm._FilterDatabase" localSheetId="1" hidden="1">'SO-01 - Celoplošná oprava...'!$C$123:$K$251</definedName>
    <definedName name="_xlnm._FilterDatabase" localSheetId="2" hidden="1">'SO-02 - Vybourání a obnov...'!$C$123:$K$298</definedName>
    <definedName name="_xlnm._FilterDatabase" localSheetId="3" hidden="1">'VON - Vedlejší a ostatní ...'!$C$117:$K$160</definedName>
    <definedName name="_xlnm.Print_Area" localSheetId="0">'Rekapitulace stavby'!$D$4:$AO$76,'Rekapitulace stavby'!$C$82:$AQ$98</definedName>
    <definedName name="_xlnm.Print_Area" localSheetId="1">'SO-01 - Celoplošná oprava...'!$C$4:$J$39,'SO-01 - Celoplošná oprava...'!$C$50:$J$76,'SO-01 - Celoplošná oprava...'!$C$82:$J$105,'SO-01 - Celoplošná oprava...'!$C$111:$K$251</definedName>
    <definedName name="_xlnm.Print_Area" localSheetId="2">'SO-02 - Vybourání a obnov...'!$C$4:$J$39,'SO-02 - Vybourání a obnov...'!$C$50:$J$76,'SO-02 - Vybourání a obnov...'!$C$82:$J$105,'SO-02 - Vybourání a obnov...'!$C$111:$K$298</definedName>
    <definedName name="_xlnm.Print_Area" localSheetId="3">'VON - Vedlejší a ostatní ...'!$C$4:$J$39,'VON - Vedlejší a ostatní ...'!$C$50:$J$76,'VON - Vedlejší a ostatní ...'!$C$82:$J$99,'VON - Vedlejší a ostatní ...'!$C$105:$K$160</definedName>
    <definedName name="_xlnm.Print_Titles" localSheetId="0">'Rekapitulace stavby'!$92:$92</definedName>
    <definedName name="_xlnm.Print_Titles" localSheetId="1">'SO-01 - Celoplošná oprava...'!$123:$123</definedName>
    <definedName name="_xlnm.Print_Titles" localSheetId="2">'SO-02 - Vybourání a obnov...'!$123:$123</definedName>
    <definedName name="_xlnm.Print_Titles" localSheetId="3">'VON - Vedlejší a ostatní ...'!$117:$117</definedName>
  </definedNames>
  <calcPr calcId="125725"/>
</workbook>
</file>

<file path=xl/sharedStrings.xml><?xml version="1.0" encoding="utf-8"?>
<sst xmlns="http://schemas.openxmlformats.org/spreadsheetml/2006/main" count="3532" uniqueCount="661">
  <si>
    <t>Export Komplet</t>
  </si>
  <si>
    <t/>
  </si>
  <si>
    <t>2.0</t>
  </si>
  <si>
    <t>ZAMOK</t>
  </si>
  <si>
    <t>False</t>
  </si>
  <si>
    <t>{040f9f2b-e547-4635-b955-a2d4e4297adf}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</si>
  <si>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</si>
  <si>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</si>
  <si>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</si>
  <si>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</si>
  <si>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</si>
  <si>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</si>
  <si>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</si>
  <si>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</si>
  <si>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PAT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</si>
  <si>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</si>
  <si>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</si>
  <si>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DVT Bušinec, Tismice, oprava opevnění, ř. km 2,785-2,815 (zhotovení projektové dokumentace)</t>
  </si>
  <si>
    <t>KSO:</t>
  </si>
  <si>
    <t>CC-CZ:</t>
  </si>
  <si>
    <t>Místo:</t>
  </si>
  <si>
    <t xml:space="preserve"> </t>
  </si>
  <si>
    <t>Datum:</t>
  </si>
  <si>
    <t>9. 3. 2020</t>
  </si>
  <si>
    <t>Zadavatel:</t>
  </si>
  <si>
    <t>IČ:</t>
  </si>
  <si>
    <t>Povodí Labe, státní podnik, Hradec Králové</t>
  </si>
  <si>
    <t>DIČ:</t>
  </si>
  <si>
    <t>Uchazeč:</t>
  </si>
  <si>
    <t>Vyplň údaj</t>
  </si>
  <si>
    <t>Projektant:</t>
  </si>
  <si>
    <t>Agroprojekce Litomyšl,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</si>
  <si>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</si>
  <si>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</si>
  <si>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</si>
  <si>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</si>
  <si>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</si>
  <si>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</si>
  <si>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</si>
  <si>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</si>
  <si>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</si>
  <si>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</si>
  <si>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</si>
  <si>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</si>
  <si>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</si>
  <si>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</si>
  <si>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</si>
  <si>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</si>
  <si>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</si>
  <si>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</si>
  <si>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</si>
  <si>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</si>
  <si>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</si>
  <si>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</si>
  <si>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</si>
  <si>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</si>
  <si>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</si>
  <si>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</si>
  <si>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</si>
  <si>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</si>
  <si>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</si>
  <si>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</si>
  <si>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</si>
  <si>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</si>
  <si>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</si>
  <si>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</si>
  <si>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</si>
  <si>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</si>
  <si>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</si>
  <si>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</si>
  <si>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</si>
  <si>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</si>
  <si>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</si>
  <si>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</si>
  <si>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</si>
  <si>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</si>
  <si>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</si>
  <si>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</si>
  <si>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</si>
  <si>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</si>
  <si>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</si>
  <si>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</si>
  <si>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 xml:space="preserve">Celoplošná oprava opěrných zdí </t>
  </si>
  <si>
    <t>STA</t>
  </si>
  <si>
    <t>1</t>
  </si>
  <si>
    <t>{4cbf0e88-5287-4ebc-919d-dfac7994ed66}</t>
  </si>
  <si>
    <t>833 2</t>
  </si>
  <si>
    <t>2</t>
  </si>
  <si>
    <t>SO-02</t>
  </si>
  <si>
    <t xml:space="preserve">Vybourání a obnova porušených částí opěrných zdí </t>
  </si>
  <si>
    <t>{080f88fd-c1a1-4657-95d8-86cdd606be8c}</t>
  </si>
  <si>
    <t>VON</t>
  </si>
  <si>
    <t>Vedlejší a ostatní náklady</t>
  </si>
  <si>
    <t>{f1b2fecc-a62f-4a34-9f8e-8dad4b19f776}</t>
  </si>
  <si>
    <t>KRYCÍ LIST SOUPISU PRACÍ</t>
  </si>
  <si>
    <t>Objekt:</t>
  </si>
  <si>
    <t xml:space="preserve">SO-01 - Celoplošná oprava opěrných zdí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</si>
  <si>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</si>
  <si>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</si>
  <si>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</si>
  <si>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</si>
  <si>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</si>
  <si>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</si>
  <si>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</si>
  <si>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</si>
  <si>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</si>
  <si>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</si>
  <si>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</si>
  <si>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</si>
  <si>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</si>
  <si>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</si>
  <si>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</si>
  <si>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</si>
  <si>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</si>
  <si>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</si>
  <si>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</si>
  <si>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</si>
  <si>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</si>
  <si>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</si>
  <si>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</si>
  <si>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</si>
  <si>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</si>
  <si>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</si>
  <si>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</si>
  <si>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</si>
  <si>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</si>
  <si>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</si>
  <si>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</si>
  <si>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111203201</t>
  </si>
  <si>
    <t>Odstranění křovin a stromů s ponecháním kořenů z plochy do 1000 m2</t>
  </si>
  <si>
    <t>m2</t>
  </si>
  <si>
    <t>CS ÚRS 2020 01</t>
  </si>
  <si>
    <t>4</t>
  </si>
  <si>
    <t>315557902</t>
  </si>
  <si>
    <t>PP</t>
  </si>
  <si>
    <t>Odstranění křovin a stromů s ponecháním kořenů průměru kmene do 100 mm, při jakémkoliv sklonu terénu mimo LTM, při celkové ploše do 1 000 m2</t>
  </si>
  <si>
    <t>VV</t>
  </si>
  <si>
    <t>"viz. B.1. j)" 19,0</t>
  </si>
  <si>
    <t>111251111</t>
  </si>
  <si>
    <t xml:space="preserve">Drcení ořezaných větví D do 100 mm </t>
  </si>
  <si>
    <t>m3</t>
  </si>
  <si>
    <t>-838571581</t>
  </si>
  <si>
    <t xml:space="preserve">Drcení ořezaných větví strojně - (štěpkování) </t>
  </si>
  <si>
    <t>P</t>
  </si>
  <si>
    <t>Poznámka k položce:
Štěpka se ponechá na místě.</t>
  </si>
  <si>
    <t>"keře - viz. B.1. j)" 19,0*0,02</t>
  </si>
  <si>
    <t>"větve stromů - viz. B.1. j)" 5*0,15+1*0,5</t>
  </si>
  <si>
    <t>3</t>
  </si>
  <si>
    <t>112101101</t>
  </si>
  <si>
    <t>Odstranění stromů listnatých průměru kmene do 300 mm</t>
  </si>
  <si>
    <t>kus</t>
  </si>
  <si>
    <t>-1593531816</t>
  </si>
  <si>
    <t>Odstranění stromů s odřezáním kmene a s odvětvením listnatých, průměru kmene přes 100 do 300 mm</t>
  </si>
  <si>
    <t xml:space="preserve">Poznámka k položce:
V ceně jsou započteny i náklady na případné nutné odklizení kmene a větví odděleně na vzdálenost do 50 m nebo s naložením na dopravní prostředek.
</t>
  </si>
  <si>
    <t>"viz. B.1. j)" 5,0</t>
  </si>
  <si>
    <t>112101103</t>
  </si>
  <si>
    <t>Odstranění stromů listnatých průměru kmene do 700 mm</t>
  </si>
  <si>
    <t>1903981721</t>
  </si>
  <si>
    <t>Odstranění stromů s odřezáním kmene a s odvětvením listnatých, průměru kmene přes 500 do 700 mm</t>
  </si>
  <si>
    <t>"viz. B.1. j)" 1,0</t>
  </si>
  <si>
    <t>5</t>
  </si>
  <si>
    <t>112251211</t>
  </si>
  <si>
    <t>Odstranění pařezů rovině nebo na svahu do 1:5 odfrézováním do hloubky 0,2 m</t>
  </si>
  <si>
    <t>128827339</t>
  </si>
  <si>
    <t>Odstranění pařezu odfrézováním nebo odvrtáním hloubky do 200 mm v rovině nebo na svahu do 1:5</t>
  </si>
  <si>
    <t>"od keřů" 10*0,07</t>
  </si>
  <si>
    <t>"od stromů" 5*0,07+1*0,38</t>
  </si>
  <si>
    <t>6</t>
  </si>
  <si>
    <t>112999001-R</t>
  </si>
  <si>
    <t>Rozřezání kmene stromu D do 300 mm na díly dl. 1,0 m</t>
  </si>
  <si>
    <t>-1612979286</t>
  </si>
  <si>
    <t>7</t>
  </si>
  <si>
    <t>112999011-R</t>
  </si>
  <si>
    <t>Rozřezání kmene stromu D do 700 mm na díly dl. 1,0 m</t>
  </si>
  <si>
    <t>1314797359</t>
  </si>
  <si>
    <t>8</t>
  </si>
  <si>
    <t>129253101</t>
  </si>
  <si>
    <t>Čištění otevřených koryt vodotečí šíře dna do 5 m hl do 2,5 m v hornině třídy těžitelnosti I skupiny 3 strojně</t>
  </si>
  <si>
    <t>615661462</t>
  </si>
  <si>
    <t>Čištění otevřených koryt vodotečí strojně s přehozením rozpojeného nánosu do 3 m nebo s naložením na dopravní prostředek při šířce původního dna do 5 m a hloubce koryta do 2,5 m v hornině třídy těžitelnosti I skupiny 3</t>
  </si>
  <si>
    <t>"viz. Výkaz výměr D.1.1.10." 12,0</t>
  </si>
  <si>
    <t>9</t>
  </si>
  <si>
    <t>162551108</t>
  </si>
  <si>
    <t>Vodorovné přemístění do 3000 m výkopku/sypaniny z horniny třídy těžitelnosti I, skupiny 1 až 3</t>
  </si>
  <si>
    <t>1459575436</t>
  </si>
  <si>
    <t>Vodorovné přemístění výkopku nebo sypaniny po suchu na obvyklém dopravním prostředku, bez naložení výkopku, avšak se složením bez rozhrnutí z horniny třídy těžitelnosti I skupiny 1 až 3 na vzdálenost přes 2 500 do 3 000 m</t>
  </si>
  <si>
    <t>"sediment" 12,0</t>
  </si>
  <si>
    <t>10</t>
  </si>
  <si>
    <t>167151101</t>
  </si>
  <si>
    <t>Nakládání výkopku z hornin třídy těžitelnosti I, skupiny 1 až 3 do 100 m3</t>
  </si>
  <si>
    <t>-2081941792</t>
  </si>
  <si>
    <t>Nakládání, skládání a překládání neulehlého výkopku nebo sypaniny strojně nakládání, množství do 100 m3, z horniny třídy těžitelnosti I, skupiny 1 až 3</t>
  </si>
  <si>
    <t>"sediment ze břehu" 12,0</t>
  </si>
  <si>
    <t>11</t>
  </si>
  <si>
    <t>171201231</t>
  </si>
  <si>
    <t>Poplatek za uložení zeminy a kamení na recyklační skládce (skládkovné) kód odpadu 17 05 04</t>
  </si>
  <si>
    <t>t</t>
  </si>
  <si>
    <t>-799810361</t>
  </si>
  <si>
    <t>Poplatek za uložení stavebního odpadu na recyklační skládce (skládkovné) zeminy a kamení zatříděného do Katalogu odpadů pod kódem 17 05 04</t>
  </si>
  <si>
    <t>"sediment" 12,0*1,8</t>
  </si>
  <si>
    <t>12</t>
  </si>
  <si>
    <t>171251201</t>
  </si>
  <si>
    <t>Uložení sypaniny na skládky nebo meziskládky</t>
  </si>
  <si>
    <t>1690622155</t>
  </si>
  <si>
    <t>Uložení sypaniny na skládky nebo meziskládky bez hutnění s upravením uložené sypaniny do předepsaného tvaru</t>
  </si>
  <si>
    <t>Zakládání</t>
  </si>
  <si>
    <t>13</t>
  </si>
  <si>
    <t>274322511</t>
  </si>
  <si>
    <t>Základové pasy ze ŽB se zvýšenými nároky na prostředí tř. C 25/30 XF3, XC4</t>
  </si>
  <si>
    <t>-1952222927</t>
  </si>
  <si>
    <t>Základy z betonu železového (bez výztuže) pasy z betonu se zvýšenými nároky na prostředí tř. C 25/30 XF3, XC4</t>
  </si>
  <si>
    <t>Poznámka k položce:
V rámci dobetonování základu v km 0,005 6 bude opraven beton kolem výusti DN 300.</t>
  </si>
  <si>
    <t>"dobetonování základu zdi km 0,005 6 a 0,036 3 - viz. C.4. + D.1.1." 0,25*0,35*0,35+0,4*0,45*0,35</t>
  </si>
  <si>
    <t xml:space="preserve">"předpoklad dobetonování základu zdi po odstranění sedimentu - viz. Výkaz výměr D.1.1.10." 0,85 </t>
  </si>
  <si>
    <t>14</t>
  </si>
  <si>
    <t>274351121</t>
  </si>
  <si>
    <t>Zřízení bednění základových pasů rovného</t>
  </si>
  <si>
    <t>-1969707783</t>
  </si>
  <si>
    <t>Bednění základů pasů rovné zřízení</t>
  </si>
  <si>
    <t>"dobetonování základu zdi km 0,005 6 a 0,036 3" 0,25*0,35+0,4*0,45</t>
  </si>
  <si>
    <t>"předpoklad dobetonování základu zdi po odstranění sedimentu" 6,9*0,35</t>
  </si>
  <si>
    <t>274351122</t>
  </si>
  <si>
    <t>Odstranění bednění základových pasů rovného</t>
  </si>
  <si>
    <t>-1169107776</t>
  </si>
  <si>
    <t>Bednění základů pasů rovné odstranění</t>
  </si>
  <si>
    <t>16</t>
  </si>
  <si>
    <t>274362021</t>
  </si>
  <si>
    <t>Výztuž základových pásů svařovanými sítěmi Kari</t>
  </si>
  <si>
    <t>2129392456</t>
  </si>
  <si>
    <t>Výztuž základů pasů ze svařovaných sítí z drátů typu KARI</t>
  </si>
  <si>
    <t>"dobetonování základu zdi km 0,005 6 a 0,036 3 - viz. C.4 + D.1.1." (0,25*0,35+0,4*0,45)*4,44*0,001</t>
  </si>
  <si>
    <t>"předpoklad dobetonování základu zdi po odstranění sedimentu" 6,9*0,35*4,44*0,001</t>
  </si>
  <si>
    <t>Úpravy povrchů, podlahy a osazování výplní</t>
  </si>
  <si>
    <t>17</t>
  </si>
  <si>
    <t>628635552</t>
  </si>
  <si>
    <t>Vyplnění spár zdiva z lomového kamene maltou cementovou na hl nad 70 do 120 mm s vyspárováním</t>
  </si>
  <si>
    <t>234970014</t>
  </si>
  <si>
    <t>Vyplnění spár dosavadních konstrukcí zdiva  cementovou maltou s vyčištěním spár hloubky přes 70 do 120 mm, zdiva z lomového kamene s vyspárováním</t>
  </si>
  <si>
    <t>Poznámka k položce:
Jednokomponentní, vlákny vyztužená opravná malta s nízkým smrštěním (cement odolný proti síranům).</t>
  </si>
  <si>
    <t>"spáry v místě přechodu betonové zdi a opevnění z lom. kamene (hl. 0,1 m, š. 0,035 m) - viz. D.1.1. + Výkaz výměr D.1.1.10." (1,9+1,8)*0,035</t>
  </si>
  <si>
    <t>Ostatní konstrukce a práce, bourání</t>
  </si>
  <si>
    <t>18</t>
  </si>
  <si>
    <t>938902122</t>
  </si>
  <si>
    <t>Čištění ploch betonových konstrukcí tlakovou vodou</t>
  </si>
  <si>
    <t>1880855069</t>
  </si>
  <si>
    <t>Čištění nádrží, ploch dřevěných nebo betonových konstrukcí, potrubí  ploch betonových konstrukcí tlakovou vodou</t>
  </si>
  <si>
    <t>"viz. Výkaz výměr D.1.1.10." 82,7</t>
  </si>
  <si>
    <t>19</t>
  </si>
  <si>
    <t>938902132</t>
  </si>
  <si>
    <t>Očištění konstrukcí na ostatních plochách od porostu</t>
  </si>
  <si>
    <t>-462711098</t>
  </si>
  <si>
    <t>Dokončovací práce na dosavadních konstrukcích  očištění stavebních konstrukcí od porostu, s naložením odstraněného porostu na dopravní prostředek nebo s přemístěním na výšku do 6 m a odklizením na hromady do vzdálenosti 50 m na ostatních plochách</t>
  </si>
  <si>
    <t>20</t>
  </si>
  <si>
    <t>985111212</t>
  </si>
  <si>
    <t>Odsekání betonu stěn tl do 100 mm</t>
  </si>
  <si>
    <t>595519887</t>
  </si>
  <si>
    <t>Odsekání vrstev betonu stěn, tloušťka odsekané vrstvy přes 80 do 100 mm</t>
  </si>
  <si>
    <t>"hnízda do 140 mm - viz. D.1.1.4. (15%)" 0,8*0,15</t>
  </si>
  <si>
    <t>"předpoklad hnízda do 140 mm - viz. D.1.1.4. (15%)" 3,5*0,15</t>
  </si>
  <si>
    <t>985121121</t>
  </si>
  <si>
    <t>Tryskání degradovaného betonu stěn a rubu kleneb vodou pod tlakem do 300 barů</t>
  </si>
  <si>
    <t>10846050</t>
  </si>
  <si>
    <t>Tryskání degradovaného betonu stěn, rubu kleneb a podlah vodou pod tlakem do 300 barů</t>
  </si>
  <si>
    <t>"hnízda do 50 mm - viz. D.1.1. + D.1.1.4. + Výkaz výměr D.1.1.10." 0,05</t>
  </si>
  <si>
    <t>"předpoklad hnízda do 50 mm - viz. Výkaz výměr D.1.1.10." 4,5</t>
  </si>
  <si>
    <t>"hnízda do 140 mm - viz. D.1.1. + D.1.1.4. + Výkaz výměr D.1.1.10." 0,8</t>
  </si>
  <si>
    <t>"předpoklad hnízda do 140 mm - viz. Výkaz výměr D.1.1.10." 3,5</t>
  </si>
  <si>
    <t>22</t>
  </si>
  <si>
    <t>985141111</t>
  </si>
  <si>
    <t>Vyčištění trhlin a dutin ve zdivu š do 30 mm hl do 150 mm</t>
  </si>
  <si>
    <t>m</t>
  </si>
  <si>
    <t>1345938564</t>
  </si>
  <si>
    <t>Vyčištění trhlin nebo dutin ve zdivu šířky do 30 mm, hloubky do 150 mm</t>
  </si>
  <si>
    <t>Poznámka k položce:
Cena zahrnuje i proříznutí trhliny do hloubky 30 mm.</t>
  </si>
  <si>
    <t>"trhliny - viz. D.1.1. + Výkaz výměr D.1.1.10." 0,9+0,9+1,6+1,6</t>
  </si>
  <si>
    <t>"předpoklad trhlin - viz. Výkaz výměr D.1.1.10." 15,0</t>
  </si>
  <si>
    <t>23</t>
  </si>
  <si>
    <t>985311114</t>
  </si>
  <si>
    <t>Reprofilace stěn cementovými sanačními maltami tl 40 mm</t>
  </si>
  <si>
    <t>2138911267</t>
  </si>
  <si>
    <t>Reprofilace betonu sanačními maltami na cementové bázi ručně stěn, tloušťky přes 30 do 40 mm</t>
  </si>
  <si>
    <t>24</t>
  </si>
  <si>
    <t>985311115</t>
  </si>
  <si>
    <t>Reprofilace stěn cementovými sanačními maltami tl 50 mm</t>
  </si>
  <si>
    <t>1398840166</t>
  </si>
  <si>
    <t>Reprofilace betonu sanačními maltami na cementové bázi ručně stěn, tloušťky přes 40 do 50 mm</t>
  </si>
  <si>
    <t>"hnízda do 140 mm - viz. D.1.1. + D.1.1.4. + Výkaz výměr D.1.1.10. (2x50+40 mm)" 2*0,8</t>
  </si>
  <si>
    <t>"předpoklad hnízda do 140 mm - viz. Výkaz výměr D.1.1.10. (2x50+40 mm)" 2*3,5</t>
  </si>
  <si>
    <t>25</t>
  </si>
  <si>
    <t>985312111</t>
  </si>
  <si>
    <t>Stěrka k vyrovnání betonových ploch stěn tl 2 mm</t>
  </si>
  <si>
    <t>-1680103589</t>
  </si>
  <si>
    <t>Stěrka k vyrovnání ploch reprofilovaného betonu stěn, tloušťky do 2 mm</t>
  </si>
  <si>
    <t>Poznámka k položce:
Jemná stěrka = jednokomponentní tmel s cementovým pojivem, zušlechtěný umělými hmotami k uzavření vlasových trhlin.</t>
  </si>
  <si>
    <t>26</t>
  </si>
  <si>
    <t>985312112</t>
  </si>
  <si>
    <t>Stěrka k vyrovnání betonových ploch stěn tl 3 mm</t>
  </si>
  <si>
    <t>863486962</t>
  </si>
  <si>
    <t>Stěrka k vyrovnání ploch reprofilovaného betonu stěn, tloušťky přes 2 do 3 mm</t>
  </si>
  <si>
    <t>Poznámka k položce:
Finální stěrka = tříkomponentní, epoxidem modifikovaná cementová, tixotropní, jemně strukturovaná malta pro vyrovnání a ukončení povrchu betonu - tl. 0,5-3 mm.</t>
  </si>
  <si>
    <t>27</t>
  </si>
  <si>
    <t>985411111-R</t>
  </si>
  <si>
    <t>Beztlakové zalití trhlin a dutin ve zdivu aktivovanou maltou</t>
  </si>
  <si>
    <t>-1077715699</t>
  </si>
  <si>
    <t>Beztlakové zalití trhlin a dutin aktivovanou maltou</t>
  </si>
  <si>
    <t>Poznámka k položce:
Tixotropní 2-komponentní konstrukční lepidlo a opravná malta na bázi epoxidové pryskyřice a speciálních plniv.</t>
  </si>
  <si>
    <t>"trhliny - viz. D.1.1. + Výkaz výměr D.1.1.10." (0,9+0,9+1,6+1,6)*0,02*0,03</t>
  </si>
  <si>
    <t>"předpoklad trhlin - viz. Výkaz výměr D.1.1.10." 15,0*0,02*0,03</t>
  </si>
  <si>
    <t>28</t>
  </si>
  <si>
    <t>985999002-R</t>
  </si>
  <si>
    <t>Výztuž betonu stěn z čedičového kompozitu 2,2/50x50 mm</t>
  </si>
  <si>
    <t>-1096169146</t>
  </si>
  <si>
    <t>Poznámka k položce:
Upevnění pomocí kompozitních hmoždinek.</t>
  </si>
  <si>
    <t>998</t>
  </si>
  <si>
    <t>Přesun hmot</t>
  </si>
  <si>
    <t>29</t>
  </si>
  <si>
    <t>998332011</t>
  </si>
  <si>
    <t>Přesun hmot pro úpravy vodních toků a kanály</t>
  </si>
  <si>
    <t>-2020301529</t>
  </si>
  <si>
    <t>Přesun hmot pro úpravy vodních toků a kanály, hráze rybníků apod.  dopravní vzdálenost do 500 m</t>
  </si>
  <si>
    <t>PSV</t>
  </si>
  <si>
    <t>Práce a dodávky PSV</t>
  </si>
  <si>
    <t>711</t>
  </si>
  <si>
    <t>Izolace proti vodě, vlhkosti a plynům</t>
  </si>
  <si>
    <t>30</t>
  </si>
  <si>
    <t>711191011</t>
  </si>
  <si>
    <t>Provedení adhezního můstku na svislé ploše</t>
  </si>
  <si>
    <t>1373963547</t>
  </si>
  <si>
    <t>Provedení nátěru adhezního můstku na ploše svislé S</t>
  </si>
  <si>
    <t>"spáry v místě přechodu betonové zdi a opevnění z lom. kamene (hl. 0,1 m) - viz. D.1.1. + Výkaz výměr D.1.1.10." (1,9+1,8)*0,235</t>
  </si>
  <si>
    <t>31</t>
  </si>
  <si>
    <t>M</t>
  </si>
  <si>
    <t>58562013</t>
  </si>
  <si>
    <t>malta polymercementová 1-komponentní pro ochranu výztuže proti korozi</t>
  </si>
  <si>
    <t>kg</t>
  </si>
  <si>
    <t>32</t>
  </si>
  <si>
    <t>-947512305</t>
  </si>
  <si>
    <t>"2 kg/m2" 9,72*2,0</t>
  </si>
  <si>
    <t>998711101</t>
  </si>
  <si>
    <t>Přesun hmot tonážní pro izolace proti vodě, vlhkosti a plynům v objektech výšky do 6 m</t>
  </si>
  <si>
    <t>881939733</t>
  </si>
  <si>
    <t>Přesun hmot pro izolace proti vodě, vlhkosti a plynům  stanovený z hmotnosti přesunovaného materiálu vodorovná dopravní vzdálenost do 50 m v objektech výšky do 6 m</t>
  </si>
  <si>
    <t xml:space="preserve">SO-02 - Vybourání a obnova porušených částí opěrných zdí </t>
  </si>
  <si>
    <t xml:space="preserve">    4 - Vodorovné konstrukce</t>
  </si>
  <si>
    <t xml:space="preserve">    8 - Trubní vedení</t>
  </si>
  <si>
    <t xml:space="preserve">    997 - Přesun sutě</t>
  </si>
  <si>
    <t>114203103</t>
  </si>
  <si>
    <t>Rozebrání dlažeb z lomového kamene nebo betonových tvárnic do cementové malty</t>
  </si>
  <si>
    <t>-946754090</t>
  </si>
  <si>
    <t>Rozebrání dlažeb nebo záhozů s naložením na dopravní prostředek dlažeb z lomového kamene nebo betonových tvárnic do cementové malty se spárami zalitými cementovou maltou</t>
  </si>
  <si>
    <t>"stávající dlažba - viz. Výkaz výměr D.1.1.11." 17,2*0,25</t>
  </si>
  <si>
    <t>115001105</t>
  </si>
  <si>
    <t>Převedení vody potrubím DN do 600</t>
  </si>
  <si>
    <t>-1034754893</t>
  </si>
  <si>
    <t>Převedení vody potrubím průměru DN přes 300 do 600</t>
  </si>
  <si>
    <t>"DN 400 - viz. B.8 b)" 50,0</t>
  </si>
  <si>
    <t>115101201</t>
  </si>
  <si>
    <t>Čerpání vody na dopravní výšku do 10 m průměrný přítok do 500 l/min</t>
  </si>
  <si>
    <t>hod</t>
  </si>
  <si>
    <t>-1019074587</t>
  </si>
  <si>
    <t>Čerpání vody na dopravní výšku do 10 m s uvažovaným průměrným přítokem do 500 l/min</t>
  </si>
  <si>
    <t>119001405</t>
  </si>
  <si>
    <t>Dočasné zajištění potrubí z PE DN do 200 mm</t>
  </si>
  <si>
    <t>1764838081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</si>
  <si>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</si>
  <si>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"křížení s tlakovou kanalizací D 90" 4,0</t>
  </si>
  <si>
    <t>"křížení s vodovodem D 160" 4,0</t>
  </si>
  <si>
    <t>121151103</t>
  </si>
  <si>
    <t>Sejmutí ornice plochy do 100 m2 tl vrstvy do 200 mm strojně</t>
  </si>
  <si>
    <t>-493025399</t>
  </si>
  <si>
    <t>Sejmutí ornice strojně při souvislé ploše do 100 m2, tl. vrstvy do 200 mm</t>
  </si>
  <si>
    <t>"zeď - viz. vzor. řez D.1.1.8." 11,5*4,4</t>
  </si>
  <si>
    <t>131251103</t>
  </si>
  <si>
    <t>Hloubení jam nezapažených v hornině třídy těžitelnosti I, skupiny 3 objem do 100 m3 strojně</t>
  </si>
  <si>
    <t>535328376</t>
  </si>
  <si>
    <t>Hloubení nezapažených jam a zářezů strojně s urovnáním dna do předepsaného profilu a spádu v hornině třídy těžitelnosti I skupiny 3 přes 50 do 100 m3</t>
  </si>
  <si>
    <t>"zeď - viz. vzor. řez D.1.1.8." 11,5*(2,4*3,3+0,85*0,25)</t>
  </si>
  <si>
    <t>139001101</t>
  </si>
  <si>
    <t>Příplatek za ztížení vykopávky v blízkosti podzemního vedení</t>
  </si>
  <si>
    <t>-885535279</t>
  </si>
  <si>
    <t>Příplatek k cenám hloubených vykopávek za ztížení vykopávky v blízkosti podzemního vedení nebo výbušnin pro jakoukoliv třídu horniny</t>
  </si>
  <si>
    <t>"křížení s tlakovou kanalizací D 90" 1,7*1,1*0,95</t>
  </si>
  <si>
    <t>"křížení s vodovodem D 160" 1,7*1,2*0,95</t>
  </si>
  <si>
    <t>162351104</t>
  </si>
  <si>
    <t>Vodorovné přemístění do 1000 m výkopku/sypaniny z horniny třídy těžitelnosti I, skupiny 1 až 3</t>
  </si>
  <si>
    <t>1748865371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</si>
  <si>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</si>
  <si>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"zemina na dočasnou deponii a zpět na zásyp" 73,5*2</t>
  </si>
  <si>
    <t>1136787504</t>
  </si>
  <si>
    <t>"přebytečná zemina" 93,5-73,5</t>
  </si>
  <si>
    <t>162551128</t>
  </si>
  <si>
    <t>Vodorovné přemístění do 3000 m výkopku/sypaniny z horniny třídy těžitelnosti II, skupiny 4 a 5</t>
  </si>
  <si>
    <t>-1770851057</t>
  </si>
  <si>
    <t>Vodorovné přemístění výkopku nebo sypaniny po suchu na obvyklém dopravním prostředku, bez naložení výkopku, avšak se složením bez rozhrnutí z horniny třídy těžitelnosti II na vzdálenost skupiny 4 a 5 na vzdálenost přes 2 500 do 3 000 m</t>
  </si>
  <si>
    <t>"stávající dlažba" 4,3</t>
  </si>
  <si>
    <t>1858857728</t>
  </si>
  <si>
    <t>"zemina z dočasné deponii zpět na zásyp" 73,5</t>
  </si>
  <si>
    <t>171153101</t>
  </si>
  <si>
    <t>Zemní hrázky melioračních kanálů z horniny třídy těžitelnosti I a II, skupiny 1 až 4</t>
  </si>
  <si>
    <t>1532851978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</si>
  <si>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</si>
  <si>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"zahrázkování" 2*3,1*2,0*1,0</t>
  </si>
  <si>
    <t>-183990970</t>
  </si>
  <si>
    <t>"přebytečná zemina" 20,0*1,8</t>
  </si>
  <si>
    <t>"stávající dlažba" 4,3*2,0</t>
  </si>
  <si>
    <t>-1532032019</t>
  </si>
  <si>
    <t>"zemina na dočasnou deponii" 73,5</t>
  </si>
  <si>
    <t>"přebytečná zemina" 20,0</t>
  </si>
  <si>
    <t>174151101</t>
  </si>
  <si>
    <t>Zásyp jam, šachet rýh nebo kolem objektů sypaninou se zhutněním</t>
  </si>
  <si>
    <t>536932937</t>
  </si>
  <si>
    <t>Zásyp sypaninou z jakékoliv horniny strojně s uložením výkopku ve vrstvách se zhutněním jam, šachet, rýh nebo kolem objektů v těchto vykopávkách</t>
  </si>
  <si>
    <t>"zeď - viz. vzor. řez D.1.1.8. (štěrk)" 11,5*0,5*1,3</t>
  </si>
  <si>
    <t>"zeď - viz. vzor. řez D.1.1.8. (zemina)" 11,5*(1,9*3,3+0,5*0,25)</t>
  </si>
  <si>
    <t>58333674</t>
  </si>
  <si>
    <t>kamenivo těžené hrubé frakce 16/32</t>
  </si>
  <si>
    <t>2051412807</t>
  </si>
  <si>
    <t>7,5*1,7*1,01</t>
  </si>
  <si>
    <t>181411123</t>
  </si>
  <si>
    <t>Založení lučního trávníku výsevem plochy do 1000 m2 ve svahu do 1:1</t>
  </si>
  <si>
    <t>1552143350</t>
  </si>
  <si>
    <t>Založení trávníku na půdě předem připravené plochy do 1000 m2 výsevem včetně utažení lučního na svahu přes 1:2 do 1:1</t>
  </si>
  <si>
    <t>00572470</t>
  </si>
  <si>
    <t>osivo směs travní univerzál</t>
  </si>
  <si>
    <t>-1796716003</t>
  </si>
  <si>
    <t>50,6*0,02*1,03</t>
  </si>
  <si>
    <t>182251101</t>
  </si>
  <si>
    <t>Svahování násypů</t>
  </si>
  <si>
    <t>1375894642</t>
  </si>
  <si>
    <t>Svahování trvalých svahů do projektovaných profilů strojně s potřebným přemístěním výkopku při svahování násypů v jakékoliv hornině</t>
  </si>
  <si>
    <t>182351023</t>
  </si>
  <si>
    <t>Rozprostření ornice pl do 100 m2 ve svahu přes 1:5 tl vrstvy do 200 mm strojně</t>
  </si>
  <si>
    <t>886169918</t>
  </si>
  <si>
    <t>Rozprostření a urovnání ornice ve svahu sklonu přes 1:5 strojně při souvislé ploše do 100 m2, tl. vrstvy do 200 mm</t>
  </si>
  <si>
    <t>273313511</t>
  </si>
  <si>
    <t>Základové desky z betonu tř. C 12/15</t>
  </si>
  <si>
    <t>1617215789</t>
  </si>
  <si>
    <t>Základy z betonu prostého desky z betonu kamenem neprokládaného tř. C 12/15</t>
  </si>
  <si>
    <t>"zeď - viz. Výkaz výměr D.1.1.11. + vzor. řez D.1.1.8." 11,5*((0,7+1,52)*0,15+0,4*0,2/2)</t>
  </si>
  <si>
    <t>-821028639</t>
  </si>
  <si>
    <t>"zeď - viz. Výkaz výměr D.1.1.11. + vzor. řez D.1.1.8." 11,5*(0,5*0,2+1,87*0,6+0,46*1,62)</t>
  </si>
  <si>
    <t>-1079622963</t>
  </si>
  <si>
    <t>"zeď - viz. vzor. řez D.1.1.8." 11,5*(0,6+1,65*2)+0,5*0,2+1,87*0,6+0,46*1,62</t>
  </si>
  <si>
    <t>815570034</t>
  </si>
  <si>
    <t>274361821</t>
  </si>
  <si>
    <t>Výztuž základových pásů betonářskou ocelí 10 505 (R)</t>
  </si>
  <si>
    <t>-1124913004</t>
  </si>
  <si>
    <t>Výztuž základů pasů z betonářské oceli 10 505 (R) nebo BSt 500</t>
  </si>
  <si>
    <t>"zeď - viz. Výkaz výměr D.1.1.9." 1698,5*0,001</t>
  </si>
  <si>
    <t>Vodorovné konstrukce</t>
  </si>
  <si>
    <t>451314214</t>
  </si>
  <si>
    <t>Podklad pod dlažbu z betonu prostého C 25/30 XF3, XC4 tl přes 200 do 250 mm</t>
  </si>
  <si>
    <t>-932765889</t>
  </si>
  <si>
    <t>Podklad pod dlažbu z betonu prostého  bez zvýšených nároků na prostředí tř. C 25/30 XF3, XC4 tl. přes 200 do 250 mm</t>
  </si>
  <si>
    <t>"viz. Výkaz výměr D.1.1.11. + vzor. řez D.1.1.8." 11,5*0,75</t>
  </si>
  <si>
    <t>465513227</t>
  </si>
  <si>
    <t>Dlažba z lomového kamene na cementovou maltu s vyspárováním tl 250 mm pro hydromeliorace</t>
  </si>
  <si>
    <t>-286948333</t>
  </si>
  <si>
    <t>Dlažba z lomového kamene lomařsky upraveného  na cementovou maltu, s vyspárováním cementovou maltou, tl. kamene 250 mm</t>
  </si>
  <si>
    <t>Trubní vedení</t>
  </si>
  <si>
    <t>831392121</t>
  </si>
  <si>
    <t>Montáž potrubí z trub kameninových hrdlových s integrovaným těsněním výkop sklon do 20 % DN 400</t>
  </si>
  <si>
    <t>-520323028</t>
  </si>
  <si>
    <t>Montáž potrubí z trub kameninových  hrdlových s integrovaným těsněním v otevřeném výkopu ve sklonu do 20 % DN 400</t>
  </si>
  <si>
    <t>"nastavení porušené výustě - viz. D.1.1." 1,0</t>
  </si>
  <si>
    <t>59710706</t>
  </si>
  <si>
    <t>trouba kameninová glazovaná DN 400 dl 2,50m spojovací systém C Třída 200</t>
  </si>
  <si>
    <t>-454214254</t>
  </si>
  <si>
    <t>871218111</t>
  </si>
  <si>
    <t>Kladení drenážního potrubí z tvrdého PVC průměru do 90 mm</t>
  </si>
  <si>
    <t>1636259430</t>
  </si>
  <si>
    <t>Kladení drenážního potrubí z plastických hmot  do připravené rýhy z tvrdého PVC, průměru do 90 mm</t>
  </si>
  <si>
    <t>"odvodnění zdi - viz. Výkaz výměr D.1.1.11. + vzor. řez D.1.1.8." 4*0,8</t>
  </si>
  <si>
    <t>28610001</t>
  </si>
  <si>
    <t>trubka tlaková hrdlovaná vodovodní PVC dl 6m DN 80</t>
  </si>
  <si>
    <t>-2109456378</t>
  </si>
  <si>
    <t>Poznámka k položce:
Trubka bude mít perforovaný nátok.</t>
  </si>
  <si>
    <t>899623171</t>
  </si>
  <si>
    <t>Obetonování potrubí nebo zdiva stok betonem prostým tř. C 25/30 XF3, XC4 v otevřeném výkopu</t>
  </si>
  <si>
    <t>394345769</t>
  </si>
  <si>
    <t>Obetonování potrubí nebo zdiva stok betonem prostým v otevřeném výkopu, beton tř. C 25/30 XF3, XC4</t>
  </si>
  <si>
    <t>"v místě napojení nového potrubí na stávající výusť - viz. Výkaz výměr D.1.1.11." 0,5</t>
  </si>
  <si>
    <t>33</t>
  </si>
  <si>
    <t>899999034-R</t>
  </si>
  <si>
    <t>M+D ocelové půlené chráničky D159x4,5</t>
  </si>
  <si>
    <t>-2067356301</t>
  </si>
  <si>
    <t>34</t>
  </si>
  <si>
    <t>899999036-R</t>
  </si>
  <si>
    <t>M+D ocelové půlené chráničky D 245x6,3 mm</t>
  </si>
  <si>
    <t>1705859728</t>
  </si>
  <si>
    <t>"křížení s vodovodem D 110" 4,0</t>
  </si>
  <si>
    <t>35</t>
  </si>
  <si>
    <t>919735123</t>
  </si>
  <si>
    <t>Řezání stávajícího betonového krytu hl do 150 mm</t>
  </si>
  <si>
    <t>663002889</t>
  </si>
  <si>
    <t>Řezání stávajícího betonového krytu nebo podkladu  hloubky přes 100 do 150 mm</t>
  </si>
  <si>
    <t>"proříznutí stávající zdi před bouráním - viz. D.1.1. + vzor. řez D.1.1.8." 2*1,65</t>
  </si>
  <si>
    <t>36</t>
  </si>
  <si>
    <t>931626212</t>
  </si>
  <si>
    <t>Úprava dilatační spáry těžkými asfaltovými pásy</t>
  </si>
  <si>
    <t>1970157408</t>
  </si>
  <si>
    <t>Úprava dilatační spáry konstrukcí z prostého nebo železového betonu asfaltová úprava těžkými asfaltovými pásy</t>
  </si>
  <si>
    <t>"zeď - viz. D.1.1. + podélný profil D.1.1.7. (dvojitý)" 2*3*(0,5*0,2+1,87*0,6+0,46*1,62)</t>
  </si>
  <si>
    <t>37</t>
  </si>
  <si>
    <t>931990007-R</t>
  </si>
  <si>
    <t>Úprava stávající výusti DN 400 zkrácením betonové trubky</t>
  </si>
  <si>
    <t>ks</t>
  </si>
  <si>
    <t>-2141649366</t>
  </si>
  <si>
    <t>38</t>
  </si>
  <si>
    <t>931992121</t>
  </si>
  <si>
    <t>Výplň dilatačních spár z extrudovaného polystyrénu tl 20 mm</t>
  </si>
  <si>
    <t>-1934987042</t>
  </si>
  <si>
    <t>Výplň dilatačních spár z polystyrenu  extrudovaného, tloušťky 20 mm</t>
  </si>
  <si>
    <t>39</t>
  </si>
  <si>
    <t>931994142</t>
  </si>
  <si>
    <t>Těsnění dilatační spáry betonové konstrukce polyuretanovým tmelem do pl 4,0 cm2</t>
  </si>
  <si>
    <t>1677123940</t>
  </si>
  <si>
    <t>Těsnění spáry betonové konstrukce pásy, profily, tmely  tmelem polyuretanovým spáry dilatační do 4,0 cm2</t>
  </si>
  <si>
    <t>"zeď - viz. D.1.1. + vzorový řez D.1.1.87." 3*(0,3+1,65+0,75)</t>
  </si>
  <si>
    <t>40</t>
  </si>
  <si>
    <t>359711394</t>
  </si>
  <si>
    <t>"zeď - viz. vzor. řez D.1.1.8. (pracovní spára)" 11,5*0,624</t>
  </si>
  <si>
    <t>41</t>
  </si>
  <si>
    <t>961044111</t>
  </si>
  <si>
    <t>Bourání základů z betonu prostého</t>
  </si>
  <si>
    <t>-774819472</t>
  </si>
  <si>
    <t>Bourání základů z betonu  prostého</t>
  </si>
  <si>
    <t>"stávající zeď - viz. Výkaz výměr D.1.1.11. + vzor. řez D.1.1.8." 13,8</t>
  </si>
  <si>
    <t>42</t>
  </si>
  <si>
    <t>965042241</t>
  </si>
  <si>
    <t>Bourání podkladů pod dlažby nebo mazanin betonových nebo z litého asfaltu tl přes 100 mm pl přes 4 m2</t>
  </si>
  <si>
    <t>530725518</t>
  </si>
  <si>
    <t>Bourání mazanin betonových nebo z litého asfaltu tl. přes 100 mm, plochy přes 4 m2</t>
  </si>
  <si>
    <t>"stávající dlažba - viz. Výkaz výměr D.1.1.11. + vzor. řez D.1.1.8." 17,2*0,25</t>
  </si>
  <si>
    <t>43</t>
  </si>
  <si>
    <t>-1342585922</t>
  </si>
  <si>
    <t>"viz. Výkaz výměr D.1.1.11." 18,5</t>
  </si>
  <si>
    <t>44</t>
  </si>
  <si>
    <t>702758505</t>
  </si>
  <si>
    <t>45</t>
  </si>
  <si>
    <t>985323112</t>
  </si>
  <si>
    <t>Spojovací můstek reprofilovaného betonu na cementové bázi tl 2 mm</t>
  </si>
  <si>
    <t>759256578</t>
  </si>
  <si>
    <t>Spojovací můstek reprofilovaného betonu na cementové bázi, tloušťky 2 mm</t>
  </si>
  <si>
    <t>46</t>
  </si>
  <si>
    <t>985331213</t>
  </si>
  <si>
    <t>Dodatečné vlepování betonářské výztuže D 12 mm do chemické malty včetně vyvrtání otvoru</t>
  </si>
  <si>
    <t>770724921</t>
  </si>
  <si>
    <t>Dodatečné vlepování betonářské výztuže včetně vyvrtání a vyčištění otvoru chemickou maltou průměr výztuže 12 mm</t>
  </si>
  <si>
    <t>Poznámka k položce:
Vyvrtání otvoru dl. 0,4 m, kotva dl. 0,8 m.</t>
  </si>
  <si>
    <t>"kotvy - viz. D.1.1. + podélný profil D.1.1.7." 2*0,4</t>
  </si>
  <si>
    <t>47</t>
  </si>
  <si>
    <t>13021013</t>
  </si>
  <si>
    <t>tyč ocelová žebírková jakost BSt 500S výztuž do betonu D 12mm</t>
  </si>
  <si>
    <t>-1906080684</t>
  </si>
  <si>
    <t>"kotvy - viz. D.1.1. + podélný profil D.1.1.7." 2*0,8*0,89*1,08*0,001</t>
  </si>
  <si>
    <t>48</t>
  </si>
  <si>
    <t>985331219</t>
  </si>
  <si>
    <t>Dodatečné vlepování betonářské výztuže D 25 mm do chemické malty včetně vyvrtání otvoru</t>
  </si>
  <si>
    <t>-1109863141</t>
  </si>
  <si>
    <t>Dodatečné vlepování betonářské výztuže včetně vyvrtání a vyčištění otvoru chemickou maltou průměr výztuže 25 mm</t>
  </si>
  <si>
    <t>"kotvy - viz. D.1.1. + podélný profil D.1.1.7." 4*0,4</t>
  </si>
  <si>
    <t>49</t>
  </si>
  <si>
    <t>13021019</t>
  </si>
  <si>
    <t>tyč ocelová žebírková jakost BSt 500S výztuž do betonu D 25mm</t>
  </si>
  <si>
    <t>1144708733</t>
  </si>
  <si>
    <t>"kotvy - viz. D.1.1. + podélný profil D.1.1.7." 4*0,8*3,85*1,08*0,001</t>
  </si>
  <si>
    <t>997</t>
  </si>
  <si>
    <t>Přesun sutě</t>
  </si>
  <si>
    <t>50</t>
  </si>
  <si>
    <t>997013501</t>
  </si>
  <si>
    <t>Odvoz suti a vybouraných hmot na skládku nebo meziskládku do 1 km se složením</t>
  </si>
  <si>
    <t>-1610740672</t>
  </si>
  <si>
    <t>Odvoz suti a vybouraných hmot na skládku nebo meziskládku  se složením, na vzdálenost do 1 km</t>
  </si>
  <si>
    <t>"suť ze stávající zdi" 27,600</t>
  </si>
  <si>
    <t>"podklad pod stávající dlažbu" 9,460</t>
  </si>
  <si>
    <t>51</t>
  </si>
  <si>
    <t>997013509</t>
  </si>
  <si>
    <t>Příplatek k odvozu suti a vybouraných hmot na skládku ZKD 1 km přes 1 km</t>
  </si>
  <si>
    <t>956598083</t>
  </si>
  <si>
    <t>Odvoz suti a vybouraných hmot na skládku nebo meziskládku  se složením, na vzdálenost Příplatek k ceně za každý další i započatý 1 km přes 1 km</t>
  </si>
  <si>
    <t>2*37,060</t>
  </si>
  <si>
    <t>52</t>
  </si>
  <si>
    <t>997013861</t>
  </si>
  <si>
    <t>Poplatek za uložení stavebního odpadu na recyklační skládce (skládkovné) z prostého betonu kód odpadu 17 01 01</t>
  </si>
  <si>
    <t>1206391373</t>
  </si>
  <si>
    <t>Poplatek za uložení stavebního odpadu na recyklační skládce (skládkovné) z prostého betonu zatříděného do Katalogu odpadů pod kódem 17 01 01</t>
  </si>
  <si>
    <t>53</t>
  </si>
  <si>
    <t>2012498200</t>
  </si>
  <si>
    <t>VON - Vedlejší a ostatní náklady</t>
  </si>
  <si>
    <t>VRN - Vedlejší rozpočtové náklady</t>
  </si>
  <si>
    <t xml:space="preserve">    VRN9 - Ostatní náklady</t>
  </si>
  <si>
    <t>VRN</t>
  </si>
  <si>
    <t>Vedlejší rozpočtové náklady</t>
  </si>
  <si>
    <t>031002000</t>
  </si>
  <si>
    <t>Zařízení staveniště</t>
  </si>
  <si>
    <t>soubor</t>
  </si>
  <si>
    <t>1024</t>
  </si>
  <si>
    <t>-1886255009</t>
  </si>
  <si>
    <t xml:space="preserve">Poznámka k položce:
- zajištění místnosti pro TDI v ZS vč. jejího vybavení
- zajištění ohlášení všech staveb zařízení staveniště dle § 104 odst. (2) zákona č. 183/2006 Sb.
- zajištění oplocení prostoru ZS, jeho napojení na inž. sítě
- zajištění následné likvidace všech objektů ZS včetně  při
pojení na sítě
- zajištění zřízení a odstranění dočasných komunikací, sjezdů a nájezdů pro realizaci stavby 
- zajištění zřízení a odstranění dočasné deponie pro uložení výkopku
- zajištění ostrahy stavby a staveniště po dobu realizace stavby
- zajištění podmínek pro použití přístupových komunikací dotčených stavbou s příslušnými vlastníky či správci a zajištění jejich splnění
- zřízení čistících zón před výjezdem z obvodu staveniště
- provedení takových opatření, aby plochy obvodu staveniště nebyly znečištěny ropnými látkami a jinými podobnými produkty
- provedení takových opatření, aby nebyly překročeny limity prašnosti a hlučnosti dané obecně závaznou vyhláškou
- zajištění péče o nepředané objekty a konstrukce stavby, jejich ošetřování a zimní opatření
- zajištění výroby a instalace informačních tabulí ke stavbě- zajištění ochrany veškeré zeleně v prostoru staveniště a v jeho bezprostřední blízkosti proti poškození během realizace stavby- uvedení pozemků do stavu shodného před zahájením stavby (urovnání a osetí nezpevněných ploch)
</t>
  </si>
  <si>
    <t>031002002</t>
  </si>
  <si>
    <t>Zajištění dopravně inženýrských opatření</t>
  </si>
  <si>
    <t>-1522868862</t>
  </si>
  <si>
    <t xml:space="preserve">Poznámka k položce:
- zajištění dopravně inženýrských opatření
- zajištění zřízení a likvidace dopravního značení včetně případné světelné signalizace
- zajištění vydání dopravně inženýrského rozhodnutí
</t>
  </si>
  <si>
    <t>031002008</t>
  </si>
  <si>
    <t>Ztížené dopravní a výrobní podmínky</t>
  </si>
  <si>
    <t>847292415</t>
  </si>
  <si>
    <t xml:space="preserve">Poznámka k položce:
Vzhledem k tvaru přilehlého terénu ke korytu se ukládá použít vhodnou lehčí mechanizaci, která bude usazena do koryta a bude pojíždět v korytě a podávat sediment na břeh.  </t>
  </si>
  <si>
    <t>VRN9</t>
  </si>
  <si>
    <t>Ostatní náklady</t>
  </si>
  <si>
    <t>090001000</t>
  </si>
  <si>
    <t>Zajištění veškerých geodetických prací souvisejících s realizací díla</t>
  </si>
  <si>
    <t>262144</t>
  </si>
  <si>
    <t>-756545237</t>
  </si>
  <si>
    <t>091003000</t>
  </si>
  <si>
    <t xml:space="preserve">Vypracování geodetického zaměření skutečného stavu </t>
  </si>
  <si>
    <t>1488097221</t>
  </si>
  <si>
    <t xml:space="preserve">Vypracování geodetického zaměření skutečného stavu 
</t>
  </si>
  <si>
    <t>091003001</t>
  </si>
  <si>
    <t xml:space="preserve">Zajištění ochrany a vytýčení podzemních inženýrských sítí </t>
  </si>
  <si>
    <t>1136638789</t>
  </si>
  <si>
    <t xml:space="preserve">Zajištění ochrany a vytýčení podzemních inženýrských sítí 
</t>
  </si>
  <si>
    <t xml:space="preserve">Poznámka k položce:
Zajištění ochrany a vytýčení podzemních inženýrských sítí uvedených v projektové dokumentaci dle podmínek z dokladové části projektu (např. vodovod, tlaková kanalizace, kabel NN, kabel sdělovacího vedení Cetin, kabel veřejného osvětlení).
</t>
  </si>
  <si>
    <t>091003002</t>
  </si>
  <si>
    <t>Zajištění ochrany hydrantu během stavby</t>
  </si>
  <si>
    <t>1914572334</t>
  </si>
  <si>
    <t>091003003</t>
  </si>
  <si>
    <t>Zajištění ochrany obrubníku při nájezdu na chodník ocelovým plechem po dobu stavby</t>
  </si>
  <si>
    <t>-1666245629</t>
  </si>
  <si>
    <t>Poznámka k položce:
přejezdný ocelový plech tl. 30 mm, 2x3 m - 2 ks + geotextilie + ŠD 16-32 mm - 0,5 m3</t>
  </si>
  <si>
    <t>091204000</t>
  </si>
  <si>
    <t>Vypracování  projektu skutečného provedení díla</t>
  </si>
  <si>
    <t>2006213188</t>
  </si>
  <si>
    <t xml:space="preserve">Vypracování  projektu skutečného provedení díla
</t>
  </si>
  <si>
    <t>091404000</t>
  </si>
  <si>
    <t>Zajištění veškerých předepsaných rozborů, atestů, zkoušek a revizí dle příslušných norem a dalších předpisů a nařízení platných v ČR</t>
  </si>
  <si>
    <t>1213016086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</si>
  <si>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</si>
  <si>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Poznámka k položce:
- dodatečné geologické posouzení stability svahu výkopu</t>
  </si>
  <si>
    <t>091704000</t>
  </si>
  <si>
    <t xml:space="preserve">Vypracování Plánu opatření pro případ havárie
</t>
  </si>
  <si>
    <t>225420250</t>
  </si>
  <si>
    <t>Vypracování Plánu opatření pro případ havárie</t>
  </si>
  <si>
    <t xml:space="preserve">Poznámka k položce:
Zhotovitelem vypracovaný Plán opatření pro případ úniku závadných látek (např. ropné produkty, cementové výluhy, odpadní vody z těsnících clon,atd.)
</t>
  </si>
  <si>
    <t>091804000</t>
  </si>
  <si>
    <t xml:space="preserve">Zpracování povodňového plánu stavby dle §71 zákona č. 254/2001 Sb. včetně zajištění schválení příslušnými orgány správy a Povodím Labe, státní podnik
</t>
  </si>
  <si>
    <t>-1670348470</t>
  </si>
  <si>
    <t>Zpracování povodňového plánu stavby dle §71 zákona č. 254/2001 Sb. včetně zajištění schválení příslušnými orgány správy a Povodím Labe, státní podnik</t>
  </si>
  <si>
    <t>091904000</t>
  </si>
  <si>
    <t>Vypracování plánu BOZP</t>
  </si>
  <si>
    <t>-462163944</t>
  </si>
  <si>
    <t>091904001</t>
  </si>
  <si>
    <t>Provedení pasportizace stávajících nemovitostí (vč. pozemků) a jejich příslušenství, zajištění fotodokumentace stávajícho stavu přístupových komunikací</t>
  </si>
  <si>
    <t>-1919248004</t>
  </si>
  <si>
    <t>092004008</t>
  </si>
  <si>
    <t>Zajištění případných písemných souhlasných vyjádření všech dotčených vlastníků a případných uživatelů všech pozemků dotčených stavbou s jejich konečnou úpravou po dokončení prací vč. nájmu za užívání pozemků</t>
  </si>
  <si>
    <t>-714481094</t>
  </si>
  <si>
    <t>Poznámka k položce:
Přístupy budou projednány a odsouhlaseny vlastníky dotčených pozemků.</t>
  </si>
  <si>
    <t>092104000</t>
  </si>
  <si>
    <t>Vypracování technologických postupů</t>
  </si>
  <si>
    <t>-624850021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</si>
</sst>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>
      <selection activeCell="AH80" sqref="AH80"/>
    </sheetView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31" width="2.28125" style="1" customWidth="1"/>
    <col min="32" max="32" width="15.00390625" style="1" customWidth="1"/>
    <col min="33" max="33" width="2.28125" style="1" customWidth="1"/>
    <col min="34" max="34" width="2.8515625" style="1" customWidth="1"/>
    <col min="35" max="35" width="26.140625" style="1" customWidth="1"/>
    <col min="36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57421875" style="1" customWidth="1"/>
    <col min="43" max="43" width="13.421875" style="1" hidden="1" customWidth="1"/>
    <col min="44" max="44" width="11.7109375" style="1" customWidth="1"/>
    <col min="45" max="47" width="22.140625" style="1" hidden="1" customWidth="1"/>
    <col min="48" max="49" width="18.57421875" style="1" hidden="1" customWidth="1"/>
    <col min="50" max="51" width="21.421875" style="1" hidden="1" customWidth="1"/>
    <col min="52" max="52" width="18.57421875" style="1" hidden="1" customWidth="1"/>
    <col min="53" max="53" width="16.421875" style="1" hidden="1" customWidth="1"/>
    <col min="54" max="54" width="21.421875" style="1" hidden="1" customWidth="1"/>
    <col min="55" max="55" width="18.57421875" style="1" hidden="1" customWidth="1"/>
    <col min="56" max="56" width="16.421875" style="1" hidden="1" customWidth="1"/>
    <col min="57" max="57" width="57.00390625" style="1" customWidth="1"/>
    <col min="71" max="91" width="9.1406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" customHeight="1"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S2" s="15" t="s">
        <v>6</v>
      </c>
      <c r="BT2" s="15" t="s">
        <v>7</v>
      </c>
    </row>
    <row r="3" spans="2:72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47" t="s">
        <v>14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0"/>
      <c r="AQ5" s="20"/>
      <c r="AR5" s="18"/>
      <c r="BE5" s="244" t="s">
        <v>15</v>
      </c>
      <c r="BS5" s="15" t="s">
        <v>6</v>
      </c>
    </row>
    <row r="6" spans="2:71" s="1" customFormat="1" ht="36.9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49" t="s">
        <v>17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0"/>
      <c r="AQ6" s="20"/>
      <c r="AR6" s="18"/>
      <c r="BE6" s="245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45"/>
      <c r="BS7" s="15" t="s">
        <v>6</v>
      </c>
    </row>
    <row r="8" spans="2:71" s="1" customFormat="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45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45"/>
      <c r="BS9" s="15" t="s">
        <v>6</v>
      </c>
    </row>
    <row r="10" spans="2:71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45"/>
      <c r="BS10" s="15" t="s">
        <v>6</v>
      </c>
    </row>
    <row r="11" spans="2:71" s="1" customFormat="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45"/>
      <c r="BS11" s="15" t="s">
        <v>6</v>
      </c>
    </row>
    <row r="12" spans="2:71" s="1" customFormat="1" ht="6.9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45"/>
      <c r="BS12" s="15" t="s">
        <v>6</v>
      </c>
    </row>
    <row r="13" spans="2:71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29</v>
      </c>
      <c r="AO13" s="20"/>
      <c r="AP13" s="20"/>
      <c r="AQ13" s="20"/>
      <c r="AR13" s="18"/>
      <c r="BE13" s="245"/>
      <c r="BS13" s="15" t="s">
        <v>6</v>
      </c>
    </row>
    <row r="14" spans="2:71" ht="13.2">
      <c r="B14" s="19"/>
      <c r="C14" s="20"/>
      <c r="D14" s="20"/>
      <c r="E14" s="250" t="s">
        <v>29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E14" s="245"/>
      <c r="BS14" s="15" t="s">
        <v>6</v>
      </c>
    </row>
    <row r="15" spans="2:71" s="1" customFormat="1" ht="6.9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45"/>
      <c r="BS15" s="15" t="s">
        <v>4</v>
      </c>
    </row>
    <row r="16" spans="2:71" s="1" customFormat="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45"/>
      <c r="BS16" s="15" t="s">
        <v>4</v>
      </c>
    </row>
    <row r="17" spans="2:71" s="1" customFormat="1" ht="18.45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45"/>
      <c r="BS17" s="15" t="s">
        <v>32</v>
      </c>
    </row>
    <row r="18" spans="2:71" s="1" customFormat="1" ht="6.9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45"/>
      <c r="BS18" s="15" t="s">
        <v>6</v>
      </c>
    </row>
    <row r="19" spans="2:71" s="1" customFormat="1" ht="12" customHeight="1">
      <c r="B19" s="19"/>
      <c r="C19" s="20"/>
      <c r="D19" s="27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45"/>
      <c r="BS19" s="15" t="s">
        <v>6</v>
      </c>
    </row>
    <row r="20" spans="2:71" s="1" customFormat="1" ht="18.45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45"/>
      <c r="BS20" s="15" t="s">
        <v>32</v>
      </c>
    </row>
    <row r="21" spans="2:57" s="1" customFormat="1" ht="6.9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45"/>
    </row>
    <row r="22" spans="2:57" s="1" customFormat="1" ht="12" customHeight="1">
      <c r="B22" s="19"/>
      <c r="C22" s="20"/>
      <c r="D22" s="27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45"/>
    </row>
    <row r="23" spans="2:57" s="1" customFormat="1" ht="60" customHeight="1">
      <c r="B23" s="19"/>
      <c r="C23" s="20"/>
      <c r="D23" s="20"/>
      <c r="E23" s="252" t="s">
        <v>35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0"/>
      <c r="AP23" s="20"/>
      <c r="AQ23" s="20"/>
      <c r="AR23" s="18"/>
      <c r="BE23" s="245"/>
    </row>
    <row r="24" spans="2:57" s="1" customFormat="1" ht="6.9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45"/>
    </row>
    <row r="25" spans="2:57" s="1" customFormat="1" ht="6.9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45"/>
    </row>
    <row r="26" spans="1:57" s="2" customFormat="1" ht="25.95" customHeight="1">
      <c r="A26" s="32"/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3">
        <f>ROUND(AG94,2)</f>
        <v>0</v>
      </c>
      <c r="AL26" s="254"/>
      <c r="AM26" s="254"/>
      <c r="AN26" s="254"/>
      <c r="AO26" s="254"/>
      <c r="AP26" s="34"/>
      <c r="AQ26" s="34"/>
      <c r="AR26" s="37"/>
      <c r="BE26" s="245"/>
    </row>
    <row r="27" spans="1:57" s="2" customFormat="1" ht="6.9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45"/>
    </row>
    <row r="28" spans="1:57" s="2" customFormat="1" ht="13.2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55" t="s">
        <v>37</v>
      </c>
      <c r="M28" s="255"/>
      <c r="N28" s="255"/>
      <c r="O28" s="255"/>
      <c r="P28" s="255"/>
      <c r="Q28" s="34"/>
      <c r="R28" s="34"/>
      <c r="S28" s="34"/>
      <c r="T28" s="34"/>
      <c r="U28" s="34"/>
      <c r="V28" s="34"/>
      <c r="W28" s="255" t="s">
        <v>38</v>
      </c>
      <c r="X28" s="255"/>
      <c r="Y28" s="255"/>
      <c r="Z28" s="255"/>
      <c r="AA28" s="255"/>
      <c r="AB28" s="255"/>
      <c r="AC28" s="255"/>
      <c r="AD28" s="255"/>
      <c r="AE28" s="255"/>
      <c r="AF28" s="34"/>
      <c r="AG28" s="34"/>
      <c r="AH28" s="34"/>
      <c r="AI28" s="34"/>
      <c r="AJ28" s="34"/>
      <c r="AK28" s="255" t="s">
        <v>39</v>
      </c>
      <c r="AL28" s="255"/>
      <c r="AM28" s="255"/>
      <c r="AN28" s="255"/>
      <c r="AO28" s="255"/>
      <c r="AP28" s="34"/>
      <c r="AQ28" s="34"/>
      <c r="AR28" s="37"/>
      <c r="BE28" s="245"/>
    </row>
    <row r="29" spans="2:57" s="3" customFormat="1" ht="14.4" customHeight="1">
      <c r="B29" s="38"/>
      <c r="C29" s="39"/>
      <c r="D29" s="27" t="s">
        <v>40</v>
      </c>
      <c r="E29" s="39"/>
      <c r="F29" s="27" t="s">
        <v>41</v>
      </c>
      <c r="G29" s="39"/>
      <c r="H29" s="39"/>
      <c r="I29" s="39"/>
      <c r="J29" s="39"/>
      <c r="K29" s="39"/>
      <c r="L29" s="258">
        <v>0.21</v>
      </c>
      <c r="M29" s="257"/>
      <c r="N29" s="257"/>
      <c r="O29" s="257"/>
      <c r="P29" s="257"/>
      <c r="Q29" s="39"/>
      <c r="R29" s="39"/>
      <c r="S29" s="39"/>
      <c r="T29" s="39"/>
      <c r="U29" s="39"/>
      <c r="V29" s="39"/>
      <c r="W29" s="256">
        <f>ROUND(AZ94,2)</f>
        <v>0</v>
      </c>
      <c r="X29" s="257"/>
      <c r="Y29" s="257"/>
      <c r="Z29" s="257"/>
      <c r="AA29" s="257"/>
      <c r="AB29" s="257"/>
      <c r="AC29" s="257"/>
      <c r="AD29" s="257"/>
      <c r="AE29" s="257"/>
      <c r="AF29" s="39"/>
      <c r="AG29" s="39"/>
      <c r="AH29" s="39"/>
      <c r="AI29" s="39"/>
      <c r="AJ29" s="39"/>
      <c r="AK29" s="256">
        <f>ROUND(AV94,2)</f>
        <v>0</v>
      </c>
      <c r="AL29" s="257"/>
      <c r="AM29" s="257"/>
      <c r="AN29" s="257"/>
      <c r="AO29" s="257"/>
      <c r="AP29" s="39"/>
      <c r="AQ29" s="39"/>
      <c r="AR29" s="40"/>
      <c r="BE29" s="246"/>
    </row>
    <row r="30" spans="2:57" s="3" customFormat="1" ht="14.4" customHeight="1">
      <c r="B30" s="38"/>
      <c r="C30" s="39"/>
      <c r="D30" s="39"/>
      <c r="E30" s="39"/>
      <c r="F30" s="27" t="s">
        <v>42</v>
      </c>
      <c r="G30" s="39"/>
      <c r="H30" s="39"/>
      <c r="I30" s="39"/>
      <c r="J30" s="39"/>
      <c r="K30" s="39"/>
      <c r="L30" s="258">
        <v>0.15</v>
      </c>
      <c r="M30" s="257"/>
      <c r="N30" s="257"/>
      <c r="O30" s="257"/>
      <c r="P30" s="257"/>
      <c r="Q30" s="39"/>
      <c r="R30" s="39"/>
      <c r="S30" s="39"/>
      <c r="T30" s="39"/>
      <c r="U30" s="39"/>
      <c r="V30" s="39"/>
      <c r="W30" s="256">
        <f>ROUND(BA94,2)</f>
        <v>0</v>
      </c>
      <c r="X30" s="257"/>
      <c r="Y30" s="257"/>
      <c r="Z30" s="257"/>
      <c r="AA30" s="257"/>
      <c r="AB30" s="257"/>
      <c r="AC30" s="257"/>
      <c r="AD30" s="257"/>
      <c r="AE30" s="257"/>
      <c r="AF30" s="39"/>
      <c r="AG30" s="39"/>
      <c r="AH30" s="39"/>
      <c r="AI30" s="39"/>
      <c r="AJ30" s="39"/>
      <c r="AK30" s="256">
        <f>ROUND(AW94,2)</f>
        <v>0</v>
      </c>
      <c r="AL30" s="257"/>
      <c r="AM30" s="257"/>
      <c r="AN30" s="257"/>
      <c r="AO30" s="257"/>
      <c r="AP30" s="39"/>
      <c r="AQ30" s="39"/>
      <c r="AR30" s="40"/>
      <c r="BE30" s="246"/>
    </row>
    <row r="31" spans="2:57" s="3" customFormat="1" ht="14.4" customHeight="1" hidden="1">
      <c r="B31" s="38"/>
      <c r="C31" s="39"/>
      <c r="D31" s="39"/>
      <c r="E31" s="39"/>
      <c r="F31" s="27" t="s">
        <v>43</v>
      </c>
      <c r="G31" s="39"/>
      <c r="H31" s="39"/>
      <c r="I31" s="39"/>
      <c r="J31" s="39"/>
      <c r="K31" s="39"/>
      <c r="L31" s="258">
        <v>0.21</v>
      </c>
      <c r="M31" s="257"/>
      <c r="N31" s="257"/>
      <c r="O31" s="257"/>
      <c r="P31" s="257"/>
      <c r="Q31" s="39"/>
      <c r="R31" s="39"/>
      <c r="S31" s="39"/>
      <c r="T31" s="39"/>
      <c r="U31" s="39"/>
      <c r="V31" s="39"/>
      <c r="W31" s="256">
        <f>ROUND(BB94,2)</f>
        <v>0</v>
      </c>
      <c r="X31" s="257"/>
      <c r="Y31" s="257"/>
      <c r="Z31" s="257"/>
      <c r="AA31" s="257"/>
      <c r="AB31" s="257"/>
      <c r="AC31" s="257"/>
      <c r="AD31" s="257"/>
      <c r="AE31" s="257"/>
      <c r="AF31" s="39"/>
      <c r="AG31" s="39"/>
      <c r="AH31" s="39"/>
      <c r="AI31" s="39"/>
      <c r="AJ31" s="39"/>
      <c r="AK31" s="256">
        <v>0</v>
      </c>
      <c r="AL31" s="257"/>
      <c r="AM31" s="257"/>
      <c r="AN31" s="257"/>
      <c r="AO31" s="257"/>
      <c r="AP31" s="39"/>
      <c r="AQ31" s="39"/>
      <c r="AR31" s="40"/>
      <c r="BE31" s="246"/>
    </row>
    <row r="32" spans="2:57" s="3" customFormat="1" ht="14.4" customHeight="1" hidden="1">
      <c r="B32" s="38"/>
      <c r="C32" s="39"/>
      <c r="D32" s="39"/>
      <c r="E32" s="39"/>
      <c r="F32" s="27" t="s">
        <v>44</v>
      </c>
      <c r="G32" s="39"/>
      <c r="H32" s="39"/>
      <c r="I32" s="39"/>
      <c r="J32" s="39"/>
      <c r="K32" s="39"/>
      <c r="L32" s="258">
        <v>0.15</v>
      </c>
      <c r="M32" s="257"/>
      <c r="N32" s="257"/>
      <c r="O32" s="257"/>
      <c r="P32" s="257"/>
      <c r="Q32" s="39"/>
      <c r="R32" s="39"/>
      <c r="S32" s="39"/>
      <c r="T32" s="39"/>
      <c r="U32" s="39"/>
      <c r="V32" s="39"/>
      <c r="W32" s="256">
        <f>ROUND(BC94,2)</f>
        <v>0</v>
      </c>
      <c r="X32" s="257"/>
      <c r="Y32" s="257"/>
      <c r="Z32" s="257"/>
      <c r="AA32" s="257"/>
      <c r="AB32" s="257"/>
      <c r="AC32" s="257"/>
      <c r="AD32" s="257"/>
      <c r="AE32" s="257"/>
      <c r="AF32" s="39"/>
      <c r="AG32" s="39"/>
      <c r="AH32" s="39"/>
      <c r="AI32" s="39"/>
      <c r="AJ32" s="39"/>
      <c r="AK32" s="256">
        <v>0</v>
      </c>
      <c r="AL32" s="257"/>
      <c r="AM32" s="257"/>
      <c r="AN32" s="257"/>
      <c r="AO32" s="257"/>
      <c r="AP32" s="39"/>
      <c r="AQ32" s="39"/>
      <c r="AR32" s="40"/>
      <c r="BE32" s="246"/>
    </row>
    <row r="33" spans="2:57" s="3" customFormat="1" ht="14.4" customHeight="1" hidden="1">
      <c r="B33" s="38"/>
      <c r="C33" s="39"/>
      <c r="D33" s="39"/>
      <c r="E33" s="39"/>
      <c r="F33" s="27" t="s">
        <v>45</v>
      </c>
      <c r="G33" s="39"/>
      <c r="H33" s="39"/>
      <c r="I33" s="39"/>
      <c r="J33" s="39"/>
      <c r="K33" s="39"/>
      <c r="L33" s="258">
        <v>0</v>
      </c>
      <c r="M33" s="257"/>
      <c r="N33" s="257"/>
      <c r="O33" s="257"/>
      <c r="P33" s="257"/>
      <c r="Q33" s="39"/>
      <c r="R33" s="39"/>
      <c r="S33" s="39"/>
      <c r="T33" s="39"/>
      <c r="U33" s="39"/>
      <c r="V33" s="39"/>
      <c r="W33" s="256">
        <f>ROUND(BD94,2)</f>
        <v>0</v>
      </c>
      <c r="X33" s="257"/>
      <c r="Y33" s="257"/>
      <c r="Z33" s="257"/>
      <c r="AA33" s="257"/>
      <c r="AB33" s="257"/>
      <c r="AC33" s="257"/>
      <c r="AD33" s="257"/>
      <c r="AE33" s="257"/>
      <c r="AF33" s="39"/>
      <c r="AG33" s="39"/>
      <c r="AH33" s="39"/>
      <c r="AI33" s="39"/>
      <c r="AJ33" s="39"/>
      <c r="AK33" s="256">
        <v>0</v>
      </c>
      <c r="AL33" s="257"/>
      <c r="AM33" s="257"/>
      <c r="AN33" s="257"/>
      <c r="AO33" s="257"/>
      <c r="AP33" s="39"/>
      <c r="AQ33" s="39"/>
      <c r="AR33" s="40"/>
      <c r="BE33" s="246"/>
    </row>
    <row r="34" spans="1:57" s="2" customFormat="1" ht="6.9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45"/>
    </row>
    <row r="35" spans="1:57" s="2" customFormat="1" ht="25.95" customHeight="1">
      <c r="A35" s="32"/>
      <c r="B35" s="33"/>
      <c r="C35" s="41"/>
      <c r="D35" s="42" t="s">
        <v>46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47</v>
      </c>
      <c r="U35" s="43"/>
      <c r="V35" s="43"/>
      <c r="W35" s="43"/>
      <c r="X35" s="259" t="s">
        <v>48</v>
      </c>
      <c r="Y35" s="260"/>
      <c r="Z35" s="260"/>
      <c r="AA35" s="260"/>
      <c r="AB35" s="260"/>
      <c r="AC35" s="43"/>
      <c r="AD35" s="43"/>
      <c r="AE35" s="43"/>
      <c r="AF35" s="43"/>
      <c r="AG35" s="43"/>
      <c r="AH35" s="43"/>
      <c r="AI35" s="43"/>
      <c r="AJ35" s="43"/>
      <c r="AK35" s="261">
        <f>SUM(AK26:AK33)</f>
        <v>0</v>
      </c>
      <c r="AL35" s="260"/>
      <c r="AM35" s="260"/>
      <c r="AN35" s="260"/>
      <c r="AO35" s="262"/>
      <c r="AP35" s="41"/>
      <c r="AQ35" s="41"/>
      <c r="AR35" s="37"/>
      <c r="BE35" s="32"/>
    </row>
    <row r="36" spans="1:57" s="2" customFormat="1" ht="6.9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45"/>
      <c r="C49" s="46"/>
      <c r="D49" s="47" t="s">
        <v>49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50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0.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0.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0.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0.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0.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0.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0.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0.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0.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0.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3.2">
      <c r="A60" s="32"/>
      <c r="B60" s="33"/>
      <c r="C60" s="34"/>
      <c r="D60" s="50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51</v>
      </c>
      <c r="AI60" s="36"/>
      <c r="AJ60" s="36"/>
      <c r="AK60" s="36"/>
      <c r="AL60" s="36"/>
      <c r="AM60" s="50" t="s">
        <v>52</v>
      </c>
      <c r="AN60" s="36"/>
      <c r="AO60" s="36"/>
      <c r="AP60" s="34"/>
      <c r="AQ60" s="34"/>
      <c r="AR60" s="37"/>
      <c r="BE60" s="32"/>
    </row>
    <row r="61" spans="2:44" ht="10.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0.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0.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3.2">
      <c r="A64" s="32"/>
      <c r="B64" s="33"/>
      <c r="C64" s="34"/>
      <c r="D64" s="47" t="s">
        <v>53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54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2:44" ht="10.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0.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0.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0.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0.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0.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0.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0.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0.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0.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3.2">
      <c r="A75" s="32"/>
      <c r="B75" s="33"/>
      <c r="C75" s="34"/>
      <c r="D75" s="50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51</v>
      </c>
      <c r="AI75" s="36"/>
      <c r="AJ75" s="36"/>
      <c r="AK75" s="36"/>
      <c r="AL75" s="36"/>
      <c r="AM75" s="50" t="s">
        <v>52</v>
      </c>
      <c r="AN75" s="36"/>
      <c r="AO75" s="36"/>
      <c r="AP75" s="34"/>
      <c r="AQ75" s="34"/>
      <c r="AR75" s="37"/>
      <c r="BE75" s="32"/>
    </row>
    <row r="76" spans="1:57" s="2" customFormat="1" ht="10.2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57" s="2" customFormat="1" ht="6.9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57" s="2" customFormat="1" ht="24.9" customHeight="1">
      <c r="A82" s="32"/>
      <c r="B82" s="33"/>
      <c r="C82" s="21" t="s">
        <v>55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57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2:44" s="4" customFormat="1" ht="12" customHeight="1">
      <c r="B84" s="56"/>
      <c r="C84" s="27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PAT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63" t="str">
        <f>K6</f>
        <v>DVT Bušinec, Tismice, oprava opevnění, ř. km 2,785-2,815 (zhotovení projektové dokumentace)</v>
      </c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61"/>
      <c r="AQ85" s="61"/>
      <c r="AR85" s="62"/>
    </row>
    <row r="86" spans="1:57" s="2" customFormat="1" ht="6.9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57" s="2" customFormat="1" ht="12" customHeight="1">
      <c r="A87" s="32"/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265" t="str">
        <f>IF(AN8="","",AN8)</f>
        <v>9. 3. 2020</v>
      </c>
      <c r="AN87" s="265"/>
      <c r="AO87" s="34"/>
      <c r="AP87" s="34"/>
      <c r="AQ87" s="34"/>
      <c r="AR87" s="37"/>
      <c r="BE87" s="32"/>
    </row>
    <row r="88" spans="1:57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57" s="2" customFormat="1" ht="26.4" customHeight="1">
      <c r="A89" s="32"/>
      <c r="B89" s="33"/>
      <c r="C89" s="27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>Povodí Labe, státní podnik, Hradec Králové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30</v>
      </c>
      <c r="AJ89" s="34"/>
      <c r="AK89" s="34"/>
      <c r="AL89" s="34"/>
      <c r="AM89" s="266" t="str">
        <f>IF(E17="","",E17)</f>
        <v>Agroprojekce Litomyšl, s.r.o.</v>
      </c>
      <c r="AN89" s="267"/>
      <c r="AO89" s="267"/>
      <c r="AP89" s="267"/>
      <c r="AQ89" s="34"/>
      <c r="AR89" s="37"/>
      <c r="AS89" s="268" t="s">
        <v>56</v>
      </c>
      <c r="AT89" s="269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6" customHeight="1">
      <c r="A90" s="32"/>
      <c r="B90" s="33"/>
      <c r="C90" s="27" t="s">
        <v>28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33</v>
      </c>
      <c r="AJ90" s="34"/>
      <c r="AK90" s="34"/>
      <c r="AL90" s="34"/>
      <c r="AM90" s="266" t="str">
        <f>IF(E20="","",E20)</f>
        <v xml:space="preserve"> </v>
      </c>
      <c r="AN90" s="267"/>
      <c r="AO90" s="267"/>
      <c r="AP90" s="267"/>
      <c r="AQ90" s="34"/>
      <c r="AR90" s="37"/>
      <c r="AS90" s="270"/>
      <c r="AT90" s="271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8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72"/>
      <c r="AT91" s="273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274" t="s">
        <v>57</v>
      </c>
      <c r="D92" s="275"/>
      <c r="E92" s="275"/>
      <c r="F92" s="275"/>
      <c r="G92" s="275"/>
      <c r="H92" s="71"/>
      <c r="I92" s="276" t="s">
        <v>58</v>
      </c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7" t="s">
        <v>59</v>
      </c>
      <c r="AH92" s="275"/>
      <c r="AI92" s="275"/>
      <c r="AJ92" s="275"/>
      <c r="AK92" s="275"/>
      <c r="AL92" s="275"/>
      <c r="AM92" s="275"/>
      <c r="AN92" s="276" t="s">
        <v>60</v>
      </c>
      <c r="AO92" s="275"/>
      <c r="AP92" s="278"/>
      <c r="AQ92" s="72" t="s">
        <v>61</v>
      </c>
      <c r="AR92" s="37"/>
      <c r="AS92" s="73" t="s">
        <v>62</v>
      </c>
      <c r="AT92" s="74" t="s">
        <v>63</v>
      </c>
      <c r="AU92" s="74" t="s">
        <v>64</v>
      </c>
      <c r="AV92" s="74" t="s">
        <v>65</v>
      </c>
      <c r="AW92" s="74" t="s">
        <v>66</v>
      </c>
      <c r="AX92" s="74" t="s">
        <v>67</v>
      </c>
      <c r="AY92" s="74" t="s">
        <v>68</v>
      </c>
      <c r="AZ92" s="74" t="s">
        <v>69</v>
      </c>
      <c r="BA92" s="74" t="s">
        <v>70</v>
      </c>
      <c r="BB92" s="74" t="s">
        <v>71</v>
      </c>
      <c r="BC92" s="74" t="s">
        <v>72</v>
      </c>
      <c r="BD92" s="75" t="s">
        <v>73</v>
      </c>
      <c r="BE92" s="32"/>
    </row>
    <row r="93" spans="1:57" s="2" customFormat="1" ht="10.8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" customHeight="1">
      <c r="B94" s="79"/>
      <c r="C94" s="80" t="s">
        <v>74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82">
        <f>ROUND(SUM(AG95:AG97),2)</f>
        <v>0</v>
      </c>
      <c r="AH94" s="282"/>
      <c r="AI94" s="282"/>
      <c r="AJ94" s="282"/>
      <c r="AK94" s="282"/>
      <c r="AL94" s="282"/>
      <c r="AM94" s="282"/>
      <c r="AN94" s="283">
        <f>SUM(AG94,AT94)</f>
        <v>0</v>
      </c>
      <c r="AO94" s="283"/>
      <c r="AP94" s="283"/>
      <c r="AQ94" s="83" t="s">
        <v>1</v>
      </c>
      <c r="AR94" s="84"/>
      <c r="AS94" s="85">
        <f>ROUND(SUM(AS95:AS97),2)</f>
        <v>0</v>
      </c>
      <c r="AT94" s="86">
        <f>ROUND(SUM(AV94:AW94),2)</f>
        <v>0</v>
      </c>
      <c r="AU94" s="87">
        <f>ROUND(SUM(AU95:AU97),5)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ROUND(SUM(AZ95:AZ97),2)</f>
        <v>0</v>
      </c>
      <c r="BA94" s="86">
        <f>ROUND(SUM(BA95:BA97),2)</f>
        <v>0</v>
      </c>
      <c r="BB94" s="86">
        <f>ROUND(SUM(BB95:BB97),2)</f>
        <v>0</v>
      </c>
      <c r="BC94" s="86">
        <f>ROUND(SUM(BC95:BC97),2)</f>
        <v>0</v>
      </c>
      <c r="BD94" s="88">
        <f>ROUND(SUM(BD95:BD97),2)</f>
        <v>0</v>
      </c>
      <c r="BS94" s="89" t="s">
        <v>75</v>
      </c>
      <c r="BT94" s="89" t="s">
        <v>76</v>
      </c>
      <c r="BU94" s="90" t="s">
        <v>77</v>
      </c>
      <c r="BV94" s="89" t="s">
        <v>78</v>
      </c>
      <c r="BW94" s="89" t="s">
        <v>5</v>
      </c>
      <c r="BX94" s="89" t="s">
        <v>79</v>
      </c>
      <c r="CL94" s="89" t="s">
        <v>1</v>
      </c>
    </row>
    <row r="95" spans="1:91" s="7" customFormat="1" ht="14.4" customHeight="1">
      <c r="A95" s="91" t="s">
        <v>80</v>
      </c>
      <c r="B95" s="92"/>
      <c r="C95" s="93"/>
      <c r="D95" s="281" t="s">
        <v>81</v>
      </c>
      <c r="E95" s="281"/>
      <c r="F95" s="281"/>
      <c r="G95" s="281"/>
      <c r="H95" s="281"/>
      <c r="I95" s="94"/>
      <c r="J95" s="281" t="s">
        <v>82</v>
      </c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79">
        <f>'SO-01 - Celoplošná oprava...'!J30</f>
        <v>0</v>
      </c>
      <c r="AH95" s="280"/>
      <c r="AI95" s="280"/>
      <c r="AJ95" s="280"/>
      <c r="AK95" s="280"/>
      <c r="AL95" s="280"/>
      <c r="AM95" s="280"/>
      <c r="AN95" s="279">
        <f>SUM(AG95,AT95)</f>
        <v>0</v>
      </c>
      <c r="AO95" s="280"/>
      <c r="AP95" s="280"/>
      <c r="AQ95" s="95" t="s">
        <v>83</v>
      </c>
      <c r="AR95" s="96"/>
      <c r="AS95" s="97">
        <v>0</v>
      </c>
      <c r="AT95" s="98">
        <f>ROUND(SUM(AV95:AW95),2)</f>
        <v>0</v>
      </c>
      <c r="AU95" s="99">
        <f>'SO-01 - Celoplošná oprava...'!P124</f>
        <v>0</v>
      </c>
      <c r="AV95" s="98">
        <f>'SO-01 - Celoplošná oprava...'!J33</f>
        <v>0</v>
      </c>
      <c r="AW95" s="98">
        <f>'SO-01 - Celoplošná oprava...'!J34</f>
        <v>0</v>
      </c>
      <c r="AX95" s="98">
        <f>'SO-01 - Celoplošná oprava...'!J35</f>
        <v>0</v>
      </c>
      <c r="AY95" s="98">
        <f>'SO-01 - Celoplošná oprava...'!J36</f>
        <v>0</v>
      </c>
      <c r="AZ95" s="98">
        <f>'SO-01 - Celoplošná oprava...'!F33</f>
        <v>0</v>
      </c>
      <c r="BA95" s="98">
        <f>'SO-01 - Celoplošná oprava...'!F34</f>
        <v>0</v>
      </c>
      <c r="BB95" s="98">
        <f>'SO-01 - Celoplošná oprava...'!F35</f>
        <v>0</v>
      </c>
      <c r="BC95" s="98">
        <f>'SO-01 - Celoplošná oprava...'!F36</f>
        <v>0</v>
      </c>
      <c r="BD95" s="100">
        <f>'SO-01 - Celoplošná oprava...'!F37</f>
        <v>0</v>
      </c>
      <c r="BT95" s="101" t="s">
        <v>84</v>
      </c>
      <c r="BV95" s="101" t="s">
        <v>78</v>
      </c>
      <c r="BW95" s="101" t="s">
        <v>85</v>
      </c>
      <c r="BX95" s="101" t="s">
        <v>5</v>
      </c>
      <c r="CL95" s="101" t="s">
        <v>86</v>
      </c>
      <c r="CM95" s="101" t="s">
        <v>87</v>
      </c>
    </row>
    <row r="96" spans="1:91" s="7" customFormat="1" ht="14.4" customHeight="1">
      <c r="A96" s="91" t="s">
        <v>80</v>
      </c>
      <c r="B96" s="92"/>
      <c r="C96" s="93"/>
      <c r="D96" s="281" t="s">
        <v>88</v>
      </c>
      <c r="E96" s="281"/>
      <c r="F96" s="281"/>
      <c r="G96" s="281"/>
      <c r="H96" s="281"/>
      <c r="I96" s="94"/>
      <c r="J96" s="281" t="s">
        <v>89</v>
      </c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79">
        <f>'SO-02 - Vybourání a obnov...'!J30</f>
        <v>0</v>
      </c>
      <c r="AH96" s="280"/>
      <c r="AI96" s="280"/>
      <c r="AJ96" s="280"/>
      <c r="AK96" s="280"/>
      <c r="AL96" s="280"/>
      <c r="AM96" s="280"/>
      <c r="AN96" s="279">
        <f>SUM(AG96,AT96)</f>
        <v>0</v>
      </c>
      <c r="AO96" s="280"/>
      <c r="AP96" s="280"/>
      <c r="AQ96" s="95" t="s">
        <v>83</v>
      </c>
      <c r="AR96" s="96"/>
      <c r="AS96" s="97">
        <v>0</v>
      </c>
      <c r="AT96" s="98">
        <f>ROUND(SUM(AV96:AW96),2)</f>
        <v>0</v>
      </c>
      <c r="AU96" s="99">
        <f>'SO-02 - Vybourání a obnov...'!P124</f>
        <v>0</v>
      </c>
      <c r="AV96" s="98">
        <f>'SO-02 - Vybourání a obnov...'!J33</f>
        <v>0</v>
      </c>
      <c r="AW96" s="98">
        <f>'SO-02 - Vybourání a obnov...'!J34</f>
        <v>0</v>
      </c>
      <c r="AX96" s="98">
        <f>'SO-02 - Vybourání a obnov...'!J35</f>
        <v>0</v>
      </c>
      <c r="AY96" s="98">
        <f>'SO-02 - Vybourání a obnov...'!J36</f>
        <v>0</v>
      </c>
      <c r="AZ96" s="98">
        <f>'SO-02 - Vybourání a obnov...'!F33</f>
        <v>0</v>
      </c>
      <c r="BA96" s="98">
        <f>'SO-02 - Vybourání a obnov...'!F34</f>
        <v>0</v>
      </c>
      <c r="BB96" s="98">
        <f>'SO-02 - Vybourání a obnov...'!F35</f>
        <v>0</v>
      </c>
      <c r="BC96" s="98">
        <f>'SO-02 - Vybourání a obnov...'!F36</f>
        <v>0</v>
      </c>
      <c r="BD96" s="100">
        <f>'SO-02 - Vybourání a obnov...'!F37</f>
        <v>0</v>
      </c>
      <c r="BT96" s="101" t="s">
        <v>84</v>
      </c>
      <c r="BV96" s="101" t="s">
        <v>78</v>
      </c>
      <c r="BW96" s="101" t="s">
        <v>90</v>
      </c>
      <c r="BX96" s="101" t="s">
        <v>5</v>
      </c>
      <c r="CL96" s="101" t="s">
        <v>86</v>
      </c>
      <c r="CM96" s="101" t="s">
        <v>87</v>
      </c>
    </row>
    <row r="97" spans="1:91" s="7" customFormat="1" ht="14.4" customHeight="1">
      <c r="A97" s="91" t="s">
        <v>80</v>
      </c>
      <c r="B97" s="92"/>
      <c r="C97" s="93"/>
      <c r="D97" s="281" t="s">
        <v>91</v>
      </c>
      <c r="E97" s="281"/>
      <c r="F97" s="281"/>
      <c r="G97" s="281"/>
      <c r="H97" s="281"/>
      <c r="I97" s="94"/>
      <c r="J97" s="281" t="s">
        <v>92</v>
      </c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79">
        <f>'VON - Vedlejší a ostatní ...'!J30</f>
        <v>0</v>
      </c>
      <c r="AH97" s="280"/>
      <c r="AI97" s="280"/>
      <c r="AJ97" s="280"/>
      <c r="AK97" s="280"/>
      <c r="AL97" s="280"/>
      <c r="AM97" s="280"/>
      <c r="AN97" s="279">
        <f>SUM(AG97,AT97)</f>
        <v>0</v>
      </c>
      <c r="AO97" s="280"/>
      <c r="AP97" s="280"/>
      <c r="AQ97" s="95" t="s">
        <v>91</v>
      </c>
      <c r="AR97" s="96"/>
      <c r="AS97" s="102">
        <v>0</v>
      </c>
      <c r="AT97" s="103">
        <f>ROUND(SUM(AV97:AW97),2)</f>
        <v>0</v>
      </c>
      <c r="AU97" s="104">
        <f>'VON - Vedlejší a ostatní ...'!P118</f>
        <v>0</v>
      </c>
      <c r="AV97" s="103">
        <f>'VON - Vedlejší a ostatní ...'!J33</f>
        <v>0</v>
      </c>
      <c r="AW97" s="103">
        <f>'VON - Vedlejší a ostatní ...'!J34</f>
        <v>0</v>
      </c>
      <c r="AX97" s="103">
        <f>'VON - Vedlejší a ostatní ...'!J35</f>
        <v>0</v>
      </c>
      <c r="AY97" s="103">
        <f>'VON - Vedlejší a ostatní ...'!J36</f>
        <v>0</v>
      </c>
      <c r="AZ97" s="103">
        <f>'VON - Vedlejší a ostatní ...'!F33</f>
        <v>0</v>
      </c>
      <c r="BA97" s="103">
        <f>'VON - Vedlejší a ostatní ...'!F34</f>
        <v>0</v>
      </c>
      <c r="BB97" s="103">
        <f>'VON - Vedlejší a ostatní ...'!F35</f>
        <v>0</v>
      </c>
      <c r="BC97" s="103">
        <f>'VON - Vedlejší a ostatní ...'!F36</f>
        <v>0</v>
      </c>
      <c r="BD97" s="105">
        <f>'VON - Vedlejší a ostatní ...'!F37</f>
        <v>0</v>
      </c>
      <c r="BT97" s="101" t="s">
        <v>84</v>
      </c>
      <c r="BV97" s="101" t="s">
        <v>78</v>
      </c>
      <c r="BW97" s="101" t="s">
        <v>93</v>
      </c>
      <c r="BX97" s="101" t="s">
        <v>5</v>
      </c>
      <c r="CL97" s="101" t="s">
        <v>1</v>
      </c>
      <c r="CM97" s="101" t="s">
        <v>87</v>
      </c>
    </row>
    <row r="98" spans="1:57" s="2" customFormat="1" ht="30" customHeight="1">
      <c r="A98" s="32"/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7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57" s="2" customFormat="1" ht="6.9" customHeight="1">
      <c r="A99" s="32"/>
      <c r="B99" s="52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37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</sheetData>
  <sheetProtection algorithmName="SHA-512" hashValue="wORFMAmoJRKgXITrZNBRecqx8+8JIWm5HE2quuaOe5NgznOFGjpUzX7uS11EbrNvG5J4D0KlnB04STz0n82kzA==" saltValue="G7CFQlUInsJAXi3QRNt8zTuY5BAURmQvq9OPaKLHvrK7nuC5U5Z7OeXoao7n9mC7acblz+wp0lumPNkztuIHnw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-01 - Celoplošná oprava...'!C2" display="/"/>
    <hyperlink ref="A96" location="'SO-02 - Vybourání a obnov...'!C2" display="/"/>
    <hyperlink ref="A9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2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06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" customHeight="1">
      <c r="I2" s="106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5" t="s">
        <v>85</v>
      </c>
    </row>
    <row r="3" spans="2:46" s="1" customFormat="1" ht="6.9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8"/>
      <c r="AT3" s="15" t="s">
        <v>87</v>
      </c>
    </row>
    <row r="4" spans="2:46" s="1" customFormat="1" ht="24.9" customHeight="1">
      <c r="B4" s="18"/>
      <c r="D4" s="110" t="s">
        <v>94</v>
      </c>
      <c r="I4" s="106"/>
      <c r="L4" s="18"/>
      <c r="M4" s="111" t="s">
        <v>10</v>
      </c>
      <c r="AT4" s="15" t="s">
        <v>4</v>
      </c>
    </row>
    <row r="5" spans="2:12" s="1" customFormat="1" ht="6.9" customHeight="1">
      <c r="B5" s="18"/>
      <c r="I5" s="106"/>
      <c r="L5" s="18"/>
    </row>
    <row r="6" spans="2:12" s="1" customFormat="1" ht="12" customHeight="1">
      <c r="B6" s="18"/>
      <c r="D6" s="112" t="s">
        <v>16</v>
      </c>
      <c r="I6" s="106"/>
      <c r="L6" s="18"/>
    </row>
    <row r="7" spans="2:12" s="1" customFormat="1" ht="14.4" customHeight="1">
      <c r="B7" s="18"/>
      <c r="E7" s="285" t="str">
        <f>'Rekapitulace stavby'!K6</f>
        <v>DVT Bušinec, Tismice, oprava opevnění, ř. km 2,785-2,815 (zhotovení projektové dokumentace)</v>
      </c>
      <c r="F7" s="286"/>
      <c r="G7" s="286"/>
      <c r="H7" s="286"/>
      <c r="I7" s="106"/>
      <c r="L7" s="18"/>
    </row>
    <row r="8" spans="1:31" s="2" customFormat="1" ht="12" customHeight="1">
      <c r="A8" s="32"/>
      <c r="B8" s="37"/>
      <c r="C8" s="32"/>
      <c r="D8" s="112" t="s">
        <v>95</v>
      </c>
      <c r="E8" s="32"/>
      <c r="F8" s="32"/>
      <c r="G8" s="32"/>
      <c r="H8" s="32"/>
      <c r="I8" s="11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" customHeight="1">
      <c r="A9" s="32"/>
      <c r="B9" s="37"/>
      <c r="C9" s="32"/>
      <c r="D9" s="32"/>
      <c r="E9" s="287" t="s">
        <v>96</v>
      </c>
      <c r="F9" s="288"/>
      <c r="G9" s="288"/>
      <c r="H9" s="288"/>
      <c r="I9" s="11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7"/>
      <c r="C10" s="32"/>
      <c r="D10" s="32"/>
      <c r="E10" s="32"/>
      <c r="F10" s="32"/>
      <c r="G10" s="32"/>
      <c r="H10" s="32"/>
      <c r="I10" s="11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2" t="s">
        <v>18</v>
      </c>
      <c r="E11" s="32"/>
      <c r="F11" s="114" t="s">
        <v>86</v>
      </c>
      <c r="G11" s="32"/>
      <c r="H11" s="32"/>
      <c r="I11" s="115" t="s">
        <v>19</v>
      </c>
      <c r="J11" s="11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2" t="s">
        <v>20</v>
      </c>
      <c r="E12" s="32"/>
      <c r="F12" s="114" t="s">
        <v>21</v>
      </c>
      <c r="G12" s="32"/>
      <c r="H12" s="32"/>
      <c r="I12" s="115" t="s">
        <v>22</v>
      </c>
      <c r="J12" s="116" t="str">
        <f>'Rekapitulace stavby'!AN8</f>
        <v>9. 3. 2020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7"/>
      <c r="C13" s="32"/>
      <c r="D13" s="32"/>
      <c r="E13" s="32"/>
      <c r="F13" s="32"/>
      <c r="G13" s="32"/>
      <c r="H13" s="32"/>
      <c r="I13" s="11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2" t="s">
        <v>24</v>
      </c>
      <c r="E14" s="32"/>
      <c r="F14" s="32"/>
      <c r="G14" s="32"/>
      <c r="H14" s="32"/>
      <c r="I14" s="115" t="s">
        <v>25</v>
      </c>
      <c r="J14" s="114" t="s">
        <v>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4" t="s">
        <v>26</v>
      </c>
      <c r="F15" s="32"/>
      <c r="G15" s="32"/>
      <c r="H15" s="32"/>
      <c r="I15" s="115" t="s">
        <v>27</v>
      </c>
      <c r="J15" s="114" t="s">
        <v>1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7"/>
      <c r="C16" s="32"/>
      <c r="D16" s="32"/>
      <c r="E16" s="32"/>
      <c r="F16" s="32"/>
      <c r="G16" s="32"/>
      <c r="H16" s="32"/>
      <c r="I16" s="11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28</v>
      </c>
      <c r="E17" s="32"/>
      <c r="F17" s="32"/>
      <c r="G17" s="32"/>
      <c r="H17" s="32"/>
      <c r="I17" s="115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9" t="str">
        <f>'Rekapitulace stavby'!E14</f>
        <v>Vyplň údaj</v>
      </c>
      <c r="F18" s="290"/>
      <c r="G18" s="290"/>
      <c r="H18" s="290"/>
      <c r="I18" s="115" t="s">
        <v>27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7"/>
      <c r="C19" s="32"/>
      <c r="D19" s="32"/>
      <c r="E19" s="32"/>
      <c r="F19" s="32"/>
      <c r="G19" s="32"/>
      <c r="H19" s="32"/>
      <c r="I19" s="11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30</v>
      </c>
      <c r="E20" s="32"/>
      <c r="F20" s="32"/>
      <c r="G20" s="32"/>
      <c r="H20" s="32"/>
      <c r="I20" s="115" t="s">
        <v>25</v>
      </c>
      <c r="J20" s="114" t="s">
        <v>1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">
        <v>31</v>
      </c>
      <c r="F21" s="32"/>
      <c r="G21" s="32"/>
      <c r="H21" s="32"/>
      <c r="I21" s="115" t="s">
        <v>27</v>
      </c>
      <c r="J21" s="114" t="s">
        <v>1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7"/>
      <c r="C22" s="32"/>
      <c r="D22" s="32"/>
      <c r="E22" s="32"/>
      <c r="F22" s="32"/>
      <c r="G22" s="32"/>
      <c r="H22" s="32"/>
      <c r="I22" s="11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33</v>
      </c>
      <c r="E23" s="32"/>
      <c r="F23" s="32"/>
      <c r="G23" s="32"/>
      <c r="H23" s="32"/>
      <c r="I23" s="115" t="s">
        <v>25</v>
      </c>
      <c r="J23" s="114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27</v>
      </c>
      <c r="J24" s="114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7"/>
      <c r="C25" s="32"/>
      <c r="D25" s="32"/>
      <c r="E25" s="32"/>
      <c r="F25" s="32"/>
      <c r="G25" s="32"/>
      <c r="H25" s="32"/>
      <c r="I25" s="11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34</v>
      </c>
      <c r="E26" s="32"/>
      <c r="F26" s="32"/>
      <c r="G26" s="32"/>
      <c r="H26" s="32"/>
      <c r="I26" s="11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" customHeight="1">
      <c r="A27" s="117"/>
      <c r="B27" s="118"/>
      <c r="C27" s="117"/>
      <c r="D27" s="117"/>
      <c r="E27" s="291" t="s">
        <v>1</v>
      </c>
      <c r="F27" s="291"/>
      <c r="G27" s="291"/>
      <c r="H27" s="291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2"/>
      <c r="B28" s="37"/>
      <c r="C28" s="32"/>
      <c r="D28" s="32"/>
      <c r="E28" s="32"/>
      <c r="F28" s="32"/>
      <c r="G28" s="32"/>
      <c r="H28" s="32"/>
      <c r="I28" s="11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7"/>
      <c r="C29" s="32"/>
      <c r="D29" s="121"/>
      <c r="E29" s="121"/>
      <c r="F29" s="121"/>
      <c r="G29" s="121"/>
      <c r="H29" s="121"/>
      <c r="I29" s="122"/>
      <c r="J29" s="121"/>
      <c r="K29" s="12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36</v>
      </c>
      <c r="E30" s="32"/>
      <c r="F30" s="32"/>
      <c r="G30" s="32"/>
      <c r="H30" s="32"/>
      <c r="I30" s="113"/>
      <c r="J30" s="124">
        <f>ROUND(J124,2)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7"/>
      <c r="C31" s="32"/>
      <c r="D31" s="121"/>
      <c r="E31" s="121"/>
      <c r="F31" s="121"/>
      <c r="G31" s="121"/>
      <c r="H31" s="121"/>
      <c r="I31" s="122"/>
      <c r="J31" s="121"/>
      <c r="K31" s="121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7"/>
      <c r="C32" s="32"/>
      <c r="D32" s="32"/>
      <c r="E32" s="32"/>
      <c r="F32" s="125" t="s">
        <v>38</v>
      </c>
      <c r="G32" s="32"/>
      <c r="H32" s="32"/>
      <c r="I32" s="126" t="s">
        <v>37</v>
      </c>
      <c r="J32" s="125" t="s">
        <v>39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7"/>
      <c r="C33" s="32"/>
      <c r="D33" s="127" t="s">
        <v>40</v>
      </c>
      <c r="E33" s="112" t="s">
        <v>41</v>
      </c>
      <c r="F33" s="128">
        <f>ROUND((SUM(BE124:BE251)),2)</f>
        <v>0</v>
      </c>
      <c r="G33" s="32"/>
      <c r="H33" s="32"/>
      <c r="I33" s="129">
        <v>0.21</v>
      </c>
      <c r="J33" s="128">
        <f>ROUND(((SUM(BE124:BE251))*I33),2)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7"/>
      <c r="C34" s="32"/>
      <c r="D34" s="32"/>
      <c r="E34" s="112" t="s">
        <v>42</v>
      </c>
      <c r="F34" s="128">
        <f>ROUND((SUM(BF124:BF251)),2)</f>
        <v>0</v>
      </c>
      <c r="G34" s="32"/>
      <c r="H34" s="32"/>
      <c r="I34" s="129">
        <v>0.15</v>
      </c>
      <c r="J34" s="128">
        <f>ROUND(((SUM(BF124:BF251))*I34),2)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12" t="s">
        <v>43</v>
      </c>
      <c r="F35" s="128">
        <f>ROUND((SUM(BG124:BG251)),2)</f>
        <v>0</v>
      </c>
      <c r="G35" s="32"/>
      <c r="H35" s="32"/>
      <c r="I35" s="129">
        <v>0.21</v>
      </c>
      <c r="J35" s="128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7"/>
      <c r="C36" s="32"/>
      <c r="D36" s="32"/>
      <c r="E36" s="112" t="s">
        <v>44</v>
      </c>
      <c r="F36" s="128">
        <f>ROUND((SUM(BH124:BH251)),2)</f>
        <v>0</v>
      </c>
      <c r="G36" s="32"/>
      <c r="H36" s="32"/>
      <c r="I36" s="129">
        <v>0.15</v>
      </c>
      <c r="J36" s="128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12" t="s">
        <v>45</v>
      </c>
      <c r="F37" s="128">
        <f>ROUND((SUM(BI124:BI251)),2)</f>
        <v>0</v>
      </c>
      <c r="G37" s="32"/>
      <c r="H37" s="32"/>
      <c r="I37" s="129">
        <v>0</v>
      </c>
      <c r="J37" s="128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7"/>
      <c r="C38" s="32"/>
      <c r="D38" s="32"/>
      <c r="E38" s="32"/>
      <c r="F38" s="32"/>
      <c r="G38" s="32"/>
      <c r="H38" s="32"/>
      <c r="I38" s="113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0"/>
      <c r="D39" s="131" t="s">
        <v>46</v>
      </c>
      <c r="E39" s="132"/>
      <c r="F39" s="132"/>
      <c r="G39" s="133" t="s">
        <v>47</v>
      </c>
      <c r="H39" s="134" t="s">
        <v>48</v>
      </c>
      <c r="I39" s="135"/>
      <c r="J39" s="136">
        <f>SUM(J30:J37)</f>
        <v>0</v>
      </c>
      <c r="K39" s="137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7"/>
      <c r="C40" s="32"/>
      <c r="D40" s="32"/>
      <c r="E40" s="32"/>
      <c r="F40" s="32"/>
      <c r="G40" s="32"/>
      <c r="H40" s="32"/>
      <c r="I40" s="11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8"/>
      <c r="I41" s="106"/>
      <c r="L41" s="18"/>
    </row>
    <row r="42" spans="2:12" s="1" customFormat="1" ht="14.4" customHeight="1">
      <c r="B42" s="18"/>
      <c r="I42" s="106"/>
      <c r="L42" s="18"/>
    </row>
    <row r="43" spans="2:12" s="1" customFormat="1" ht="14.4" customHeight="1">
      <c r="B43" s="18"/>
      <c r="I43" s="106"/>
      <c r="L43" s="18"/>
    </row>
    <row r="44" spans="2:12" s="1" customFormat="1" ht="14.4" customHeight="1">
      <c r="B44" s="18"/>
      <c r="I44" s="106"/>
      <c r="L44" s="18"/>
    </row>
    <row r="45" spans="2:12" s="1" customFormat="1" ht="14.4" customHeight="1">
      <c r="B45" s="18"/>
      <c r="I45" s="106"/>
      <c r="L45" s="18"/>
    </row>
    <row r="46" spans="2:12" s="1" customFormat="1" ht="14.4" customHeight="1">
      <c r="B46" s="18"/>
      <c r="I46" s="106"/>
      <c r="L46" s="18"/>
    </row>
    <row r="47" spans="2:12" s="1" customFormat="1" ht="14.4" customHeight="1">
      <c r="B47" s="18"/>
      <c r="I47" s="106"/>
      <c r="L47" s="18"/>
    </row>
    <row r="48" spans="2:12" s="1" customFormat="1" ht="14.4" customHeight="1">
      <c r="B48" s="18"/>
      <c r="I48" s="106"/>
      <c r="L48" s="18"/>
    </row>
    <row r="49" spans="2:12" s="1" customFormat="1" ht="14.4" customHeight="1">
      <c r="B49" s="18"/>
      <c r="I49" s="106"/>
      <c r="L49" s="18"/>
    </row>
    <row r="50" spans="2:12" s="2" customFormat="1" ht="14.4" customHeight="1">
      <c r="B50" s="49"/>
      <c r="D50" s="138" t="s">
        <v>49</v>
      </c>
      <c r="E50" s="139"/>
      <c r="F50" s="139"/>
      <c r="G50" s="138" t="s">
        <v>50</v>
      </c>
      <c r="H50" s="139"/>
      <c r="I50" s="140"/>
      <c r="J50" s="139"/>
      <c r="K50" s="139"/>
      <c r="L50" s="49"/>
    </row>
    <row r="51" spans="2:12" ht="10.2">
      <c r="B51" s="18"/>
      <c r="L51" s="18"/>
    </row>
    <row r="52" spans="2:12" ht="10.2">
      <c r="B52" s="18"/>
      <c r="L52" s="18"/>
    </row>
    <row r="53" spans="2:12" ht="10.2">
      <c r="B53" s="18"/>
      <c r="L53" s="18"/>
    </row>
    <row r="54" spans="2:12" ht="10.2">
      <c r="B54" s="18"/>
      <c r="L54" s="18"/>
    </row>
    <row r="55" spans="2:12" ht="10.2">
      <c r="B55" s="18"/>
      <c r="L55" s="18"/>
    </row>
    <row r="56" spans="2:12" ht="10.2">
      <c r="B56" s="18"/>
      <c r="L56" s="18"/>
    </row>
    <row r="57" spans="2:12" ht="10.2">
      <c r="B57" s="18"/>
      <c r="L57" s="18"/>
    </row>
    <row r="58" spans="2:12" ht="10.2">
      <c r="B58" s="18"/>
      <c r="L58" s="18"/>
    </row>
    <row r="59" spans="2:12" ht="10.2">
      <c r="B59" s="18"/>
      <c r="L59" s="18"/>
    </row>
    <row r="60" spans="2:12" ht="10.2">
      <c r="B60" s="18"/>
      <c r="L60" s="18"/>
    </row>
    <row r="61" spans="1:31" s="2" customFormat="1" ht="13.2">
      <c r="A61" s="32"/>
      <c r="B61" s="37"/>
      <c r="C61" s="32"/>
      <c r="D61" s="141" t="s">
        <v>51</v>
      </c>
      <c r="E61" s="142"/>
      <c r="F61" s="143" t="s">
        <v>52</v>
      </c>
      <c r="G61" s="141" t="s">
        <v>51</v>
      </c>
      <c r="H61" s="142"/>
      <c r="I61" s="144"/>
      <c r="J61" s="145" t="s">
        <v>52</v>
      </c>
      <c r="K61" s="142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18"/>
      <c r="L62" s="18"/>
    </row>
    <row r="63" spans="2:12" ht="10.2">
      <c r="B63" s="18"/>
      <c r="L63" s="18"/>
    </row>
    <row r="64" spans="2:12" ht="10.2">
      <c r="B64" s="18"/>
      <c r="L64" s="18"/>
    </row>
    <row r="65" spans="1:31" s="2" customFormat="1" ht="13.2">
      <c r="A65" s="32"/>
      <c r="B65" s="37"/>
      <c r="C65" s="32"/>
      <c r="D65" s="138" t="s">
        <v>53</v>
      </c>
      <c r="E65" s="146"/>
      <c r="F65" s="146"/>
      <c r="G65" s="138" t="s">
        <v>54</v>
      </c>
      <c r="H65" s="146"/>
      <c r="I65" s="147"/>
      <c r="J65" s="146"/>
      <c r="K65" s="14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18"/>
      <c r="L66" s="18"/>
    </row>
    <row r="67" spans="2:12" ht="10.2">
      <c r="B67" s="18"/>
      <c r="L67" s="18"/>
    </row>
    <row r="68" spans="2:12" ht="10.2">
      <c r="B68" s="18"/>
      <c r="L68" s="18"/>
    </row>
    <row r="69" spans="2:12" ht="10.2">
      <c r="B69" s="18"/>
      <c r="L69" s="18"/>
    </row>
    <row r="70" spans="2:12" ht="10.2">
      <c r="B70" s="18"/>
      <c r="L70" s="18"/>
    </row>
    <row r="71" spans="2:12" ht="10.2">
      <c r="B71" s="18"/>
      <c r="L71" s="18"/>
    </row>
    <row r="72" spans="2:12" ht="10.2">
      <c r="B72" s="18"/>
      <c r="L72" s="18"/>
    </row>
    <row r="73" spans="2:12" ht="10.2">
      <c r="B73" s="18"/>
      <c r="L73" s="18"/>
    </row>
    <row r="74" spans="2:12" ht="10.2">
      <c r="B74" s="18"/>
      <c r="L74" s="18"/>
    </row>
    <row r="75" spans="2:12" ht="10.2">
      <c r="B75" s="18"/>
      <c r="L75" s="18"/>
    </row>
    <row r="76" spans="1:31" s="2" customFormat="1" ht="13.2">
      <c r="A76" s="32"/>
      <c r="B76" s="37"/>
      <c r="C76" s="32"/>
      <c r="D76" s="141" t="s">
        <v>51</v>
      </c>
      <c r="E76" s="142"/>
      <c r="F76" s="143" t="s">
        <v>52</v>
      </c>
      <c r="G76" s="141" t="s">
        <v>51</v>
      </c>
      <c r="H76" s="142"/>
      <c r="I76" s="144"/>
      <c r="J76" s="145" t="s">
        <v>52</v>
      </c>
      <c r="K76" s="142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48"/>
      <c r="C77" s="149"/>
      <c r="D77" s="149"/>
      <c r="E77" s="149"/>
      <c r="F77" s="149"/>
      <c r="G77" s="149"/>
      <c r="H77" s="149"/>
      <c r="I77" s="150"/>
      <c r="J77" s="149"/>
      <c r="K77" s="149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151"/>
      <c r="C81" s="152"/>
      <c r="D81" s="152"/>
      <c r="E81" s="152"/>
      <c r="F81" s="152"/>
      <c r="G81" s="152"/>
      <c r="H81" s="152"/>
      <c r="I81" s="153"/>
      <c r="J81" s="152"/>
      <c r="K81" s="15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97</v>
      </c>
      <c r="D82" s="34"/>
      <c r="E82" s="34"/>
      <c r="F82" s="34"/>
      <c r="G82" s="34"/>
      <c r="H82" s="34"/>
      <c r="I82" s="11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11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1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" customHeight="1">
      <c r="A85" s="32"/>
      <c r="B85" s="33"/>
      <c r="C85" s="34"/>
      <c r="D85" s="34"/>
      <c r="E85" s="292" t="str">
        <f>E7</f>
        <v>DVT Bušinec, Tismice, oprava opevnění, ř. km 2,785-2,815 (zhotovení projektové dokumentace)</v>
      </c>
      <c r="F85" s="293"/>
      <c r="G85" s="293"/>
      <c r="H85" s="293"/>
      <c r="I85" s="11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95</v>
      </c>
      <c r="D86" s="34"/>
      <c r="E86" s="34"/>
      <c r="F86" s="34"/>
      <c r="G86" s="34"/>
      <c r="H86" s="34"/>
      <c r="I86" s="11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" customHeight="1">
      <c r="A87" s="32"/>
      <c r="B87" s="33"/>
      <c r="C87" s="34"/>
      <c r="D87" s="34"/>
      <c r="E87" s="263" t="str">
        <f>E9</f>
        <v xml:space="preserve">SO-01 - Celoplošná oprava opěrných zdí </v>
      </c>
      <c r="F87" s="294"/>
      <c r="G87" s="294"/>
      <c r="H87" s="294"/>
      <c r="I87" s="11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11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 xml:space="preserve"> </v>
      </c>
      <c r="G89" s="34"/>
      <c r="H89" s="34"/>
      <c r="I89" s="115" t="s">
        <v>22</v>
      </c>
      <c r="J89" s="64" t="str">
        <f>IF(J12="","",J12)</f>
        <v>9. 3. 2020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4"/>
      <c r="D90" s="34"/>
      <c r="E90" s="34"/>
      <c r="F90" s="34"/>
      <c r="G90" s="34"/>
      <c r="H90" s="34"/>
      <c r="I90" s="11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6.4" customHeight="1">
      <c r="A91" s="32"/>
      <c r="B91" s="33"/>
      <c r="C91" s="27" t="s">
        <v>24</v>
      </c>
      <c r="D91" s="34"/>
      <c r="E91" s="34"/>
      <c r="F91" s="25" t="str">
        <f>E15</f>
        <v>Povodí Labe, státní podnik, Hradec Králové</v>
      </c>
      <c r="G91" s="34"/>
      <c r="H91" s="34"/>
      <c r="I91" s="115" t="s">
        <v>30</v>
      </c>
      <c r="J91" s="30" t="str">
        <f>E21</f>
        <v>Agroprojekce Litomyšl,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115" t="s">
        <v>33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54" t="s">
        <v>98</v>
      </c>
      <c r="D94" s="155"/>
      <c r="E94" s="155"/>
      <c r="F94" s="155"/>
      <c r="G94" s="155"/>
      <c r="H94" s="155"/>
      <c r="I94" s="156"/>
      <c r="J94" s="157" t="s">
        <v>99</v>
      </c>
      <c r="K94" s="155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58" t="s">
        <v>100</v>
      </c>
      <c r="D96" s="34"/>
      <c r="E96" s="34"/>
      <c r="F96" s="34"/>
      <c r="G96" s="34"/>
      <c r="H96" s="34"/>
      <c r="I96" s="113"/>
      <c r="J96" s="82">
        <f>J124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101</v>
      </c>
    </row>
    <row r="97" spans="2:12" s="9" customFormat="1" ht="24.9" customHeight="1">
      <c r="B97" s="159"/>
      <c r="C97" s="160"/>
      <c r="D97" s="161" t="s">
        <v>102</v>
      </c>
      <c r="E97" s="162"/>
      <c r="F97" s="162"/>
      <c r="G97" s="162"/>
      <c r="H97" s="162"/>
      <c r="I97" s="163"/>
      <c r="J97" s="164">
        <f>J125</f>
        <v>0</v>
      </c>
      <c r="K97" s="160"/>
      <c r="L97" s="165"/>
    </row>
    <row r="98" spans="2:12" s="10" customFormat="1" ht="19.95" customHeight="1">
      <c r="B98" s="166"/>
      <c r="C98" s="167"/>
      <c r="D98" s="168" t="s">
        <v>103</v>
      </c>
      <c r="E98" s="169"/>
      <c r="F98" s="169"/>
      <c r="G98" s="169"/>
      <c r="H98" s="169"/>
      <c r="I98" s="170"/>
      <c r="J98" s="171">
        <f>J126</f>
        <v>0</v>
      </c>
      <c r="K98" s="167"/>
      <c r="L98" s="172"/>
    </row>
    <row r="99" spans="2:12" s="10" customFormat="1" ht="19.95" customHeight="1">
      <c r="B99" s="166"/>
      <c r="C99" s="167"/>
      <c r="D99" s="168" t="s">
        <v>104</v>
      </c>
      <c r="E99" s="169"/>
      <c r="F99" s="169"/>
      <c r="G99" s="169"/>
      <c r="H99" s="169"/>
      <c r="I99" s="170"/>
      <c r="J99" s="171">
        <f>J164</f>
        <v>0</v>
      </c>
      <c r="K99" s="167"/>
      <c r="L99" s="172"/>
    </row>
    <row r="100" spans="2:12" s="10" customFormat="1" ht="19.95" customHeight="1">
      <c r="B100" s="166"/>
      <c r="C100" s="167"/>
      <c r="D100" s="168" t="s">
        <v>105</v>
      </c>
      <c r="E100" s="169"/>
      <c r="F100" s="169"/>
      <c r="G100" s="169"/>
      <c r="H100" s="169"/>
      <c r="I100" s="170"/>
      <c r="J100" s="171">
        <f>J180</f>
        <v>0</v>
      </c>
      <c r="K100" s="167"/>
      <c r="L100" s="172"/>
    </row>
    <row r="101" spans="2:12" s="10" customFormat="1" ht="19.95" customHeight="1">
      <c r="B101" s="166"/>
      <c r="C101" s="167"/>
      <c r="D101" s="168" t="s">
        <v>106</v>
      </c>
      <c r="E101" s="169"/>
      <c r="F101" s="169"/>
      <c r="G101" s="169"/>
      <c r="H101" s="169"/>
      <c r="I101" s="170"/>
      <c r="J101" s="171">
        <f>J185</f>
        <v>0</v>
      </c>
      <c r="K101" s="167"/>
      <c r="L101" s="172"/>
    </row>
    <row r="102" spans="2:12" s="10" customFormat="1" ht="19.95" customHeight="1">
      <c r="B102" s="166"/>
      <c r="C102" s="167"/>
      <c r="D102" s="168" t="s">
        <v>107</v>
      </c>
      <c r="E102" s="169"/>
      <c r="F102" s="169"/>
      <c r="G102" s="169"/>
      <c r="H102" s="169"/>
      <c r="I102" s="170"/>
      <c r="J102" s="171">
        <f>J235</f>
        <v>0</v>
      </c>
      <c r="K102" s="167"/>
      <c r="L102" s="172"/>
    </row>
    <row r="103" spans="2:12" s="9" customFormat="1" ht="24.9" customHeight="1">
      <c r="B103" s="159"/>
      <c r="C103" s="160"/>
      <c r="D103" s="161" t="s">
        <v>108</v>
      </c>
      <c r="E103" s="162"/>
      <c r="F103" s="162"/>
      <c r="G103" s="162"/>
      <c r="H103" s="162"/>
      <c r="I103" s="163"/>
      <c r="J103" s="164">
        <f>J238</f>
        <v>0</v>
      </c>
      <c r="K103" s="160"/>
      <c r="L103" s="165"/>
    </row>
    <row r="104" spans="2:12" s="10" customFormat="1" ht="19.95" customHeight="1">
      <c r="B104" s="166"/>
      <c r="C104" s="167"/>
      <c r="D104" s="168" t="s">
        <v>109</v>
      </c>
      <c r="E104" s="169"/>
      <c r="F104" s="169"/>
      <c r="G104" s="169"/>
      <c r="H104" s="169"/>
      <c r="I104" s="170"/>
      <c r="J104" s="171">
        <f>J239</f>
        <v>0</v>
      </c>
      <c r="K104" s="167"/>
      <c r="L104" s="172"/>
    </row>
    <row r="105" spans="1:31" s="2" customFormat="1" ht="21.75" customHeight="1">
      <c r="A105" s="32"/>
      <c r="B105" s="33"/>
      <c r="C105" s="34"/>
      <c r="D105" s="34"/>
      <c r="E105" s="34"/>
      <c r="F105" s="34"/>
      <c r="G105" s="34"/>
      <c r="H105" s="34"/>
      <c r="I105" s="113"/>
      <c r="J105" s="34"/>
      <c r="K105" s="34"/>
      <c r="L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" customHeight="1">
      <c r="A106" s="32"/>
      <c r="B106" s="52"/>
      <c r="C106" s="53"/>
      <c r="D106" s="53"/>
      <c r="E106" s="53"/>
      <c r="F106" s="53"/>
      <c r="G106" s="53"/>
      <c r="H106" s="53"/>
      <c r="I106" s="150"/>
      <c r="J106" s="53"/>
      <c r="K106" s="53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" customHeight="1">
      <c r="A110" s="32"/>
      <c r="B110" s="54"/>
      <c r="C110" s="55"/>
      <c r="D110" s="55"/>
      <c r="E110" s="55"/>
      <c r="F110" s="55"/>
      <c r="G110" s="55"/>
      <c r="H110" s="55"/>
      <c r="I110" s="153"/>
      <c r="J110" s="55"/>
      <c r="K110" s="55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" customHeight="1">
      <c r="A111" s="32"/>
      <c r="B111" s="33"/>
      <c r="C111" s="21" t="s">
        <v>110</v>
      </c>
      <c r="D111" s="34"/>
      <c r="E111" s="34"/>
      <c r="F111" s="34"/>
      <c r="G111" s="34"/>
      <c r="H111" s="34"/>
      <c r="I111" s="113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" customHeight="1">
      <c r="A112" s="32"/>
      <c r="B112" s="33"/>
      <c r="C112" s="34"/>
      <c r="D112" s="34"/>
      <c r="E112" s="34"/>
      <c r="F112" s="34"/>
      <c r="G112" s="34"/>
      <c r="H112" s="34"/>
      <c r="I112" s="113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16</v>
      </c>
      <c r="D113" s="34"/>
      <c r="E113" s="34"/>
      <c r="F113" s="34"/>
      <c r="G113" s="34"/>
      <c r="H113" s="34"/>
      <c r="I113" s="113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4.4" customHeight="1">
      <c r="A114" s="32"/>
      <c r="B114" s="33"/>
      <c r="C114" s="34"/>
      <c r="D114" s="34"/>
      <c r="E114" s="292" t="str">
        <f>E7</f>
        <v>DVT Bušinec, Tismice, oprava opevnění, ř. km 2,785-2,815 (zhotovení projektové dokumentace)</v>
      </c>
      <c r="F114" s="293"/>
      <c r="G114" s="293"/>
      <c r="H114" s="293"/>
      <c r="I114" s="113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95</v>
      </c>
      <c r="D115" s="34"/>
      <c r="E115" s="34"/>
      <c r="F115" s="34"/>
      <c r="G115" s="34"/>
      <c r="H115" s="34"/>
      <c r="I115" s="113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4.4" customHeight="1">
      <c r="A116" s="32"/>
      <c r="B116" s="33"/>
      <c r="C116" s="34"/>
      <c r="D116" s="34"/>
      <c r="E116" s="263" t="str">
        <f>E9</f>
        <v xml:space="preserve">SO-01 - Celoplošná oprava opěrných zdí </v>
      </c>
      <c r="F116" s="294"/>
      <c r="G116" s="294"/>
      <c r="H116" s="294"/>
      <c r="I116" s="113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" customHeight="1">
      <c r="A117" s="32"/>
      <c r="B117" s="33"/>
      <c r="C117" s="34"/>
      <c r="D117" s="34"/>
      <c r="E117" s="34"/>
      <c r="F117" s="34"/>
      <c r="G117" s="34"/>
      <c r="H117" s="34"/>
      <c r="I117" s="113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20</v>
      </c>
      <c r="D118" s="34"/>
      <c r="E118" s="34"/>
      <c r="F118" s="25" t="str">
        <f>F12</f>
        <v xml:space="preserve"> </v>
      </c>
      <c r="G118" s="34"/>
      <c r="H118" s="34"/>
      <c r="I118" s="115" t="s">
        <v>22</v>
      </c>
      <c r="J118" s="64" t="str">
        <f>IF(J12="","",J12)</f>
        <v>9. 3. 2020</v>
      </c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" customHeight="1">
      <c r="A119" s="32"/>
      <c r="B119" s="33"/>
      <c r="C119" s="34"/>
      <c r="D119" s="34"/>
      <c r="E119" s="34"/>
      <c r="F119" s="34"/>
      <c r="G119" s="34"/>
      <c r="H119" s="34"/>
      <c r="I119" s="113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26.4" customHeight="1">
      <c r="A120" s="32"/>
      <c r="B120" s="33"/>
      <c r="C120" s="27" t="s">
        <v>24</v>
      </c>
      <c r="D120" s="34"/>
      <c r="E120" s="34"/>
      <c r="F120" s="25" t="str">
        <f>E15</f>
        <v>Povodí Labe, státní podnik, Hradec Králové</v>
      </c>
      <c r="G120" s="34"/>
      <c r="H120" s="34"/>
      <c r="I120" s="115" t="s">
        <v>30</v>
      </c>
      <c r="J120" s="30" t="str">
        <f>E21</f>
        <v>Agroprojekce Litomyšl, s.r.o.</v>
      </c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6" customHeight="1">
      <c r="A121" s="32"/>
      <c r="B121" s="33"/>
      <c r="C121" s="27" t="s">
        <v>28</v>
      </c>
      <c r="D121" s="34"/>
      <c r="E121" s="34"/>
      <c r="F121" s="25" t="str">
        <f>IF(E18="","",E18)</f>
        <v>Vyplň údaj</v>
      </c>
      <c r="G121" s="34"/>
      <c r="H121" s="34"/>
      <c r="I121" s="115" t="s">
        <v>33</v>
      </c>
      <c r="J121" s="30" t="str">
        <f>E24</f>
        <v xml:space="preserve"> </v>
      </c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0.35" customHeight="1">
      <c r="A122" s="32"/>
      <c r="B122" s="33"/>
      <c r="C122" s="34"/>
      <c r="D122" s="34"/>
      <c r="E122" s="34"/>
      <c r="F122" s="34"/>
      <c r="G122" s="34"/>
      <c r="H122" s="34"/>
      <c r="I122" s="113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11" customFormat="1" ht="29.25" customHeight="1">
      <c r="A123" s="173"/>
      <c r="B123" s="174"/>
      <c r="C123" s="175" t="s">
        <v>111</v>
      </c>
      <c r="D123" s="176" t="s">
        <v>61</v>
      </c>
      <c r="E123" s="176" t="s">
        <v>57</v>
      </c>
      <c r="F123" s="176" t="s">
        <v>58</v>
      </c>
      <c r="G123" s="176" t="s">
        <v>112</v>
      </c>
      <c r="H123" s="176" t="s">
        <v>113</v>
      </c>
      <c r="I123" s="177" t="s">
        <v>114</v>
      </c>
      <c r="J123" s="176" t="s">
        <v>99</v>
      </c>
      <c r="K123" s="178" t="s">
        <v>115</v>
      </c>
      <c r="L123" s="179"/>
      <c r="M123" s="73" t="s">
        <v>1</v>
      </c>
      <c r="N123" s="74" t="s">
        <v>40</v>
      </c>
      <c r="O123" s="74" t="s">
        <v>116</v>
      </c>
      <c r="P123" s="74" t="s">
        <v>117</v>
      </c>
      <c r="Q123" s="74" t="s">
        <v>118</v>
      </c>
      <c r="R123" s="74" t="s">
        <v>119</v>
      </c>
      <c r="S123" s="74" t="s">
        <v>120</v>
      </c>
      <c r="T123" s="75" t="s">
        <v>121</v>
      </c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</row>
    <row r="124" spans="1:63" s="2" customFormat="1" ht="22.8" customHeight="1">
      <c r="A124" s="32"/>
      <c r="B124" s="33"/>
      <c r="C124" s="80" t="s">
        <v>122</v>
      </c>
      <c r="D124" s="34"/>
      <c r="E124" s="34"/>
      <c r="F124" s="34"/>
      <c r="G124" s="34"/>
      <c r="H124" s="34"/>
      <c r="I124" s="113"/>
      <c r="J124" s="180">
        <f>BK124</f>
        <v>0</v>
      </c>
      <c r="K124" s="34"/>
      <c r="L124" s="37"/>
      <c r="M124" s="76"/>
      <c r="N124" s="181"/>
      <c r="O124" s="77"/>
      <c r="P124" s="182">
        <f>P125+P238</f>
        <v>0</v>
      </c>
      <c r="Q124" s="77"/>
      <c r="R124" s="182">
        <f>R125+R238</f>
        <v>4.7842630900000005</v>
      </c>
      <c r="S124" s="77"/>
      <c r="T124" s="183">
        <f>T125+T238</f>
        <v>0.733275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5" t="s">
        <v>75</v>
      </c>
      <c r="AU124" s="15" t="s">
        <v>101</v>
      </c>
      <c r="BK124" s="184">
        <f>BK125+BK238</f>
        <v>0</v>
      </c>
    </row>
    <row r="125" spans="2:63" s="12" customFormat="1" ht="25.95" customHeight="1">
      <c r="B125" s="185"/>
      <c r="C125" s="186"/>
      <c r="D125" s="187" t="s">
        <v>75</v>
      </c>
      <c r="E125" s="188" t="s">
        <v>123</v>
      </c>
      <c r="F125" s="188" t="s">
        <v>124</v>
      </c>
      <c r="G125" s="186"/>
      <c r="H125" s="186"/>
      <c r="I125" s="189"/>
      <c r="J125" s="190">
        <f>BK125</f>
        <v>0</v>
      </c>
      <c r="K125" s="186"/>
      <c r="L125" s="191"/>
      <c r="M125" s="192"/>
      <c r="N125" s="193"/>
      <c r="O125" s="193"/>
      <c r="P125" s="194">
        <f>P126+P164+P180+P185+P235</f>
        <v>0</v>
      </c>
      <c r="Q125" s="193"/>
      <c r="R125" s="194">
        <f>R126+R164+R180+R185+R235</f>
        <v>4.76482309</v>
      </c>
      <c r="S125" s="193"/>
      <c r="T125" s="195">
        <f>T126+T164+T180+T185+T235</f>
        <v>0.733275</v>
      </c>
      <c r="AR125" s="196" t="s">
        <v>84</v>
      </c>
      <c r="AT125" s="197" t="s">
        <v>75</v>
      </c>
      <c r="AU125" s="197" t="s">
        <v>76</v>
      </c>
      <c r="AY125" s="196" t="s">
        <v>125</v>
      </c>
      <c r="BK125" s="198">
        <f>BK126+BK164+BK180+BK185+BK235</f>
        <v>0</v>
      </c>
    </row>
    <row r="126" spans="2:63" s="12" customFormat="1" ht="22.8" customHeight="1">
      <c r="B126" s="185"/>
      <c r="C126" s="186"/>
      <c r="D126" s="187" t="s">
        <v>75</v>
      </c>
      <c r="E126" s="199" t="s">
        <v>84</v>
      </c>
      <c r="F126" s="199" t="s">
        <v>126</v>
      </c>
      <c r="G126" s="186"/>
      <c r="H126" s="186"/>
      <c r="I126" s="189"/>
      <c r="J126" s="200">
        <f>BK126</f>
        <v>0</v>
      </c>
      <c r="K126" s="186"/>
      <c r="L126" s="191"/>
      <c r="M126" s="192"/>
      <c r="N126" s="193"/>
      <c r="O126" s="193"/>
      <c r="P126" s="194">
        <f>SUM(P127:P163)</f>
        <v>0</v>
      </c>
      <c r="Q126" s="193"/>
      <c r="R126" s="194">
        <f>SUM(R127:R163)</f>
        <v>0</v>
      </c>
      <c r="S126" s="193"/>
      <c r="T126" s="195">
        <f>SUM(T127:T163)</f>
        <v>0</v>
      </c>
      <c r="AR126" s="196" t="s">
        <v>84</v>
      </c>
      <c r="AT126" s="197" t="s">
        <v>75</v>
      </c>
      <c r="AU126" s="197" t="s">
        <v>84</v>
      </c>
      <c r="AY126" s="196" t="s">
        <v>125</v>
      </c>
      <c r="BK126" s="198">
        <f>SUM(BK127:BK163)</f>
        <v>0</v>
      </c>
    </row>
    <row r="127" spans="1:65" s="2" customFormat="1" ht="14.4" customHeight="1">
      <c r="A127" s="32"/>
      <c r="B127" s="33"/>
      <c r="C127" s="201" t="s">
        <v>84</v>
      </c>
      <c r="D127" s="201" t="s">
        <v>127</v>
      </c>
      <c r="E127" s="202" t="s">
        <v>128</v>
      </c>
      <c r="F127" s="203" t="s">
        <v>129</v>
      </c>
      <c r="G127" s="204" t="s">
        <v>130</v>
      </c>
      <c r="H127" s="205">
        <v>19</v>
      </c>
      <c r="I127" s="206"/>
      <c r="J127" s="207">
        <f>ROUND(I127*H127,2)</f>
        <v>0</v>
      </c>
      <c r="K127" s="203" t="s">
        <v>131</v>
      </c>
      <c r="L127" s="37"/>
      <c r="M127" s="208" t="s">
        <v>1</v>
      </c>
      <c r="N127" s="209" t="s">
        <v>41</v>
      </c>
      <c r="O127" s="69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12" t="s">
        <v>132</v>
      </c>
      <c r="AT127" s="212" t="s">
        <v>127</v>
      </c>
      <c r="AU127" s="212" t="s">
        <v>87</v>
      </c>
      <c r="AY127" s="15" t="s">
        <v>125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5" t="s">
        <v>84</v>
      </c>
      <c r="BK127" s="213">
        <f>ROUND(I127*H127,2)</f>
        <v>0</v>
      </c>
      <c r="BL127" s="15" t="s">
        <v>132</v>
      </c>
      <c r="BM127" s="212" t="s">
        <v>133</v>
      </c>
    </row>
    <row r="128" spans="1:47" s="2" customFormat="1" ht="19.2">
      <c r="A128" s="32"/>
      <c r="B128" s="33"/>
      <c r="C128" s="34"/>
      <c r="D128" s="214" t="s">
        <v>134</v>
      </c>
      <c r="E128" s="34"/>
      <c r="F128" s="215" t="s">
        <v>135</v>
      </c>
      <c r="G128" s="34"/>
      <c r="H128" s="34"/>
      <c r="I128" s="113"/>
      <c r="J128" s="34"/>
      <c r="K128" s="34"/>
      <c r="L128" s="37"/>
      <c r="M128" s="216"/>
      <c r="N128" s="217"/>
      <c r="O128" s="69"/>
      <c r="P128" s="69"/>
      <c r="Q128" s="69"/>
      <c r="R128" s="69"/>
      <c r="S128" s="69"/>
      <c r="T128" s="70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5" t="s">
        <v>134</v>
      </c>
      <c r="AU128" s="15" t="s">
        <v>87</v>
      </c>
    </row>
    <row r="129" spans="2:51" s="13" customFormat="1" ht="10.2">
      <c r="B129" s="218"/>
      <c r="C129" s="219"/>
      <c r="D129" s="214" t="s">
        <v>136</v>
      </c>
      <c r="E129" s="220" t="s">
        <v>1</v>
      </c>
      <c r="F129" s="221" t="s">
        <v>137</v>
      </c>
      <c r="G129" s="219"/>
      <c r="H129" s="222">
        <v>19</v>
      </c>
      <c r="I129" s="223"/>
      <c r="J129" s="219"/>
      <c r="K129" s="219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136</v>
      </c>
      <c r="AU129" s="228" t="s">
        <v>87</v>
      </c>
      <c r="AV129" s="13" t="s">
        <v>87</v>
      </c>
      <c r="AW129" s="13" t="s">
        <v>32</v>
      </c>
      <c r="AX129" s="13" t="s">
        <v>76</v>
      </c>
      <c r="AY129" s="228" t="s">
        <v>125</v>
      </c>
    </row>
    <row r="130" spans="1:65" s="2" customFormat="1" ht="14.4" customHeight="1">
      <c r="A130" s="32"/>
      <c r="B130" s="33"/>
      <c r="C130" s="201" t="s">
        <v>87</v>
      </c>
      <c r="D130" s="201" t="s">
        <v>127</v>
      </c>
      <c r="E130" s="202" t="s">
        <v>138</v>
      </c>
      <c r="F130" s="203" t="s">
        <v>139</v>
      </c>
      <c r="G130" s="204" t="s">
        <v>140</v>
      </c>
      <c r="H130" s="205">
        <v>1.63</v>
      </c>
      <c r="I130" s="206"/>
      <c r="J130" s="207">
        <f>ROUND(I130*H130,2)</f>
        <v>0</v>
      </c>
      <c r="K130" s="203" t="s">
        <v>131</v>
      </c>
      <c r="L130" s="37"/>
      <c r="M130" s="208" t="s">
        <v>1</v>
      </c>
      <c r="N130" s="209" t="s">
        <v>41</v>
      </c>
      <c r="O130" s="69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12" t="s">
        <v>132</v>
      </c>
      <c r="AT130" s="212" t="s">
        <v>127</v>
      </c>
      <c r="AU130" s="212" t="s">
        <v>87</v>
      </c>
      <c r="AY130" s="15" t="s">
        <v>125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5" t="s">
        <v>84</v>
      </c>
      <c r="BK130" s="213">
        <f>ROUND(I130*H130,2)</f>
        <v>0</v>
      </c>
      <c r="BL130" s="15" t="s">
        <v>132</v>
      </c>
      <c r="BM130" s="212" t="s">
        <v>141</v>
      </c>
    </row>
    <row r="131" spans="1:47" s="2" customFormat="1" ht="10.2">
      <c r="A131" s="32"/>
      <c r="B131" s="33"/>
      <c r="C131" s="34"/>
      <c r="D131" s="214" t="s">
        <v>134</v>
      </c>
      <c r="E131" s="34"/>
      <c r="F131" s="215" t="s">
        <v>142</v>
      </c>
      <c r="G131" s="34"/>
      <c r="H131" s="34"/>
      <c r="I131" s="113"/>
      <c r="J131" s="34"/>
      <c r="K131" s="34"/>
      <c r="L131" s="37"/>
      <c r="M131" s="216"/>
      <c r="N131" s="217"/>
      <c r="O131" s="69"/>
      <c r="P131" s="69"/>
      <c r="Q131" s="69"/>
      <c r="R131" s="69"/>
      <c r="S131" s="69"/>
      <c r="T131" s="70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5" t="s">
        <v>134</v>
      </c>
      <c r="AU131" s="15" t="s">
        <v>87</v>
      </c>
    </row>
    <row r="132" spans="1:47" s="2" customFormat="1" ht="19.2">
      <c r="A132" s="32"/>
      <c r="B132" s="33"/>
      <c r="C132" s="34"/>
      <c r="D132" s="214" t="s">
        <v>143</v>
      </c>
      <c r="E132" s="34"/>
      <c r="F132" s="229" t="s">
        <v>144</v>
      </c>
      <c r="G132" s="34"/>
      <c r="H132" s="34"/>
      <c r="I132" s="113"/>
      <c r="J132" s="34"/>
      <c r="K132" s="34"/>
      <c r="L132" s="37"/>
      <c r="M132" s="216"/>
      <c r="N132" s="217"/>
      <c r="O132" s="69"/>
      <c r="P132" s="69"/>
      <c r="Q132" s="69"/>
      <c r="R132" s="69"/>
      <c r="S132" s="69"/>
      <c r="T132" s="70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5" t="s">
        <v>143</v>
      </c>
      <c r="AU132" s="15" t="s">
        <v>87</v>
      </c>
    </row>
    <row r="133" spans="2:51" s="13" customFormat="1" ht="10.2">
      <c r="B133" s="218"/>
      <c r="C133" s="219"/>
      <c r="D133" s="214" t="s">
        <v>136</v>
      </c>
      <c r="E133" s="220" t="s">
        <v>1</v>
      </c>
      <c r="F133" s="221" t="s">
        <v>145</v>
      </c>
      <c r="G133" s="219"/>
      <c r="H133" s="222">
        <v>0.38</v>
      </c>
      <c r="I133" s="223"/>
      <c r="J133" s="219"/>
      <c r="K133" s="219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136</v>
      </c>
      <c r="AU133" s="228" t="s">
        <v>87</v>
      </c>
      <c r="AV133" s="13" t="s">
        <v>87</v>
      </c>
      <c r="AW133" s="13" t="s">
        <v>32</v>
      </c>
      <c r="AX133" s="13" t="s">
        <v>76</v>
      </c>
      <c r="AY133" s="228" t="s">
        <v>125</v>
      </c>
    </row>
    <row r="134" spans="2:51" s="13" customFormat="1" ht="10.2">
      <c r="B134" s="218"/>
      <c r="C134" s="219"/>
      <c r="D134" s="214" t="s">
        <v>136</v>
      </c>
      <c r="E134" s="220" t="s">
        <v>1</v>
      </c>
      <c r="F134" s="221" t="s">
        <v>146</v>
      </c>
      <c r="G134" s="219"/>
      <c r="H134" s="222">
        <v>1.25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136</v>
      </c>
      <c r="AU134" s="228" t="s">
        <v>87</v>
      </c>
      <c r="AV134" s="13" t="s">
        <v>87</v>
      </c>
      <c r="AW134" s="13" t="s">
        <v>32</v>
      </c>
      <c r="AX134" s="13" t="s">
        <v>76</v>
      </c>
      <c r="AY134" s="228" t="s">
        <v>125</v>
      </c>
    </row>
    <row r="135" spans="1:65" s="2" customFormat="1" ht="14.4" customHeight="1">
      <c r="A135" s="32"/>
      <c r="B135" s="33"/>
      <c r="C135" s="201" t="s">
        <v>147</v>
      </c>
      <c r="D135" s="201" t="s">
        <v>127</v>
      </c>
      <c r="E135" s="202" t="s">
        <v>148</v>
      </c>
      <c r="F135" s="203" t="s">
        <v>149</v>
      </c>
      <c r="G135" s="204" t="s">
        <v>150</v>
      </c>
      <c r="H135" s="205">
        <v>5</v>
      </c>
      <c r="I135" s="206"/>
      <c r="J135" s="207">
        <f>ROUND(I135*H135,2)</f>
        <v>0</v>
      </c>
      <c r="K135" s="203" t="s">
        <v>131</v>
      </c>
      <c r="L135" s="37"/>
      <c r="M135" s="208" t="s">
        <v>1</v>
      </c>
      <c r="N135" s="209" t="s">
        <v>41</v>
      </c>
      <c r="O135" s="69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12" t="s">
        <v>132</v>
      </c>
      <c r="AT135" s="212" t="s">
        <v>127</v>
      </c>
      <c r="AU135" s="212" t="s">
        <v>87</v>
      </c>
      <c r="AY135" s="15" t="s">
        <v>125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5" t="s">
        <v>84</v>
      </c>
      <c r="BK135" s="213">
        <f>ROUND(I135*H135,2)</f>
        <v>0</v>
      </c>
      <c r="BL135" s="15" t="s">
        <v>132</v>
      </c>
      <c r="BM135" s="212" t="s">
        <v>151</v>
      </c>
    </row>
    <row r="136" spans="1:47" s="2" customFormat="1" ht="10.2">
      <c r="A136" s="32"/>
      <c r="B136" s="33"/>
      <c r="C136" s="34"/>
      <c r="D136" s="214" t="s">
        <v>134</v>
      </c>
      <c r="E136" s="34"/>
      <c r="F136" s="215" t="s">
        <v>152</v>
      </c>
      <c r="G136" s="34"/>
      <c r="H136" s="34"/>
      <c r="I136" s="113"/>
      <c r="J136" s="34"/>
      <c r="K136" s="34"/>
      <c r="L136" s="37"/>
      <c r="M136" s="216"/>
      <c r="N136" s="217"/>
      <c r="O136" s="69"/>
      <c r="P136" s="69"/>
      <c r="Q136" s="69"/>
      <c r="R136" s="69"/>
      <c r="S136" s="69"/>
      <c r="T136" s="70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5" t="s">
        <v>134</v>
      </c>
      <c r="AU136" s="15" t="s">
        <v>87</v>
      </c>
    </row>
    <row r="137" spans="1:47" s="2" customFormat="1" ht="38.4">
      <c r="A137" s="32"/>
      <c r="B137" s="33"/>
      <c r="C137" s="34"/>
      <c r="D137" s="214" t="s">
        <v>143</v>
      </c>
      <c r="E137" s="34"/>
      <c r="F137" s="229" t="s">
        <v>153</v>
      </c>
      <c r="G137" s="34"/>
      <c r="H137" s="34"/>
      <c r="I137" s="113"/>
      <c r="J137" s="34"/>
      <c r="K137" s="34"/>
      <c r="L137" s="37"/>
      <c r="M137" s="216"/>
      <c r="N137" s="217"/>
      <c r="O137" s="69"/>
      <c r="P137" s="69"/>
      <c r="Q137" s="69"/>
      <c r="R137" s="69"/>
      <c r="S137" s="69"/>
      <c r="T137" s="70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5" t="s">
        <v>143</v>
      </c>
      <c r="AU137" s="15" t="s">
        <v>87</v>
      </c>
    </row>
    <row r="138" spans="2:51" s="13" customFormat="1" ht="10.2">
      <c r="B138" s="218"/>
      <c r="C138" s="219"/>
      <c r="D138" s="214" t="s">
        <v>136</v>
      </c>
      <c r="E138" s="220" t="s">
        <v>1</v>
      </c>
      <c r="F138" s="221" t="s">
        <v>154</v>
      </c>
      <c r="G138" s="219"/>
      <c r="H138" s="222">
        <v>5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136</v>
      </c>
      <c r="AU138" s="228" t="s">
        <v>87</v>
      </c>
      <c r="AV138" s="13" t="s">
        <v>87</v>
      </c>
      <c r="AW138" s="13" t="s">
        <v>32</v>
      </c>
      <c r="AX138" s="13" t="s">
        <v>76</v>
      </c>
      <c r="AY138" s="228" t="s">
        <v>125</v>
      </c>
    </row>
    <row r="139" spans="1:65" s="2" customFormat="1" ht="14.4" customHeight="1">
      <c r="A139" s="32"/>
      <c r="B139" s="33"/>
      <c r="C139" s="201" t="s">
        <v>132</v>
      </c>
      <c r="D139" s="201" t="s">
        <v>127</v>
      </c>
      <c r="E139" s="202" t="s">
        <v>155</v>
      </c>
      <c r="F139" s="203" t="s">
        <v>156</v>
      </c>
      <c r="G139" s="204" t="s">
        <v>150</v>
      </c>
      <c r="H139" s="205">
        <v>1</v>
      </c>
      <c r="I139" s="206"/>
      <c r="J139" s="207">
        <f>ROUND(I139*H139,2)</f>
        <v>0</v>
      </c>
      <c r="K139" s="203" t="s">
        <v>131</v>
      </c>
      <c r="L139" s="37"/>
      <c r="M139" s="208" t="s">
        <v>1</v>
      </c>
      <c r="N139" s="209" t="s">
        <v>41</v>
      </c>
      <c r="O139" s="69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2" t="s">
        <v>132</v>
      </c>
      <c r="AT139" s="212" t="s">
        <v>127</v>
      </c>
      <c r="AU139" s="212" t="s">
        <v>87</v>
      </c>
      <c r="AY139" s="15" t="s">
        <v>125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5" t="s">
        <v>84</v>
      </c>
      <c r="BK139" s="213">
        <f>ROUND(I139*H139,2)</f>
        <v>0</v>
      </c>
      <c r="BL139" s="15" t="s">
        <v>132</v>
      </c>
      <c r="BM139" s="212" t="s">
        <v>157</v>
      </c>
    </row>
    <row r="140" spans="1:47" s="2" customFormat="1" ht="10.2">
      <c r="A140" s="32"/>
      <c r="B140" s="33"/>
      <c r="C140" s="34"/>
      <c r="D140" s="214" t="s">
        <v>134</v>
      </c>
      <c r="E140" s="34"/>
      <c r="F140" s="215" t="s">
        <v>158</v>
      </c>
      <c r="G140" s="34"/>
      <c r="H140" s="34"/>
      <c r="I140" s="113"/>
      <c r="J140" s="34"/>
      <c r="K140" s="34"/>
      <c r="L140" s="37"/>
      <c r="M140" s="216"/>
      <c r="N140" s="217"/>
      <c r="O140" s="69"/>
      <c r="P140" s="69"/>
      <c r="Q140" s="69"/>
      <c r="R140" s="69"/>
      <c r="S140" s="69"/>
      <c r="T140" s="7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5" t="s">
        <v>134</v>
      </c>
      <c r="AU140" s="15" t="s">
        <v>87</v>
      </c>
    </row>
    <row r="141" spans="2:51" s="13" customFormat="1" ht="10.2">
      <c r="B141" s="218"/>
      <c r="C141" s="219"/>
      <c r="D141" s="214" t="s">
        <v>136</v>
      </c>
      <c r="E141" s="220" t="s">
        <v>1</v>
      </c>
      <c r="F141" s="221" t="s">
        <v>159</v>
      </c>
      <c r="G141" s="219"/>
      <c r="H141" s="222">
        <v>1</v>
      </c>
      <c r="I141" s="223"/>
      <c r="J141" s="219"/>
      <c r="K141" s="219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136</v>
      </c>
      <c r="AU141" s="228" t="s">
        <v>87</v>
      </c>
      <c r="AV141" s="13" t="s">
        <v>87</v>
      </c>
      <c r="AW141" s="13" t="s">
        <v>32</v>
      </c>
      <c r="AX141" s="13" t="s">
        <v>76</v>
      </c>
      <c r="AY141" s="228" t="s">
        <v>125</v>
      </c>
    </row>
    <row r="142" spans="1:65" s="2" customFormat="1" ht="14.4" customHeight="1">
      <c r="A142" s="32"/>
      <c r="B142" s="33"/>
      <c r="C142" s="201" t="s">
        <v>160</v>
      </c>
      <c r="D142" s="201" t="s">
        <v>127</v>
      </c>
      <c r="E142" s="202" t="s">
        <v>161</v>
      </c>
      <c r="F142" s="203" t="s">
        <v>162</v>
      </c>
      <c r="G142" s="204" t="s">
        <v>130</v>
      </c>
      <c r="H142" s="205">
        <v>1.43</v>
      </c>
      <c r="I142" s="206"/>
      <c r="J142" s="207">
        <f>ROUND(I142*H142,2)</f>
        <v>0</v>
      </c>
      <c r="K142" s="203" t="s">
        <v>131</v>
      </c>
      <c r="L142" s="37"/>
      <c r="M142" s="208" t="s">
        <v>1</v>
      </c>
      <c r="N142" s="209" t="s">
        <v>41</v>
      </c>
      <c r="O142" s="69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12" t="s">
        <v>132</v>
      </c>
      <c r="AT142" s="212" t="s">
        <v>127</v>
      </c>
      <c r="AU142" s="212" t="s">
        <v>87</v>
      </c>
      <c r="AY142" s="15" t="s">
        <v>125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5" t="s">
        <v>84</v>
      </c>
      <c r="BK142" s="213">
        <f>ROUND(I142*H142,2)</f>
        <v>0</v>
      </c>
      <c r="BL142" s="15" t="s">
        <v>132</v>
      </c>
      <c r="BM142" s="212" t="s">
        <v>163</v>
      </c>
    </row>
    <row r="143" spans="1:47" s="2" customFormat="1" ht="10.2">
      <c r="A143" s="32"/>
      <c r="B143" s="33"/>
      <c r="C143" s="34"/>
      <c r="D143" s="214" t="s">
        <v>134</v>
      </c>
      <c r="E143" s="34"/>
      <c r="F143" s="215" t="s">
        <v>164</v>
      </c>
      <c r="G143" s="34"/>
      <c r="H143" s="34"/>
      <c r="I143" s="113"/>
      <c r="J143" s="34"/>
      <c r="K143" s="34"/>
      <c r="L143" s="37"/>
      <c r="M143" s="216"/>
      <c r="N143" s="217"/>
      <c r="O143" s="69"/>
      <c r="P143" s="69"/>
      <c r="Q143" s="69"/>
      <c r="R143" s="69"/>
      <c r="S143" s="69"/>
      <c r="T143" s="70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5" t="s">
        <v>134</v>
      </c>
      <c r="AU143" s="15" t="s">
        <v>87</v>
      </c>
    </row>
    <row r="144" spans="2:51" s="13" customFormat="1" ht="10.2">
      <c r="B144" s="218"/>
      <c r="C144" s="219"/>
      <c r="D144" s="214" t="s">
        <v>136</v>
      </c>
      <c r="E144" s="220" t="s">
        <v>1</v>
      </c>
      <c r="F144" s="221" t="s">
        <v>165</v>
      </c>
      <c r="G144" s="219"/>
      <c r="H144" s="222">
        <v>0.7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136</v>
      </c>
      <c r="AU144" s="228" t="s">
        <v>87</v>
      </c>
      <c r="AV144" s="13" t="s">
        <v>87</v>
      </c>
      <c r="AW144" s="13" t="s">
        <v>32</v>
      </c>
      <c r="AX144" s="13" t="s">
        <v>76</v>
      </c>
      <c r="AY144" s="228" t="s">
        <v>125</v>
      </c>
    </row>
    <row r="145" spans="2:51" s="13" customFormat="1" ht="10.2">
      <c r="B145" s="218"/>
      <c r="C145" s="219"/>
      <c r="D145" s="214" t="s">
        <v>136</v>
      </c>
      <c r="E145" s="220" t="s">
        <v>1</v>
      </c>
      <c r="F145" s="221" t="s">
        <v>166</v>
      </c>
      <c r="G145" s="219"/>
      <c r="H145" s="222">
        <v>0.73</v>
      </c>
      <c r="I145" s="223"/>
      <c r="J145" s="219"/>
      <c r="K145" s="219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136</v>
      </c>
      <c r="AU145" s="228" t="s">
        <v>87</v>
      </c>
      <c r="AV145" s="13" t="s">
        <v>87</v>
      </c>
      <c r="AW145" s="13" t="s">
        <v>32</v>
      </c>
      <c r="AX145" s="13" t="s">
        <v>76</v>
      </c>
      <c r="AY145" s="228" t="s">
        <v>125</v>
      </c>
    </row>
    <row r="146" spans="1:65" s="2" customFormat="1" ht="14.4" customHeight="1">
      <c r="A146" s="32"/>
      <c r="B146" s="33"/>
      <c r="C146" s="201" t="s">
        <v>167</v>
      </c>
      <c r="D146" s="201" t="s">
        <v>127</v>
      </c>
      <c r="E146" s="202" t="s">
        <v>168</v>
      </c>
      <c r="F146" s="203" t="s">
        <v>169</v>
      </c>
      <c r="G146" s="204" t="s">
        <v>150</v>
      </c>
      <c r="H146" s="205">
        <v>5</v>
      </c>
      <c r="I146" s="206"/>
      <c r="J146" s="207">
        <f>ROUND(I146*H146,2)</f>
        <v>0</v>
      </c>
      <c r="K146" s="203" t="s">
        <v>1</v>
      </c>
      <c r="L146" s="37"/>
      <c r="M146" s="208" t="s">
        <v>1</v>
      </c>
      <c r="N146" s="209" t="s">
        <v>41</v>
      </c>
      <c r="O146" s="69"/>
      <c r="P146" s="210">
        <f>O146*H146</f>
        <v>0</v>
      </c>
      <c r="Q146" s="210">
        <v>0</v>
      </c>
      <c r="R146" s="210">
        <f>Q146*H146</f>
        <v>0</v>
      </c>
      <c r="S146" s="210">
        <v>0</v>
      </c>
      <c r="T146" s="21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12" t="s">
        <v>132</v>
      </c>
      <c r="AT146" s="212" t="s">
        <v>127</v>
      </c>
      <c r="AU146" s="212" t="s">
        <v>87</v>
      </c>
      <c r="AY146" s="15" t="s">
        <v>125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5" t="s">
        <v>84</v>
      </c>
      <c r="BK146" s="213">
        <f>ROUND(I146*H146,2)</f>
        <v>0</v>
      </c>
      <c r="BL146" s="15" t="s">
        <v>132</v>
      </c>
      <c r="BM146" s="212" t="s">
        <v>170</v>
      </c>
    </row>
    <row r="147" spans="1:47" s="2" customFormat="1" ht="10.2">
      <c r="A147" s="32"/>
      <c r="B147" s="33"/>
      <c r="C147" s="34"/>
      <c r="D147" s="214" t="s">
        <v>134</v>
      </c>
      <c r="E147" s="34"/>
      <c r="F147" s="215" t="s">
        <v>169</v>
      </c>
      <c r="G147" s="34"/>
      <c r="H147" s="34"/>
      <c r="I147" s="113"/>
      <c r="J147" s="34"/>
      <c r="K147" s="34"/>
      <c r="L147" s="37"/>
      <c r="M147" s="216"/>
      <c r="N147" s="217"/>
      <c r="O147" s="69"/>
      <c r="P147" s="69"/>
      <c r="Q147" s="69"/>
      <c r="R147" s="69"/>
      <c r="S147" s="69"/>
      <c r="T147" s="70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5" t="s">
        <v>134</v>
      </c>
      <c r="AU147" s="15" t="s">
        <v>87</v>
      </c>
    </row>
    <row r="148" spans="1:65" s="2" customFormat="1" ht="14.4" customHeight="1">
      <c r="A148" s="32"/>
      <c r="B148" s="33"/>
      <c r="C148" s="201" t="s">
        <v>171</v>
      </c>
      <c r="D148" s="201" t="s">
        <v>127</v>
      </c>
      <c r="E148" s="202" t="s">
        <v>172</v>
      </c>
      <c r="F148" s="203" t="s">
        <v>173</v>
      </c>
      <c r="G148" s="204" t="s">
        <v>150</v>
      </c>
      <c r="H148" s="205">
        <v>1</v>
      </c>
      <c r="I148" s="206"/>
      <c r="J148" s="207">
        <f>ROUND(I148*H148,2)</f>
        <v>0</v>
      </c>
      <c r="K148" s="203" t="s">
        <v>1</v>
      </c>
      <c r="L148" s="37"/>
      <c r="M148" s="208" t="s">
        <v>1</v>
      </c>
      <c r="N148" s="209" t="s">
        <v>41</v>
      </c>
      <c r="O148" s="69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12" t="s">
        <v>132</v>
      </c>
      <c r="AT148" s="212" t="s">
        <v>127</v>
      </c>
      <c r="AU148" s="212" t="s">
        <v>87</v>
      </c>
      <c r="AY148" s="15" t="s">
        <v>125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5" t="s">
        <v>84</v>
      </c>
      <c r="BK148" s="213">
        <f>ROUND(I148*H148,2)</f>
        <v>0</v>
      </c>
      <c r="BL148" s="15" t="s">
        <v>132</v>
      </c>
      <c r="BM148" s="212" t="s">
        <v>174</v>
      </c>
    </row>
    <row r="149" spans="1:65" s="2" customFormat="1" ht="22.8">
      <c r="A149" s="32"/>
      <c r="B149" s="33"/>
      <c r="C149" s="201" t="s">
        <v>175</v>
      </c>
      <c r="D149" s="201" t="s">
        <v>127</v>
      </c>
      <c r="E149" s="202" t="s">
        <v>176</v>
      </c>
      <c r="F149" s="203" t="s">
        <v>177</v>
      </c>
      <c r="G149" s="204" t="s">
        <v>140</v>
      </c>
      <c r="H149" s="205">
        <v>12</v>
      </c>
      <c r="I149" s="206"/>
      <c r="J149" s="207">
        <f>ROUND(I149*H149,2)</f>
        <v>0</v>
      </c>
      <c r="K149" s="203" t="s">
        <v>131</v>
      </c>
      <c r="L149" s="37"/>
      <c r="M149" s="208" t="s">
        <v>1</v>
      </c>
      <c r="N149" s="209" t="s">
        <v>41</v>
      </c>
      <c r="O149" s="69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12" t="s">
        <v>132</v>
      </c>
      <c r="AT149" s="212" t="s">
        <v>127</v>
      </c>
      <c r="AU149" s="212" t="s">
        <v>87</v>
      </c>
      <c r="AY149" s="15" t="s">
        <v>125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5" t="s">
        <v>84</v>
      </c>
      <c r="BK149" s="213">
        <f>ROUND(I149*H149,2)</f>
        <v>0</v>
      </c>
      <c r="BL149" s="15" t="s">
        <v>132</v>
      </c>
      <c r="BM149" s="212" t="s">
        <v>178</v>
      </c>
    </row>
    <row r="150" spans="1:47" s="2" customFormat="1" ht="28.8">
      <c r="A150" s="32"/>
      <c r="B150" s="33"/>
      <c r="C150" s="34"/>
      <c r="D150" s="214" t="s">
        <v>134</v>
      </c>
      <c r="E150" s="34"/>
      <c r="F150" s="215" t="s">
        <v>179</v>
      </c>
      <c r="G150" s="34"/>
      <c r="H150" s="34"/>
      <c r="I150" s="113"/>
      <c r="J150" s="34"/>
      <c r="K150" s="34"/>
      <c r="L150" s="37"/>
      <c r="M150" s="216"/>
      <c r="N150" s="217"/>
      <c r="O150" s="69"/>
      <c r="P150" s="69"/>
      <c r="Q150" s="69"/>
      <c r="R150" s="69"/>
      <c r="S150" s="69"/>
      <c r="T150" s="70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5" t="s">
        <v>134</v>
      </c>
      <c r="AU150" s="15" t="s">
        <v>87</v>
      </c>
    </row>
    <row r="151" spans="2:51" s="13" customFormat="1" ht="10.2">
      <c r="B151" s="218"/>
      <c r="C151" s="219"/>
      <c r="D151" s="214" t="s">
        <v>136</v>
      </c>
      <c r="E151" s="220" t="s">
        <v>1</v>
      </c>
      <c r="F151" s="221" t="s">
        <v>180</v>
      </c>
      <c r="G151" s="219"/>
      <c r="H151" s="222">
        <v>12</v>
      </c>
      <c r="I151" s="223"/>
      <c r="J151" s="219"/>
      <c r="K151" s="219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136</v>
      </c>
      <c r="AU151" s="228" t="s">
        <v>87</v>
      </c>
      <c r="AV151" s="13" t="s">
        <v>87</v>
      </c>
      <c r="AW151" s="13" t="s">
        <v>32</v>
      </c>
      <c r="AX151" s="13" t="s">
        <v>76</v>
      </c>
      <c r="AY151" s="228" t="s">
        <v>125</v>
      </c>
    </row>
    <row r="152" spans="1:65" s="2" customFormat="1" ht="22.8">
      <c r="A152" s="32"/>
      <c r="B152" s="33"/>
      <c r="C152" s="201" t="s">
        <v>181</v>
      </c>
      <c r="D152" s="201" t="s">
        <v>127</v>
      </c>
      <c r="E152" s="202" t="s">
        <v>182</v>
      </c>
      <c r="F152" s="203" t="s">
        <v>183</v>
      </c>
      <c r="G152" s="204" t="s">
        <v>140</v>
      </c>
      <c r="H152" s="205">
        <v>12</v>
      </c>
      <c r="I152" s="206"/>
      <c r="J152" s="207">
        <f>ROUND(I152*H152,2)</f>
        <v>0</v>
      </c>
      <c r="K152" s="203" t="s">
        <v>131</v>
      </c>
      <c r="L152" s="37"/>
      <c r="M152" s="208" t="s">
        <v>1</v>
      </c>
      <c r="N152" s="209" t="s">
        <v>41</v>
      </c>
      <c r="O152" s="69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12" t="s">
        <v>132</v>
      </c>
      <c r="AT152" s="212" t="s">
        <v>127</v>
      </c>
      <c r="AU152" s="212" t="s">
        <v>87</v>
      </c>
      <c r="AY152" s="15" t="s">
        <v>125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5" t="s">
        <v>84</v>
      </c>
      <c r="BK152" s="213">
        <f>ROUND(I152*H152,2)</f>
        <v>0</v>
      </c>
      <c r="BL152" s="15" t="s">
        <v>132</v>
      </c>
      <c r="BM152" s="212" t="s">
        <v>184</v>
      </c>
    </row>
    <row r="153" spans="1:47" s="2" customFormat="1" ht="28.8">
      <c r="A153" s="32"/>
      <c r="B153" s="33"/>
      <c r="C153" s="34"/>
      <c r="D153" s="214" t="s">
        <v>134</v>
      </c>
      <c r="E153" s="34"/>
      <c r="F153" s="215" t="s">
        <v>185</v>
      </c>
      <c r="G153" s="34"/>
      <c r="H153" s="34"/>
      <c r="I153" s="113"/>
      <c r="J153" s="34"/>
      <c r="K153" s="34"/>
      <c r="L153" s="37"/>
      <c r="M153" s="216"/>
      <c r="N153" s="217"/>
      <c r="O153" s="69"/>
      <c r="P153" s="69"/>
      <c r="Q153" s="69"/>
      <c r="R153" s="69"/>
      <c r="S153" s="69"/>
      <c r="T153" s="7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5" t="s">
        <v>134</v>
      </c>
      <c r="AU153" s="15" t="s">
        <v>87</v>
      </c>
    </row>
    <row r="154" spans="2:51" s="13" customFormat="1" ht="10.2">
      <c r="B154" s="218"/>
      <c r="C154" s="219"/>
      <c r="D154" s="214" t="s">
        <v>136</v>
      </c>
      <c r="E154" s="220" t="s">
        <v>1</v>
      </c>
      <c r="F154" s="221" t="s">
        <v>186</v>
      </c>
      <c r="G154" s="219"/>
      <c r="H154" s="222">
        <v>12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136</v>
      </c>
      <c r="AU154" s="228" t="s">
        <v>87</v>
      </c>
      <c r="AV154" s="13" t="s">
        <v>87</v>
      </c>
      <c r="AW154" s="13" t="s">
        <v>32</v>
      </c>
      <c r="AX154" s="13" t="s">
        <v>76</v>
      </c>
      <c r="AY154" s="228" t="s">
        <v>125</v>
      </c>
    </row>
    <row r="155" spans="1:65" s="2" customFormat="1" ht="14.4" customHeight="1">
      <c r="A155" s="32"/>
      <c r="B155" s="33"/>
      <c r="C155" s="201" t="s">
        <v>187</v>
      </c>
      <c r="D155" s="201" t="s">
        <v>127</v>
      </c>
      <c r="E155" s="202" t="s">
        <v>188</v>
      </c>
      <c r="F155" s="203" t="s">
        <v>189</v>
      </c>
      <c r="G155" s="204" t="s">
        <v>140</v>
      </c>
      <c r="H155" s="205">
        <v>12</v>
      </c>
      <c r="I155" s="206"/>
      <c r="J155" s="207">
        <f>ROUND(I155*H155,2)</f>
        <v>0</v>
      </c>
      <c r="K155" s="203" t="s">
        <v>131</v>
      </c>
      <c r="L155" s="37"/>
      <c r="M155" s="208" t="s">
        <v>1</v>
      </c>
      <c r="N155" s="209" t="s">
        <v>41</v>
      </c>
      <c r="O155" s="69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12" t="s">
        <v>132</v>
      </c>
      <c r="AT155" s="212" t="s">
        <v>127</v>
      </c>
      <c r="AU155" s="212" t="s">
        <v>87</v>
      </c>
      <c r="AY155" s="15" t="s">
        <v>125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5" t="s">
        <v>84</v>
      </c>
      <c r="BK155" s="213">
        <f>ROUND(I155*H155,2)</f>
        <v>0</v>
      </c>
      <c r="BL155" s="15" t="s">
        <v>132</v>
      </c>
      <c r="BM155" s="212" t="s">
        <v>190</v>
      </c>
    </row>
    <row r="156" spans="1:47" s="2" customFormat="1" ht="19.2">
      <c r="A156" s="32"/>
      <c r="B156" s="33"/>
      <c r="C156" s="34"/>
      <c r="D156" s="214" t="s">
        <v>134</v>
      </c>
      <c r="E156" s="34"/>
      <c r="F156" s="215" t="s">
        <v>191</v>
      </c>
      <c r="G156" s="34"/>
      <c r="H156" s="34"/>
      <c r="I156" s="113"/>
      <c r="J156" s="34"/>
      <c r="K156" s="34"/>
      <c r="L156" s="37"/>
      <c r="M156" s="216"/>
      <c r="N156" s="217"/>
      <c r="O156" s="69"/>
      <c r="P156" s="69"/>
      <c r="Q156" s="69"/>
      <c r="R156" s="69"/>
      <c r="S156" s="69"/>
      <c r="T156" s="70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5" t="s">
        <v>134</v>
      </c>
      <c r="AU156" s="15" t="s">
        <v>87</v>
      </c>
    </row>
    <row r="157" spans="2:51" s="13" customFormat="1" ht="10.2">
      <c r="B157" s="218"/>
      <c r="C157" s="219"/>
      <c r="D157" s="214" t="s">
        <v>136</v>
      </c>
      <c r="E157" s="220" t="s">
        <v>1</v>
      </c>
      <c r="F157" s="221" t="s">
        <v>192</v>
      </c>
      <c r="G157" s="219"/>
      <c r="H157" s="222">
        <v>12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136</v>
      </c>
      <c r="AU157" s="228" t="s">
        <v>87</v>
      </c>
      <c r="AV157" s="13" t="s">
        <v>87</v>
      </c>
      <c r="AW157" s="13" t="s">
        <v>32</v>
      </c>
      <c r="AX157" s="13" t="s">
        <v>76</v>
      </c>
      <c r="AY157" s="228" t="s">
        <v>125</v>
      </c>
    </row>
    <row r="158" spans="1:65" s="2" customFormat="1" ht="22.8">
      <c r="A158" s="32"/>
      <c r="B158" s="33"/>
      <c r="C158" s="201" t="s">
        <v>193</v>
      </c>
      <c r="D158" s="201" t="s">
        <v>127</v>
      </c>
      <c r="E158" s="202" t="s">
        <v>194</v>
      </c>
      <c r="F158" s="203" t="s">
        <v>195</v>
      </c>
      <c r="G158" s="204" t="s">
        <v>196</v>
      </c>
      <c r="H158" s="205">
        <v>21.6</v>
      </c>
      <c r="I158" s="206"/>
      <c r="J158" s="207">
        <f>ROUND(I158*H158,2)</f>
        <v>0</v>
      </c>
      <c r="K158" s="203" t="s">
        <v>131</v>
      </c>
      <c r="L158" s="37"/>
      <c r="M158" s="208" t="s">
        <v>1</v>
      </c>
      <c r="N158" s="209" t="s">
        <v>41</v>
      </c>
      <c r="O158" s="69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12" t="s">
        <v>132</v>
      </c>
      <c r="AT158" s="212" t="s">
        <v>127</v>
      </c>
      <c r="AU158" s="212" t="s">
        <v>87</v>
      </c>
      <c r="AY158" s="15" t="s">
        <v>125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5" t="s">
        <v>84</v>
      </c>
      <c r="BK158" s="213">
        <f>ROUND(I158*H158,2)</f>
        <v>0</v>
      </c>
      <c r="BL158" s="15" t="s">
        <v>132</v>
      </c>
      <c r="BM158" s="212" t="s">
        <v>197</v>
      </c>
    </row>
    <row r="159" spans="1:47" s="2" customFormat="1" ht="19.2">
      <c r="A159" s="32"/>
      <c r="B159" s="33"/>
      <c r="C159" s="34"/>
      <c r="D159" s="214" t="s">
        <v>134</v>
      </c>
      <c r="E159" s="34"/>
      <c r="F159" s="215" t="s">
        <v>198</v>
      </c>
      <c r="G159" s="34"/>
      <c r="H159" s="34"/>
      <c r="I159" s="113"/>
      <c r="J159" s="34"/>
      <c r="K159" s="34"/>
      <c r="L159" s="37"/>
      <c r="M159" s="216"/>
      <c r="N159" s="217"/>
      <c r="O159" s="69"/>
      <c r="P159" s="69"/>
      <c r="Q159" s="69"/>
      <c r="R159" s="69"/>
      <c r="S159" s="69"/>
      <c r="T159" s="70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5" t="s">
        <v>134</v>
      </c>
      <c r="AU159" s="15" t="s">
        <v>87</v>
      </c>
    </row>
    <row r="160" spans="2:51" s="13" customFormat="1" ht="10.2">
      <c r="B160" s="218"/>
      <c r="C160" s="219"/>
      <c r="D160" s="214" t="s">
        <v>136</v>
      </c>
      <c r="E160" s="220" t="s">
        <v>1</v>
      </c>
      <c r="F160" s="221" t="s">
        <v>199</v>
      </c>
      <c r="G160" s="219"/>
      <c r="H160" s="222">
        <v>21.6</v>
      </c>
      <c r="I160" s="223"/>
      <c r="J160" s="219"/>
      <c r="K160" s="219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136</v>
      </c>
      <c r="AU160" s="228" t="s">
        <v>87</v>
      </c>
      <c r="AV160" s="13" t="s">
        <v>87</v>
      </c>
      <c r="AW160" s="13" t="s">
        <v>32</v>
      </c>
      <c r="AX160" s="13" t="s">
        <v>76</v>
      </c>
      <c r="AY160" s="228" t="s">
        <v>125</v>
      </c>
    </row>
    <row r="161" spans="1:65" s="2" customFormat="1" ht="14.4" customHeight="1">
      <c r="A161" s="32"/>
      <c r="B161" s="33"/>
      <c r="C161" s="201" t="s">
        <v>200</v>
      </c>
      <c r="D161" s="201" t="s">
        <v>127</v>
      </c>
      <c r="E161" s="202" t="s">
        <v>201</v>
      </c>
      <c r="F161" s="203" t="s">
        <v>202</v>
      </c>
      <c r="G161" s="204" t="s">
        <v>140</v>
      </c>
      <c r="H161" s="205">
        <v>12</v>
      </c>
      <c r="I161" s="206"/>
      <c r="J161" s="207">
        <f>ROUND(I161*H161,2)</f>
        <v>0</v>
      </c>
      <c r="K161" s="203" t="s">
        <v>131</v>
      </c>
      <c r="L161" s="37"/>
      <c r="M161" s="208" t="s">
        <v>1</v>
      </c>
      <c r="N161" s="209" t="s">
        <v>41</v>
      </c>
      <c r="O161" s="69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12" t="s">
        <v>132</v>
      </c>
      <c r="AT161" s="212" t="s">
        <v>127</v>
      </c>
      <c r="AU161" s="212" t="s">
        <v>87</v>
      </c>
      <c r="AY161" s="15" t="s">
        <v>125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5" t="s">
        <v>84</v>
      </c>
      <c r="BK161" s="213">
        <f>ROUND(I161*H161,2)</f>
        <v>0</v>
      </c>
      <c r="BL161" s="15" t="s">
        <v>132</v>
      </c>
      <c r="BM161" s="212" t="s">
        <v>203</v>
      </c>
    </row>
    <row r="162" spans="1:47" s="2" customFormat="1" ht="19.2">
      <c r="A162" s="32"/>
      <c r="B162" s="33"/>
      <c r="C162" s="34"/>
      <c r="D162" s="214" t="s">
        <v>134</v>
      </c>
      <c r="E162" s="34"/>
      <c r="F162" s="215" t="s">
        <v>204</v>
      </c>
      <c r="G162" s="34"/>
      <c r="H162" s="34"/>
      <c r="I162" s="113"/>
      <c r="J162" s="34"/>
      <c r="K162" s="34"/>
      <c r="L162" s="37"/>
      <c r="M162" s="216"/>
      <c r="N162" s="217"/>
      <c r="O162" s="69"/>
      <c r="P162" s="69"/>
      <c r="Q162" s="69"/>
      <c r="R162" s="69"/>
      <c r="S162" s="69"/>
      <c r="T162" s="70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5" t="s">
        <v>134</v>
      </c>
      <c r="AU162" s="15" t="s">
        <v>87</v>
      </c>
    </row>
    <row r="163" spans="2:51" s="13" customFormat="1" ht="10.2">
      <c r="B163" s="218"/>
      <c r="C163" s="219"/>
      <c r="D163" s="214" t="s">
        <v>136</v>
      </c>
      <c r="E163" s="220" t="s">
        <v>1</v>
      </c>
      <c r="F163" s="221" t="s">
        <v>186</v>
      </c>
      <c r="G163" s="219"/>
      <c r="H163" s="222">
        <v>12</v>
      </c>
      <c r="I163" s="223"/>
      <c r="J163" s="219"/>
      <c r="K163" s="219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136</v>
      </c>
      <c r="AU163" s="228" t="s">
        <v>87</v>
      </c>
      <c r="AV163" s="13" t="s">
        <v>87</v>
      </c>
      <c r="AW163" s="13" t="s">
        <v>32</v>
      </c>
      <c r="AX163" s="13" t="s">
        <v>76</v>
      </c>
      <c r="AY163" s="228" t="s">
        <v>125</v>
      </c>
    </row>
    <row r="164" spans="2:63" s="12" customFormat="1" ht="22.8" customHeight="1">
      <c r="B164" s="185"/>
      <c r="C164" s="186"/>
      <c r="D164" s="187" t="s">
        <v>75</v>
      </c>
      <c r="E164" s="199" t="s">
        <v>87</v>
      </c>
      <c r="F164" s="199" t="s">
        <v>205</v>
      </c>
      <c r="G164" s="186"/>
      <c r="H164" s="186"/>
      <c r="I164" s="189"/>
      <c r="J164" s="200">
        <f>BK164</f>
        <v>0</v>
      </c>
      <c r="K164" s="186"/>
      <c r="L164" s="191"/>
      <c r="M164" s="192"/>
      <c r="N164" s="193"/>
      <c r="O164" s="193"/>
      <c r="P164" s="194">
        <f>SUM(P165:P179)</f>
        <v>0</v>
      </c>
      <c r="Q164" s="193"/>
      <c r="R164" s="194">
        <f>SUM(R165:R179)</f>
        <v>2.3358762699999995</v>
      </c>
      <c r="S164" s="193"/>
      <c r="T164" s="195">
        <f>SUM(T165:T179)</f>
        <v>0</v>
      </c>
      <c r="AR164" s="196" t="s">
        <v>84</v>
      </c>
      <c r="AT164" s="197" t="s">
        <v>75</v>
      </c>
      <c r="AU164" s="197" t="s">
        <v>84</v>
      </c>
      <c r="AY164" s="196" t="s">
        <v>125</v>
      </c>
      <c r="BK164" s="198">
        <f>SUM(BK165:BK179)</f>
        <v>0</v>
      </c>
    </row>
    <row r="165" spans="1:65" s="2" customFormat="1" ht="14.4" customHeight="1">
      <c r="A165" s="32"/>
      <c r="B165" s="33"/>
      <c r="C165" s="201" t="s">
        <v>206</v>
      </c>
      <c r="D165" s="201" t="s">
        <v>127</v>
      </c>
      <c r="E165" s="202" t="s">
        <v>207</v>
      </c>
      <c r="F165" s="203" t="s">
        <v>208</v>
      </c>
      <c r="G165" s="204" t="s">
        <v>140</v>
      </c>
      <c r="H165" s="205">
        <v>0.944</v>
      </c>
      <c r="I165" s="206"/>
      <c r="J165" s="207">
        <f>ROUND(I165*H165,2)</f>
        <v>0</v>
      </c>
      <c r="K165" s="203" t="s">
        <v>131</v>
      </c>
      <c r="L165" s="37"/>
      <c r="M165" s="208" t="s">
        <v>1</v>
      </c>
      <c r="N165" s="209" t="s">
        <v>41</v>
      </c>
      <c r="O165" s="69"/>
      <c r="P165" s="210">
        <f>O165*H165</f>
        <v>0</v>
      </c>
      <c r="Q165" s="210">
        <v>2.45329</v>
      </c>
      <c r="R165" s="210">
        <f>Q165*H165</f>
        <v>2.3159057599999997</v>
      </c>
      <c r="S165" s="210">
        <v>0</v>
      </c>
      <c r="T165" s="21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12" t="s">
        <v>132</v>
      </c>
      <c r="AT165" s="212" t="s">
        <v>127</v>
      </c>
      <c r="AU165" s="212" t="s">
        <v>87</v>
      </c>
      <c r="AY165" s="15" t="s">
        <v>125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5" t="s">
        <v>84</v>
      </c>
      <c r="BK165" s="213">
        <f>ROUND(I165*H165,2)</f>
        <v>0</v>
      </c>
      <c r="BL165" s="15" t="s">
        <v>132</v>
      </c>
      <c r="BM165" s="212" t="s">
        <v>209</v>
      </c>
    </row>
    <row r="166" spans="1:47" s="2" customFormat="1" ht="19.2">
      <c r="A166" s="32"/>
      <c r="B166" s="33"/>
      <c r="C166" s="34"/>
      <c r="D166" s="214" t="s">
        <v>134</v>
      </c>
      <c r="E166" s="34"/>
      <c r="F166" s="215" t="s">
        <v>210</v>
      </c>
      <c r="G166" s="34"/>
      <c r="H166" s="34"/>
      <c r="I166" s="113"/>
      <c r="J166" s="34"/>
      <c r="K166" s="34"/>
      <c r="L166" s="37"/>
      <c r="M166" s="216"/>
      <c r="N166" s="217"/>
      <c r="O166" s="69"/>
      <c r="P166" s="69"/>
      <c r="Q166" s="69"/>
      <c r="R166" s="69"/>
      <c r="S166" s="69"/>
      <c r="T166" s="70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5" t="s">
        <v>134</v>
      </c>
      <c r="AU166" s="15" t="s">
        <v>87</v>
      </c>
    </row>
    <row r="167" spans="1:47" s="2" customFormat="1" ht="19.2">
      <c r="A167" s="32"/>
      <c r="B167" s="33"/>
      <c r="C167" s="34"/>
      <c r="D167" s="214" t="s">
        <v>143</v>
      </c>
      <c r="E167" s="34"/>
      <c r="F167" s="229" t="s">
        <v>211</v>
      </c>
      <c r="G167" s="34"/>
      <c r="H167" s="34"/>
      <c r="I167" s="113"/>
      <c r="J167" s="34"/>
      <c r="K167" s="34"/>
      <c r="L167" s="37"/>
      <c r="M167" s="216"/>
      <c r="N167" s="217"/>
      <c r="O167" s="69"/>
      <c r="P167" s="69"/>
      <c r="Q167" s="69"/>
      <c r="R167" s="69"/>
      <c r="S167" s="69"/>
      <c r="T167" s="70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5" t="s">
        <v>143</v>
      </c>
      <c r="AU167" s="15" t="s">
        <v>87</v>
      </c>
    </row>
    <row r="168" spans="2:51" s="13" customFormat="1" ht="10.2">
      <c r="B168" s="218"/>
      <c r="C168" s="219"/>
      <c r="D168" s="214" t="s">
        <v>136</v>
      </c>
      <c r="E168" s="220" t="s">
        <v>1</v>
      </c>
      <c r="F168" s="221" t="s">
        <v>212</v>
      </c>
      <c r="G168" s="219"/>
      <c r="H168" s="222">
        <v>0.094</v>
      </c>
      <c r="I168" s="223"/>
      <c r="J168" s="219"/>
      <c r="K168" s="219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136</v>
      </c>
      <c r="AU168" s="228" t="s">
        <v>87</v>
      </c>
      <c r="AV168" s="13" t="s">
        <v>87</v>
      </c>
      <c r="AW168" s="13" t="s">
        <v>32</v>
      </c>
      <c r="AX168" s="13" t="s">
        <v>76</v>
      </c>
      <c r="AY168" s="228" t="s">
        <v>125</v>
      </c>
    </row>
    <row r="169" spans="2:51" s="13" customFormat="1" ht="10.2">
      <c r="B169" s="218"/>
      <c r="C169" s="219"/>
      <c r="D169" s="214" t="s">
        <v>136</v>
      </c>
      <c r="E169" s="220" t="s">
        <v>1</v>
      </c>
      <c r="F169" s="221" t="s">
        <v>213</v>
      </c>
      <c r="G169" s="219"/>
      <c r="H169" s="222">
        <v>0.85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136</v>
      </c>
      <c r="AU169" s="228" t="s">
        <v>87</v>
      </c>
      <c r="AV169" s="13" t="s">
        <v>87</v>
      </c>
      <c r="AW169" s="13" t="s">
        <v>32</v>
      </c>
      <c r="AX169" s="13" t="s">
        <v>76</v>
      </c>
      <c r="AY169" s="228" t="s">
        <v>125</v>
      </c>
    </row>
    <row r="170" spans="1:65" s="2" customFormat="1" ht="14.4" customHeight="1">
      <c r="A170" s="32"/>
      <c r="B170" s="33"/>
      <c r="C170" s="201" t="s">
        <v>214</v>
      </c>
      <c r="D170" s="201" t="s">
        <v>127</v>
      </c>
      <c r="E170" s="202" t="s">
        <v>215</v>
      </c>
      <c r="F170" s="203" t="s">
        <v>216</v>
      </c>
      <c r="G170" s="204" t="s">
        <v>130</v>
      </c>
      <c r="H170" s="205">
        <v>2.683</v>
      </c>
      <c r="I170" s="206"/>
      <c r="J170" s="207">
        <f>ROUND(I170*H170,2)</f>
        <v>0</v>
      </c>
      <c r="K170" s="203" t="s">
        <v>131</v>
      </c>
      <c r="L170" s="37"/>
      <c r="M170" s="208" t="s">
        <v>1</v>
      </c>
      <c r="N170" s="209" t="s">
        <v>41</v>
      </c>
      <c r="O170" s="69"/>
      <c r="P170" s="210">
        <f>O170*H170</f>
        <v>0</v>
      </c>
      <c r="Q170" s="210">
        <v>0.00269</v>
      </c>
      <c r="R170" s="210">
        <f>Q170*H170</f>
        <v>0.00721727</v>
      </c>
      <c r="S170" s="210">
        <v>0</v>
      </c>
      <c r="T170" s="21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12" t="s">
        <v>132</v>
      </c>
      <c r="AT170" s="212" t="s">
        <v>127</v>
      </c>
      <c r="AU170" s="212" t="s">
        <v>87</v>
      </c>
      <c r="AY170" s="15" t="s">
        <v>125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5" t="s">
        <v>84</v>
      </c>
      <c r="BK170" s="213">
        <f>ROUND(I170*H170,2)</f>
        <v>0</v>
      </c>
      <c r="BL170" s="15" t="s">
        <v>132</v>
      </c>
      <c r="BM170" s="212" t="s">
        <v>217</v>
      </c>
    </row>
    <row r="171" spans="1:47" s="2" customFormat="1" ht="10.2">
      <c r="A171" s="32"/>
      <c r="B171" s="33"/>
      <c r="C171" s="34"/>
      <c r="D171" s="214" t="s">
        <v>134</v>
      </c>
      <c r="E171" s="34"/>
      <c r="F171" s="215" t="s">
        <v>218</v>
      </c>
      <c r="G171" s="34"/>
      <c r="H171" s="34"/>
      <c r="I171" s="113"/>
      <c r="J171" s="34"/>
      <c r="K171" s="34"/>
      <c r="L171" s="37"/>
      <c r="M171" s="216"/>
      <c r="N171" s="217"/>
      <c r="O171" s="69"/>
      <c r="P171" s="69"/>
      <c r="Q171" s="69"/>
      <c r="R171" s="69"/>
      <c r="S171" s="69"/>
      <c r="T171" s="70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5" t="s">
        <v>134</v>
      </c>
      <c r="AU171" s="15" t="s">
        <v>87</v>
      </c>
    </row>
    <row r="172" spans="2:51" s="13" customFormat="1" ht="10.2">
      <c r="B172" s="218"/>
      <c r="C172" s="219"/>
      <c r="D172" s="214" t="s">
        <v>136</v>
      </c>
      <c r="E172" s="220" t="s">
        <v>1</v>
      </c>
      <c r="F172" s="221" t="s">
        <v>219</v>
      </c>
      <c r="G172" s="219"/>
      <c r="H172" s="222">
        <v>0.268</v>
      </c>
      <c r="I172" s="223"/>
      <c r="J172" s="219"/>
      <c r="K172" s="219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136</v>
      </c>
      <c r="AU172" s="228" t="s">
        <v>87</v>
      </c>
      <c r="AV172" s="13" t="s">
        <v>87</v>
      </c>
      <c r="AW172" s="13" t="s">
        <v>32</v>
      </c>
      <c r="AX172" s="13" t="s">
        <v>76</v>
      </c>
      <c r="AY172" s="228" t="s">
        <v>125</v>
      </c>
    </row>
    <row r="173" spans="2:51" s="13" customFormat="1" ht="10.2">
      <c r="B173" s="218"/>
      <c r="C173" s="219"/>
      <c r="D173" s="214" t="s">
        <v>136</v>
      </c>
      <c r="E173" s="220" t="s">
        <v>1</v>
      </c>
      <c r="F173" s="221" t="s">
        <v>220</v>
      </c>
      <c r="G173" s="219"/>
      <c r="H173" s="222">
        <v>2.415</v>
      </c>
      <c r="I173" s="223"/>
      <c r="J173" s="219"/>
      <c r="K173" s="219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136</v>
      </c>
      <c r="AU173" s="228" t="s">
        <v>87</v>
      </c>
      <c r="AV173" s="13" t="s">
        <v>87</v>
      </c>
      <c r="AW173" s="13" t="s">
        <v>32</v>
      </c>
      <c r="AX173" s="13" t="s">
        <v>76</v>
      </c>
      <c r="AY173" s="228" t="s">
        <v>125</v>
      </c>
    </row>
    <row r="174" spans="1:65" s="2" customFormat="1" ht="14.4" customHeight="1">
      <c r="A174" s="32"/>
      <c r="B174" s="33"/>
      <c r="C174" s="201" t="s">
        <v>8</v>
      </c>
      <c r="D174" s="201" t="s">
        <v>127</v>
      </c>
      <c r="E174" s="202" t="s">
        <v>221</v>
      </c>
      <c r="F174" s="203" t="s">
        <v>222</v>
      </c>
      <c r="G174" s="204" t="s">
        <v>130</v>
      </c>
      <c r="H174" s="205">
        <v>2.683</v>
      </c>
      <c r="I174" s="206"/>
      <c r="J174" s="207">
        <f>ROUND(I174*H174,2)</f>
        <v>0</v>
      </c>
      <c r="K174" s="203" t="s">
        <v>131</v>
      </c>
      <c r="L174" s="37"/>
      <c r="M174" s="208" t="s">
        <v>1</v>
      </c>
      <c r="N174" s="209" t="s">
        <v>41</v>
      </c>
      <c r="O174" s="69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12" t="s">
        <v>132</v>
      </c>
      <c r="AT174" s="212" t="s">
        <v>127</v>
      </c>
      <c r="AU174" s="212" t="s">
        <v>87</v>
      </c>
      <c r="AY174" s="15" t="s">
        <v>125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5" t="s">
        <v>84</v>
      </c>
      <c r="BK174" s="213">
        <f>ROUND(I174*H174,2)</f>
        <v>0</v>
      </c>
      <c r="BL174" s="15" t="s">
        <v>132</v>
      </c>
      <c r="BM174" s="212" t="s">
        <v>223</v>
      </c>
    </row>
    <row r="175" spans="1:47" s="2" customFormat="1" ht="10.2">
      <c r="A175" s="32"/>
      <c r="B175" s="33"/>
      <c r="C175" s="34"/>
      <c r="D175" s="214" t="s">
        <v>134</v>
      </c>
      <c r="E175" s="34"/>
      <c r="F175" s="215" t="s">
        <v>224</v>
      </c>
      <c r="G175" s="34"/>
      <c r="H175" s="34"/>
      <c r="I175" s="113"/>
      <c r="J175" s="34"/>
      <c r="K175" s="34"/>
      <c r="L175" s="37"/>
      <c r="M175" s="216"/>
      <c r="N175" s="217"/>
      <c r="O175" s="69"/>
      <c r="P175" s="69"/>
      <c r="Q175" s="69"/>
      <c r="R175" s="69"/>
      <c r="S175" s="69"/>
      <c r="T175" s="70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5" t="s">
        <v>134</v>
      </c>
      <c r="AU175" s="15" t="s">
        <v>87</v>
      </c>
    </row>
    <row r="176" spans="1:65" s="2" customFormat="1" ht="14.4" customHeight="1">
      <c r="A176" s="32"/>
      <c r="B176" s="33"/>
      <c r="C176" s="201" t="s">
        <v>225</v>
      </c>
      <c r="D176" s="201" t="s">
        <v>127</v>
      </c>
      <c r="E176" s="202" t="s">
        <v>226</v>
      </c>
      <c r="F176" s="203" t="s">
        <v>227</v>
      </c>
      <c r="G176" s="204" t="s">
        <v>196</v>
      </c>
      <c r="H176" s="205">
        <v>0.012</v>
      </c>
      <c r="I176" s="206"/>
      <c r="J176" s="207">
        <f>ROUND(I176*H176,2)</f>
        <v>0</v>
      </c>
      <c r="K176" s="203" t="s">
        <v>131</v>
      </c>
      <c r="L176" s="37"/>
      <c r="M176" s="208" t="s">
        <v>1</v>
      </c>
      <c r="N176" s="209" t="s">
        <v>41</v>
      </c>
      <c r="O176" s="69"/>
      <c r="P176" s="210">
        <f>O176*H176</f>
        <v>0</v>
      </c>
      <c r="Q176" s="210">
        <v>1.06277</v>
      </c>
      <c r="R176" s="210">
        <f>Q176*H176</f>
        <v>0.01275324</v>
      </c>
      <c r="S176" s="210">
        <v>0</v>
      </c>
      <c r="T176" s="21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12" t="s">
        <v>132</v>
      </c>
      <c r="AT176" s="212" t="s">
        <v>127</v>
      </c>
      <c r="AU176" s="212" t="s">
        <v>87</v>
      </c>
      <c r="AY176" s="15" t="s">
        <v>125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15" t="s">
        <v>84</v>
      </c>
      <c r="BK176" s="213">
        <f>ROUND(I176*H176,2)</f>
        <v>0</v>
      </c>
      <c r="BL176" s="15" t="s">
        <v>132</v>
      </c>
      <c r="BM176" s="212" t="s">
        <v>228</v>
      </c>
    </row>
    <row r="177" spans="1:47" s="2" customFormat="1" ht="10.2">
      <c r="A177" s="32"/>
      <c r="B177" s="33"/>
      <c r="C177" s="34"/>
      <c r="D177" s="214" t="s">
        <v>134</v>
      </c>
      <c r="E177" s="34"/>
      <c r="F177" s="215" t="s">
        <v>229</v>
      </c>
      <c r="G177" s="34"/>
      <c r="H177" s="34"/>
      <c r="I177" s="113"/>
      <c r="J177" s="34"/>
      <c r="K177" s="34"/>
      <c r="L177" s="37"/>
      <c r="M177" s="216"/>
      <c r="N177" s="217"/>
      <c r="O177" s="69"/>
      <c r="P177" s="69"/>
      <c r="Q177" s="69"/>
      <c r="R177" s="69"/>
      <c r="S177" s="69"/>
      <c r="T177" s="70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5" t="s">
        <v>134</v>
      </c>
      <c r="AU177" s="15" t="s">
        <v>87</v>
      </c>
    </row>
    <row r="178" spans="2:51" s="13" customFormat="1" ht="10.2">
      <c r="B178" s="218"/>
      <c r="C178" s="219"/>
      <c r="D178" s="214" t="s">
        <v>136</v>
      </c>
      <c r="E178" s="220" t="s">
        <v>1</v>
      </c>
      <c r="F178" s="221" t="s">
        <v>230</v>
      </c>
      <c r="G178" s="219"/>
      <c r="H178" s="222">
        <v>0.001</v>
      </c>
      <c r="I178" s="223"/>
      <c r="J178" s="219"/>
      <c r="K178" s="219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136</v>
      </c>
      <c r="AU178" s="228" t="s">
        <v>87</v>
      </c>
      <c r="AV178" s="13" t="s">
        <v>87</v>
      </c>
      <c r="AW178" s="13" t="s">
        <v>32</v>
      </c>
      <c r="AX178" s="13" t="s">
        <v>76</v>
      </c>
      <c r="AY178" s="228" t="s">
        <v>125</v>
      </c>
    </row>
    <row r="179" spans="2:51" s="13" customFormat="1" ht="10.2">
      <c r="B179" s="218"/>
      <c r="C179" s="219"/>
      <c r="D179" s="214" t="s">
        <v>136</v>
      </c>
      <c r="E179" s="220" t="s">
        <v>1</v>
      </c>
      <c r="F179" s="221" t="s">
        <v>231</v>
      </c>
      <c r="G179" s="219"/>
      <c r="H179" s="222">
        <v>0.011</v>
      </c>
      <c r="I179" s="223"/>
      <c r="J179" s="219"/>
      <c r="K179" s="219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136</v>
      </c>
      <c r="AU179" s="228" t="s">
        <v>87</v>
      </c>
      <c r="AV179" s="13" t="s">
        <v>87</v>
      </c>
      <c r="AW179" s="13" t="s">
        <v>32</v>
      </c>
      <c r="AX179" s="13" t="s">
        <v>76</v>
      </c>
      <c r="AY179" s="228" t="s">
        <v>125</v>
      </c>
    </row>
    <row r="180" spans="2:63" s="12" customFormat="1" ht="22.8" customHeight="1">
      <c r="B180" s="185"/>
      <c r="C180" s="186"/>
      <c r="D180" s="187" t="s">
        <v>75</v>
      </c>
      <c r="E180" s="199" t="s">
        <v>167</v>
      </c>
      <c r="F180" s="199" t="s">
        <v>232</v>
      </c>
      <c r="G180" s="186"/>
      <c r="H180" s="186"/>
      <c r="I180" s="189"/>
      <c r="J180" s="200">
        <f>BK180</f>
        <v>0</v>
      </c>
      <c r="K180" s="186"/>
      <c r="L180" s="191"/>
      <c r="M180" s="192"/>
      <c r="N180" s="193"/>
      <c r="O180" s="193"/>
      <c r="P180" s="194">
        <f>SUM(P181:P184)</f>
        <v>0</v>
      </c>
      <c r="Q180" s="193"/>
      <c r="R180" s="194">
        <f>SUM(R181:R184)</f>
        <v>0.016998799999999998</v>
      </c>
      <c r="S180" s="193"/>
      <c r="T180" s="195">
        <f>SUM(T181:T184)</f>
        <v>0</v>
      </c>
      <c r="AR180" s="196" t="s">
        <v>84</v>
      </c>
      <c r="AT180" s="197" t="s">
        <v>75</v>
      </c>
      <c r="AU180" s="197" t="s">
        <v>84</v>
      </c>
      <c r="AY180" s="196" t="s">
        <v>125</v>
      </c>
      <c r="BK180" s="198">
        <f>SUM(BK181:BK184)</f>
        <v>0</v>
      </c>
    </row>
    <row r="181" spans="1:65" s="2" customFormat="1" ht="22.8">
      <c r="A181" s="32"/>
      <c r="B181" s="33"/>
      <c r="C181" s="201" t="s">
        <v>233</v>
      </c>
      <c r="D181" s="201" t="s">
        <v>127</v>
      </c>
      <c r="E181" s="202" t="s">
        <v>234</v>
      </c>
      <c r="F181" s="203" t="s">
        <v>235</v>
      </c>
      <c r="G181" s="204" t="s">
        <v>130</v>
      </c>
      <c r="H181" s="205">
        <v>0.13</v>
      </c>
      <c r="I181" s="206"/>
      <c r="J181" s="207">
        <f>ROUND(I181*H181,2)</f>
        <v>0</v>
      </c>
      <c r="K181" s="203" t="s">
        <v>131</v>
      </c>
      <c r="L181" s="37"/>
      <c r="M181" s="208" t="s">
        <v>1</v>
      </c>
      <c r="N181" s="209" t="s">
        <v>41</v>
      </c>
      <c r="O181" s="69"/>
      <c r="P181" s="210">
        <f>O181*H181</f>
        <v>0</v>
      </c>
      <c r="Q181" s="210">
        <v>0.13076</v>
      </c>
      <c r="R181" s="210">
        <f>Q181*H181</f>
        <v>0.016998799999999998</v>
      </c>
      <c r="S181" s="210">
        <v>0</v>
      </c>
      <c r="T181" s="211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12" t="s">
        <v>132</v>
      </c>
      <c r="AT181" s="212" t="s">
        <v>127</v>
      </c>
      <c r="AU181" s="212" t="s">
        <v>87</v>
      </c>
      <c r="AY181" s="15" t="s">
        <v>125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15" t="s">
        <v>84</v>
      </c>
      <c r="BK181" s="213">
        <f>ROUND(I181*H181,2)</f>
        <v>0</v>
      </c>
      <c r="BL181" s="15" t="s">
        <v>132</v>
      </c>
      <c r="BM181" s="212" t="s">
        <v>236</v>
      </c>
    </row>
    <row r="182" spans="1:47" s="2" customFormat="1" ht="19.2">
      <c r="A182" s="32"/>
      <c r="B182" s="33"/>
      <c r="C182" s="34"/>
      <c r="D182" s="214" t="s">
        <v>134</v>
      </c>
      <c r="E182" s="34"/>
      <c r="F182" s="215" t="s">
        <v>237</v>
      </c>
      <c r="G182" s="34"/>
      <c r="H182" s="34"/>
      <c r="I182" s="113"/>
      <c r="J182" s="34"/>
      <c r="K182" s="34"/>
      <c r="L182" s="37"/>
      <c r="M182" s="216"/>
      <c r="N182" s="217"/>
      <c r="O182" s="69"/>
      <c r="P182" s="69"/>
      <c r="Q182" s="69"/>
      <c r="R182" s="69"/>
      <c r="S182" s="69"/>
      <c r="T182" s="70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5" t="s">
        <v>134</v>
      </c>
      <c r="AU182" s="15" t="s">
        <v>87</v>
      </c>
    </row>
    <row r="183" spans="1:47" s="2" customFormat="1" ht="19.2">
      <c r="A183" s="32"/>
      <c r="B183" s="33"/>
      <c r="C183" s="34"/>
      <c r="D183" s="214" t="s">
        <v>143</v>
      </c>
      <c r="E183" s="34"/>
      <c r="F183" s="229" t="s">
        <v>238</v>
      </c>
      <c r="G183" s="34"/>
      <c r="H183" s="34"/>
      <c r="I183" s="113"/>
      <c r="J183" s="34"/>
      <c r="K183" s="34"/>
      <c r="L183" s="37"/>
      <c r="M183" s="216"/>
      <c r="N183" s="217"/>
      <c r="O183" s="69"/>
      <c r="P183" s="69"/>
      <c r="Q183" s="69"/>
      <c r="R183" s="69"/>
      <c r="S183" s="69"/>
      <c r="T183" s="70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5" t="s">
        <v>143</v>
      </c>
      <c r="AU183" s="15" t="s">
        <v>87</v>
      </c>
    </row>
    <row r="184" spans="2:51" s="13" customFormat="1" ht="20.4">
      <c r="B184" s="218"/>
      <c r="C184" s="219"/>
      <c r="D184" s="214" t="s">
        <v>136</v>
      </c>
      <c r="E184" s="220" t="s">
        <v>1</v>
      </c>
      <c r="F184" s="221" t="s">
        <v>239</v>
      </c>
      <c r="G184" s="219"/>
      <c r="H184" s="222">
        <v>0.13</v>
      </c>
      <c r="I184" s="223"/>
      <c r="J184" s="219"/>
      <c r="K184" s="219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136</v>
      </c>
      <c r="AU184" s="228" t="s">
        <v>87</v>
      </c>
      <c r="AV184" s="13" t="s">
        <v>87</v>
      </c>
      <c r="AW184" s="13" t="s">
        <v>32</v>
      </c>
      <c r="AX184" s="13" t="s">
        <v>76</v>
      </c>
      <c r="AY184" s="228" t="s">
        <v>125</v>
      </c>
    </row>
    <row r="185" spans="2:63" s="12" customFormat="1" ht="22.8" customHeight="1">
      <c r="B185" s="185"/>
      <c r="C185" s="186"/>
      <c r="D185" s="187" t="s">
        <v>75</v>
      </c>
      <c r="E185" s="199" t="s">
        <v>181</v>
      </c>
      <c r="F185" s="199" t="s">
        <v>240</v>
      </c>
      <c r="G185" s="186"/>
      <c r="H185" s="186"/>
      <c r="I185" s="189"/>
      <c r="J185" s="200">
        <f>BK185</f>
        <v>0</v>
      </c>
      <c r="K185" s="186"/>
      <c r="L185" s="191"/>
      <c r="M185" s="192"/>
      <c r="N185" s="193"/>
      <c r="O185" s="193"/>
      <c r="P185" s="194">
        <f>SUM(P186:P234)</f>
        <v>0</v>
      </c>
      <c r="Q185" s="193"/>
      <c r="R185" s="194">
        <f>SUM(R186:R234)</f>
        <v>2.41194802</v>
      </c>
      <c r="S185" s="193"/>
      <c r="T185" s="195">
        <f>SUM(T186:T234)</f>
        <v>0.733275</v>
      </c>
      <c r="AR185" s="196" t="s">
        <v>84</v>
      </c>
      <c r="AT185" s="197" t="s">
        <v>75</v>
      </c>
      <c r="AU185" s="197" t="s">
        <v>84</v>
      </c>
      <c r="AY185" s="196" t="s">
        <v>125</v>
      </c>
      <c r="BK185" s="198">
        <f>SUM(BK186:BK234)</f>
        <v>0</v>
      </c>
    </row>
    <row r="186" spans="1:65" s="2" customFormat="1" ht="14.4" customHeight="1">
      <c r="A186" s="32"/>
      <c r="B186" s="33"/>
      <c r="C186" s="201" t="s">
        <v>241</v>
      </c>
      <c r="D186" s="201" t="s">
        <v>127</v>
      </c>
      <c r="E186" s="202" t="s">
        <v>242</v>
      </c>
      <c r="F186" s="203" t="s">
        <v>243</v>
      </c>
      <c r="G186" s="204" t="s">
        <v>130</v>
      </c>
      <c r="H186" s="205">
        <v>82.7</v>
      </c>
      <c r="I186" s="206"/>
      <c r="J186" s="207">
        <f>ROUND(I186*H186,2)</f>
        <v>0</v>
      </c>
      <c r="K186" s="203" t="s">
        <v>131</v>
      </c>
      <c r="L186" s="37"/>
      <c r="M186" s="208" t="s">
        <v>1</v>
      </c>
      <c r="N186" s="209" t="s">
        <v>41</v>
      </c>
      <c r="O186" s="69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12" t="s">
        <v>132</v>
      </c>
      <c r="AT186" s="212" t="s">
        <v>127</v>
      </c>
      <c r="AU186" s="212" t="s">
        <v>87</v>
      </c>
      <c r="AY186" s="15" t="s">
        <v>125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5" t="s">
        <v>84</v>
      </c>
      <c r="BK186" s="213">
        <f>ROUND(I186*H186,2)</f>
        <v>0</v>
      </c>
      <c r="BL186" s="15" t="s">
        <v>132</v>
      </c>
      <c r="BM186" s="212" t="s">
        <v>244</v>
      </c>
    </row>
    <row r="187" spans="1:47" s="2" customFormat="1" ht="19.2">
      <c r="A187" s="32"/>
      <c r="B187" s="33"/>
      <c r="C187" s="34"/>
      <c r="D187" s="214" t="s">
        <v>134</v>
      </c>
      <c r="E187" s="34"/>
      <c r="F187" s="215" t="s">
        <v>245</v>
      </c>
      <c r="G187" s="34"/>
      <c r="H187" s="34"/>
      <c r="I187" s="113"/>
      <c r="J187" s="34"/>
      <c r="K187" s="34"/>
      <c r="L187" s="37"/>
      <c r="M187" s="216"/>
      <c r="N187" s="217"/>
      <c r="O187" s="69"/>
      <c r="P187" s="69"/>
      <c r="Q187" s="69"/>
      <c r="R187" s="69"/>
      <c r="S187" s="69"/>
      <c r="T187" s="70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5" t="s">
        <v>134</v>
      </c>
      <c r="AU187" s="15" t="s">
        <v>87</v>
      </c>
    </row>
    <row r="188" spans="2:51" s="13" customFormat="1" ht="10.2">
      <c r="B188" s="218"/>
      <c r="C188" s="219"/>
      <c r="D188" s="214" t="s">
        <v>136</v>
      </c>
      <c r="E188" s="220" t="s">
        <v>1</v>
      </c>
      <c r="F188" s="221" t="s">
        <v>246</v>
      </c>
      <c r="G188" s="219"/>
      <c r="H188" s="222">
        <v>82.7</v>
      </c>
      <c r="I188" s="223"/>
      <c r="J188" s="219"/>
      <c r="K188" s="219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136</v>
      </c>
      <c r="AU188" s="228" t="s">
        <v>87</v>
      </c>
      <c r="AV188" s="13" t="s">
        <v>87</v>
      </c>
      <c r="AW188" s="13" t="s">
        <v>32</v>
      </c>
      <c r="AX188" s="13" t="s">
        <v>76</v>
      </c>
      <c r="AY188" s="228" t="s">
        <v>125</v>
      </c>
    </row>
    <row r="189" spans="1:65" s="2" customFormat="1" ht="14.4" customHeight="1">
      <c r="A189" s="32"/>
      <c r="B189" s="33"/>
      <c r="C189" s="201" t="s">
        <v>247</v>
      </c>
      <c r="D189" s="201" t="s">
        <v>127</v>
      </c>
      <c r="E189" s="202" t="s">
        <v>248</v>
      </c>
      <c r="F189" s="203" t="s">
        <v>249</v>
      </c>
      <c r="G189" s="204" t="s">
        <v>130</v>
      </c>
      <c r="H189" s="205">
        <v>82.7</v>
      </c>
      <c r="I189" s="206"/>
      <c r="J189" s="207">
        <f>ROUND(I189*H189,2)</f>
        <v>0</v>
      </c>
      <c r="K189" s="203" t="s">
        <v>131</v>
      </c>
      <c r="L189" s="37"/>
      <c r="M189" s="208" t="s">
        <v>1</v>
      </c>
      <c r="N189" s="209" t="s">
        <v>41</v>
      </c>
      <c r="O189" s="69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12" t="s">
        <v>132</v>
      </c>
      <c r="AT189" s="212" t="s">
        <v>127</v>
      </c>
      <c r="AU189" s="212" t="s">
        <v>87</v>
      </c>
      <c r="AY189" s="15" t="s">
        <v>125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15" t="s">
        <v>84</v>
      </c>
      <c r="BK189" s="213">
        <f>ROUND(I189*H189,2)</f>
        <v>0</v>
      </c>
      <c r="BL189" s="15" t="s">
        <v>132</v>
      </c>
      <c r="BM189" s="212" t="s">
        <v>250</v>
      </c>
    </row>
    <row r="190" spans="1:47" s="2" customFormat="1" ht="28.8">
      <c r="A190" s="32"/>
      <c r="B190" s="33"/>
      <c r="C190" s="34"/>
      <c r="D190" s="214" t="s">
        <v>134</v>
      </c>
      <c r="E190" s="34"/>
      <c r="F190" s="215" t="s">
        <v>251</v>
      </c>
      <c r="G190" s="34"/>
      <c r="H190" s="34"/>
      <c r="I190" s="113"/>
      <c r="J190" s="34"/>
      <c r="K190" s="34"/>
      <c r="L190" s="37"/>
      <c r="M190" s="216"/>
      <c r="N190" s="217"/>
      <c r="O190" s="69"/>
      <c r="P190" s="69"/>
      <c r="Q190" s="69"/>
      <c r="R190" s="69"/>
      <c r="S190" s="69"/>
      <c r="T190" s="7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5" t="s">
        <v>134</v>
      </c>
      <c r="AU190" s="15" t="s">
        <v>87</v>
      </c>
    </row>
    <row r="191" spans="2:51" s="13" customFormat="1" ht="10.2">
      <c r="B191" s="218"/>
      <c r="C191" s="219"/>
      <c r="D191" s="214" t="s">
        <v>136</v>
      </c>
      <c r="E191" s="220" t="s">
        <v>1</v>
      </c>
      <c r="F191" s="221" t="s">
        <v>246</v>
      </c>
      <c r="G191" s="219"/>
      <c r="H191" s="222">
        <v>82.7</v>
      </c>
      <c r="I191" s="223"/>
      <c r="J191" s="219"/>
      <c r="K191" s="219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136</v>
      </c>
      <c r="AU191" s="228" t="s">
        <v>87</v>
      </c>
      <c r="AV191" s="13" t="s">
        <v>87</v>
      </c>
      <c r="AW191" s="13" t="s">
        <v>32</v>
      </c>
      <c r="AX191" s="13" t="s">
        <v>76</v>
      </c>
      <c r="AY191" s="228" t="s">
        <v>125</v>
      </c>
    </row>
    <row r="192" spans="1:65" s="2" customFormat="1" ht="14.4" customHeight="1">
      <c r="A192" s="32"/>
      <c r="B192" s="33"/>
      <c r="C192" s="201" t="s">
        <v>252</v>
      </c>
      <c r="D192" s="201" t="s">
        <v>127</v>
      </c>
      <c r="E192" s="202" t="s">
        <v>253</v>
      </c>
      <c r="F192" s="203" t="s">
        <v>254</v>
      </c>
      <c r="G192" s="204" t="s">
        <v>130</v>
      </c>
      <c r="H192" s="205">
        <v>0.645</v>
      </c>
      <c r="I192" s="206"/>
      <c r="J192" s="207">
        <f>ROUND(I192*H192,2)</f>
        <v>0</v>
      </c>
      <c r="K192" s="203" t="s">
        <v>131</v>
      </c>
      <c r="L192" s="37"/>
      <c r="M192" s="208" t="s">
        <v>1</v>
      </c>
      <c r="N192" s="209" t="s">
        <v>41</v>
      </c>
      <c r="O192" s="69"/>
      <c r="P192" s="210">
        <f>O192*H192</f>
        <v>0</v>
      </c>
      <c r="Q192" s="210">
        <v>0</v>
      </c>
      <c r="R192" s="210">
        <f>Q192*H192</f>
        <v>0</v>
      </c>
      <c r="S192" s="210">
        <v>0.245</v>
      </c>
      <c r="T192" s="211">
        <f>S192*H192</f>
        <v>0.158025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12" t="s">
        <v>132</v>
      </c>
      <c r="AT192" s="212" t="s">
        <v>127</v>
      </c>
      <c r="AU192" s="212" t="s">
        <v>87</v>
      </c>
      <c r="AY192" s="15" t="s">
        <v>125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15" t="s">
        <v>84</v>
      </c>
      <c r="BK192" s="213">
        <f>ROUND(I192*H192,2)</f>
        <v>0</v>
      </c>
      <c r="BL192" s="15" t="s">
        <v>132</v>
      </c>
      <c r="BM192" s="212" t="s">
        <v>255</v>
      </c>
    </row>
    <row r="193" spans="1:47" s="2" customFormat="1" ht="10.2">
      <c r="A193" s="32"/>
      <c r="B193" s="33"/>
      <c r="C193" s="34"/>
      <c r="D193" s="214" t="s">
        <v>134</v>
      </c>
      <c r="E193" s="34"/>
      <c r="F193" s="215" t="s">
        <v>256</v>
      </c>
      <c r="G193" s="34"/>
      <c r="H193" s="34"/>
      <c r="I193" s="113"/>
      <c r="J193" s="34"/>
      <c r="K193" s="34"/>
      <c r="L193" s="37"/>
      <c r="M193" s="216"/>
      <c r="N193" s="217"/>
      <c r="O193" s="69"/>
      <c r="P193" s="69"/>
      <c r="Q193" s="69"/>
      <c r="R193" s="69"/>
      <c r="S193" s="69"/>
      <c r="T193" s="70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5" t="s">
        <v>134</v>
      </c>
      <c r="AU193" s="15" t="s">
        <v>87</v>
      </c>
    </row>
    <row r="194" spans="2:51" s="13" customFormat="1" ht="10.2">
      <c r="B194" s="218"/>
      <c r="C194" s="219"/>
      <c r="D194" s="214" t="s">
        <v>136</v>
      </c>
      <c r="E194" s="220" t="s">
        <v>1</v>
      </c>
      <c r="F194" s="221" t="s">
        <v>257</v>
      </c>
      <c r="G194" s="219"/>
      <c r="H194" s="222">
        <v>0.12</v>
      </c>
      <c r="I194" s="223"/>
      <c r="J194" s="219"/>
      <c r="K194" s="219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136</v>
      </c>
      <c r="AU194" s="228" t="s">
        <v>87</v>
      </c>
      <c r="AV194" s="13" t="s">
        <v>87</v>
      </c>
      <c r="AW194" s="13" t="s">
        <v>32</v>
      </c>
      <c r="AX194" s="13" t="s">
        <v>76</v>
      </c>
      <c r="AY194" s="228" t="s">
        <v>125</v>
      </c>
    </row>
    <row r="195" spans="2:51" s="13" customFormat="1" ht="10.2">
      <c r="B195" s="218"/>
      <c r="C195" s="219"/>
      <c r="D195" s="214" t="s">
        <v>136</v>
      </c>
      <c r="E195" s="220" t="s">
        <v>1</v>
      </c>
      <c r="F195" s="221" t="s">
        <v>258</v>
      </c>
      <c r="G195" s="219"/>
      <c r="H195" s="222">
        <v>0.525</v>
      </c>
      <c r="I195" s="223"/>
      <c r="J195" s="219"/>
      <c r="K195" s="219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136</v>
      </c>
      <c r="AU195" s="228" t="s">
        <v>87</v>
      </c>
      <c r="AV195" s="13" t="s">
        <v>87</v>
      </c>
      <c r="AW195" s="13" t="s">
        <v>32</v>
      </c>
      <c r="AX195" s="13" t="s">
        <v>76</v>
      </c>
      <c r="AY195" s="228" t="s">
        <v>125</v>
      </c>
    </row>
    <row r="196" spans="1:65" s="2" customFormat="1" ht="14.4" customHeight="1">
      <c r="A196" s="32"/>
      <c r="B196" s="33"/>
      <c r="C196" s="201" t="s">
        <v>7</v>
      </c>
      <c r="D196" s="201" t="s">
        <v>127</v>
      </c>
      <c r="E196" s="202" t="s">
        <v>259</v>
      </c>
      <c r="F196" s="203" t="s">
        <v>260</v>
      </c>
      <c r="G196" s="204" t="s">
        <v>130</v>
      </c>
      <c r="H196" s="205">
        <v>8.85</v>
      </c>
      <c r="I196" s="206"/>
      <c r="J196" s="207">
        <f>ROUND(I196*H196,2)</f>
        <v>0</v>
      </c>
      <c r="K196" s="203" t="s">
        <v>131</v>
      </c>
      <c r="L196" s="37"/>
      <c r="M196" s="208" t="s">
        <v>1</v>
      </c>
      <c r="N196" s="209" t="s">
        <v>41</v>
      </c>
      <c r="O196" s="69"/>
      <c r="P196" s="210">
        <f>O196*H196</f>
        <v>0</v>
      </c>
      <c r="Q196" s="210">
        <v>0</v>
      </c>
      <c r="R196" s="210">
        <f>Q196*H196</f>
        <v>0</v>
      </c>
      <c r="S196" s="210">
        <v>0.065</v>
      </c>
      <c r="T196" s="211">
        <f>S196*H196</f>
        <v>0.57525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12" t="s">
        <v>132</v>
      </c>
      <c r="AT196" s="212" t="s">
        <v>127</v>
      </c>
      <c r="AU196" s="212" t="s">
        <v>87</v>
      </c>
      <c r="AY196" s="15" t="s">
        <v>125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15" t="s">
        <v>84</v>
      </c>
      <c r="BK196" s="213">
        <f>ROUND(I196*H196,2)</f>
        <v>0</v>
      </c>
      <c r="BL196" s="15" t="s">
        <v>132</v>
      </c>
      <c r="BM196" s="212" t="s">
        <v>261</v>
      </c>
    </row>
    <row r="197" spans="1:47" s="2" customFormat="1" ht="10.2">
      <c r="A197" s="32"/>
      <c r="B197" s="33"/>
      <c r="C197" s="34"/>
      <c r="D197" s="214" t="s">
        <v>134</v>
      </c>
      <c r="E197" s="34"/>
      <c r="F197" s="215" t="s">
        <v>262</v>
      </c>
      <c r="G197" s="34"/>
      <c r="H197" s="34"/>
      <c r="I197" s="113"/>
      <c r="J197" s="34"/>
      <c r="K197" s="34"/>
      <c r="L197" s="37"/>
      <c r="M197" s="216"/>
      <c r="N197" s="217"/>
      <c r="O197" s="69"/>
      <c r="P197" s="69"/>
      <c r="Q197" s="69"/>
      <c r="R197" s="69"/>
      <c r="S197" s="69"/>
      <c r="T197" s="70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5" t="s">
        <v>134</v>
      </c>
      <c r="AU197" s="15" t="s">
        <v>87</v>
      </c>
    </row>
    <row r="198" spans="2:51" s="13" customFormat="1" ht="10.2">
      <c r="B198" s="218"/>
      <c r="C198" s="219"/>
      <c r="D198" s="214" t="s">
        <v>136</v>
      </c>
      <c r="E198" s="220" t="s">
        <v>1</v>
      </c>
      <c r="F198" s="221" t="s">
        <v>263</v>
      </c>
      <c r="G198" s="219"/>
      <c r="H198" s="222">
        <v>0.05</v>
      </c>
      <c r="I198" s="223"/>
      <c r="J198" s="219"/>
      <c r="K198" s="219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136</v>
      </c>
      <c r="AU198" s="228" t="s">
        <v>87</v>
      </c>
      <c r="AV198" s="13" t="s">
        <v>87</v>
      </c>
      <c r="AW198" s="13" t="s">
        <v>32</v>
      </c>
      <c r="AX198" s="13" t="s">
        <v>76</v>
      </c>
      <c r="AY198" s="228" t="s">
        <v>125</v>
      </c>
    </row>
    <row r="199" spans="2:51" s="13" customFormat="1" ht="10.2">
      <c r="B199" s="218"/>
      <c r="C199" s="219"/>
      <c r="D199" s="214" t="s">
        <v>136</v>
      </c>
      <c r="E199" s="220" t="s">
        <v>1</v>
      </c>
      <c r="F199" s="221" t="s">
        <v>264</v>
      </c>
      <c r="G199" s="219"/>
      <c r="H199" s="222">
        <v>4.5</v>
      </c>
      <c r="I199" s="223"/>
      <c r="J199" s="219"/>
      <c r="K199" s="219"/>
      <c r="L199" s="224"/>
      <c r="M199" s="225"/>
      <c r="N199" s="226"/>
      <c r="O199" s="226"/>
      <c r="P199" s="226"/>
      <c r="Q199" s="226"/>
      <c r="R199" s="226"/>
      <c r="S199" s="226"/>
      <c r="T199" s="227"/>
      <c r="AT199" s="228" t="s">
        <v>136</v>
      </c>
      <c r="AU199" s="228" t="s">
        <v>87</v>
      </c>
      <c r="AV199" s="13" t="s">
        <v>87</v>
      </c>
      <c r="AW199" s="13" t="s">
        <v>32</v>
      </c>
      <c r="AX199" s="13" t="s">
        <v>76</v>
      </c>
      <c r="AY199" s="228" t="s">
        <v>125</v>
      </c>
    </row>
    <row r="200" spans="2:51" s="13" customFormat="1" ht="10.2">
      <c r="B200" s="218"/>
      <c r="C200" s="219"/>
      <c r="D200" s="214" t="s">
        <v>136</v>
      </c>
      <c r="E200" s="220" t="s">
        <v>1</v>
      </c>
      <c r="F200" s="221" t="s">
        <v>265</v>
      </c>
      <c r="G200" s="219"/>
      <c r="H200" s="222">
        <v>0.8</v>
      </c>
      <c r="I200" s="223"/>
      <c r="J200" s="219"/>
      <c r="K200" s="219"/>
      <c r="L200" s="224"/>
      <c r="M200" s="225"/>
      <c r="N200" s="226"/>
      <c r="O200" s="226"/>
      <c r="P200" s="226"/>
      <c r="Q200" s="226"/>
      <c r="R200" s="226"/>
      <c r="S200" s="226"/>
      <c r="T200" s="227"/>
      <c r="AT200" s="228" t="s">
        <v>136</v>
      </c>
      <c r="AU200" s="228" t="s">
        <v>87</v>
      </c>
      <c r="AV200" s="13" t="s">
        <v>87</v>
      </c>
      <c r="AW200" s="13" t="s">
        <v>32</v>
      </c>
      <c r="AX200" s="13" t="s">
        <v>76</v>
      </c>
      <c r="AY200" s="228" t="s">
        <v>125</v>
      </c>
    </row>
    <row r="201" spans="2:51" s="13" customFormat="1" ht="10.2">
      <c r="B201" s="218"/>
      <c r="C201" s="219"/>
      <c r="D201" s="214" t="s">
        <v>136</v>
      </c>
      <c r="E201" s="220" t="s">
        <v>1</v>
      </c>
      <c r="F201" s="221" t="s">
        <v>266</v>
      </c>
      <c r="G201" s="219"/>
      <c r="H201" s="222">
        <v>3.5</v>
      </c>
      <c r="I201" s="223"/>
      <c r="J201" s="219"/>
      <c r="K201" s="219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136</v>
      </c>
      <c r="AU201" s="228" t="s">
        <v>87</v>
      </c>
      <c r="AV201" s="13" t="s">
        <v>87</v>
      </c>
      <c r="AW201" s="13" t="s">
        <v>32</v>
      </c>
      <c r="AX201" s="13" t="s">
        <v>76</v>
      </c>
      <c r="AY201" s="228" t="s">
        <v>125</v>
      </c>
    </row>
    <row r="202" spans="1:65" s="2" customFormat="1" ht="14.4" customHeight="1">
      <c r="A202" s="32"/>
      <c r="B202" s="33"/>
      <c r="C202" s="201" t="s">
        <v>267</v>
      </c>
      <c r="D202" s="201" t="s">
        <v>127</v>
      </c>
      <c r="E202" s="202" t="s">
        <v>268</v>
      </c>
      <c r="F202" s="203" t="s">
        <v>269</v>
      </c>
      <c r="G202" s="204" t="s">
        <v>270</v>
      </c>
      <c r="H202" s="205">
        <v>20</v>
      </c>
      <c r="I202" s="206"/>
      <c r="J202" s="207">
        <f>ROUND(I202*H202,2)</f>
        <v>0</v>
      </c>
      <c r="K202" s="203" t="s">
        <v>131</v>
      </c>
      <c r="L202" s="37"/>
      <c r="M202" s="208" t="s">
        <v>1</v>
      </c>
      <c r="N202" s="209" t="s">
        <v>41</v>
      </c>
      <c r="O202" s="69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12" t="s">
        <v>132</v>
      </c>
      <c r="AT202" s="212" t="s">
        <v>127</v>
      </c>
      <c r="AU202" s="212" t="s">
        <v>87</v>
      </c>
      <c r="AY202" s="15" t="s">
        <v>125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15" t="s">
        <v>84</v>
      </c>
      <c r="BK202" s="213">
        <f>ROUND(I202*H202,2)</f>
        <v>0</v>
      </c>
      <c r="BL202" s="15" t="s">
        <v>132</v>
      </c>
      <c r="BM202" s="212" t="s">
        <v>271</v>
      </c>
    </row>
    <row r="203" spans="1:47" s="2" customFormat="1" ht="10.2">
      <c r="A203" s="32"/>
      <c r="B203" s="33"/>
      <c r="C203" s="34"/>
      <c r="D203" s="214" t="s">
        <v>134</v>
      </c>
      <c r="E203" s="34"/>
      <c r="F203" s="215" t="s">
        <v>272</v>
      </c>
      <c r="G203" s="34"/>
      <c r="H203" s="34"/>
      <c r="I203" s="113"/>
      <c r="J203" s="34"/>
      <c r="K203" s="34"/>
      <c r="L203" s="37"/>
      <c r="M203" s="216"/>
      <c r="N203" s="217"/>
      <c r="O203" s="69"/>
      <c r="P203" s="69"/>
      <c r="Q203" s="69"/>
      <c r="R203" s="69"/>
      <c r="S203" s="69"/>
      <c r="T203" s="70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5" t="s">
        <v>134</v>
      </c>
      <c r="AU203" s="15" t="s">
        <v>87</v>
      </c>
    </row>
    <row r="204" spans="1:47" s="2" customFormat="1" ht="19.2">
      <c r="A204" s="32"/>
      <c r="B204" s="33"/>
      <c r="C204" s="34"/>
      <c r="D204" s="214" t="s">
        <v>143</v>
      </c>
      <c r="E204" s="34"/>
      <c r="F204" s="229" t="s">
        <v>273</v>
      </c>
      <c r="G204" s="34"/>
      <c r="H204" s="34"/>
      <c r="I204" s="113"/>
      <c r="J204" s="34"/>
      <c r="K204" s="34"/>
      <c r="L204" s="37"/>
      <c r="M204" s="216"/>
      <c r="N204" s="217"/>
      <c r="O204" s="69"/>
      <c r="P204" s="69"/>
      <c r="Q204" s="69"/>
      <c r="R204" s="69"/>
      <c r="S204" s="69"/>
      <c r="T204" s="70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5" t="s">
        <v>143</v>
      </c>
      <c r="AU204" s="15" t="s">
        <v>87</v>
      </c>
    </row>
    <row r="205" spans="2:51" s="13" customFormat="1" ht="10.2">
      <c r="B205" s="218"/>
      <c r="C205" s="219"/>
      <c r="D205" s="214" t="s">
        <v>136</v>
      </c>
      <c r="E205" s="220" t="s">
        <v>1</v>
      </c>
      <c r="F205" s="221" t="s">
        <v>274</v>
      </c>
      <c r="G205" s="219"/>
      <c r="H205" s="222">
        <v>5</v>
      </c>
      <c r="I205" s="223"/>
      <c r="J205" s="219"/>
      <c r="K205" s="219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136</v>
      </c>
      <c r="AU205" s="228" t="s">
        <v>87</v>
      </c>
      <c r="AV205" s="13" t="s">
        <v>87</v>
      </c>
      <c r="AW205" s="13" t="s">
        <v>32</v>
      </c>
      <c r="AX205" s="13" t="s">
        <v>76</v>
      </c>
      <c r="AY205" s="228" t="s">
        <v>125</v>
      </c>
    </row>
    <row r="206" spans="2:51" s="13" customFormat="1" ht="10.2">
      <c r="B206" s="218"/>
      <c r="C206" s="219"/>
      <c r="D206" s="214" t="s">
        <v>136</v>
      </c>
      <c r="E206" s="220" t="s">
        <v>1</v>
      </c>
      <c r="F206" s="221" t="s">
        <v>275</v>
      </c>
      <c r="G206" s="219"/>
      <c r="H206" s="222">
        <v>15</v>
      </c>
      <c r="I206" s="223"/>
      <c r="J206" s="219"/>
      <c r="K206" s="219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136</v>
      </c>
      <c r="AU206" s="228" t="s">
        <v>87</v>
      </c>
      <c r="AV206" s="13" t="s">
        <v>87</v>
      </c>
      <c r="AW206" s="13" t="s">
        <v>32</v>
      </c>
      <c r="AX206" s="13" t="s">
        <v>76</v>
      </c>
      <c r="AY206" s="228" t="s">
        <v>125</v>
      </c>
    </row>
    <row r="207" spans="1:65" s="2" customFormat="1" ht="14.4" customHeight="1">
      <c r="A207" s="32"/>
      <c r="B207" s="33"/>
      <c r="C207" s="201" t="s">
        <v>276</v>
      </c>
      <c r="D207" s="201" t="s">
        <v>127</v>
      </c>
      <c r="E207" s="202" t="s">
        <v>277</v>
      </c>
      <c r="F207" s="203" t="s">
        <v>278</v>
      </c>
      <c r="G207" s="204" t="s">
        <v>130</v>
      </c>
      <c r="H207" s="205">
        <v>4.3</v>
      </c>
      <c r="I207" s="206"/>
      <c r="J207" s="207">
        <f>ROUND(I207*H207,2)</f>
        <v>0</v>
      </c>
      <c r="K207" s="203" t="s">
        <v>131</v>
      </c>
      <c r="L207" s="37"/>
      <c r="M207" s="208" t="s">
        <v>1</v>
      </c>
      <c r="N207" s="209" t="s">
        <v>41</v>
      </c>
      <c r="O207" s="69"/>
      <c r="P207" s="210">
        <f>O207*H207</f>
        <v>0</v>
      </c>
      <c r="Q207" s="210">
        <v>0.0798</v>
      </c>
      <c r="R207" s="210">
        <f>Q207*H207</f>
        <v>0.34313999999999995</v>
      </c>
      <c r="S207" s="210">
        <v>0</v>
      </c>
      <c r="T207" s="211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12" t="s">
        <v>132</v>
      </c>
      <c r="AT207" s="212" t="s">
        <v>127</v>
      </c>
      <c r="AU207" s="212" t="s">
        <v>87</v>
      </c>
      <c r="AY207" s="15" t="s">
        <v>125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15" t="s">
        <v>84</v>
      </c>
      <c r="BK207" s="213">
        <f>ROUND(I207*H207,2)</f>
        <v>0</v>
      </c>
      <c r="BL207" s="15" t="s">
        <v>132</v>
      </c>
      <c r="BM207" s="212" t="s">
        <v>279</v>
      </c>
    </row>
    <row r="208" spans="1:47" s="2" customFormat="1" ht="10.2">
      <c r="A208" s="32"/>
      <c r="B208" s="33"/>
      <c r="C208" s="34"/>
      <c r="D208" s="214" t="s">
        <v>134</v>
      </c>
      <c r="E208" s="34"/>
      <c r="F208" s="215" t="s">
        <v>280</v>
      </c>
      <c r="G208" s="34"/>
      <c r="H208" s="34"/>
      <c r="I208" s="113"/>
      <c r="J208" s="34"/>
      <c r="K208" s="34"/>
      <c r="L208" s="37"/>
      <c r="M208" s="216"/>
      <c r="N208" s="217"/>
      <c r="O208" s="69"/>
      <c r="P208" s="69"/>
      <c r="Q208" s="69"/>
      <c r="R208" s="69"/>
      <c r="S208" s="69"/>
      <c r="T208" s="70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5" t="s">
        <v>134</v>
      </c>
      <c r="AU208" s="15" t="s">
        <v>87</v>
      </c>
    </row>
    <row r="209" spans="2:51" s="13" customFormat="1" ht="10.2">
      <c r="B209" s="218"/>
      <c r="C209" s="219"/>
      <c r="D209" s="214" t="s">
        <v>136</v>
      </c>
      <c r="E209" s="220" t="s">
        <v>1</v>
      </c>
      <c r="F209" s="221" t="s">
        <v>265</v>
      </c>
      <c r="G209" s="219"/>
      <c r="H209" s="222">
        <v>0.8</v>
      </c>
      <c r="I209" s="223"/>
      <c r="J209" s="219"/>
      <c r="K209" s="219"/>
      <c r="L209" s="224"/>
      <c r="M209" s="225"/>
      <c r="N209" s="226"/>
      <c r="O209" s="226"/>
      <c r="P209" s="226"/>
      <c r="Q209" s="226"/>
      <c r="R209" s="226"/>
      <c r="S209" s="226"/>
      <c r="T209" s="227"/>
      <c r="AT209" s="228" t="s">
        <v>136</v>
      </c>
      <c r="AU209" s="228" t="s">
        <v>87</v>
      </c>
      <c r="AV209" s="13" t="s">
        <v>87</v>
      </c>
      <c r="AW209" s="13" t="s">
        <v>32</v>
      </c>
      <c r="AX209" s="13" t="s">
        <v>76</v>
      </c>
      <c r="AY209" s="228" t="s">
        <v>125</v>
      </c>
    </row>
    <row r="210" spans="2:51" s="13" customFormat="1" ht="10.2">
      <c r="B210" s="218"/>
      <c r="C210" s="219"/>
      <c r="D210" s="214" t="s">
        <v>136</v>
      </c>
      <c r="E210" s="220" t="s">
        <v>1</v>
      </c>
      <c r="F210" s="221" t="s">
        <v>266</v>
      </c>
      <c r="G210" s="219"/>
      <c r="H210" s="222">
        <v>3.5</v>
      </c>
      <c r="I210" s="223"/>
      <c r="J210" s="219"/>
      <c r="K210" s="219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136</v>
      </c>
      <c r="AU210" s="228" t="s">
        <v>87</v>
      </c>
      <c r="AV210" s="13" t="s">
        <v>87</v>
      </c>
      <c r="AW210" s="13" t="s">
        <v>32</v>
      </c>
      <c r="AX210" s="13" t="s">
        <v>76</v>
      </c>
      <c r="AY210" s="228" t="s">
        <v>125</v>
      </c>
    </row>
    <row r="211" spans="1:65" s="2" customFormat="1" ht="14.4" customHeight="1">
      <c r="A211" s="32"/>
      <c r="B211" s="33"/>
      <c r="C211" s="201" t="s">
        <v>281</v>
      </c>
      <c r="D211" s="201" t="s">
        <v>127</v>
      </c>
      <c r="E211" s="202" t="s">
        <v>282</v>
      </c>
      <c r="F211" s="203" t="s">
        <v>283</v>
      </c>
      <c r="G211" s="204" t="s">
        <v>130</v>
      </c>
      <c r="H211" s="205">
        <v>13.15</v>
      </c>
      <c r="I211" s="206"/>
      <c r="J211" s="207">
        <f>ROUND(I211*H211,2)</f>
        <v>0</v>
      </c>
      <c r="K211" s="203" t="s">
        <v>131</v>
      </c>
      <c r="L211" s="37"/>
      <c r="M211" s="208" t="s">
        <v>1</v>
      </c>
      <c r="N211" s="209" t="s">
        <v>41</v>
      </c>
      <c r="O211" s="69"/>
      <c r="P211" s="210">
        <f>O211*H211</f>
        <v>0</v>
      </c>
      <c r="Q211" s="210">
        <v>0.09975</v>
      </c>
      <c r="R211" s="210">
        <f>Q211*H211</f>
        <v>1.3117125</v>
      </c>
      <c r="S211" s="210">
        <v>0</v>
      </c>
      <c r="T211" s="211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12" t="s">
        <v>132</v>
      </c>
      <c r="AT211" s="212" t="s">
        <v>127</v>
      </c>
      <c r="AU211" s="212" t="s">
        <v>87</v>
      </c>
      <c r="AY211" s="15" t="s">
        <v>125</v>
      </c>
      <c r="BE211" s="213">
        <f>IF(N211="základní",J211,0)</f>
        <v>0</v>
      </c>
      <c r="BF211" s="213">
        <f>IF(N211="snížená",J211,0)</f>
        <v>0</v>
      </c>
      <c r="BG211" s="213">
        <f>IF(N211="zákl. přenesená",J211,0)</f>
        <v>0</v>
      </c>
      <c r="BH211" s="213">
        <f>IF(N211="sníž. přenesená",J211,0)</f>
        <v>0</v>
      </c>
      <c r="BI211" s="213">
        <f>IF(N211="nulová",J211,0)</f>
        <v>0</v>
      </c>
      <c r="BJ211" s="15" t="s">
        <v>84</v>
      </c>
      <c r="BK211" s="213">
        <f>ROUND(I211*H211,2)</f>
        <v>0</v>
      </c>
      <c r="BL211" s="15" t="s">
        <v>132</v>
      </c>
      <c r="BM211" s="212" t="s">
        <v>284</v>
      </c>
    </row>
    <row r="212" spans="1:47" s="2" customFormat="1" ht="10.2">
      <c r="A212" s="32"/>
      <c r="B212" s="33"/>
      <c r="C212" s="34"/>
      <c r="D212" s="214" t="s">
        <v>134</v>
      </c>
      <c r="E212" s="34"/>
      <c r="F212" s="215" t="s">
        <v>285</v>
      </c>
      <c r="G212" s="34"/>
      <c r="H212" s="34"/>
      <c r="I212" s="113"/>
      <c r="J212" s="34"/>
      <c r="K212" s="34"/>
      <c r="L212" s="37"/>
      <c r="M212" s="216"/>
      <c r="N212" s="217"/>
      <c r="O212" s="69"/>
      <c r="P212" s="69"/>
      <c r="Q212" s="69"/>
      <c r="R212" s="69"/>
      <c r="S212" s="69"/>
      <c r="T212" s="70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5" t="s">
        <v>134</v>
      </c>
      <c r="AU212" s="15" t="s">
        <v>87</v>
      </c>
    </row>
    <row r="213" spans="2:51" s="13" customFormat="1" ht="10.2">
      <c r="B213" s="218"/>
      <c r="C213" s="219"/>
      <c r="D213" s="214" t="s">
        <v>136</v>
      </c>
      <c r="E213" s="220" t="s">
        <v>1</v>
      </c>
      <c r="F213" s="221" t="s">
        <v>263</v>
      </c>
      <c r="G213" s="219"/>
      <c r="H213" s="222">
        <v>0.05</v>
      </c>
      <c r="I213" s="223"/>
      <c r="J213" s="219"/>
      <c r="K213" s="219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136</v>
      </c>
      <c r="AU213" s="228" t="s">
        <v>87</v>
      </c>
      <c r="AV213" s="13" t="s">
        <v>87</v>
      </c>
      <c r="AW213" s="13" t="s">
        <v>32</v>
      </c>
      <c r="AX213" s="13" t="s">
        <v>76</v>
      </c>
      <c r="AY213" s="228" t="s">
        <v>125</v>
      </c>
    </row>
    <row r="214" spans="2:51" s="13" customFormat="1" ht="10.2">
      <c r="B214" s="218"/>
      <c r="C214" s="219"/>
      <c r="D214" s="214" t="s">
        <v>136</v>
      </c>
      <c r="E214" s="220" t="s">
        <v>1</v>
      </c>
      <c r="F214" s="221" t="s">
        <v>264</v>
      </c>
      <c r="G214" s="219"/>
      <c r="H214" s="222">
        <v>4.5</v>
      </c>
      <c r="I214" s="223"/>
      <c r="J214" s="219"/>
      <c r="K214" s="219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136</v>
      </c>
      <c r="AU214" s="228" t="s">
        <v>87</v>
      </c>
      <c r="AV214" s="13" t="s">
        <v>87</v>
      </c>
      <c r="AW214" s="13" t="s">
        <v>32</v>
      </c>
      <c r="AX214" s="13" t="s">
        <v>76</v>
      </c>
      <c r="AY214" s="228" t="s">
        <v>125</v>
      </c>
    </row>
    <row r="215" spans="2:51" s="13" customFormat="1" ht="10.2">
      <c r="B215" s="218"/>
      <c r="C215" s="219"/>
      <c r="D215" s="214" t="s">
        <v>136</v>
      </c>
      <c r="E215" s="220" t="s">
        <v>1</v>
      </c>
      <c r="F215" s="221" t="s">
        <v>286</v>
      </c>
      <c r="G215" s="219"/>
      <c r="H215" s="222">
        <v>1.6</v>
      </c>
      <c r="I215" s="223"/>
      <c r="J215" s="219"/>
      <c r="K215" s="219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136</v>
      </c>
      <c r="AU215" s="228" t="s">
        <v>87</v>
      </c>
      <c r="AV215" s="13" t="s">
        <v>87</v>
      </c>
      <c r="AW215" s="13" t="s">
        <v>32</v>
      </c>
      <c r="AX215" s="13" t="s">
        <v>76</v>
      </c>
      <c r="AY215" s="228" t="s">
        <v>125</v>
      </c>
    </row>
    <row r="216" spans="2:51" s="13" customFormat="1" ht="10.2">
      <c r="B216" s="218"/>
      <c r="C216" s="219"/>
      <c r="D216" s="214" t="s">
        <v>136</v>
      </c>
      <c r="E216" s="220" t="s">
        <v>1</v>
      </c>
      <c r="F216" s="221" t="s">
        <v>287</v>
      </c>
      <c r="G216" s="219"/>
      <c r="H216" s="222">
        <v>7</v>
      </c>
      <c r="I216" s="223"/>
      <c r="J216" s="219"/>
      <c r="K216" s="219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136</v>
      </c>
      <c r="AU216" s="228" t="s">
        <v>87</v>
      </c>
      <c r="AV216" s="13" t="s">
        <v>87</v>
      </c>
      <c r="AW216" s="13" t="s">
        <v>32</v>
      </c>
      <c r="AX216" s="13" t="s">
        <v>76</v>
      </c>
      <c r="AY216" s="228" t="s">
        <v>125</v>
      </c>
    </row>
    <row r="217" spans="1:65" s="2" customFormat="1" ht="14.4" customHeight="1">
      <c r="A217" s="32"/>
      <c r="B217" s="33"/>
      <c r="C217" s="201" t="s">
        <v>288</v>
      </c>
      <c r="D217" s="201" t="s">
        <v>127</v>
      </c>
      <c r="E217" s="202" t="s">
        <v>289</v>
      </c>
      <c r="F217" s="203" t="s">
        <v>290</v>
      </c>
      <c r="G217" s="204" t="s">
        <v>130</v>
      </c>
      <c r="H217" s="205">
        <v>82.7</v>
      </c>
      <c r="I217" s="206"/>
      <c r="J217" s="207">
        <f>ROUND(I217*H217,2)</f>
        <v>0</v>
      </c>
      <c r="K217" s="203" t="s">
        <v>131</v>
      </c>
      <c r="L217" s="37"/>
      <c r="M217" s="208" t="s">
        <v>1</v>
      </c>
      <c r="N217" s="209" t="s">
        <v>41</v>
      </c>
      <c r="O217" s="69"/>
      <c r="P217" s="210">
        <f>O217*H217</f>
        <v>0</v>
      </c>
      <c r="Q217" s="210">
        <v>0.00356</v>
      </c>
      <c r="R217" s="210">
        <f>Q217*H217</f>
        <v>0.294412</v>
      </c>
      <c r="S217" s="210">
        <v>0</v>
      </c>
      <c r="T217" s="211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12" t="s">
        <v>132</v>
      </c>
      <c r="AT217" s="212" t="s">
        <v>127</v>
      </c>
      <c r="AU217" s="212" t="s">
        <v>87</v>
      </c>
      <c r="AY217" s="15" t="s">
        <v>125</v>
      </c>
      <c r="BE217" s="213">
        <f>IF(N217="základní",J217,0)</f>
        <v>0</v>
      </c>
      <c r="BF217" s="213">
        <f>IF(N217="snížená",J217,0)</f>
        <v>0</v>
      </c>
      <c r="BG217" s="213">
        <f>IF(N217="zákl. přenesená",J217,0)</f>
        <v>0</v>
      </c>
      <c r="BH217" s="213">
        <f>IF(N217="sníž. přenesená",J217,0)</f>
        <v>0</v>
      </c>
      <c r="BI217" s="213">
        <f>IF(N217="nulová",J217,0)</f>
        <v>0</v>
      </c>
      <c r="BJ217" s="15" t="s">
        <v>84</v>
      </c>
      <c r="BK217" s="213">
        <f>ROUND(I217*H217,2)</f>
        <v>0</v>
      </c>
      <c r="BL217" s="15" t="s">
        <v>132</v>
      </c>
      <c r="BM217" s="212" t="s">
        <v>291</v>
      </c>
    </row>
    <row r="218" spans="1:47" s="2" customFormat="1" ht="10.2">
      <c r="A218" s="32"/>
      <c r="B218" s="33"/>
      <c r="C218" s="34"/>
      <c r="D218" s="214" t="s">
        <v>134</v>
      </c>
      <c r="E218" s="34"/>
      <c r="F218" s="215" t="s">
        <v>292</v>
      </c>
      <c r="G218" s="34"/>
      <c r="H218" s="34"/>
      <c r="I218" s="113"/>
      <c r="J218" s="34"/>
      <c r="K218" s="34"/>
      <c r="L218" s="37"/>
      <c r="M218" s="216"/>
      <c r="N218" s="217"/>
      <c r="O218" s="69"/>
      <c r="P218" s="69"/>
      <c r="Q218" s="69"/>
      <c r="R218" s="69"/>
      <c r="S218" s="69"/>
      <c r="T218" s="70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5" t="s">
        <v>134</v>
      </c>
      <c r="AU218" s="15" t="s">
        <v>87</v>
      </c>
    </row>
    <row r="219" spans="1:47" s="2" customFormat="1" ht="28.8">
      <c r="A219" s="32"/>
      <c r="B219" s="33"/>
      <c r="C219" s="34"/>
      <c r="D219" s="214" t="s">
        <v>143</v>
      </c>
      <c r="E219" s="34"/>
      <c r="F219" s="229" t="s">
        <v>293</v>
      </c>
      <c r="G219" s="34"/>
      <c r="H219" s="34"/>
      <c r="I219" s="113"/>
      <c r="J219" s="34"/>
      <c r="K219" s="34"/>
      <c r="L219" s="37"/>
      <c r="M219" s="216"/>
      <c r="N219" s="217"/>
      <c r="O219" s="69"/>
      <c r="P219" s="69"/>
      <c r="Q219" s="69"/>
      <c r="R219" s="69"/>
      <c r="S219" s="69"/>
      <c r="T219" s="70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5" t="s">
        <v>143</v>
      </c>
      <c r="AU219" s="15" t="s">
        <v>87</v>
      </c>
    </row>
    <row r="220" spans="2:51" s="13" customFormat="1" ht="10.2">
      <c r="B220" s="218"/>
      <c r="C220" s="219"/>
      <c r="D220" s="214" t="s">
        <v>136</v>
      </c>
      <c r="E220" s="220" t="s">
        <v>1</v>
      </c>
      <c r="F220" s="221" t="s">
        <v>246</v>
      </c>
      <c r="G220" s="219"/>
      <c r="H220" s="222">
        <v>82.7</v>
      </c>
      <c r="I220" s="223"/>
      <c r="J220" s="219"/>
      <c r="K220" s="219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136</v>
      </c>
      <c r="AU220" s="228" t="s">
        <v>87</v>
      </c>
      <c r="AV220" s="13" t="s">
        <v>87</v>
      </c>
      <c r="AW220" s="13" t="s">
        <v>32</v>
      </c>
      <c r="AX220" s="13" t="s">
        <v>76</v>
      </c>
      <c r="AY220" s="228" t="s">
        <v>125</v>
      </c>
    </row>
    <row r="221" spans="1:65" s="2" customFormat="1" ht="14.4" customHeight="1">
      <c r="A221" s="32"/>
      <c r="B221" s="33"/>
      <c r="C221" s="201" t="s">
        <v>294</v>
      </c>
      <c r="D221" s="201" t="s">
        <v>127</v>
      </c>
      <c r="E221" s="202" t="s">
        <v>295</v>
      </c>
      <c r="F221" s="203" t="s">
        <v>296</v>
      </c>
      <c r="G221" s="204" t="s">
        <v>130</v>
      </c>
      <c r="H221" s="205">
        <v>82.7</v>
      </c>
      <c r="I221" s="206"/>
      <c r="J221" s="207">
        <f>ROUND(I221*H221,2)</f>
        <v>0</v>
      </c>
      <c r="K221" s="203" t="s">
        <v>131</v>
      </c>
      <c r="L221" s="37"/>
      <c r="M221" s="208" t="s">
        <v>1</v>
      </c>
      <c r="N221" s="209" t="s">
        <v>41</v>
      </c>
      <c r="O221" s="69"/>
      <c r="P221" s="210">
        <f>O221*H221</f>
        <v>0</v>
      </c>
      <c r="Q221" s="210">
        <v>0.00534</v>
      </c>
      <c r="R221" s="210">
        <f>Q221*H221</f>
        <v>0.441618</v>
      </c>
      <c r="S221" s="210">
        <v>0</v>
      </c>
      <c r="T221" s="211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212" t="s">
        <v>132</v>
      </c>
      <c r="AT221" s="212" t="s">
        <v>127</v>
      </c>
      <c r="AU221" s="212" t="s">
        <v>87</v>
      </c>
      <c r="AY221" s="15" t="s">
        <v>125</v>
      </c>
      <c r="BE221" s="213">
        <f>IF(N221="základní",J221,0)</f>
        <v>0</v>
      </c>
      <c r="BF221" s="213">
        <f>IF(N221="snížená",J221,0)</f>
        <v>0</v>
      </c>
      <c r="BG221" s="213">
        <f>IF(N221="zákl. přenesená",J221,0)</f>
        <v>0</v>
      </c>
      <c r="BH221" s="213">
        <f>IF(N221="sníž. přenesená",J221,0)</f>
        <v>0</v>
      </c>
      <c r="BI221" s="213">
        <f>IF(N221="nulová",J221,0)</f>
        <v>0</v>
      </c>
      <c r="BJ221" s="15" t="s">
        <v>84</v>
      </c>
      <c r="BK221" s="213">
        <f>ROUND(I221*H221,2)</f>
        <v>0</v>
      </c>
      <c r="BL221" s="15" t="s">
        <v>132</v>
      </c>
      <c r="BM221" s="212" t="s">
        <v>297</v>
      </c>
    </row>
    <row r="222" spans="1:47" s="2" customFormat="1" ht="10.2">
      <c r="A222" s="32"/>
      <c r="B222" s="33"/>
      <c r="C222" s="34"/>
      <c r="D222" s="214" t="s">
        <v>134</v>
      </c>
      <c r="E222" s="34"/>
      <c r="F222" s="215" t="s">
        <v>298</v>
      </c>
      <c r="G222" s="34"/>
      <c r="H222" s="34"/>
      <c r="I222" s="113"/>
      <c r="J222" s="34"/>
      <c r="K222" s="34"/>
      <c r="L222" s="37"/>
      <c r="M222" s="216"/>
      <c r="N222" s="217"/>
      <c r="O222" s="69"/>
      <c r="P222" s="69"/>
      <c r="Q222" s="69"/>
      <c r="R222" s="69"/>
      <c r="S222" s="69"/>
      <c r="T222" s="70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5" t="s">
        <v>134</v>
      </c>
      <c r="AU222" s="15" t="s">
        <v>87</v>
      </c>
    </row>
    <row r="223" spans="1:47" s="2" customFormat="1" ht="28.8">
      <c r="A223" s="32"/>
      <c r="B223" s="33"/>
      <c r="C223" s="34"/>
      <c r="D223" s="214" t="s">
        <v>143</v>
      </c>
      <c r="E223" s="34"/>
      <c r="F223" s="229" t="s">
        <v>299</v>
      </c>
      <c r="G223" s="34"/>
      <c r="H223" s="34"/>
      <c r="I223" s="113"/>
      <c r="J223" s="34"/>
      <c r="K223" s="34"/>
      <c r="L223" s="37"/>
      <c r="M223" s="216"/>
      <c r="N223" s="217"/>
      <c r="O223" s="69"/>
      <c r="P223" s="69"/>
      <c r="Q223" s="69"/>
      <c r="R223" s="69"/>
      <c r="S223" s="69"/>
      <c r="T223" s="70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5" t="s">
        <v>143</v>
      </c>
      <c r="AU223" s="15" t="s">
        <v>87</v>
      </c>
    </row>
    <row r="224" spans="2:51" s="13" customFormat="1" ht="10.2">
      <c r="B224" s="218"/>
      <c r="C224" s="219"/>
      <c r="D224" s="214" t="s">
        <v>136</v>
      </c>
      <c r="E224" s="220" t="s">
        <v>1</v>
      </c>
      <c r="F224" s="221" t="s">
        <v>246</v>
      </c>
      <c r="G224" s="219"/>
      <c r="H224" s="222">
        <v>82.7</v>
      </c>
      <c r="I224" s="223"/>
      <c r="J224" s="219"/>
      <c r="K224" s="219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136</v>
      </c>
      <c r="AU224" s="228" t="s">
        <v>87</v>
      </c>
      <c r="AV224" s="13" t="s">
        <v>87</v>
      </c>
      <c r="AW224" s="13" t="s">
        <v>32</v>
      </c>
      <c r="AX224" s="13" t="s">
        <v>76</v>
      </c>
      <c r="AY224" s="228" t="s">
        <v>125</v>
      </c>
    </row>
    <row r="225" spans="1:65" s="2" customFormat="1" ht="14.4" customHeight="1">
      <c r="A225" s="32"/>
      <c r="B225" s="33"/>
      <c r="C225" s="201" t="s">
        <v>300</v>
      </c>
      <c r="D225" s="201" t="s">
        <v>127</v>
      </c>
      <c r="E225" s="202" t="s">
        <v>301</v>
      </c>
      <c r="F225" s="203" t="s">
        <v>302</v>
      </c>
      <c r="G225" s="204" t="s">
        <v>140</v>
      </c>
      <c r="H225" s="205">
        <v>0.012</v>
      </c>
      <c r="I225" s="206"/>
      <c r="J225" s="207">
        <f>ROUND(I225*H225,2)</f>
        <v>0</v>
      </c>
      <c r="K225" s="203" t="s">
        <v>1</v>
      </c>
      <c r="L225" s="37"/>
      <c r="M225" s="208" t="s">
        <v>1</v>
      </c>
      <c r="N225" s="209" t="s">
        <v>41</v>
      </c>
      <c r="O225" s="69"/>
      <c r="P225" s="210">
        <f>O225*H225</f>
        <v>0</v>
      </c>
      <c r="Q225" s="210">
        <v>1.63721</v>
      </c>
      <c r="R225" s="210">
        <f>Q225*H225</f>
        <v>0.01964652</v>
      </c>
      <c r="S225" s="210">
        <v>0</v>
      </c>
      <c r="T225" s="211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212" t="s">
        <v>132</v>
      </c>
      <c r="AT225" s="212" t="s">
        <v>127</v>
      </c>
      <c r="AU225" s="212" t="s">
        <v>87</v>
      </c>
      <c r="AY225" s="15" t="s">
        <v>125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15" t="s">
        <v>84</v>
      </c>
      <c r="BK225" s="213">
        <f>ROUND(I225*H225,2)</f>
        <v>0</v>
      </c>
      <c r="BL225" s="15" t="s">
        <v>132</v>
      </c>
      <c r="BM225" s="212" t="s">
        <v>303</v>
      </c>
    </row>
    <row r="226" spans="1:47" s="2" customFormat="1" ht="10.2">
      <c r="A226" s="32"/>
      <c r="B226" s="33"/>
      <c r="C226" s="34"/>
      <c r="D226" s="214" t="s">
        <v>134</v>
      </c>
      <c r="E226" s="34"/>
      <c r="F226" s="215" t="s">
        <v>304</v>
      </c>
      <c r="G226" s="34"/>
      <c r="H226" s="34"/>
      <c r="I226" s="113"/>
      <c r="J226" s="34"/>
      <c r="K226" s="34"/>
      <c r="L226" s="37"/>
      <c r="M226" s="216"/>
      <c r="N226" s="217"/>
      <c r="O226" s="69"/>
      <c r="P226" s="69"/>
      <c r="Q226" s="69"/>
      <c r="R226" s="69"/>
      <c r="S226" s="69"/>
      <c r="T226" s="70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5" t="s">
        <v>134</v>
      </c>
      <c r="AU226" s="15" t="s">
        <v>87</v>
      </c>
    </row>
    <row r="227" spans="1:47" s="2" customFormat="1" ht="28.8">
      <c r="A227" s="32"/>
      <c r="B227" s="33"/>
      <c r="C227" s="34"/>
      <c r="D227" s="214" t="s">
        <v>143</v>
      </c>
      <c r="E227" s="34"/>
      <c r="F227" s="229" t="s">
        <v>305</v>
      </c>
      <c r="G227" s="34"/>
      <c r="H227" s="34"/>
      <c r="I227" s="113"/>
      <c r="J227" s="34"/>
      <c r="K227" s="34"/>
      <c r="L227" s="37"/>
      <c r="M227" s="216"/>
      <c r="N227" s="217"/>
      <c r="O227" s="69"/>
      <c r="P227" s="69"/>
      <c r="Q227" s="69"/>
      <c r="R227" s="69"/>
      <c r="S227" s="69"/>
      <c r="T227" s="70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5" t="s">
        <v>143</v>
      </c>
      <c r="AU227" s="15" t="s">
        <v>87</v>
      </c>
    </row>
    <row r="228" spans="2:51" s="13" customFormat="1" ht="10.2">
      <c r="B228" s="218"/>
      <c r="C228" s="219"/>
      <c r="D228" s="214" t="s">
        <v>136</v>
      </c>
      <c r="E228" s="220" t="s">
        <v>1</v>
      </c>
      <c r="F228" s="221" t="s">
        <v>306</v>
      </c>
      <c r="G228" s="219"/>
      <c r="H228" s="222">
        <v>0.003</v>
      </c>
      <c r="I228" s="223"/>
      <c r="J228" s="219"/>
      <c r="K228" s="219"/>
      <c r="L228" s="224"/>
      <c r="M228" s="225"/>
      <c r="N228" s="226"/>
      <c r="O228" s="226"/>
      <c r="P228" s="226"/>
      <c r="Q228" s="226"/>
      <c r="R228" s="226"/>
      <c r="S228" s="226"/>
      <c r="T228" s="227"/>
      <c r="AT228" s="228" t="s">
        <v>136</v>
      </c>
      <c r="AU228" s="228" t="s">
        <v>87</v>
      </c>
      <c r="AV228" s="13" t="s">
        <v>87</v>
      </c>
      <c r="AW228" s="13" t="s">
        <v>32</v>
      </c>
      <c r="AX228" s="13" t="s">
        <v>76</v>
      </c>
      <c r="AY228" s="228" t="s">
        <v>125</v>
      </c>
    </row>
    <row r="229" spans="2:51" s="13" customFormat="1" ht="10.2">
      <c r="B229" s="218"/>
      <c r="C229" s="219"/>
      <c r="D229" s="214" t="s">
        <v>136</v>
      </c>
      <c r="E229" s="220" t="s">
        <v>1</v>
      </c>
      <c r="F229" s="221" t="s">
        <v>307</v>
      </c>
      <c r="G229" s="219"/>
      <c r="H229" s="222">
        <v>0.009</v>
      </c>
      <c r="I229" s="223"/>
      <c r="J229" s="219"/>
      <c r="K229" s="219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136</v>
      </c>
      <c r="AU229" s="228" t="s">
        <v>87</v>
      </c>
      <c r="AV229" s="13" t="s">
        <v>87</v>
      </c>
      <c r="AW229" s="13" t="s">
        <v>32</v>
      </c>
      <c r="AX229" s="13" t="s">
        <v>76</v>
      </c>
      <c r="AY229" s="228" t="s">
        <v>125</v>
      </c>
    </row>
    <row r="230" spans="1:65" s="2" customFormat="1" ht="14.4" customHeight="1">
      <c r="A230" s="32"/>
      <c r="B230" s="33"/>
      <c r="C230" s="201" t="s">
        <v>308</v>
      </c>
      <c r="D230" s="201" t="s">
        <v>127</v>
      </c>
      <c r="E230" s="202" t="s">
        <v>309</v>
      </c>
      <c r="F230" s="203" t="s">
        <v>310</v>
      </c>
      <c r="G230" s="204" t="s">
        <v>130</v>
      </c>
      <c r="H230" s="205">
        <v>4.3</v>
      </c>
      <c r="I230" s="206"/>
      <c r="J230" s="207">
        <f>ROUND(I230*H230,2)</f>
        <v>0</v>
      </c>
      <c r="K230" s="203" t="s">
        <v>1</v>
      </c>
      <c r="L230" s="37"/>
      <c r="M230" s="208" t="s">
        <v>1</v>
      </c>
      <c r="N230" s="209" t="s">
        <v>41</v>
      </c>
      <c r="O230" s="69"/>
      <c r="P230" s="210">
        <f>O230*H230</f>
        <v>0</v>
      </c>
      <c r="Q230" s="210">
        <v>0.00033</v>
      </c>
      <c r="R230" s="210">
        <f>Q230*H230</f>
        <v>0.001419</v>
      </c>
      <c r="S230" s="210">
        <v>0</v>
      </c>
      <c r="T230" s="211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212" t="s">
        <v>132</v>
      </c>
      <c r="AT230" s="212" t="s">
        <v>127</v>
      </c>
      <c r="AU230" s="212" t="s">
        <v>87</v>
      </c>
      <c r="AY230" s="15" t="s">
        <v>125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15" t="s">
        <v>84</v>
      </c>
      <c r="BK230" s="213">
        <f>ROUND(I230*H230,2)</f>
        <v>0</v>
      </c>
      <c r="BL230" s="15" t="s">
        <v>132</v>
      </c>
      <c r="BM230" s="212" t="s">
        <v>311</v>
      </c>
    </row>
    <row r="231" spans="1:47" s="2" customFormat="1" ht="10.2">
      <c r="A231" s="32"/>
      <c r="B231" s="33"/>
      <c r="C231" s="34"/>
      <c r="D231" s="214" t="s">
        <v>134</v>
      </c>
      <c r="E231" s="34"/>
      <c r="F231" s="215" t="s">
        <v>310</v>
      </c>
      <c r="G231" s="34"/>
      <c r="H231" s="34"/>
      <c r="I231" s="113"/>
      <c r="J231" s="34"/>
      <c r="K231" s="34"/>
      <c r="L231" s="37"/>
      <c r="M231" s="216"/>
      <c r="N231" s="217"/>
      <c r="O231" s="69"/>
      <c r="P231" s="69"/>
      <c r="Q231" s="69"/>
      <c r="R231" s="69"/>
      <c r="S231" s="69"/>
      <c r="T231" s="70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5" t="s">
        <v>134</v>
      </c>
      <c r="AU231" s="15" t="s">
        <v>87</v>
      </c>
    </row>
    <row r="232" spans="1:47" s="2" customFormat="1" ht="19.2">
      <c r="A232" s="32"/>
      <c r="B232" s="33"/>
      <c r="C232" s="34"/>
      <c r="D232" s="214" t="s">
        <v>143</v>
      </c>
      <c r="E232" s="34"/>
      <c r="F232" s="229" t="s">
        <v>312</v>
      </c>
      <c r="G232" s="34"/>
      <c r="H232" s="34"/>
      <c r="I232" s="113"/>
      <c r="J232" s="34"/>
      <c r="K232" s="34"/>
      <c r="L232" s="37"/>
      <c r="M232" s="216"/>
      <c r="N232" s="217"/>
      <c r="O232" s="69"/>
      <c r="P232" s="69"/>
      <c r="Q232" s="69"/>
      <c r="R232" s="69"/>
      <c r="S232" s="69"/>
      <c r="T232" s="70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5" t="s">
        <v>143</v>
      </c>
      <c r="AU232" s="15" t="s">
        <v>87</v>
      </c>
    </row>
    <row r="233" spans="2:51" s="13" customFormat="1" ht="10.2">
      <c r="B233" s="218"/>
      <c r="C233" s="219"/>
      <c r="D233" s="214" t="s">
        <v>136</v>
      </c>
      <c r="E233" s="220" t="s">
        <v>1</v>
      </c>
      <c r="F233" s="221" t="s">
        <v>265</v>
      </c>
      <c r="G233" s="219"/>
      <c r="H233" s="222">
        <v>0.8</v>
      </c>
      <c r="I233" s="223"/>
      <c r="J233" s="219"/>
      <c r="K233" s="219"/>
      <c r="L233" s="224"/>
      <c r="M233" s="225"/>
      <c r="N233" s="226"/>
      <c r="O233" s="226"/>
      <c r="P233" s="226"/>
      <c r="Q233" s="226"/>
      <c r="R233" s="226"/>
      <c r="S233" s="226"/>
      <c r="T233" s="227"/>
      <c r="AT233" s="228" t="s">
        <v>136</v>
      </c>
      <c r="AU233" s="228" t="s">
        <v>87</v>
      </c>
      <c r="AV233" s="13" t="s">
        <v>87</v>
      </c>
      <c r="AW233" s="13" t="s">
        <v>32</v>
      </c>
      <c r="AX233" s="13" t="s">
        <v>76</v>
      </c>
      <c r="AY233" s="228" t="s">
        <v>125</v>
      </c>
    </row>
    <row r="234" spans="2:51" s="13" customFormat="1" ht="10.2">
      <c r="B234" s="218"/>
      <c r="C234" s="219"/>
      <c r="D234" s="214" t="s">
        <v>136</v>
      </c>
      <c r="E234" s="220" t="s">
        <v>1</v>
      </c>
      <c r="F234" s="221" t="s">
        <v>266</v>
      </c>
      <c r="G234" s="219"/>
      <c r="H234" s="222">
        <v>3.5</v>
      </c>
      <c r="I234" s="223"/>
      <c r="J234" s="219"/>
      <c r="K234" s="219"/>
      <c r="L234" s="224"/>
      <c r="M234" s="225"/>
      <c r="N234" s="226"/>
      <c r="O234" s="226"/>
      <c r="P234" s="226"/>
      <c r="Q234" s="226"/>
      <c r="R234" s="226"/>
      <c r="S234" s="226"/>
      <c r="T234" s="227"/>
      <c r="AT234" s="228" t="s">
        <v>136</v>
      </c>
      <c r="AU234" s="228" t="s">
        <v>87</v>
      </c>
      <c r="AV234" s="13" t="s">
        <v>87</v>
      </c>
      <c r="AW234" s="13" t="s">
        <v>32</v>
      </c>
      <c r="AX234" s="13" t="s">
        <v>76</v>
      </c>
      <c r="AY234" s="228" t="s">
        <v>125</v>
      </c>
    </row>
    <row r="235" spans="2:63" s="12" customFormat="1" ht="22.8" customHeight="1">
      <c r="B235" s="185"/>
      <c r="C235" s="186"/>
      <c r="D235" s="187" t="s">
        <v>75</v>
      </c>
      <c r="E235" s="199" t="s">
        <v>313</v>
      </c>
      <c r="F235" s="199" t="s">
        <v>314</v>
      </c>
      <c r="G235" s="186"/>
      <c r="H235" s="186"/>
      <c r="I235" s="189"/>
      <c r="J235" s="200">
        <f>BK235</f>
        <v>0</v>
      </c>
      <c r="K235" s="186"/>
      <c r="L235" s="191"/>
      <c r="M235" s="192"/>
      <c r="N235" s="193"/>
      <c r="O235" s="193"/>
      <c r="P235" s="194">
        <f>SUM(P236:P237)</f>
        <v>0</v>
      </c>
      <c r="Q235" s="193"/>
      <c r="R235" s="194">
        <f>SUM(R236:R237)</f>
        <v>0</v>
      </c>
      <c r="S235" s="193"/>
      <c r="T235" s="195">
        <f>SUM(T236:T237)</f>
        <v>0</v>
      </c>
      <c r="AR235" s="196" t="s">
        <v>84</v>
      </c>
      <c r="AT235" s="197" t="s">
        <v>75</v>
      </c>
      <c r="AU235" s="197" t="s">
        <v>84</v>
      </c>
      <c r="AY235" s="196" t="s">
        <v>125</v>
      </c>
      <c r="BK235" s="198">
        <f>SUM(BK236:BK237)</f>
        <v>0</v>
      </c>
    </row>
    <row r="236" spans="1:65" s="2" customFormat="1" ht="14.4" customHeight="1">
      <c r="A236" s="32"/>
      <c r="B236" s="33"/>
      <c r="C236" s="201" t="s">
        <v>315</v>
      </c>
      <c r="D236" s="201" t="s">
        <v>127</v>
      </c>
      <c r="E236" s="202" t="s">
        <v>316</v>
      </c>
      <c r="F236" s="203" t="s">
        <v>317</v>
      </c>
      <c r="G236" s="204" t="s">
        <v>196</v>
      </c>
      <c r="H236" s="205">
        <v>4.765</v>
      </c>
      <c r="I236" s="206"/>
      <c r="J236" s="207">
        <f>ROUND(I236*H236,2)</f>
        <v>0</v>
      </c>
      <c r="K236" s="203" t="s">
        <v>131</v>
      </c>
      <c r="L236" s="37"/>
      <c r="M236" s="208" t="s">
        <v>1</v>
      </c>
      <c r="N236" s="209" t="s">
        <v>41</v>
      </c>
      <c r="O236" s="69"/>
      <c r="P236" s="210">
        <f>O236*H236</f>
        <v>0</v>
      </c>
      <c r="Q236" s="210">
        <v>0</v>
      </c>
      <c r="R236" s="210">
        <f>Q236*H236</f>
        <v>0</v>
      </c>
      <c r="S236" s="210">
        <v>0</v>
      </c>
      <c r="T236" s="211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12" t="s">
        <v>132</v>
      </c>
      <c r="AT236" s="212" t="s">
        <v>127</v>
      </c>
      <c r="AU236" s="212" t="s">
        <v>87</v>
      </c>
      <c r="AY236" s="15" t="s">
        <v>125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15" t="s">
        <v>84</v>
      </c>
      <c r="BK236" s="213">
        <f>ROUND(I236*H236,2)</f>
        <v>0</v>
      </c>
      <c r="BL236" s="15" t="s">
        <v>132</v>
      </c>
      <c r="BM236" s="212" t="s">
        <v>318</v>
      </c>
    </row>
    <row r="237" spans="1:47" s="2" customFormat="1" ht="10.2">
      <c r="A237" s="32"/>
      <c r="B237" s="33"/>
      <c r="C237" s="34"/>
      <c r="D237" s="214" t="s">
        <v>134</v>
      </c>
      <c r="E237" s="34"/>
      <c r="F237" s="215" t="s">
        <v>319</v>
      </c>
      <c r="G237" s="34"/>
      <c r="H237" s="34"/>
      <c r="I237" s="113"/>
      <c r="J237" s="34"/>
      <c r="K237" s="34"/>
      <c r="L237" s="37"/>
      <c r="M237" s="216"/>
      <c r="N237" s="217"/>
      <c r="O237" s="69"/>
      <c r="P237" s="69"/>
      <c r="Q237" s="69"/>
      <c r="R237" s="69"/>
      <c r="S237" s="69"/>
      <c r="T237" s="70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5" t="s">
        <v>134</v>
      </c>
      <c r="AU237" s="15" t="s">
        <v>87</v>
      </c>
    </row>
    <row r="238" spans="2:63" s="12" customFormat="1" ht="25.95" customHeight="1">
      <c r="B238" s="185"/>
      <c r="C238" s="186"/>
      <c r="D238" s="187" t="s">
        <v>75</v>
      </c>
      <c r="E238" s="188" t="s">
        <v>320</v>
      </c>
      <c r="F238" s="188" t="s">
        <v>321</v>
      </c>
      <c r="G238" s="186"/>
      <c r="H238" s="186"/>
      <c r="I238" s="189"/>
      <c r="J238" s="190">
        <f>BK238</f>
        <v>0</v>
      </c>
      <c r="K238" s="186"/>
      <c r="L238" s="191"/>
      <c r="M238" s="192"/>
      <c r="N238" s="193"/>
      <c r="O238" s="193"/>
      <c r="P238" s="194">
        <f>P239</f>
        <v>0</v>
      </c>
      <c r="Q238" s="193"/>
      <c r="R238" s="194">
        <f>R239</f>
        <v>0.019440000000000002</v>
      </c>
      <c r="S238" s="193"/>
      <c r="T238" s="195">
        <f>T239</f>
        <v>0</v>
      </c>
      <c r="AR238" s="196" t="s">
        <v>87</v>
      </c>
      <c r="AT238" s="197" t="s">
        <v>75</v>
      </c>
      <c r="AU238" s="197" t="s">
        <v>76</v>
      </c>
      <c r="AY238" s="196" t="s">
        <v>125</v>
      </c>
      <c r="BK238" s="198">
        <f>BK239</f>
        <v>0</v>
      </c>
    </row>
    <row r="239" spans="2:63" s="12" customFormat="1" ht="22.8" customHeight="1">
      <c r="B239" s="185"/>
      <c r="C239" s="186"/>
      <c r="D239" s="187" t="s">
        <v>75</v>
      </c>
      <c r="E239" s="199" t="s">
        <v>322</v>
      </c>
      <c r="F239" s="199" t="s">
        <v>323</v>
      </c>
      <c r="G239" s="186"/>
      <c r="H239" s="186"/>
      <c r="I239" s="189"/>
      <c r="J239" s="200">
        <f>BK239</f>
        <v>0</v>
      </c>
      <c r="K239" s="186"/>
      <c r="L239" s="191"/>
      <c r="M239" s="192"/>
      <c r="N239" s="193"/>
      <c r="O239" s="193"/>
      <c r="P239" s="194">
        <f>SUM(P240:P251)</f>
        <v>0</v>
      </c>
      <c r="Q239" s="193"/>
      <c r="R239" s="194">
        <f>SUM(R240:R251)</f>
        <v>0.019440000000000002</v>
      </c>
      <c r="S239" s="193"/>
      <c r="T239" s="195">
        <f>SUM(T240:T251)</f>
        <v>0</v>
      </c>
      <c r="AR239" s="196" t="s">
        <v>87</v>
      </c>
      <c r="AT239" s="197" t="s">
        <v>75</v>
      </c>
      <c r="AU239" s="197" t="s">
        <v>84</v>
      </c>
      <c r="AY239" s="196" t="s">
        <v>125</v>
      </c>
      <c r="BK239" s="198">
        <f>SUM(BK240:BK251)</f>
        <v>0</v>
      </c>
    </row>
    <row r="240" spans="1:65" s="2" customFormat="1" ht="14.4" customHeight="1">
      <c r="A240" s="32"/>
      <c r="B240" s="33"/>
      <c r="C240" s="201" t="s">
        <v>324</v>
      </c>
      <c r="D240" s="201" t="s">
        <v>127</v>
      </c>
      <c r="E240" s="202" t="s">
        <v>325</v>
      </c>
      <c r="F240" s="203" t="s">
        <v>326</v>
      </c>
      <c r="G240" s="204" t="s">
        <v>130</v>
      </c>
      <c r="H240" s="205">
        <v>9.72</v>
      </c>
      <c r="I240" s="206"/>
      <c r="J240" s="207">
        <f>ROUND(I240*H240,2)</f>
        <v>0</v>
      </c>
      <c r="K240" s="203" t="s">
        <v>131</v>
      </c>
      <c r="L240" s="37"/>
      <c r="M240" s="208" t="s">
        <v>1</v>
      </c>
      <c r="N240" s="209" t="s">
        <v>41</v>
      </c>
      <c r="O240" s="69"/>
      <c r="P240" s="210">
        <f>O240*H240</f>
        <v>0</v>
      </c>
      <c r="Q240" s="210">
        <v>0</v>
      </c>
      <c r="R240" s="210">
        <f>Q240*H240</f>
        <v>0</v>
      </c>
      <c r="S240" s="210">
        <v>0</v>
      </c>
      <c r="T240" s="211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212" t="s">
        <v>225</v>
      </c>
      <c r="AT240" s="212" t="s">
        <v>127</v>
      </c>
      <c r="AU240" s="212" t="s">
        <v>87</v>
      </c>
      <c r="AY240" s="15" t="s">
        <v>125</v>
      </c>
      <c r="BE240" s="213">
        <f>IF(N240="základní",J240,0)</f>
        <v>0</v>
      </c>
      <c r="BF240" s="213">
        <f>IF(N240="snížená",J240,0)</f>
        <v>0</v>
      </c>
      <c r="BG240" s="213">
        <f>IF(N240="zákl. přenesená",J240,0)</f>
        <v>0</v>
      </c>
      <c r="BH240" s="213">
        <f>IF(N240="sníž. přenesená",J240,0)</f>
        <v>0</v>
      </c>
      <c r="BI240" s="213">
        <f>IF(N240="nulová",J240,0)</f>
        <v>0</v>
      </c>
      <c r="BJ240" s="15" t="s">
        <v>84</v>
      </c>
      <c r="BK240" s="213">
        <f>ROUND(I240*H240,2)</f>
        <v>0</v>
      </c>
      <c r="BL240" s="15" t="s">
        <v>225</v>
      </c>
      <c r="BM240" s="212" t="s">
        <v>327</v>
      </c>
    </row>
    <row r="241" spans="1:47" s="2" customFormat="1" ht="10.2">
      <c r="A241" s="32"/>
      <c r="B241" s="33"/>
      <c r="C241" s="34"/>
      <c r="D241" s="214" t="s">
        <v>134</v>
      </c>
      <c r="E241" s="34"/>
      <c r="F241" s="215" t="s">
        <v>328</v>
      </c>
      <c r="G241" s="34"/>
      <c r="H241" s="34"/>
      <c r="I241" s="113"/>
      <c r="J241" s="34"/>
      <c r="K241" s="34"/>
      <c r="L241" s="37"/>
      <c r="M241" s="216"/>
      <c r="N241" s="217"/>
      <c r="O241" s="69"/>
      <c r="P241" s="69"/>
      <c r="Q241" s="69"/>
      <c r="R241" s="69"/>
      <c r="S241" s="69"/>
      <c r="T241" s="70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5" t="s">
        <v>134</v>
      </c>
      <c r="AU241" s="15" t="s">
        <v>87</v>
      </c>
    </row>
    <row r="242" spans="2:51" s="13" customFormat="1" ht="20.4">
      <c r="B242" s="218"/>
      <c r="C242" s="219"/>
      <c r="D242" s="214" t="s">
        <v>136</v>
      </c>
      <c r="E242" s="220" t="s">
        <v>1</v>
      </c>
      <c r="F242" s="221" t="s">
        <v>329</v>
      </c>
      <c r="G242" s="219"/>
      <c r="H242" s="222">
        <v>0.87</v>
      </c>
      <c r="I242" s="223"/>
      <c r="J242" s="219"/>
      <c r="K242" s="219"/>
      <c r="L242" s="224"/>
      <c r="M242" s="225"/>
      <c r="N242" s="226"/>
      <c r="O242" s="226"/>
      <c r="P242" s="226"/>
      <c r="Q242" s="226"/>
      <c r="R242" s="226"/>
      <c r="S242" s="226"/>
      <c r="T242" s="227"/>
      <c r="AT242" s="228" t="s">
        <v>136</v>
      </c>
      <c r="AU242" s="228" t="s">
        <v>87</v>
      </c>
      <c r="AV242" s="13" t="s">
        <v>87</v>
      </c>
      <c r="AW242" s="13" t="s">
        <v>32</v>
      </c>
      <c r="AX242" s="13" t="s">
        <v>76</v>
      </c>
      <c r="AY242" s="228" t="s">
        <v>125</v>
      </c>
    </row>
    <row r="243" spans="2:51" s="13" customFormat="1" ht="10.2">
      <c r="B243" s="218"/>
      <c r="C243" s="219"/>
      <c r="D243" s="214" t="s">
        <v>136</v>
      </c>
      <c r="E243" s="220" t="s">
        <v>1</v>
      </c>
      <c r="F243" s="221" t="s">
        <v>263</v>
      </c>
      <c r="G243" s="219"/>
      <c r="H243" s="222">
        <v>0.05</v>
      </c>
      <c r="I243" s="223"/>
      <c r="J243" s="219"/>
      <c r="K243" s="219"/>
      <c r="L243" s="224"/>
      <c r="M243" s="225"/>
      <c r="N243" s="226"/>
      <c r="O243" s="226"/>
      <c r="P243" s="226"/>
      <c r="Q243" s="226"/>
      <c r="R243" s="226"/>
      <c r="S243" s="226"/>
      <c r="T243" s="227"/>
      <c r="AT243" s="228" t="s">
        <v>136</v>
      </c>
      <c r="AU243" s="228" t="s">
        <v>87</v>
      </c>
      <c r="AV243" s="13" t="s">
        <v>87</v>
      </c>
      <c r="AW243" s="13" t="s">
        <v>32</v>
      </c>
      <c r="AX243" s="13" t="s">
        <v>76</v>
      </c>
      <c r="AY243" s="228" t="s">
        <v>125</v>
      </c>
    </row>
    <row r="244" spans="2:51" s="13" customFormat="1" ht="10.2">
      <c r="B244" s="218"/>
      <c r="C244" s="219"/>
      <c r="D244" s="214" t="s">
        <v>136</v>
      </c>
      <c r="E244" s="220" t="s">
        <v>1</v>
      </c>
      <c r="F244" s="221" t="s">
        <v>264</v>
      </c>
      <c r="G244" s="219"/>
      <c r="H244" s="222">
        <v>4.5</v>
      </c>
      <c r="I244" s="223"/>
      <c r="J244" s="219"/>
      <c r="K244" s="219"/>
      <c r="L244" s="224"/>
      <c r="M244" s="225"/>
      <c r="N244" s="226"/>
      <c r="O244" s="226"/>
      <c r="P244" s="226"/>
      <c r="Q244" s="226"/>
      <c r="R244" s="226"/>
      <c r="S244" s="226"/>
      <c r="T244" s="227"/>
      <c r="AT244" s="228" t="s">
        <v>136</v>
      </c>
      <c r="AU244" s="228" t="s">
        <v>87</v>
      </c>
      <c r="AV244" s="13" t="s">
        <v>87</v>
      </c>
      <c r="AW244" s="13" t="s">
        <v>32</v>
      </c>
      <c r="AX244" s="13" t="s">
        <v>76</v>
      </c>
      <c r="AY244" s="228" t="s">
        <v>125</v>
      </c>
    </row>
    <row r="245" spans="2:51" s="13" customFormat="1" ht="10.2">
      <c r="B245" s="218"/>
      <c r="C245" s="219"/>
      <c r="D245" s="214" t="s">
        <v>136</v>
      </c>
      <c r="E245" s="220" t="s">
        <v>1</v>
      </c>
      <c r="F245" s="221" t="s">
        <v>265</v>
      </c>
      <c r="G245" s="219"/>
      <c r="H245" s="222">
        <v>0.8</v>
      </c>
      <c r="I245" s="223"/>
      <c r="J245" s="219"/>
      <c r="K245" s="219"/>
      <c r="L245" s="224"/>
      <c r="M245" s="225"/>
      <c r="N245" s="226"/>
      <c r="O245" s="226"/>
      <c r="P245" s="226"/>
      <c r="Q245" s="226"/>
      <c r="R245" s="226"/>
      <c r="S245" s="226"/>
      <c r="T245" s="227"/>
      <c r="AT245" s="228" t="s">
        <v>136</v>
      </c>
      <c r="AU245" s="228" t="s">
        <v>87</v>
      </c>
      <c r="AV245" s="13" t="s">
        <v>87</v>
      </c>
      <c r="AW245" s="13" t="s">
        <v>32</v>
      </c>
      <c r="AX245" s="13" t="s">
        <v>76</v>
      </c>
      <c r="AY245" s="228" t="s">
        <v>125</v>
      </c>
    </row>
    <row r="246" spans="2:51" s="13" customFormat="1" ht="10.2">
      <c r="B246" s="218"/>
      <c r="C246" s="219"/>
      <c r="D246" s="214" t="s">
        <v>136</v>
      </c>
      <c r="E246" s="220" t="s">
        <v>1</v>
      </c>
      <c r="F246" s="221" t="s">
        <v>266</v>
      </c>
      <c r="G246" s="219"/>
      <c r="H246" s="222">
        <v>3.5</v>
      </c>
      <c r="I246" s="223"/>
      <c r="J246" s="219"/>
      <c r="K246" s="219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136</v>
      </c>
      <c r="AU246" s="228" t="s">
        <v>87</v>
      </c>
      <c r="AV246" s="13" t="s">
        <v>87</v>
      </c>
      <c r="AW246" s="13" t="s">
        <v>32</v>
      </c>
      <c r="AX246" s="13" t="s">
        <v>76</v>
      </c>
      <c r="AY246" s="228" t="s">
        <v>125</v>
      </c>
    </row>
    <row r="247" spans="1:65" s="2" customFormat="1" ht="14.4" customHeight="1">
      <c r="A247" s="32"/>
      <c r="B247" s="33"/>
      <c r="C247" s="230" t="s">
        <v>330</v>
      </c>
      <c r="D247" s="230" t="s">
        <v>331</v>
      </c>
      <c r="E247" s="231" t="s">
        <v>332</v>
      </c>
      <c r="F247" s="232" t="s">
        <v>333</v>
      </c>
      <c r="G247" s="233" t="s">
        <v>334</v>
      </c>
      <c r="H247" s="234">
        <v>19.44</v>
      </c>
      <c r="I247" s="235"/>
      <c r="J247" s="236">
        <f>ROUND(I247*H247,2)</f>
        <v>0</v>
      </c>
      <c r="K247" s="232" t="s">
        <v>131</v>
      </c>
      <c r="L247" s="237"/>
      <c r="M247" s="238" t="s">
        <v>1</v>
      </c>
      <c r="N247" s="239" t="s">
        <v>41</v>
      </c>
      <c r="O247" s="69"/>
      <c r="P247" s="210">
        <f>O247*H247</f>
        <v>0</v>
      </c>
      <c r="Q247" s="210">
        <v>0.001</v>
      </c>
      <c r="R247" s="210">
        <f>Q247*H247</f>
        <v>0.019440000000000002</v>
      </c>
      <c r="S247" s="210">
        <v>0</v>
      </c>
      <c r="T247" s="211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212" t="s">
        <v>335</v>
      </c>
      <c r="AT247" s="212" t="s">
        <v>331</v>
      </c>
      <c r="AU247" s="212" t="s">
        <v>87</v>
      </c>
      <c r="AY247" s="15" t="s">
        <v>125</v>
      </c>
      <c r="BE247" s="213">
        <f>IF(N247="základní",J247,0)</f>
        <v>0</v>
      </c>
      <c r="BF247" s="213">
        <f>IF(N247="snížená",J247,0)</f>
        <v>0</v>
      </c>
      <c r="BG247" s="213">
        <f>IF(N247="zákl. přenesená",J247,0)</f>
        <v>0</v>
      </c>
      <c r="BH247" s="213">
        <f>IF(N247="sníž. přenesená",J247,0)</f>
        <v>0</v>
      </c>
      <c r="BI247" s="213">
        <f>IF(N247="nulová",J247,0)</f>
        <v>0</v>
      </c>
      <c r="BJ247" s="15" t="s">
        <v>84</v>
      </c>
      <c r="BK247" s="213">
        <f>ROUND(I247*H247,2)</f>
        <v>0</v>
      </c>
      <c r="BL247" s="15" t="s">
        <v>225</v>
      </c>
      <c r="BM247" s="212" t="s">
        <v>336</v>
      </c>
    </row>
    <row r="248" spans="1:47" s="2" customFormat="1" ht="10.2">
      <c r="A248" s="32"/>
      <c r="B248" s="33"/>
      <c r="C248" s="34"/>
      <c r="D248" s="214" t="s">
        <v>134</v>
      </c>
      <c r="E248" s="34"/>
      <c r="F248" s="215" t="s">
        <v>333</v>
      </c>
      <c r="G248" s="34"/>
      <c r="H248" s="34"/>
      <c r="I248" s="113"/>
      <c r="J248" s="34"/>
      <c r="K248" s="34"/>
      <c r="L248" s="37"/>
      <c r="M248" s="216"/>
      <c r="N248" s="217"/>
      <c r="O248" s="69"/>
      <c r="P248" s="69"/>
      <c r="Q248" s="69"/>
      <c r="R248" s="69"/>
      <c r="S248" s="69"/>
      <c r="T248" s="70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5" t="s">
        <v>134</v>
      </c>
      <c r="AU248" s="15" t="s">
        <v>87</v>
      </c>
    </row>
    <row r="249" spans="2:51" s="13" customFormat="1" ht="10.2">
      <c r="B249" s="218"/>
      <c r="C249" s="219"/>
      <c r="D249" s="214" t="s">
        <v>136</v>
      </c>
      <c r="E249" s="220" t="s">
        <v>1</v>
      </c>
      <c r="F249" s="221" t="s">
        <v>337</v>
      </c>
      <c r="G249" s="219"/>
      <c r="H249" s="222">
        <v>19.44</v>
      </c>
      <c r="I249" s="223"/>
      <c r="J249" s="219"/>
      <c r="K249" s="219"/>
      <c r="L249" s="224"/>
      <c r="M249" s="225"/>
      <c r="N249" s="226"/>
      <c r="O249" s="226"/>
      <c r="P249" s="226"/>
      <c r="Q249" s="226"/>
      <c r="R249" s="226"/>
      <c r="S249" s="226"/>
      <c r="T249" s="227"/>
      <c r="AT249" s="228" t="s">
        <v>136</v>
      </c>
      <c r="AU249" s="228" t="s">
        <v>87</v>
      </c>
      <c r="AV249" s="13" t="s">
        <v>87</v>
      </c>
      <c r="AW249" s="13" t="s">
        <v>32</v>
      </c>
      <c r="AX249" s="13" t="s">
        <v>76</v>
      </c>
      <c r="AY249" s="228" t="s">
        <v>125</v>
      </c>
    </row>
    <row r="250" spans="1:65" s="2" customFormat="1" ht="14.4" customHeight="1">
      <c r="A250" s="32"/>
      <c r="B250" s="33"/>
      <c r="C250" s="201" t="s">
        <v>335</v>
      </c>
      <c r="D250" s="201" t="s">
        <v>127</v>
      </c>
      <c r="E250" s="202" t="s">
        <v>338</v>
      </c>
      <c r="F250" s="203" t="s">
        <v>339</v>
      </c>
      <c r="G250" s="204" t="s">
        <v>196</v>
      </c>
      <c r="H250" s="205">
        <v>0.019</v>
      </c>
      <c r="I250" s="206"/>
      <c r="J250" s="207">
        <f>ROUND(I250*H250,2)</f>
        <v>0</v>
      </c>
      <c r="K250" s="203" t="s">
        <v>131</v>
      </c>
      <c r="L250" s="37"/>
      <c r="M250" s="208" t="s">
        <v>1</v>
      </c>
      <c r="N250" s="209" t="s">
        <v>41</v>
      </c>
      <c r="O250" s="69"/>
      <c r="P250" s="210">
        <f>O250*H250</f>
        <v>0</v>
      </c>
      <c r="Q250" s="210">
        <v>0</v>
      </c>
      <c r="R250" s="210">
        <f>Q250*H250</f>
        <v>0</v>
      </c>
      <c r="S250" s="210">
        <v>0</v>
      </c>
      <c r="T250" s="211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212" t="s">
        <v>225</v>
      </c>
      <c r="AT250" s="212" t="s">
        <v>127</v>
      </c>
      <c r="AU250" s="212" t="s">
        <v>87</v>
      </c>
      <c r="AY250" s="15" t="s">
        <v>125</v>
      </c>
      <c r="BE250" s="213">
        <f>IF(N250="základní",J250,0)</f>
        <v>0</v>
      </c>
      <c r="BF250" s="213">
        <f>IF(N250="snížená",J250,0)</f>
        <v>0</v>
      </c>
      <c r="BG250" s="213">
        <f>IF(N250="zákl. přenesená",J250,0)</f>
        <v>0</v>
      </c>
      <c r="BH250" s="213">
        <f>IF(N250="sníž. přenesená",J250,0)</f>
        <v>0</v>
      </c>
      <c r="BI250" s="213">
        <f>IF(N250="nulová",J250,0)</f>
        <v>0</v>
      </c>
      <c r="BJ250" s="15" t="s">
        <v>84</v>
      </c>
      <c r="BK250" s="213">
        <f>ROUND(I250*H250,2)</f>
        <v>0</v>
      </c>
      <c r="BL250" s="15" t="s">
        <v>225</v>
      </c>
      <c r="BM250" s="212" t="s">
        <v>340</v>
      </c>
    </row>
    <row r="251" spans="1:47" s="2" customFormat="1" ht="19.2">
      <c r="A251" s="32"/>
      <c r="B251" s="33"/>
      <c r="C251" s="34"/>
      <c r="D251" s="214" t="s">
        <v>134</v>
      </c>
      <c r="E251" s="34"/>
      <c r="F251" s="215" t="s">
        <v>341</v>
      </c>
      <c r="G251" s="34"/>
      <c r="H251" s="34"/>
      <c r="I251" s="113"/>
      <c r="J251" s="34"/>
      <c r="K251" s="34"/>
      <c r="L251" s="37"/>
      <c r="M251" s="240"/>
      <c r="N251" s="241"/>
      <c r="O251" s="242"/>
      <c r="P251" s="242"/>
      <c r="Q251" s="242"/>
      <c r="R251" s="242"/>
      <c r="S251" s="242"/>
      <c r="T251" s="243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5" t="s">
        <v>134</v>
      </c>
      <c r="AU251" s="15" t="s">
        <v>87</v>
      </c>
    </row>
    <row r="252" spans="1:31" s="2" customFormat="1" ht="6.9" customHeight="1">
      <c r="A252" s="32"/>
      <c r="B252" s="52"/>
      <c r="C252" s="53"/>
      <c r="D252" s="53"/>
      <c r="E252" s="53"/>
      <c r="F252" s="53"/>
      <c r="G252" s="53"/>
      <c r="H252" s="53"/>
      <c r="I252" s="150"/>
      <c r="J252" s="53"/>
      <c r="K252" s="53"/>
      <c r="L252" s="37"/>
      <c r="M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</row>
  </sheetData>
  <sheetProtection algorithmName="SHA-512" hashValue="smpyGqsbpQHf4fhBkyXtZITNuxyqiTAE3C/9aCxcY903xHpYlEGksWhnKzLN0HF0xIsJzHTt8mCFGlM3gCkeTg==" saltValue="vcmcK3ntJEps6goBXe3LZJGZp88Ca+vkNddejPJkxnKyK7ho7XLH6r7ugSB+6UgrX4HV+Fxcx1KKCJeKVa1t7Q==" spinCount="100000" sheet="1" objects="1" scenarios="1" formatColumns="0" formatRows="0" autoFilter="0"/>
  <autoFilter ref="C123:K251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9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6.00390625" style="1" customWidth="1"/>
    <col min="8" max="8" width="9.8515625" style="1" customWidth="1"/>
    <col min="9" max="9" width="17.28125" style="106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" customHeight="1">
      <c r="I2" s="106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5" t="s">
        <v>90</v>
      </c>
    </row>
    <row r="3" spans="2:46" s="1" customFormat="1" ht="6.9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8"/>
      <c r="AT3" s="15" t="s">
        <v>87</v>
      </c>
    </row>
    <row r="4" spans="2:46" s="1" customFormat="1" ht="24.9" customHeight="1">
      <c r="B4" s="18"/>
      <c r="D4" s="110" t="s">
        <v>94</v>
      </c>
      <c r="I4" s="106"/>
      <c r="L4" s="18"/>
      <c r="M4" s="111" t="s">
        <v>10</v>
      </c>
      <c r="AT4" s="15" t="s">
        <v>4</v>
      </c>
    </row>
    <row r="5" spans="2:12" s="1" customFormat="1" ht="6.9" customHeight="1">
      <c r="B5" s="18"/>
      <c r="I5" s="106"/>
      <c r="L5" s="18"/>
    </row>
    <row r="6" spans="2:12" s="1" customFormat="1" ht="12" customHeight="1">
      <c r="B6" s="18"/>
      <c r="D6" s="112" t="s">
        <v>16</v>
      </c>
      <c r="I6" s="106"/>
      <c r="L6" s="18"/>
    </row>
    <row r="7" spans="2:12" s="1" customFormat="1" ht="14.4" customHeight="1">
      <c r="B7" s="18"/>
      <c r="E7" s="285" t="str">
        <f>'Rekapitulace stavby'!K6</f>
        <v>DVT Bušinec, Tismice, oprava opevnění, ř. km 2,785-2,815 (zhotovení projektové dokumentace)</v>
      </c>
      <c r="F7" s="286"/>
      <c r="G7" s="286"/>
      <c r="H7" s="286"/>
      <c r="I7" s="106"/>
      <c r="L7" s="18"/>
    </row>
    <row r="8" spans="1:31" s="2" customFormat="1" ht="12" customHeight="1">
      <c r="A8" s="32"/>
      <c r="B8" s="37"/>
      <c r="C8" s="32"/>
      <c r="D8" s="112" t="s">
        <v>95</v>
      </c>
      <c r="E8" s="32"/>
      <c r="F8" s="32"/>
      <c r="G8" s="32"/>
      <c r="H8" s="32"/>
      <c r="I8" s="11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" customHeight="1">
      <c r="A9" s="32"/>
      <c r="B9" s="37"/>
      <c r="C9" s="32"/>
      <c r="D9" s="32"/>
      <c r="E9" s="287" t="s">
        <v>342</v>
      </c>
      <c r="F9" s="288"/>
      <c r="G9" s="288"/>
      <c r="H9" s="288"/>
      <c r="I9" s="11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7"/>
      <c r="C10" s="32"/>
      <c r="D10" s="32"/>
      <c r="E10" s="32"/>
      <c r="F10" s="32"/>
      <c r="G10" s="32"/>
      <c r="H10" s="32"/>
      <c r="I10" s="11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2" t="s">
        <v>18</v>
      </c>
      <c r="E11" s="32"/>
      <c r="F11" s="114" t="s">
        <v>86</v>
      </c>
      <c r="G11" s="32"/>
      <c r="H11" s="32"/>
      <c r="I11" s="115" t="s">
        <v>19</v>
      </c>
      <c r="J11" s="11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2" t="s">
        <v>20</v>
      </c>
      <c r="E12" s="32"/>
      <c r="F12" s="114" t="s">
        <v>21</v>
      </c>
      <c r="G12" s="32"/>
      <c r="H12" s="32"/>
      <c r="I12" s="115" t="s">
        <v>22</v>
      </c>
      <c r="J12" s="116" t="str">
        <f>'Rekapitulace stavby'!AN8</f>
        <v>9. 3. 2020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7"/>
      <c r="C13" s="32"/>
      <c r="D13" s="32"/>
      <c r="E13" s="32"/>
      <c r="F13" s="32"/>
      <c r="G13" s="32"/>
      <c r="H13" s="32"/>
      <c r="I13" s="11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2" t="s">
        <v>24</v>
      </c>
      <c r="E14" s="32"/>
      <c r="F14" s="32"/>
      <c r="G14" s="32"/>
      <c r="H14" s="32"/>
      <c r="I14" s="115" t="s">
        <v>25</v>
      </c>
      <c r="J14" s="114" t="s">
        <v>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4" t="s">
        <v>26</v>
      </c>
      <c r="F15" s="32"/>
      <c r="G15" s="32"/>
      <c r="H15" s="32"/>
      <c r="I15" s="115" t="s">
        <v>27</v>
      </c>
      <c r="J15" s="114" t="s">
        <v>1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7"/>
      <c r="C16" s="32"/>
      <c r="D16" s="32"/>
      <c r="E16" s="32"/>
      <c r="F16" s="32"/>
      <c r="G16" s="32"/>
      <c r="H16" s="32"/>
      <c r="I16" s="11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28</v>
      </c>
      <c r="E17" s="32"/>
      <c r="F17" s="32"/>
      <c r="G17" s="32"/>
      <c r="H17" s="32"/>
      <c r="I17" s="115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9" t="str">
        <f>'Rekapitulace stavby'!E14</f>
        <v>Vyplň údaj</v>
      </c>
      <c r="F18" s="290"/>
      <c r="G18" s="290"/>
      <c r="H18" s="290"/>
      <c r="I18" s="115" t="s">
        <v>27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7"/>
      <c r="C19" s="32"/>
      <c r="D19" s="32"/>
      <c r="E19" s="32"/>
      <c r="F19" s="32"/>
      <c r="G19" s="32"/>
      <c r="H19" s="32"/>
      <c r="I19" s="11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30</v>
      </c>
      <c r="E20" s="32"/>
      <c r="F20" s="32"/>
      <c r="G20" s="32"/>
      <c r="H20" s="32"/>
      <c r="I20" s="115" t="s">
        <v>25</v>
      </c>
      <c r="J20" s="114" t="s">
        <v>1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">
        <v>31</v>
      </c>
      <c r="F21" s="32"/>
      <c r="G21" s="32"/>
      <c r="H21" s="32"/>
      <c r="I21" s="115" t="s">
        <v>27</v>
      </c>
      <c r="J21" s="114" t="s">
        <v>1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7"/>
      <c r="C22" s="32"/>
      <c r="D22" s="32"/>
      <c r="E22" s="32"/>
      <c r="F22" s="32"/>
      <c r="G22" s="32"/>
      <c r="H22" s="32"/>
      <c r="I22" s="11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33</v>
      </c>
      <c r="E23" s="32"/>
      <c r="F23" s="32"/>
      <c r="G23" s="32"/>
      <c r="H23" s="32"/>
      <c r="I23" s="115" t="s">
        <v>25</v>
      </c>
      <c r="J23" s="114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27</v>
      </c>
      <c r="J24" s="114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7"/>
      <c r="C25" s="32"/>
      <c r="D25" s="32"/>
      <c r="E25" s="32"/>
      <c r="F25" s="32"/>
      <c r="G25" s="32"/>
      <c r="H25" s="32"/>
      <c r="I25" s="11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34</v>
      </c>
      <c r="E26" s="32"/>
      <c r="F26" s="32"/>
      <c r="G26" s="32"/>
      <c r="H26" s="32"/>
      <c r="I26" s="11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" customHeight="1">
      <c r="A27" s="117"/>
      <c r="B27" s="118"/>
      <c r="C27" s="117"/>
      <c r="D27" s="117"/>
      <c r="E27" s="291" t="s">
        <v>1</v>
      </c>
      <c r="F27" s="291"/>
      <c r="G27" s="291"/>
      <c r="H27" s="291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2"/>
      <c r="B28" s="37"/>
      <c r="C28" s="32"/>
      <c r="D28" s="32"/>
      <c r="E28" s="32"/>
      <c r="F28" s="32"/>
      <c r="G28" s="32"/>
      <c r="H28" s="32"/>
      <c r="I28" s="11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7"/>
      <c r="C29" s="32"/>
      <c r="D29" s="121"/>
      <c r="E29" s="121"/>
      <c r="F29" s="121"/>
      <c r="G29" s="121"/>
      <c r="H29" s="121"/>
      <c r="I29" s="122"/>
      <c r="J29" s="121"/>
      <c r="K29" s="12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36</v>
      </c>
      <c r="E30" s="32"/>
      <c r="F30" s="32"/>
      <c r="G30" s="32"/>
      <c r="H30" s="32"/>
      <c r="I30" s="113"/>
      <c r="J30" s="124">
        <f>ROUND(J124,2)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7"/>
      <c r="C31" s="32"/>
      <c r="D31" s="121"/>
      <c r="E31" s="121"/>
      <c r="F31" s="121"/>
      <c r="G31" s="121"/>
      <c r="H31" s="121"/>
      <c r="I31" s="122"/>
      <c r="J31" s="121"/>
      <c r="K31" s="121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7"/>
      <c r="C32" s="32"/>
      <c r="D32" s="32"/>
      <c r="E32" s="32"/>
      <c r="F32" s="125" t="s">
        <v>38</v>
      </c>
      <c r="G32" s="32"/>
      <c r="H32" s="32"/>
      <c r="I32" s="126" t="s">
        <v>37</v>
      </c>
      <c r="J32" s="125" t="s">
        <v>39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7"/>
      <c r="C33" s="32"/>
      <c r="D33" s="127" t="s">
        <v>40</v>
      </c>
      <c r="E33" s="112" t="s">
        <v>41</v>
      </c>
      <c r="F33" s="128">
        <f>ROUND((SUM(BE124:BE298)),2)</f>
        <v>0</v>
      </c>
      <c r="G33" s="32"/>
      <c r="H33" s="32"/>
      <c r="I33" s="129">
        <v>0.21</v>
      </c>
      <c r="J33" s="128">
        <f>ROUND(((SUM(BE124:BE298))*I33),2)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7"/>
      <c r="C34" s="32"/>
      <c r="D34" s="32"/>
      <c r="E34" s="112" t="s">
        <v>42</v>
      </c>
      <c r="F34" s="128">
        <f>ROUND((SUM(BF124:BF298)),2)</f>
        <v>0</v>
      </c>
      <c r="G34" s="32"/>
      <c r="H34" s="32"/>
      <c r="I34" s="129">
        <v>0.15</v>
      </c>
      <c r="J34" s="128">
        <f>ROUND(((SUM(BF124:BF298))*I34),2)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12" t="s">
        <v>43</v>
      </c>
      <c r="F35" s="128">
        <f>ROUND((SUM(BG124:BG298)),2)</f>
        <v>0</v>
      </c>
      <c r="G35" s="32"/>
      <c r="H35" s="32"/>
      <c r="I35" s="129">
        <v>0.21</v>
      </c>
      <c r="J35" s="128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7"/>
      <c r="C36" s="32"/>
      <c r="D36" s="32"/>
      <c r="E36" s="112" t="s">
        <v>44</v>
      </c>
      <c r="F36" s="128">
        <f>ROUND((SUM(BH124:BH298)),2)</f>
        <v>0</v>
      </c>
      <c r="G36" s="32"/>
      <c r="H36" s="32"/>
      <c r="I36" s="129">
        <v>0.15</v>
      </c>
      <c r="J36" s="128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12" t="s">
        <v>45</v>
      </c>
      <c r="F37" s="128">
        <f>ROUND((SUM(BI124:BI298)),2)</f>
        <v>0</v>
      </c>
      <c r="G37" s="32"/>
      <c r="H37" s="32"/>
      <c r="I37" s="129">
        <v>0</v>
      </c>
      <c r="J37" s="128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7"/>
      <c r="C38" s="32"/>
      <c r="D38" s="32"/>
      <c r="E38" s="32"/>
      <c r="F38" s="32"/>
      <c r="G38" s="32"/>
      <c r="H38" s="32"/>
      <c r="I38" s="113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0"/>
      <c r="D39" s="131" t="s">
        <v>46</v>
      </c>
      <c r="E39" s="132"/>
      <c r="F39" s="132"/>
      <c r="G39" s="133" t="s">
        <v>47</v>
      </c>
      <c r="H39" s="134" t="s">
        <v>48</v>
      </c>
      <c r="I39" s="135"/>
      <c r="J39" s="136">
        <f>SUM(J30:J37)</f>
        <v>0</v>
      </c>
      <c r="K39" s="137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7"/>
      <c r="C40" s="32"/>
      <c r="D40" s="32"/>
      <c r="E40" s="32"/>
      <c r="F40" s="32"/>
      <c r="G40" s="32"/>
      <c r="H40" s="32"/>
      <c r="I40" s="11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8"/>
      <c r="I41" s="106"/>
      <c r="L41" s="18"/>
    </row>
    <row r="42" spans="2:12" s="1" customFormat="1" ht="14.4" customHeight="1">
      <c r="B42" s="18"/>
      <c r="I42" s="106"/>
      <c r="L42" s="18"/>
    </row>
    <row r="43" spans="2:12" s="1" customFormat="1" ht="14.4" customHeight="1">
      <c r="B43" s="18"/>
      <c r="I43" s="106"/>
      <c r="L43" s="18"/>
    </row>
    <row r="44" spans="2:12" s="1" customFormat="1" ht="14.4" customHeight="1">
      <c r="B44" s="18"/>
      <c r="I44" s="106"/>
      <c r="L44" s="18"/>
    </row>
    <row r="45" spans="2:12" s="1" customFormat="1" ht="14.4" customHeight="1">
      <c r="B45" s="18"/>
      <c r="I45" s="106"/>
      <c r="L45" s="18"/>
    </row>
    <row r="46" spans="2:12" s="1" customFormat="1" ht="14.4" customHeight="1">
      <c r="B46" s="18"/>
      <c r="I46" s="106"/>
      <c r="L46" s="18"/>
    </row>
    <row r="47" spans="2:12" s="1" customFormat="1" ht="14.4" customHeight="1">
      <c r="B47" s="18"/>
      <c r="I47" s="106"/>
      <c r="L47" s="18"/>
    </row>
    <row r="48" spans="2:12" s="1" customFormat="1" ht="14.4" customHeight="1">
      <c r="B48" s="18"/>
      <c r="I48" s="106"/>
      <c r="L48" s="18"/>
    </row>
    <row r="49" spans="2:12" s="1" customFormat="1" ht="14.4" customHeight="1">
      <c r="B49" s="18"/>
      <c r="I49" s="106"/>
      <c r="L49" s="18"/>
    </row>
    <row r="50" spans="2:12" s="2" customFormat="1" ht="14.4" customHeight="1">
      <c r="B50" s="49"/>
      <c r="D50" s="138" t="s">
        <v>49</v>
      </c>
      <c r="E50" s="139"/>
      <c r="F50" s="139"/>
      <c r="G50" s="138" t="s">
        <v>50</v>
      </c>
      <c r="H50" s="139"/>
      <c r="I50" s="140"/>
      <c r="J50" s="139"/>
      <c r="K50" s="139"/>
      <c r="L50" s="49"/>
    </row>
    <row r="51" spans="2:12" ht="10.2">
      <c r="B51" s="18"/>
      <c r="L51" s="18"/>
    </row>
    <row r="52" spans="2:12" ht="10.2">
      <c r="B52" s="18"/>
      <c r="L52" s="18"/>
    </row>
    <row r="53" spans="2:12" ht="10.2">
      <c r="B53" s="18"/>
      <c r="L53" s="18"/>
    </row>
    <row r="54" spans="2:12" ht="10.2">
      <c r="B54" s="18"/>
      <c r="L54" s="18"/>
    </row>
    <row r="55" spans="2:12" ht="10.2">
      <c r="B55" s="18"/>
      <c r="L55" s="18"/>
    </row>
    <row r="56" spans="2:12" ht="10.2">
      <c r="B56" s="18"/>
      <c r="L56" s="18"/>
    </row>
    <row r="57" spans="2:12" ht="10.2">
      <c r="B57" s="18"/>
      <c r="L57" s="18"/>
    </row>
    <row r="58" spans="2:12" ht="10.2">
      <c r="B58" s="18"/>
      <c r="L58" s="18"/>
    </row>
    <row r="59" spans="2:12" ht="10.2">
      <c r="B59" s="18"/>
      <c r="L59" s="18"/>
    </row>
    <row r="60" spans="2:12" ht="10.2">
      <c r="B60" s="18"/>
      <c r="L60" s="18"/>
    </row>
    <row r="61" spans="1:31" s="2" customFormat="1" ht="13.2">
      <c r="A61" s="32"/>
      <c r="B61" s="37"/>
      <c r="C61" s="32"/>
      <c r="D61" s="141" t="s">
        <v>51</v>
      </c>
      <c r="E61" s="142"/>
      <c r="F61" s="143" t="s">
        <v>52</v>
      </c>
      <c r="G61" s="141" t="s">
        <v>51</v>
      </c>
      <c r="H61" s="142"/>
      <c r="I61" s="144"/>
      <c r="J61" s="145" t="s">
        <v>52</v>
      </c>
      <c r="K61" s="142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18"/>
      <c r="L62" s="18"/>
    </row>
    <row r="63" spans="2:12" ht="10.2">
      <c r="B63" s="18"/>
      <c r="L63" s="18"/>
    </row>
    <row r="64" spans="2:12" ht="10.2">
      <c r="B64" s="18"/>
      <c r="L64" s="18"/>
    </row>
    <row r="65" spans="1:31" s="2" customFormat="1" ht="13.2">
      <c r="A65" s="32"/>
      <c r="B65" s="37"/>
      <c r="C65" s="32"/>
      <c r="D65" s="138" t="s">
        <v>53</v>
      </c>
      <c r="E65" s="146"/>
      <c r="F65" s="146"/>
      <c r="G65" s="138" t="s">
        <v>54</v>
      </c>
      <c r="H65" s="146"/>
      <c r="I65" s="147"/>
      <c r="J65" s="146"/>
      <c r="K65" s="14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18"/>
      <c r="L66" s="18"/>
    </row>
    <row r="67" spans="2:12" ht="10.2">
      <c r="B67" s="18"/>
      <c r="L67" s="18"/>
    </row>
    <row r="68" spans="2:12" ht="10.2">
      <c r="B68" s="18"/>
      <c r="L68" s="18"/>
    </row>
    <row r="69" spans="2:12" ht="10.2">
      <c r="B69" s="18"/>
      <c r="L69" s="18"/>
    </row>
    <row r="70" spans="2:12" ht="10.2">
      <c r="B70" s="18"/>
      <c r="L70" s="18"/>
    </row>
    <row r="71" spans="2:12" ht="10.2">
      <c r="B71" s="18"/>
      <c r="L71" s="18"/>
    </row>
    <row r="72" spans="2:12" ht="10.2">
      <c r="B72" s="18"/>
      <c r="L72" s="18"/>
    </row>
    <row r="73" spans="2:12" ht="10.2">
      <c r="B73" s="18"/>
      <c r="L73" s="18"/>
    </row>
    <row r="74" spans="2:12" ht="10.2">
      <c r="B74" s="18"/>
      <c r="L74" s="18"/>
    </row>
    <row r="75" spans="2:12" ht="10.2">
      <c r="B75" s="18"/>
      <c r="L75" s="18"/>
    </row>
    <row r="76" spans="1:31" s="2" customFormat="1" ht="13.2">
      <c r="A76" s="32"/>
      <c r="B76" s="37"/>
      <c r="C76" s="32"/>
      <c r="D76" s="141" t="s">
        <v>51</v>
      </c>
      <c r="E76" s="142"/>
      <c r="F76" s="143" t="s">
        <v>52</v>
      </c>
      <c r="G76" s="141" t="s">
        <v>51</v>
      </c>
      <c r="H76" s="142"/>
      <c r="I76" s="144"/>
      <c r="J76" s="145" t="s">
        <v>52</v>
      </c>
      <c r="K76" s="142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48"/>
      <c r="C77" s="149"/>
      <c r="D77" s="149"/>
      <c r="E77" s="149"/>
      <c r="F77" s="149"/>
      <c r="G77" s="149"/>
      <c r="H77" s="149"/>
      <c r="I77" s="150"/>
      <c r="J77" s="149"/>
      <c r="K77" s="149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151"/>
      <c r="C81" s="152"/>
      <c r="D81" s="152"/>
      <c r="E81" s="152"/>
      <c r="F81" s="152"/>
      <c r="G81" s="152"/>
      <c r="H81" s="152"/>
      <c r="I81" s="153"/>
      <c r="J81" s="152"/>
      <c r="K81" s="15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97</v>
      </c>
      <c r="D82" s="34"/>
      <c r="E82" s="34"/>
      <c r="F82" s="34"/>
      <c r="G82" s="34"/>
      <c r="H82" s="34"/>
      <c r="I82" s="11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11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1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" customHeight="1">
      <c r="A85" s="32"/>
      <c r="B85" s="33"/>
      <c r="C85" s="34"/>
      <c r="D85" s="34"/>
      <c r="E85" s="292" t="str">
        <f>E7</f>
        <v>DVT Bušinec, Tismice, oprava opevnění, ř. km 2,785-2,815 (zhotovení projektové dokumentace)</v>
      </c>
      <c r="F85" s="293"/>
      <c r="G85" s="293"/>
      <c r="H85" s="293"/>
      <c r="I85" s="11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95</v>
      </c>
      <c r="D86" s="34"/>
      <c r="E86" s="34"/>
      <c r="F86" s="34"/>
      <c r="G86" s="34"/>
      <c r="H86" s="34"/>
      <c r="I86" s="11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" customHeight="1">
      <c r="A87" s="32"/>
      <c r="B87" s="33"/>
      <c r="C87" s="34"/>
      <c r="D87" s="34"/>
      <c r="E87" s="263" t="str">
        <f>E9</f>
        <v xml:space="preserve">SO-02 - Vybourání a obnova porušených částí opěrných zdí </v>
      </c>
      <c r="F87" s="294"/>
      <c r="G87" s="294"/>
      <c r="H87" s="294"/>
      <c r="I87" s="11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11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 xml:space="preserve"> </v>
      </c>
      <c r="G89" s="34"/>
      <c r="H89" s="34"/>
      <c r="I89" s="115" t="s">
        <v>22</v>
      </c>
      <c r="J89" s="64" t="str">
        <f>IF(J12="","",J12)</f>
        <v>9. 3. 2020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4"/>
      <c r="D90" s="34"/>
      <c r="E90" s="34"/>
      <c r="F90" s="34"/>
      <c r="G90" s="34"/>
      <c r="H90" s="34"/>
      <c r="I90" s="11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6.4" customHeight="1">
      <c r="A91" s="32"/>
      <c r="B91" s="33"/>
      <c r="C91" s="27" t="s">
        <v>24</v>
      </c>
      <c r="D91" s="34"/>
      <c r="E91" s="34"/>
      <c r="F91" s="25" t="str">
        <f>E15</f>
        <v>Povodí Labe, státní podnik, Hradec Králové</v>
      </c>
      <c r="G91" s="34"/>
      <c r="H91" s="34"/>
      <c r="I91" s="115" t="s">
        <v>30</v>
      </c>
      <c r="J91" s="30" t="str">
        <f>E21</f>
        <v>Agroprojekce Litomyšl,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115" t="s">
        <v>33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54" t="s">
        <v>98</v>
      </c>
      <c r="D94" s="155"/>
      <c r="E94" s="155"/>
      <c r="F94" s="155"/>
      <c r="G94" s="155"/>
      <c r="H94" s="155"/>
      <c r="I94" s="156"/>
      <c r="J94" s="157" t="s">
        <v>99</v>
      </c>
      <c r="K94" s="155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58" t="s">
        <v>100</v>
      </c>
      <c r="D96" s="34"/>
      <c r="E96" s="34"/>
      <c r="F96" s="34"/>
      <c r="G96" s="34"/>
      <c r="H96" s="34"/>
      <c r="I96" s="113"/>
      <c r="J96" s="82">
        <f>J124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101</v>
      </c>
    </row>
    <row r="97" spans="2:12" s="9" customFormat="1" ht="24.9" customHeight="1">
      <c r="B97" s="159"/>
      <c r="C97" s="160"/>
      <c r="D97" s="161" t="s">
        <v>102</v>
      </c>
      <c r="E97" s="162"/>
      <c r="F97" s="162"/>
      <c r="G97" s="162"/>
      <c r="H97" s="162"/>
      <c r="I97" s="163"/>
      <c r="J97" s="164">
        <f>J125</f>
        <v>0</v>
      </c>
      <c r="K97" s="160"/>
      <c r="L97" s="165"/>
    </row>
    <row r="98" spans="2:12" s="10" customFormat="1" ht="19.95" customHeight="1">
      <c r="B98" s="166"/>
      <c r="C98" s="167"/>
      <c r="D98" s="168" t="s">
        <v>103</v>
      </c>
      <c r="E98" s="169"/>
      <c r="F98" s="169"/>
      <c r="G98" s="169"/>
      <c r="H98" s="169"/>
      <c r="I98" s="170"/>
      <c r="J98" s="171">
        <f>J126</f>
        <v>0</v>
      </c>
      <c r="K98" s="167"/>
      <c r="L98" s="172"/>
    </row>
    <row r="99" spans="2:12" s="10" customFormat="1" ht="19.95" customHeight="1">
      <c r="B99" s="166"/>
      <c r="C99" s="167"/>
      <c r="D99" s="168" t="s">
        <v>104</v>
      </c>
      <c r="E99" s="169"/>
      <c r="F99" s="169"/>
      <c r="G99" s="169"/>
      <c r="H99" s="169"/>
      <c r="I99" s="170"/>
      <c r="J99" s="171">
        <f>J192</f>
        <v>0</v>
      </c>
      <c r="K99" s="167"/>
      <c r="L99" s="172"/>
    </row>
    <row r="100" spans="2:12" s="10" customFormat="1" ht="19.95" customHeight="1">
      <c r="B100" s="166"/>
      <c r="C100" s="167"/>
      <c r="D100" s="168" t="s">
        <v>343</v>
      </c>
      <c r="E100" s="169"/>
      <c r="F100" s="169"/>
      <c r="G100" s="169"/>
      <c r="H100" s="169"/>
      <c r="I100" s="170"/>
      <c r="J100" s="171">
        <f>J207</f>
        <v>0</v>
      </c>
      <c r="K100" s="167"/>
      <c r="L100" s="172"/>
    </row>
    <row r="101" spans="2:12" s="10" customFormat="1" ht="19.95" customHeight="1">
      <c r="B101" s="166"/>
      <c r="C101" s="167"/>
      <c r="D101" s="168" t="s">
        <v>344</v>
      </c>
      <c r="E101" s="169"/>
      <c r="F101" s="169"/>
      <c r="G101" s="169"/>
      <c r="H101" s="169"/>
      <c r="I101" s="170"/>
      <c r="J101" s="171">
        <f>J214</f>
        <v>0</v>
      </c>
      <c r="K101" s="167"/>
      <c r="L101" s="172"/>
    </row>
    <row r="102" spans="2:12" s="10" customFormat="1" ht="19.95" customHeight="1">
      <c r="B102" s="166"/>
      <c r="C102" s="167"/>
      <c r="D102" s="168" t="s">
        <v>106</v>
      </c>
      <c r="E102" s="169"/>
      <c r="F102" s="169"/>
      <c r="G102" s="169"/>
      <c r="H102" s="169"/>
      <c r="I102" s="170"/>
      <c r="J102" s="171">
        <f>J235</f>
        <v>0</v>
      </c>
      <c r="K102" s="167"/>
      <c r="L102" s="172"/>
    </row>
    <row r="103" spans="2:12" s="10" customFormat="1" ht="19.95" customHeight="1">
      <c r="B103" s="166"/>
      <c r="C103" s="167"/>
      <c r="D103" s="168" t="s">
        <v>345</v>
      </c>
      <c r="E103" s="169"/>
      <c r="F103" s="169"/>
      <c r="G103" s="169"/>
      <c r="H103" s="169"/>
      <c r="I103" s="170"/>
      <c r="J103" s="171">
        <f>J284</f>
        <v>0</v>
      </c>
      <c r="K103" s="167"/>
      <c r="L103" s="172"/>
    </row>
    <row r="104" spans="2:12" s="10" customFormat="1" ht="19.95" customHeight="1">
      <c r="B104" s="166"/>
      <c r="C104" s="167"/>
      <c r="D104" s="168" t="s">
        <v>107</v>
      </c>
      <c r="E104" s="169"/>
      <c r="F104" s="169"/>
      <c r="G104" s="169"/>
      <c r="H104" s="169"/>
      <c r="I104" s="170"/>
      <c r="J104" s="171">
        <f>J296</f>
        <v>0</v>
      </c>
      <c r="K104" s="167"/>
      <c r="L104" s="172"/>
    </row>
    <row r="105" spans="1:31" s="2" customFormat="1" ht="21.75" customHeight="1">
      <c r="A105" s="32"/>
      <c r="B105" s="33"/>
      <c r="C105" s="34"/>
      <c r="D105" s="34"/>
      <c r="E105" s="34"/>
      <c r="F105" s="34"/>
      <c r="G105" s="34"/>
      <c r="H105" s="34"/>
      <c r="I105" s="113"/>
      <c r="J105" s="34"/>
      <c r="K105" s="34"/>
      <c r="L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" customHeight="1">
      <c r="A106" s="32"/>
      <c r="B106" s="52"/>
      <c r="C106" s="53"/>
      <c r="D106" s="53"/>
      <c r="E106" s="53"/>
      <c r="F106" s="53"/>
      <c r="G106" s="53"/>
      <c r="H106" s="53"/>
      <c r="I106" s="150"/>
      <c r="J106" s="53"/>
      <c r="K106" s="53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31" s="2" customFormat="1" ht="6.9" customHeight="1">
      <c r="A110" s="32"/>
      <c r="B110" s="54"/>
      <c r="C110" s="55"/>
      <c r="D110" s="55"/>
      <c r="E110" s="55"/>
      <c r="F110" s="55"/>
      <c r="G110" s="55"/>
      <c r="H110" s="55"/>
      <c r="I110" s="153"/>
      <c r="J110" s="55"/>
      <c r="K110" s="55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4.9" customHeight="1">
      <c r="A111" s="32"/>
      <c r="B111" s="33"/>
      <c r="C111" s="21" t="s">
        <v>110</v>
      </c>
      <c r="D111" s="34"/>
      <c r="E111" s="34"/>
      <c r="F111" s="34"/>
      <c r="G111" s="34"/>
      <c r="H111" s="34"/>
      <c r="I111" s="113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" customHeight="1">
      <c r="A112" s="32"/>
      <c r="B112" s="33"/>
      <c r="C112" s="34"/>
      <c r="D112" s="34"/>
      <c r="E112" s="34"/>
      <c r="F112" s="34"/>
      <c r="G112" s="34"/>
      <c r="H112" s="34"/>
      <c r="I112" s="113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16</v>
      </c>
      <c r="D113" s="34"/>
      <c r="E113" s="34"/>
      <c r="F113" s="34"/>
      <c r="G113" s="34"/>
      <c r="H113" s="34"/>
      <c r="I113" s="113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4.4" customHeight="1">
      <c r="A114" s="32"/>
      <c r="B114" s="33"/>
      <c r="C114" s="34"/>
      <c r="D114" s="34"/>
      <c r="E114" s="292" t="str">
        <f>E7</f>
        <v>DVT Bušinec, Tismice, oprava opevnění, ř. km 2,785-2,815 (zhotovení projektové dokumentace)</v>
      </c>
      <c r="F114" s="293"/>
      <c r="G114" s="293"/>
      <c r="H114" s="293"/>
      <c r="I114" s="113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95</v>
      </c>
      <c r="D115" s="34"/>
      <c r="E115" s="34"/>
      <c r="F115" s="34"/>
      <c r="G115" s="34"/>
      <c r="H115" s="34"/>
      <c r="I115" s="113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4.4" customHeight="1">
      <c r="A116" s="32"/>
      <c r="B116" s="33"/>
      <c r="C116" s="34"/>
      <c r="D116" s="34"/>
      <c r="E116" s="263" t="str">
        <f>E9</f>
        <v xml:space="preserve">SO-02 - Vybourání a obnova porušených částí opěrných zdí </v>
      </c>
      <c r="F116" s="294"/>
      <c r="G116" s="294"/>
      <c r="H116" s="294"/>
      <c r="I116" s="113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" customHeight="1">
      <c r="A117" s="32"/>
      <c r="B117" s="33"/>
      <c r="C117" s="34"/>
      <c r="D117" s="34"/>
      <c r="E117" s="34"/>
      <c r="F117" s="34"/>
      <c r="G117" s="34"/>
      <c r="H117" s="34"/>
      <c r="I117" s="113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20</v>
      </c>
      <c r="D118" s="34"/>
      <c r="E118" s="34"/>
      <c r="F118" s="25" t="str">
        <f>F12</f>
        <v xml:space="preserve"> </v>
      </c>
      <c r="G118" s="34"/>
      <c r="H118" s="34"/>
      <c r="I118" s="115" t="s">
        <v>22</v>
      </c>
      <c r="J118" s="64" t="str">
        <f>IF(J12="","",J12)</f>
        <v>9. 3. 2020</v>
      </c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" customHeight="1">
      <c r="A119" s="32"/>
      <c r="B119" s="33"/>
      <c r="C119" s="34"/>
      <c r="D119" s="34"/>
      <c r="E119" s="34"/>
      <c r="F119" s="34"/>
      <c r="G119" s="34"/>
      <c r="H119" s="34"/>
      <c r="I119" s="113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26.4" customHeight="1">
      <c r="A120" s="32"/>
      <c r="B120" s="33"/>
      <c r="C120" s="27" t="s">
        <v>24</v>
      </c>
      <c r="D120" s="34"/>
      <c r="E120" s="34"/>
      <c r="F120" s="25" t="str">
        <f>E15</f>
        <v>Povodí Labe, státní podnik, Hradec Králové</v>
      </c>
      <c r="G120" s="34"/>
      <c r="H120" s="34"/>
      <c r="I120" s="115" t="s">
        <v>30</v>
      </c>
      <c r="J120" s="30" t="str">
        <f>E21</f>
        <v>Agroprojekce Litomyšl, s.r.o.</v>
      </c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6" customHeight="1">
      <c r="A121" s="32"/>
      <c r="B121" s="33"/>
      <c r="C121" s="27" t="s">
        <v>28</v>
      </c>
      <c r="D121" s="34"/>
      <c r="E121" s="34"/>
      <c r="F121" s="25" t="str">
        <f>IF(E18="","",E18)</f>
        <v>Vyplň údaj</v>
      </c>
      <c r="G121" s="34"/>
      <c r="H121" s="34"/>
      <c r="I121" s="115" t="s">
        <v>33</v>
      </c>
      <c r="J121" s="30" t="str">
        <f>E24</f>
        <v xml:space="preserve"> </v>
      </c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0.35" customHeight="1">
      <c r="A122" s="32"/>
      <c r="B122" s="33"/>
      <c r="C122" s="34"/>
      <c r="D122" s="34"/>
      <c r="E122" s="34"/>
      <c r="F122" s="34"/>
      <c r="G122" s="34"/>
      <c r="H122" s="34"/>
      <c r="I122" s="113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11" customFormat="1" ht="29.25" customHeight="1">
      <c r="A123" s="173"/>
      <c r="B123" s="174"/>
      <c r="C123" s="175" t="s">
        <v>111</v>
      </c>
      <c r="D123" s="176" t="s">
        <v>61</v>
      </c>
      <c r="E123" s="176" t="s">
        <v>57</v>
      </c>
      <c r="F123" s="176" t="s">
        <v>58</v>
      </c>
      <c r="G123" s="176" t="s">
        <v>112</v>
      </c>
      <c r="H123" s="176" t="s">
        <v>113</v>
      </c>
      <c r="I123" s="177" t="s">
        <v>114</v>
      </c>
      <c r="J123" s="176" t="s">
        <v>99</v>
      </c>
      <c r="K123" s="178" t="s">
        <v>115</v>
      </c>
      <c r="L123" s="179"/>
      <c r="M123" s="73" t="s">
        <v>1</v>
      </c>
      <c r="N123" s="74" t="s">
        <v>40</v>
      </c>
      <c r="O123" s="74" t="s">
        <v>116</v>
      </c>
      <c r="P123" s="74" t="s">
        <v>117</v>
      </c>
      <c r="Q123" s="74" t="s">
        <v>118</v>
      </c>
      <c r="R123" s="74" t="s">
        <v>119</v>
      </c>
      <c r="S123" s="74" t="s">
        <v>120</v>
      </c>
      <c r="T123" s="75" t="s">
        <v>121</v>
      </c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</row>
    <row r="124" spans="1:63" s="2" customFormat="1" ht="22.8" customHeight="1">
      <c r="A124" s="32"/>
      <c r="B124" s="33"/>
      <c r="C124" s="80" t="s">
        <v>122</v>
      </c>
      <c r="D124" s="34"/>
      <c r="E124" s="34"/>
      <c r="F124" s="34"/>
      <c r="G124" s="34"/>
      <c r="H124" s="34"/>
      <c r="I124" s="113"/>
      <c r="J124" s="180">
        <f>BK124</f>
        <v>0</v>
      </c>
      <c r="K124" s="34"/>
      <c r="L124" s="37"/>
      <c r="M124" s="76"/>
      <c r="N124" s="181"/>
      <c r="O124" s="77"/>
      <c r="P124" s="182">
        <f>P125</f>
        <v>0</v>
      </c>
      <c r="Q124" s="77"/>
      <c r="R124" s="182">
        <f>R125</f>
        <v>95.59869531999999</v>
      </c>
      <c r="S124" s="77"/>
      <c r="T124" s="183">
        <f>T125</f>
        <v>45.233200000000004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5" t="s">
        <v>75</v>
      </c>
      <c r="AU124" s="15" t="s">
        <v>101</v>
      </c>
      <c r="BK124" s="184">
        <f>BK125</f>
        <v>0</v>
      </c>
    </row>
    <row r="125" spans="2:63" s="12" customFormat="1" ht="25.95" customHeight="1">
      <c r="B125" s="185"/>
      <c r="C125" s="186"/>
      <c r="D125" s="187" t="s">
        <v>75</v>
      </c>
      <c r="E125" s="188" t="s">
        <v>123</v>
      </c>
      <c r="F125" s="188" t="s">
        <v>124</v>
      </c>
      <c r="G125" s="186"/>
      <c r="H125" s="186"/>
      <c r="I125" s="189"/>
      <c r="J125" s="190">
        <f>BK125</f>
        <v>0</v>
      </c>
      <c r="K125" s="186"/>
      <c r="L125" s="191"/>
      <c r="M125" s="192"/>
      <c r="N125" s="193"/>
      <c r="O125" s="193"/>
      <c r="P125" s="194">
        <f>P126+P192+P207+P214+P235+P284+P296</f>
        <v>0</v>
      </c>
      <c r="Q125" s="193"/>
      <c r="R125" s="194">
        <f>R126+R192+R207+R214+R235+R284+R296</f>
        <v>95.59869531999999</v>
      </c>
      <c r="S125" s="193"/>
      <c r="T125" s="195">
        <f>T126+T192+T207+T214+T235+T284+T296</f>
        <v>45.233200000000004</v>
      </c>
      <c r="AR125" s="196" t="s">
        <v>84</v>
      </c>
      <c r="AT125" s="197" t="s">
        <v>75</v>
      </c>
      <c r="AU125" s="197" t="s">
        <v>76</v>
      </c>
      <c r="AY125" s="196" t="s">
        <v>125</v>
      </c>
      <c r="BK125" s="198">
        <f>BK126+BK192+BK207+BK214+BK235+BK284+BK296</f>
        <v>0</v>
      </c>
    </row>
    <row r="126" spans="2:63" s="12" customFormat="1" ht="22.8" customHeight="1">
      <c r="B126" s="185"/>
      <c r="C126" s="186"/>
      <c r="D126" s="187" t="s">
        <v>75</v>
      </c>
      <c r="E126" s="199" t="s">
        <v>84</v>
      </c>
      <c r="F126" s="199" t="s">
        <v>126</v>
      </c>
      <c r="G126" s="186"/>
      <c r="H126" s="186"/>
      <c r="I126" s="189"/>
      <c r="J126" s="200">
        <f>BK126</f>
        <v>0</v>
      </c>
      <c r="K126" s="186"/>
      <c r="L126" s="191"/>
      <c r="M126" s="192"/>
      <c r="N126" s="193"/>
      <c r="O126" s="193"/>
      <c r="P126" s="194">
        <f>SUM(P127:P191)</f>
        <v>0</v>
      </c>
      <c r="Q126" s="193"/>
      <c r="R126" s="194">
        <f>SUM(R127:R191)</f>
        <v>14.273742</v>
      </c>
      <c r="S126" s="193"/>
      <c r="T126" s="195">
        <f>SUM(T127:T191)</f>
        <v>8.17</v>
      </c>
      <c r="AR126" s="196" t="s">
        <v>84</v>
      </c>
      <c r="AT126" s="197" t="s">
        <v>75</v>
      </c>
      <c r="AU126" s="197" t="s">
        <v>84</v>
      </c>
      <c r="AY126" s="196" t="s">
        <v>125</v>
      </c>
      <c r="BK126" s="198">
        <f>SUM(BK127:BK191)</f>
        <v>0</v>
      </c>
    </row>
    <row r="127" spans="1:65" s="2" customFormat="1" ht="14.4" customHeight="1">
      <c r="A127" s="32"/>
      <c r="B127" s="33"/>
      <c r="C127" s="201" t="s">
        <v>84</v>
      </c>
      <c r="D127" s="201" t="s">
        <v>127</v>
      </c>
      <c r="E127" s="202" t="s">
        <v>346</v>
      </c>
      <c r="F127" s="203" t="s">
        <v>347</v>
      </c>
      <c r="G127" s="204" t="s">
        <v>140</v>
      </c>
      <c r="H127" s="205">
        <v>4.3</v>
      </c>
      <c r="I127" s="206"/>
      <c r="J127" s="207">
        <f>ROUND(I127*H127,2)</f>
        <v>0</v>
      </c>
      <c r="K127" s="203" t="s">
        <v>131</v>
      </c>
      <c r="L127" s="37"/>
      <c r="M127" s="208" t="s">
        <v>1</v>
      </c>
      <c r="N127" s="209" t="s">
        <v>41</v>
      </c>
      <c r="O127" s="69"/>
      <c r="P127" s="210">
        <f>O127*H127</f>
        <v>0</v>
      </c>
      <c r="Q127" s="210">
        <v>0</v>
      </c>
      <c r="R127" s="210">
        <f>Q127*H127</f>
        <v>0</v>
      </c>
      <c r="S127" s="210">
        <v>1.9</v>
      </c>
      <c r="T127" s="211">
        <f>S127*H127</f>
        <v>8.17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12" t="s">
        <v>132</v>
      </c>
      <c r="AT127" s="212" t="s">
        <v>127</v>
      </c>
      <c r="AU127" s="212" t="s">
        <v>87</v>
      </c>
      <c r="AY127" s="15" t="s">
        <v>125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5" t="s">
        <v>84</v>
      </c>
      <c r="BK127" s="213">
        <f>ROUND(I127*H127,2)</f>
        <v>0</v>
      </c>
      <c r="BL127" s="15" t="s">
        <v>132</v>
      </c>
      <c r="BM127" s="212" t="s">
        <v>348</v>
      </c>
    </row>
    <row r="128" spans="1:47" s="2" customFormat="1" ht="19.2">
      <c r="A128" s="32"/>
      <c r="B128" s="33"/>
      <c r="C128" s="34"/>
      <c r="D128" s="214" t="s">
        <v>134</v>
      </c>
      <c r="E128" s="34"/>
      <c r="F128" s="215" t="s">
        <v>349</v>
      </c>
      <c r="G128" s="34"/>
      <c r="H128" s="34"/>
      <c r="I128" s="113"/>
      <c r="J128" s="34"/>
      <c r="K128" s="34"/>
      <c r="L128" s="37"/>
      <c r="M128" s="216"/>
      <c r="N128" s="217"/>
      <c r="O128" s="69"/>
      <c r="P128" s="69"/>
      <c r="Q128" s="69"/>
      <c r="R128" s="69"/>
      <c r="S128" s="69"/>
      <c r="T128" s="70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5" t="s">
        <v>134</v>
      </c>
      <c r="AU128" s="15" t="s">
        <v>87</v>
      </c>
    </row>
    <row r="129" spans="2:51" s="13" customFormat="1" ht="10.2">
      <c r="B129" s="218"/>
      <c r="C129" s="219"/>
      <c r="D129" s="214" t="s">
        <v>136</v>
      </c>
      <c r="E129" s="220" t="s">
        <v>1</v>
      </c>
      <c r="F129" s="221" t="s">
        <v>350</v>
      </c>
      <c r="G129" s="219"/>
      <c r="H129" s="222">
        <v>4.3</v>
      </c>
      <c r="I129" s="223"/>
      <c r="J129" s="219"/>
      <c r="K129" s="219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136</v>
      </c>
      <c r="AU129" s="228" t="s">
        <v>87</v>
      </c>
      <c r="AV129" s="13" t="s">
        <v>87</v>
      </c>
      <c r="AW129" s="13" t="s">
        <v>32</v>
      </c>
      <c r="AX129" s="13" t="s">
        <v>76</v>
      </c>
      <c r="AY129" s="228" t="s">
        <v>125</v>
      </c>
    </row>
    <row r="130" spans="1:65" s="2" customFormat="1" ht="14.4" customHeight="1">
      <c r="A130" s="32"/>
      <c r="B130" s="33"/>
      <c r="C130" s="201" t="s">
        <v>87</v>
      </c>
      <c r="D130" s="201" t="s">
        <v>127</v>
      </c>
      <c r="E130" s="202" t="s">
        <v>351</v>
      </c>
      <c r="F130" s="203" t="s">
        <v>352</v>
      </c>
      <c r="G130" s="204" t="s">
        <v>270</v>
      </c>
      <c r="H130" s="205">
        <v>50</v>
      </c>
      <c r="I130" s="206"/>
      <c r="J130" s="207">
        <f>ROUND(I130*H130,2)</f>
        <v>0</v>
      </c>
      <c r="K130" s="203" t="s">
        <v>131</v>
      </c>
      <c r="L130" s="37"/>
      <c r="M130" s="208" t="s">
        <v>1</v>
      </c>
      <c r="N130" s="209" t="s">
        <v>41</v>
      </c>
      <c r="O130" s="69"/>
      <c r="P130" s="210">
        <f>O130*H130</f>
        <v>0</v>
      </c>
      <c r="Q130" s="210">
        <v>0.02193</v>
      </c>
      <c r="R130" s="210">
        <f>Q130*H130</f>
        <v>1.0965</v>
      </c>
      <c r="S130" s="210">
        <v>0</v>
      </c>
      <c r="T130" s="21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12" t="s">
        <v>132</v>
      </c>
      <c r="AT130" s="212" t="s">
        <v>127</v>
      </c>
      <c r="AU130" s="212" t="s">
        <v>87</v>
      </c>
      <c r="AY130" s="15" t="s">
        <v>125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5" t="s">
        <v>84</v>
      </c>
      <c r="BK130" s="213">
        <f>ROUND(I130*H130,2)</f>
        <v>0</v>
      </c>
      <c r="BL130" s="15" t="s">
        <v>132</v>
      </c>
      <c r="BM130" s="212" t="s">
        <v>353</v>
      </c>
    </row>
    <row r="131" spans="1:47" s="2" customFormat="1" ht="10.2">
      <c r="A131" s="32"/>
      <c r="B131" s="33"/>
      <c r="C131" s="34"/>
      <c r="D131" s="214" t="s">
        <v>134</v>
      </c>
      <c r="E131" s="34"/>
      <c r="F131" s="215" t="s">
        <v>354</v>
      </c>
      <c r="G131" s="34"/>
      <c r="H131" s="34"/>
      <c r="I131" s="113"/>
      <c r="J131" s="34"/>
      <c r="K131" s="34"/>
      <c r="L131" s="37"/>
      <c r="M131" s="216"/>
      <c r="N131" s="217"/>
      <c r="O131" s="69"/>
      <c r="P131" s="69"/>
      <c r="Q131" s="69"/>
      <c r="R131" s="69"/>
      <c r="S131" s="69"/>
      <c r="T131" s="70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5" t="s">
        <v>134</v>
      </c>
      <c r="AU131" s="15" t="s">
        <v>87</v>
      </c>
    </row>
    <row r="132" spans="2:51" s="13" customFormat="1" ht="10.2">
      <c r="B132" s="218"/>
      <c r="C132" s="219"/>
      <c r="D132" s="214" t="s">
        <v>136</v>
      </c>
      <c r="E132" s="220" t="s">
        <v>1</v>
      </c>
      <c r="F132" s="221" t="s">
        <v>355</v>
      </c>
      <c r="G132" s="219"/>
      <c r="H132" s="222">
        <v>50</v>
      </c>
      <c r="I132" s="223"/>
      <c r="J132" s="219"/>
      <c r="K132" s="219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136</v>
      </c>
      <c r="AU132" s="228" t="s">
        <v>87</v>
      </c>
      <c r="AV132" s="13" t="s">
        <v>87</v>
      </c>
      <c r="AW132" s="13" t="s">
        <v>32</v>
      </c>
      <c r="AX132" s="13" t="s">
        <v>76</v>
      </c>
      <c r="AY132" s="228" t="s">
        <v>125</v>
      </c>
    </row>
    <row r="133" spans="1:65" s="2" customFormat="1" ht="14.4" customHeight="1">
      <c r="A133" s="32"/>
      <c r="B133" s="33"/>
      <c r="C133" s="201" t="s">
        <v>147</v>
      </c>
      <c r="D133" s="201" t="s">
        <v>127</v>
      </c>
      <c r="E133" s="202" t="s">
        <v>356</v>
      </c>
      <c r="F133" s="203" t="s">
        <v>357</v>
      </c>
      <c r="G133" s="204" t="s">
        <v>358</v>
      </c>
      <c r="H133" s="205">
        <v>100</v>
      </c>
      <c r="I133" s="206"/>
      <c r="J133" s="207">
        <f>ROUND(I133*H133,2)</f>
        <v>0</v>
      </c>
      <c r="K133" s="203" t="s">
        <v>131</v>
      </c>
      <c r="L133" s="37"/>
      <c r="M133" s="208" t="s">
        <v>1</v>
      </c>
      <c r="N133" s="209" t="s">
        <v>41</v>
      </c>
      <c r="O133" s="69"/>
      <c r="P133" s="210">
        <f>O133*H133</f>
        <v>0</v>
      </c>
      <c r="Q133" s="210">
        <v>3E-05</v>
      </c>
      <c r="R133" s="210">
        <f>Q133*H133</f>
        <v>0.003</v>
      </c>
      <c r="S133" s="210">
        <v>0</v>
      </c>
      <c r="T133" s="21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12" t="s">
        <v>132</v>
      </c>
      <c r="AT133" s="212" t="s">
        <v>127</v>
      </c>
      <c r="AU133" s="212" t="s">
        <v>87</v>
      </c>
      <c r="AY133" s="15" t="s">
        <v>125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5" t="s">
        <v>84</v>
      </c>
      <c r="BK133" s="213">
        <f>ROUND(I133*H133,2)</f>
        <v>0</v>
      </c>
      <c r="BL133" s="15" t="s">
        <v>132</v>
      </c>
      <c r="BM133" s="212" t="s">
        <v>359</v>
      </c>
    </row>
    <row r="134" spans="1:47" s="2" customFormat="1" ht="10.2">
      <c r="A134" s="32"/>
      <c r="B134" s="33"/>
      <c r="C134" s="34"/>
      <c r="D134" s="214" t="s">
        <v>134</v>
      </c>
      <c r="E134" s="34"/>
      <c r="F134" s="215" t="s">
        <v>360</v>
      </c>
      <c r="G134" s="34"/>
      <c r="H134" s="34"/>
      <c r="I134" s="113"/>
      <c r="J134" s="34"/>
      <c r="K134" s="34"/>
      <c r="L134" s="37"/>
      <c r="M134" s="216"/>
      <c r="N134" s="217"/>
      <c r="O134" s="69"/>
      <c r="P134" s="69"/>
      <c r="Q134" s="69"/>
      <c r="R134" s="69"/>
      <c r="S134" s="69"/>
      <c r="T134" s="70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5" t="s">
        <v>134</v>
      </c>
      <c r="AU134" s="15" t="s">
        <v>87</v>
      </c>
    </row>
    <row r="135" spans="1:65" s="2" customFormat="1" ht="14.4" customHeight="1">
      <c r="A135" s="32"/>
      <c r="B135" s="33"/>
      <c r="C135" s="201" t="s">
        <v>132</v>
      </c>
      <c r="D135" s="201" t="s">
        <v>127</v>
      </c>
      <c r="E135" s="202" t="s">
        <v>361</v>
      </c>
      <c r="F135" s="203" t="s">
        <v>362</v>
      </c>
      <c r="G135" s="204" t="s">
        <v>270</v>
      </c>
      <c r="H135" s="205">
        <v>8</v>
      </c>
      <c r="I135" s="206"/>
      <c r="J135" s="207">
        <f>ROUND(I135*H135,2)</f>
        <v>0</v>
      </c>
      <c r="K135" s="203" t="s">
        <v>131</v>
      </c>
      <c r="L135" s="37"/>
      <c r="M135" s="208" t="s">
        <v>1</v>
      </c>
      <c r="N135" s="209" t="s">
        <v>41</v>
      </c>
      <c r="O135" s="69"/>
      <c r="P135" s="210">
        <f>O135*H135</f>
        <v>0</v>
      </c>
      <c r="Q135" s="210">
        <v>0.0369</v>
      </c>
      <c r="R135" s="210">
        <f>Q135*H135</f>
        <v>0.2952</v>
      </c>
      <c r="S135" s="210">
        <v>0</v>
      </c>
      <c r="T135" s="21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12" t="s">
        <v>132</v>
      </c>
      <c r="AT135" s="212" t="s">
        <v>127</v>
      </c>
      <c r="AU135" s="212" t="s">
        <v>87</v>
      </c>
      <c r="AY135" s="15" t="s">
        <v>125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5" t="s">
        <v>84</v>
      </c>
      <c r="BK135" s="213">
        <f>ROUND(I135*H135,2)</f>
        <v>0</v>
      </c>
      <c r="BL135" s="15" t="s">
        <v>132</v>
      </c>
      <c r="BM135" s="212" t="s">
        <v>363</v>
      </c>
    </row>
    <row r="136" spans="1:47" s="2" customFormat="1" ht="38.4">
      <c r="A136" s="32"/>
      <c r="B136" s="33"/>
      <c r="C136" s="34"/>
      <c r="D136" s="214" t="s">
        <v>134</v>
      </c>
      <c r="E136" s="34"/>
      <c r="F136" s="215" t="s">
        <v>364</v>
      </c>
      <c r="G136" s="34"/>
      <c r="H136" s="34"/>
      <c r="I136" s="113"/>
      <c r="J136" s="34"/>
      <c r="K136" s="34"/>
      <c r="L136" s="37"/>
      <c r="M136" s="216"/>
      <c r="N136" s="217"/>
      <c r="O136" s="69"/>
      <c r="P136" s="69"/>
      <c r="Q136" s="69"/>
      <c r="R136" s="69"/>
      <c r="S136" s="69"/>
      <c r="T136" s="70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5" t="s">
        <v>134</v>
      </c>
      <c r="AU136" s="15" t="s">
        <v>87</v>
      </c>
    </row>
    <row r="137" spans="2:51" s="13" customFormat="1" ht="10.2">
      <c r="B137" s="218"/>
      <c r="C137" s="219"/>
      <c r="D137" s="214" t="s">
        <v>136</v>
      </c>
      <c r="E137" s="220" t="s">
        <v>1</v>
      </c>
      <c r="F137" s="221" t="s">
        <v>365</v>
      </c>
      <c r="G137" s="219"/>
      <c r="H137" s="222">
        <v>4</v>
      </c>
      <c r="I137" s="223"/>
      <c r="J137" s="219"/>
      <c r="K137" s="219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136</v>
      </c>
      <c r="AU137" s="228" t="s">
        <v>87</v>
      </c>
      <c r="AV137" s="13" t="s">
        <v>87</v>
      </c>
      <c r="AW137" s="13" t="s">
        <v>32</v>
      </c>
      <c r="AX137" s="13" t="s">
        <v>76</v>
      </c>
      <c r="AY137" s="228" t="s">
        <v>125</v>
      </c>
    </row>
    <row r="138" spans="2:51" s="13" customFormat="1" ht="10.2">
      <c r="B138" s="218"/>
      <c r="C138" s="219"/>
      <c r="D138" s="214" t="s">
        <v>136</v>
      </c>
      <c r="E138" s="220" t="s">
        <v>1</v>
      </c>
      <c r="F138" s="221" t="s">
        <v>366</v>
      </c>
      <c r="G138" s="219"/>
      <c r="H138" s="222">
        <v>4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136</v>
      </c>
      <c r="AU138" s="228" t="s">
        <v>87</v>
      </c>
      <c r="AV138" s="13" t="s">
        <v>87</v>
      </c>
      <c r="AW138" s="13" t="s">
        <v>32</v>
      </c>
      <c r="AX138" s="13" t="s">
        <v>76</v>
      </c>
      <c r="AY138" s="228" t="s">
        <v>125</v>
      </c>
    </row>
    <row r="139" spans="1:65" s="2" customFormat="1" ht="14.4" customHeight="1">
      <c r="A139" s="32"/>
      <c r="B139" s="33"/>
      <c r="C139" s="201" t="s">
        <v>160</v>
      </c>
      <c r="D139" s="201" t="s">
        <v>127</v>
      </c>
      <c r="E139" s="202" t="s">
        <v>367</v>
      </c>
      <c r="F139" s="203" t="s">
        <v>368</v>
      </c>
      <c r="G139" s="204" t="s">
        <v>130</v>
      </c>
      <c r="H139" s="205">
        <v>50.6</v>
      </c>
      <c r="I139" s="206"/>
      <c r="J139" s="207">
        <f>ROUND(I139*H139,2)</f>
        <v>0</v>
      </c>
      <c r="K139" s="203" t="s">
        <v>131</v>
      </c>
      <c r="L139" s="37"/>
      <c r="M139" s="208" t="s">
        <v>1</v>
      </c>
      <c r="N139" s="209" t="s">
        <v>41</v>
      </c>
      <c r="O139" s="69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2" t="s">
        <v>132</v>
      </c>
      <c r="AT139" s="212" t="s">
        <v>127</v>
      </c>
      <c r="AU139" s="212" t="s">
        <v>87</v>
      </c>
      <c r="AY139" s="15" t="s">
        <v>125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5" t="s">
        <v>84</v>
      </c>
      <c r="BK139" s="213">
        <f>ROUND(I139*H139,2)</f>
        <v>0</v>
      </c>
      <c r="BL139" s="15" t="s">
        <v>132</v>
      </c>
      <c r="BM139" s="212" t="s">
        <v>369</v>
      </c>
    </row>
    <row r="140" spans="1:47" s="2" customFormat="1" ht="10.2">
      <c r="A140" s="32"/>
      <c r="B140" s="33"/>
      <c r="C140" s="34"/>
      <c r="D140" s="214" t="s">
        <v>134</v>
      </c>
      <c r="E140" s="34"/>
      <c r="F140" s="215" t="s">
        <v>370</v>
      </c>
      <c r="G140" s="34"/>
      <c r="H140" s="34"/>
      <c r="I140" s="113"/>
      <c r="J140" s="34"/>
      <c r="K140" s="34"/>
      <c r="L140" s="37"/>
      <c r="M140" s="216"/>
      <c r="N140" s="217"/>
      <c r="O140" s="69"/>
      <c r="P140" s="69"/>
      <c r="Q140" s="69"/>
      <c r="R140" s="69"/>
      <c r="S140" s="69"/>
      <c r="T140" s="7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5" t="s">
        <v>134</v>
      </c>
      <c r="AU140" s="15" t="s">
        <v>87</v>
      </c>
    </row>
    <row r="141" spans="2:51" s="13" customFormat="1" ht="10.2">
      <c r="B141" s="218"/>
      <c r="C141" s="219"/>
      <c r="D141" s="214" t="s">
        <v>136</v>
      </c>
      <c r="E141" s="220" t="s">
        <v>1</v>
      </c>
      <c r="F141" s="221" t="s">
        <v>371</v>
      </c>
      <c r="G141" s="219"/>
      <c r="H141" s="222">
        <v>50.6</v>
      </c>
      <c r="I141" s="223"/>
      <c r="J141" s="219"/>
      <c r="K141" s="219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136</v>
      </c>
      <c r="AU141" s="228" t="s">
        <v>87</v>
      </c>
      <c r="AV141" s="13" t="s">
        <v>87</v>
      </c>
      <c r="AW141" s="13" t="s">
        <v>32</v>
      </c>
      <c r="AX141" s="13" t="s">
        <v>76</v>
      </c>
      <c r="AY141" s="228" t="s">
        <v>125</v>
      </c>
    </row>
    <row r="142" spans="1:65" s="2" customFormat="1" ht="14.4" customHeight="1">
      <c r="A142" s="32"/>
      <c r="B142" s="33"/>
      <c r="C142" s="201" t="s">
        <v>167</v>
      </c>
      <c r="D142" s="201" t="s">
        <v>127</v>
      </c>
      <c r="E142" s="202" t="s">
        <v>372</v>
      </c>
      <c r="F142" s="203" t="s">
        <v>373</v>
      </c>
      <c r="G142" s="204" t="s">
        <v>140</v>
      </c>
      <c r="H142" s="205">
        <v>93.524</v>
      </c>
      <c r="I142" s="206"/>
      <c r="J142" s="207">
        <f>ROUND(I142*H142,2)</f>
        <v>0</v>
      </c>
      <c r="K142" s="203" t="s">
        <v>131</v>
      </c>
      <c r="L142" s="37"/>
      <c r="M142" s="208" t="s">
        <v>1</v>
      </c>
      <c r="N142" s="209" t="s">
        <v>41</v>
      </c>
      <c r="O142" s="69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12" t="s">
        <v>132</v>
      </c>
      <c r="AT142" s="212" t="s">
        <v>127</v>
      </c>
      <c r="AU142" s="212" t="s">
        <v>87</v>
      </c>
      <c r="AY142" s="15" t="s">
        <v>125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5" t="s">
        <v>84</v>
      </c>
      <c r="BK142" s="213">
        <f>ROUND(I142*H142,2)</f>
        <v>0</v>
      </c>
      <c r="BL142" s="15" t="s">
        <v>132</v>
      </c>
      <c r="BM142" s="212" t="s">
        <v>374</v>
      </c>
    </row>
    <row r="143" spans="1:47" s="2" customFormat="1" ht="19.2">
      <c r="A143" s="32"/>
      <c r="B143" s="33"/>
      <c r="C143" s="34"/>
      <c r="D143" s="214" t="s">
        <v>134</v>
      </c>
      <c r="E143" s="34"/>
      <c r="F143" s="215" t="s">
        <v>375</v>
      </c>
      <c r="G143" s="34"/>
      <c r="H143" s="34"/>
      <c r="I143" s="113"/>
      <c r="J143" s="34"/>
      <c r="K143" s="34"/>
      <c r="L143" s="37"/>
      <c r="M143" s="216"/>
      <c r="N143" s="217"/>
      <c r="O143" s="69"/>
      <c r="P143" s="69"/>
      <c r="Q143" s="69"/>
      <c r="R143" s="69"/>
      <c r="S143" s="69"/>
      <c r="T143" s="70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5" t="s">
        <v>134</v>
      </c>
      <c r="AU143" s="15" t="s">
        <v>87</v>
      </c>
    </row>
    <row r="144" spans="2:51" s="13" customFormat="1" ht="10.2">
      <c r="B144" s="218"/>
      <c r="C144" s="219"/>
      <c r="D144" s="214" t="s">
        <v>136</v>
      </c>
      <c r="E144" s="220" t="s">
        <v>1</v>
      </c>
      <c r="F144" s="221" t="s">
        <v>376</v>
      </c>
      <c r="G144" s="219"/>
      <c r="H144" s="222">
        <v>93.524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136</v>
      </c>
      <c r="AU144" s="228" t="s">
        <v>87</v>
      </c>
      <c r="AV144" s="13" t="s">
        <v>87</v>
      </c>
      <c r="AW144" s="13" t="s">
        <v>32</v>
      </c>
      <c r="AX144" s="13" t="s">
        <v>76</v>
      </c>
      <c r="AY144" s="228" t="s">
        <v>125</v>
      </c>
    </row>
    <row r="145" spans="1:65" s="2" customFormat="1" ht="14.4" customHeight="1">
      <c r="A145" s="32"/>
      <c r="B145" s="33"/>
      <c r="C145" s="201" t="s">
        <v>171</v>
      </c>
      <c r="D145" s="201" t="s">
        <v>127</v>
      </c>
      <c r="E145" s="202" t="s">
        <v>377</v>
      </c>
      <c r="F145" s="203" t="s">
        <v>378</v>
      </c>
      <c r="G145" s="204" t="s">
        <v>140</v>
      </c>
      <c r="H145" s="205">
        <v>3.715</v>
      </c>
      <c r="I145" s="206"/>
      <c r="J145" s="207">
        <f>ROUND(I145*H145,2)</f>
        <v>0</v>
      </c>
      <c r="K145" s="203" t="s">
        <v>131</v>
      </c>
      <c r="L145" s="37"/>
      <c r="M145" s="208" t="s">
        <v>1</v>
      </c>
      <c r="N145" s="209" t="s">
        <v>41</v>
      </c>
      <c r="O145" s="69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2" t="s">
        <v>132</v>
      </c>
      <c r="AT145" s="212" t="s">
        <v>127</v>
      </c>
      <c r="AU145" s="212" t="s">
        <v>87</v>
      </c>
      <c r="AY145" s="15" t="s">
        <v>125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5" t="s">
        <v>84</v>
      </c>
      <c r="BK145" s="213">
        <f>ROUND(I145*H145,2)</f>
        <v>0</v>
      </c>
      <c r="BL145" s="15" t="s">
        <v>132</v>
      </c>
      <c r="BM145" s="212" t="s">
        <v>379</v>
      </c>
    </row>
    <row r="146" spans="1:47" s="2" customFormat="1" ht="19.2">
      <c r="A146" s="32"/>
      <c r="B146" s="33"/>
      <c r="C146" s="34"/>
      <c r="D146" s="214" t="s">
        <v>134</v>
      </c>
      <c r="E146" s="34"/>
      <c r="F146" s="215" t="s">
        <v>380</v>
      </c>
      <c r="G146" s="34"/>
      <c r="H146" s="34"/>
      <c r="I146" s="113"/>
      <c r="J146" s="34"/>
      <c r="K146" s="34"/>
      <c r="L146" s="37"/>
      <c r="M146" s="216"/>
      <c r="N146" s="217"/>
      <c r="O146" s="69"/>
      <c r="P146" s="69"/>
      <c r="Q146" s="69"/>
      <c r="R146" s="69"/>
      <c r="S146" s="69"/>
      <c r="T146" s="70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5" t="s">
        <v>134</v>
      </c>
      <c r="AU146" s="15" t="s">
        <v>87</v>
      </c>
    </row>
    <row r="147" spans="2:51" s="13" customFormat="1" ht="10.2">
      <c r="B147" s="218"/>
      <c r="C147" s="219"/>
      <c r="D147" s="214" t="s">
        <v>136</v>
      </c>
      <c r="E147" s="220" t="s">
        <v>1</v>
      </c>
      <c r="F147" s="221" t="s">
        <v>381</v>
      </c>
      <c r="G147" s="219"/>
      <c r="H147" s="222">
        <v>1.777</v>
      </c>
      <c r="I147" s="223"/>
      <c r="J147" s="219"/>
      <c r="K147" s="219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136</v>
      </c>
      <c r="AU147" s="228" t="s">
        <v>87</v>
      </c>
      <c r="AV147" s="13" t="s">
        <v>87</v>
      </c>
      <c r="AW147" s="13" t="s">
        <v>32</v>
      </c>
      <c r="AX147" s="13" t="s">
        <v>76</v>
      </c>
      <c r="AY147" s="228" t="s">
        <v>125</v>
      </c>
    </row>
    <row r="148" spans="2:51" s="13" customFormat="1" ht="10.2">
      <c r="B148" s="218"/>
      <c r="C148" s="219"/>
      <c r="D148" s="214" t="s">
        <v>136</v>
      </c>
      <c r="E148" s="220" t="s">
        <v>1</v>
      </c>
      <c r="F148" s="221" t="s">
        <v>382</v>
      </c>
      <c r="G148" s="219"/>
      <c r="H148" s="222">
        <v>1.938</v>
      </c>
      <c r="I148" s="223"/>
      <c r="J148" s="219"/>
      <c r="K148" s="219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136</v>
      </c>
      <c r="AU148" s="228" t="s">
        <v>87</v>
      </c>
      <c r="AV148" s="13" t="s">
        <v>87</v>
      </c>
      <c r="AW148" s="13" t="s">
        <v>32</v>
      </c>
      <c r="AX148" s="13" t="s">
        <v>76</v>
      </c>
      <c r="AY148" s="228" t="s">
        <v>125</v>
      </c>
    </row>
    <row r="149" spans="1:65" s="2" customFormat="1" ht="19.8" customHeight="1">
      <c r="A149" s="32"/>
      <c r="B149" s="33"/>
      <c r="C149" s="201" t="s">
        <v>175</v>
      </c>
      <c r="D149" s="201" t="s">
        <v>127</v>
      </c>
      <c r="E149" s="202" t="s">
        <v>383</v>
      </c>
      <c r="F149" s="203" t="s">
        <v>384</v>
      </c>
      <c r="G149" s="204" t="s">
        <v>140</v>
      </c>
      <c r="H149" s="205">
        <v>147</v>
      </c>
      <c r="I149" s="206"/>
      <c r="J149" s="207">
        <f>ROUND(I149*H149,2)</f>
        <v>0</v>
      </c>
      <c r="K149" s="203" t="s">
        <v>131</v>
      </c>
      <c r="L149" s="37"/>
      <c r="M149" s="208" t="s">
        <v>1</v>
      </c>
      <c r="N149" s="209" t="s">
        <v>41</v>
      </c>
      <c r="O149" s="69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12" t="s">
        <v>132</v>
      </c>
      <c r="AT149" s="212" t="s">
        <v>127</v>
      </c>
      <c r="AU149" s="212" t="s">
        <v>87</v>
      </c>
      <c r="AY149" s="15" t="s">
        <v>125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5" t="s">
        <v>84</v>
      </c>
      <c r="BK149" s="213">
        <f>ROUND(I149*H149,2)</f>
        <v>0</v>
      </c>
      <c r="BL149" s="15" t="s">
        <v>132</v>
      </c>
      <c r="BM149" s="212" t="s">
        <v>385</v>
      </c>
    </row>
    <row r="150" spans="1:47" s="2" customFormat="1" ht="28.8">
      <c r="A150" s="32"/>
      <c r="B150" s="33"/>
      <c r="C150" s="34"/>
      <c r="D150" s="214" t="s">
        <v>134</v>
      </c>
      <c r="E150" s="34"/>
      <c r="F150" s="215" t="s">
        <v>386</v>
      </c>
      <c r="G150" s="34"/>
      <c r="H150" s="34"/>
      <c r="I150" s="113"/>
      <c r="J150" s="34"/>
      <c r="K150" s="34"/>
      <c r="L150" s="37"/>
      <c r="M150" s="216"/>
      <c r="N150" s="217"/>
      <c r="O150" s="69"/>
      <c r="P150" s="69"/>
      <c r="Q150" s="69"/>
      <c r="R150" s="69"/>
      <c r="S150" s="69"/>
      <c r="T150" s="70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5" t="s">
        <v>134</v>
      </c>
      <c r="AU150" s="15" t="s">
        <v>87</v>
      </c>
    </row>
    <row r="151" spans="2:51" s="13" customFormat="1" ht="10.2">
      <c r="B151" s="218"/>
      <c r="C151" s="219"/>
      <c r="D151" s="214" t="s">
        <v>136</v>
      </c>
      <c r="E151" s="220" t="s">
        <v>1</v>
      </c>
      <c r="F151" s="221" t="s">
        <v>387</v>
      </c>
      <c r="G151" s="219"/>
      <c r="H151" s="222">
        <v>147</v>
      </c>
      <c r="I151" s="223"/>
      <c r="J151" s="219"/>
      <c r="K151" s="219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136</v>
      </c>
      <c r="AU151" s="228" t="s">
        <v>87</v>
      </c>
      <c r="AV151" s="13" t="s">
        <v>87</v>
      </c>
      <c r="AW151" s="13" t="s">
        <v>32</v>
      </c>
      <c r="AX151" s="13" t="s">
        <v>76</v>
      </c>
      <c r="AY151" s="228" t="s">
        <v>125</v>
      </c>
    </row>
    <row r="152" spans="1:65" s="2" customFormat="1" ht="22.8">
      <c r="A152" s="32"/>
      <c r="B152" s="33"/>
      <c r="C152" s="201" t="s">
        <v>181</v>
      </c>
      <c r="D152" s="201" t="s">
        <v>127</v>
      </c>
      <c r="E152" s="202" t="s">
        <v>182</v>
      </c>
      <c r="F152" s="203" t="s">
        <v>183</v>
      </c>
      <c r="G152" s="204" t="s">
        <v>140</v>
      </c>
      <c r="H152" s="205">
        <v>20</v>
      </c>
      <c r="I152" s="206"/>
      <c r="J152" s="207">
        <f>ROUND(I152*H152,2)</f>
        <v>0</v>
      </c>
      <c r="K152" s="203" t="s">
        <v>131</v>
      </c>
      <c r="L152" s="37"/>
      <c r="M152" s="208" t="s">
        <v>1</v>
      </c>
      <c r="N152" s="209" t="s">
        <v>41</v>
      </c>
      <c r="O152" s="69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12" t="s">
        <v>132</v>
      </c>
      <c r="AT152" s="212" t="s">
        <v>127</v>
      </c>
      <c r="AU152" s="212" t="s">
        <v>87</v>
      </c>
      <c r="AY152" s="15" t="s">
        <v>125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5" t="s">
        <v>84</v>
      </c>
      <c r="BK152" s="213">
        <f>ROUND(I152*H152,2)</f>
        <v>0</v>
      </c>
      <c r="BL152" s="15" t="s">
        <v>132</v>
      </c>
      <c r="BM152" s="212" t="s">
        <v>388</v>
      </c>
    </row>
    <row r="153" spans="1:47" s="2" customFormat="1" ht="28.8">
      <c r="A153" s="32"/>
      <c r="B153" s="33"/>
      <c r="C153" s="34"/>
      <c r="D153" s="214" t="s">
        <v>134</v>
      </c>
      <c r="E153" s="34"/>
      <c r="F153" s="215" t="s">
        <v>185</v>
      </c>
      <c r="G153" s="34"/>
      <c r="H153" s="34"/>
      <c r="I153" s="113"/>
      <c r="J153" s="34"/>
      <c r="K153" s="34"/>
      <c r="L153" s="37"/>
      <c r="M153" s="216"/>
      <c r="N153" s="217"/>
      <c r="O153" s="69"/>
      <c r="P153" s="69"/>
      <c r="Q153" s="69"/>
      <c r="R153" s="69"/>
      <c r="S153" s="69"/>
      <c r="T153" s="7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5" t="s">
        <v>134</v>
      </c>
      <c r="AU153" s="15" t="s">
        <v>87</v>
      </c>
    </row>
    <row r="154" spans="2:51" s="13" customFormat="1" ht="10.2">
      <c r="B154" s="218"/>
      <c r="C154" s="219"/>
      <c r="D154" s="214" t="s">
        <v>136</v>
      </c>
      <c r="E154" s="220" t="s">
        <v>1</v>
      </c>
      <c r="F154" s="221" t="s">
        <v>389</v>
      </c>
      <c r="G154" s="219"/>
      <c r="H154" s="222">
        <v>20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136</v>
      </c>
      <c r="AU154" s="228" t="s">
        <v>87</v>
      </c>
      <c r="AV154" s="13" t="s">
        <v>87</v>
      </c>
      <c r="AW154" s="13" t="s">
        <v>32</v>
      </c>
      <c r="AX154" s="13" t="s">
        <v>76</v>
      </c>
      <c r="AY154" s="228" t="s">
        <v>125</v>
      </c>
    </row>
    <row r="155" spans="1:65" s="2" customFormat="1" ht="22.8">
      <c r="A155" s="32"/>
      <c r="B155" s="33"/>
      <c r="C155" s="201" t="s">
        <v>187</v>
      </c>
      <c r="D155" s="201" t="s">
        <v>127</v>
      </c>
      <c r="E155" s="202" t="s">
        <v>390</v>
      </c>
      <c r="F155" s="203" t="s">
        <v>391</v>
      </c>
      <c r="G155" s="204" t="s">
        <v>140</v>
      </c>
      <c r="H155" s="205">
        <v>4.3</v>
      </c>
      <c r="I155" s="206"/>
      <c r="J155" s="207">
        <f>ROUND(I155*H155,2)</f>
        <v>0</v>
      </c>
      <c r="K155" s="203" t="s">
        <v>131</v>
      </c>
      <c r="L155" s="37"/>
      <c r="M155" s="208" t="s">
        <v>1</v>
      </c>
      <c r="N155" s="209" t="s">
        <v>41</v>
      </c>
      <c r="O155" s="69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12" t="s">
        <v>132</v>
      </c>
      <c r="AT155" s="212" t="s">
        <v>127</v>
      </c>
      <c r="AU155" s="212" t="s">
        <v>87</v>
      </c>
      <c r="AY155" s="15" t="s">
        <v>125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5" t="s">
        <v>84</v>
      </c>
      <c r="BK155" s="213">
        <f>ROUND(I155*H155,2)</f>
        <v>0</v>
      </c>
      <c r="BL155" s="15" t="s">
        <v>132</v>
      </c>
      <c r="BM155" s="212" t="s">
        <v>392</v>
      </c>
    </row>
    <row r="156" spans="1:47" s="2" customFormat="1" ht="28.8">
      <c r="A156" s="32"/>
      <c r="B156" s="33"/>
      <c r="C156" s="34"/>
      <c r="D156" s="214" t="s">
        <v>134</v>
      </c>
      <c r="E156" s="34"/>
      <c r="F156" s="215" t="s">
        <v>393</v>
      </c>
      <c r="G156" s="34"/>
      <c r="H156" s="34"/>
      <c r="I156" s="113"/>
      <c r="J156" s="34"/>
      <c r="K156" s="34"/>
      <c r="L156" s="37"/>
      <c r="M156" s="216"/>
      <c r="N156" s="217"/>
      <c r="O156" s="69"/>
      <c r="P156" s="69"/>
      <c r="Q156" s="69"/>
      <c r="R156" s="69"/>
      <c r="S156" s="69"/>
      <c r="T156" s="70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5" t="s">
        <v>134</v>
      </c>
      <c r="AU156" s="15" t="s">
        <v>87</v>
      </c>
    </row>
    <row r="157" spans="2:51" s="13" customFormat="1" ht="10.2">
      <c r="B157" s="218"/>
      <c r="C157" s="219"/>
      <c r="D157" s="214" t="s">
        <v>136</v>
      </c>
      <c r="E157" s="220" t="s">
        <v>1</v>
      </c>
      <c r="F157" s="221" t="s">
        <v>394</v>
      </c>
      <c r="G157" s="219"/>
      <c r="H157" s="222">
        <v>4.3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136</v>
      </c>
      <c r="AU157" s="228" t="s">
        <v>87</v>
      </c>
      <c r="AV157" s="13" t="s">
        <v>87</v>
      </c>
      <c r="AW157" s="13" t="s">
        <v>32</v>
      </c>
      <c r="AX157" s="13" t="s">
        <v>76</v>
      </c>
      <c r="AY157" s="228" t="s">
        <v>125</v>
      </c>
    </row>
    <row r="158" spans="1:65" s="2" customFormat="1" ht="14.4" customHeight="1">
      <c r="A158" s="32"/>
      <c r="B158" s="33"/>
      <c r="C158" s="201" t="s">
        <v>193</v>
      </c>
      <c r="D158" s="201" t="s">
        <v>127</v>
      </c>
      <c r="E158" s="202" t="s">
        <v>188</v>
      </c>
      <c r="F158" s="203" t="s">
        <v>189</v>
      </c>
      <c r="G158" s="204" t="s">
        <v>140</v>
      </c>
      <c r="H158" s="205">
        <v>73.5</v>
      </c>
      <c r="I158" s="206"/>
      <c r="J158" s="207">
        <f>ROUND(I158*H158,2)</f>
        <v>0</v>
      </c>
      <c r="K158" s="203" t="s">
        <v>131</v>
      </c>
      <c r="L158" s="37"/>
      <c r="M158" s="208" t="s">
        <v>1</v>
      </c>
      <c r="N158" s="209" t="s">
        <v>41</v>
      </c>
      <c r="O158" s="69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12" t="s">
        <v>132</v>
      </c>
      <c r="AT158" s="212" t="s">
        <v>127</v>
      </c>
      <c r="AU158" s="212" t="s">
        <v>87</v>
      </c>
      <c r="AY158" s="15" t="s">
        <v>125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5" t="s">
        <v>84</v>
      </c>
      <c r="BK158" s="213">
        <f>ROUND(I158*H158,2)</f>
        <v>0</v>
      </c>
      <c r="BL158" s="15" t="s">
        <v>132</v>
      </c>
      <c r="BM158" s="212" t="s">
        <v>395</v>
      </c>
    </row>
    <row r="159" spans="1:47" s="2" customFormat="1" ht="19.2">
      <c r="A159" s="32"/>
      <c r="B159" s="33"/>
      <c r="C159" s="34"/>
      <c r="D159" s="214" t="s">
        <v>134</v>
      </c>
      <c r="E159" s="34"/>
      <c r="F159" s="215" t="s">
        <v>191</v>
      </c>
      <c r="G159" s="34"/>
      <c r="H159" s="34"/>
      <c r="I159" s="113"/>
      <c r="J159" s="34"/>
      <c r="K159" s="34"/>
      <c r="L159" s="37"/>
      <c r="M159" s="216"/>
      <c r="N159" s="217"/>
      <c r="O159" s="69"/>
      <c r="P159" s="69"/>
      <c r="Q159" s="69"/>
      <c r="R159" s="69"/>
      <c r="S159" s="69"/>
      <c r="T159" s="70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5" t="s">
        <v>134</v>
      </c>
      <c r="AU159" s="15" t="s">
        <v>87</v>
      </c>
    </row>
    <row r="160" spans="2:51" s="13" customFormat="1" ht="10.2">
      <c r="B160" s="218"/>
      <c r="C160" s="219"/>
      <c r="D160" s="214" t="s">
        <v>136</v>
      </c>
      <c r="E160" s="220" t="s">
        <v>1</v>
      </c>
      <c r="F160" s="221" t="s">
        <v>396</v>
      </c>
      <c r="G160" s="219"/>
      <c r="H160" s="222">
        <v>73.5</v>
      </c>
      <c r="I160" s="223"/>
      <c r="J160" s="219"/>
      <c r="K160" s="219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136</v>
      </c>
      <c r="AU160" s="228" t="s">
        <v>87</v>
      </c>
      <c r="AV160" s="13" t="s">
        <v>87</v>
      </c>
      <c r="AW160" s="13" t="s">
        <v>32</v>
      </c>
      <c r="AX160" s="13" t="s">
        <v>76</v>
      </c>
      <c r="AY160" s="228" t="s">
        <v>125</v>
      </c>
    </row>
    <row r="161" spans="1:65" s="2" customFormat="1" ht="14.4" customHeight="1">
      <c r="A161" s="32"/>
      <c r="B161" s="33"/>
      <c r="C161" s="201" t="s">
        <v>200</v>
      </c>
      <c r="D161" s="201" t="s">
        <v>127</v>
      </c>
      <c r="E161" s="202" t="s">
        <v>397</v>
      </c>
      <c r="F161" s="203" t="s">
        <v>398</v>
      </c>
      <c r="G161" s="204" t="s">
        <v>140</v>
      </c>
      <c r="H161" s="205">
        <v>12.4</v>
      </c>
      <c r="I161" s="206"/>
      <c r="J161" s="207">
        <f>ROUND(I161*H161,2)</f>
        <v>0</v>
      </c>
      <c r="K161" s="203" t="s">
        <v>131</v>
      </c>
      <c r="L161" s="37"/>
      <c r="M161" s="208" t="s">
        <v>1</v>
      </c>
      <c r="N161" s="209" t="s">
        <v>41</v>
      </c>
      <c r="O161" s="69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12" t="s">
        <v>132</v>
      </c>
      <c r="AT161" s="212" t="s">
        <v>127</v>
      </c>
      <c r="AU161" s="212" t="s">
        <v>87</v>
      </c>
      <c r="AY161" s="15" t="s">
        <v>125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5" t="s">
        <v>84</v>
      </c>
      <c r="BK161" s="213">
        <f>ROUND(I161*H161,2)</f>
        <v>0</v>
      </c>
      <c r="BL161" s="15" t="s">
        <v>132</v>
      </c>
      <c r="BM161" s="212" t="s">
        <v>399</v>
      </c>
    </row>
    <row r="162" spans="1:47" s="2" customFormat="1" ht="28.8">
      <c r="A162" s="32"/>
      <c r="B162" s="33"/>
      <c r="C162" s="34"/>
      <c r="D162" s="214" t="s">
        <v>134</v>
      </c>
      <c r="E162" s="34"/>
      <c r="F162" s="215" t="s">
        <v>400</v>
      </c>
      <c r="G162" s="34"/>
      <c r="H162" s="34"/>
      <c r="I162" s="113"/>
      <c r="J162" s="34"/>
      <c r="K162" s="34"/>
      <c r="L162" s="37"/>
      <c r="M162" s="216"/>
      <c r="N162" s="217"/>
      <c r="O162" s="69"/>
      <c r="P162" s="69"/>
      <c r="Q162" s="69"/>
      <c r="R162" s="69"/>
      <c r="S162" s="69"/>
      <c r="T162" s="70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5" t="s">
        <v>134</v>
      </c>
      <c r="AU162" s="15" t="s">
        <v>87</v>
      </c>
    </row>
    <row r="163" spans="2:51" s="13" customFormat="1" ht="10.2">
      <c r="B163" s="218"/>
      <c r="C163" s="219"/>
      <c r="D163" s="214" t="s">
        <v>136</v>
      </c>
      <c r="E163" s="220" t="s">
        <v>1</v>
      </c>
      <c r="F163" s="221" t="s">
        <v>401</v>
      </c>
      <c r="G163" s="219"/>
      <c r="H163" s="222">
        <v>12.4</v>
      </c>
      <c r="I163" s="223"/>
      <c r="J163" s="219"/>
      <c r="K163" s="219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136</v>
      </c>
      <c r="AU163" s="228" t="s">
        <v>87</v>
      </c>
      <c r="AV163" s="13" t="s">
        <v>87</v>
      </c>
      <c r="AW163" s="13" t="s">
        <v>32</v>
      </c>
      <c r="AX163" s="13" t="s">
        <v>76</v>
      </c>
      <c r="AY163" s="228" t="s">
        <v>125</v>
      </c>
    </row>
    <row r="164" spans="1:65" s="2" customFormat="1" ht="22.8">
      <c r="A164" s="32"/>
      <c r="B164" s="33"/>
      <c r="C164" s="201" t="s">
        <v>206</v>
      </c>
      <c r="D164" s="201" t="s">
        <v>127</v>
      </c>
      <c r="E164" s="202" t="s">
        <v>194</v>
      </c>
      <c r="F164" s="203" t="s">
        <v>195</v>
      </c>
      <c r="G164" s="204" t="s">
        <v>196</v>
      </c>
      <c r="H164" s="205">
        <v>44.6</v>
      </c>
      <c r="I164" s="206"/>
      <c r="J164" s="207">
        <f>ROUND(I164*H164,2)</f>
        <v>0</v>
      </c>
      <c r="K164" s="203" t="s">
        <v>131</v>
      </c>
      <c r="L164" s="37"/>
      <c r="M164" s="208" t="s">
        <v>1</v>
      </c>
      <c r="N164" s="209" t="s">
        <v>41</v>
      </c>
      <c r="O164" s="69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12" t="s">
        <v>132</v>
      </c>
      <c r="AT164" s="212" t="s">
        <v>127</v>
      </c>
      <c r="AU164" s="212" t="s">
        <v>87</v>
      </c>
      <c r="AY164" s="15" t="s">
        <v>125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15" t="s">
        <v>84</v>
      </c>
      <c r="BK164" s="213">
        <f>ROUND(I164*H164,2)</f>
        <v>0</v>
      </c>
      <c r="BL164" s="15" t="s">
        <v>132</v>
      </c>
      <c r="BM164" s="212" t="s">
        <v>402</v>
      </c>
    </row>
    <row r="165" spans="1:47" s="2" customFormat="1" ht="19.2">
      <c r="A165" s="32"/>
      <c r="B165" s="33"/>
      <c r="C165" s="34"/>
      <c r="D165" s="214" t="s">
        <v>134</v>
      </c>
      <c r="E165" s="34"/>
      <c r="F165" s="215" t="s">
        <v>198</v>
      </c>
      <c r="G165" s="34"/>
      <c r="H165" s="34"/>
      <c r="I165" s="113"/>
      <c r="J165" s="34"/>
      <c r="K165" s="34"/>
      <c r="L165" s="37"/>
      <c r="M165" s="216"/>
      <c r="N165" s="217"/>
      <c r="O165" s="69"/>
      <c r="P165" s="69"/>
      <c r="Q165" s="69"/>
      <c r="R165" s="69"/>
      <c r="S165" s="69"/>
      <c r="T165" s="70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5" t="s">
        <v>134</v>
      </c>
      <c r="AU165" s="15" t="s">
        <v>87</v>
      </c>
    </row>
    <row r="166" spans="2:51" s="13" customFormat="1" ht="10.2">
      <c r="B166" s="218"/>
      <c r="C166" s="219"/>
      <c r="D166" s="214" t="s">
        <v>136</v>
      </c>
      <c r="E166" s="220" t="s">
        <v>1</v>
      </c>
      <c r="F166" s="221" t="s">
        <v>403</v>
      </c>
      <c r="G166" s="219"/>
      <c r="H166" s="222">
        <v>36</v>
      </c>
      <c r="I166" s="223"/>
      <c r="J166" s="219"/>
      <c r="K166" s="219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136</v>
      </c>
      <c r="AU166" s="228" t="s">
        <v>87</v>
      </c>
      <c r="AV166" s="13" t="s">
        <v>87</v>
      </c>
      <c r="AW166" s="13" t="s">
        <v>32</v>
      </c>
      <c r="AX166" s="13" t="s">
        <v>76</v>
      </c>
      <c r="AY166" s="228" t="s">
        <v>125</v>
      </c>
    </row>
    <row r="167" spans="2:51" s="13" customFormat="1" ht="10.2">
      <c r="B167" s="218"/>
      <c r="C167" s="219"/>
      <c r="D167" s="214" t="s">
        <v>136</v>
      </c>
      <c r="E167" s="220" t="s">
        <v>1</v>
      </c>
      <c r="F167" s="221" t="s">
        <v>404</v>
      </c>
      <c r="G167" s="219"/>
      <c r="H167" s="222">
        <v>8.6</v>
      </c>
      <c r="I167" s="223"/>
      <c r="J167" s="219"/>
      <c r="K167" s="219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136</v>
      </c>
      <c r="AU167" s="228" t="s">
        <v>87</v>
      </c>
      <c r="AV167" s="13" t="s">
        <v>87</v>
      </c>
      <c r="AW167" s="13" t="s">
        <v>32</v>
      </c>
      <c r="AX167" s="13" t="s">
        <v>76</v>
      </c>
      <c r="AY167" s="228" t="s">
        <v>125</v>
      </c>
    </row>
    <row r="168" spans="1:65" s="2" customFormat="1" ht="14.4" customHeight="1">
      <c r="A168" s="32"/>
      <c r="B168" s="33"/>
      <c r="C168" s="201" t="s">
        <v>214</v>
      </c>
      <c r="D168" s="201" t="s">
        <v>127</v>
      </c>
      <c r="E168" s="202" t="s">
        <v>201</v>
      </c>
      <c r="F168" s="203" t="s">
        <v>202</v>
      </c>
      <c r="G168" s="204" t="s">
        <v>140</v>
      </c>
      <c r="H168" s="205">
        <v>97.8</v>
      </c>
      <c r="I168" s="206"/>
      <c r="J168" s="207">
        <f>ROUND(I168*H168,2)</f>
        <v>0</v>
      </c>
      <c r="K168" s="203" t="s">
        <v>131</v>
      </c>
      <c r="L168" s="37"/>
      <c r="M168" s="208" t="s">
        <v>1</v>
      </c>
      <c r="N168" s="209" t="s">
        <v>41</v>
      </c>
      <c r="O168" s="69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12" t="s">
        <v>132</v>
      </c>
      <c r="AT168" s="212" t="s">
        <v>127</v>
      </c>
      <c r="AU168" s="212" t="s">
        <v>87</v>
      </c>
      <c r="AY168" s="15" t="s">
        <v>125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5" t="s">
        <v>84</v>
      </c>
      <c r="BK168" s="213">
        <f>ROUND(I168*H168,2)</f>
        <v>0</v>
      </c>
      <c r="BL168" s="15" t="s">
        <v>132</v>
      </c>
      <c r="BM168" s="212" t="s">
        <v>405</v>
      </c>
    </row>
    <row r="169" spans="1:47" s="2" customFormat="1" ht="19.2">
      <c r="A169" s="32"/>
      <c r="B169" s="33"/>
      <c r="C169" s="34"/>
      <c r="D169" s="214" t="s">
        <v>134</v>
      </c>
      <c r="E169" s="34"/>
      <c r="F169" s="215" t="s">
        <v>204</v>
      </c>
      <c r="G169" s="34"/>
      <c r="H169" s="34"/>
      <c r="I169" s="113"/>
      <c r="J169" s="34"/>
      <c r="K169" s="34"/>
      <c r="L169" s="37"/>
      <c r="M169" s="216"/>
      <c r="N169" s="217"/>
      <c r="O169" s="69"/>
      <c r="P169" s="69"/>
      <c r="Q169" s="69"/>
      <c r="R169" s="69"/>
      <c r="S169" s="69"/>
      <c r="T169" s="70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5" t="s">
        <v>134</v>
      </c>
      <c r="AU169" s="15" t="s">
        <v>87</v>
      </c>
    </row>
    <row r="170" spans="2:51" s="13" customFormat="1" ht="10.2">
      <c r="B170" s="218"/>
      <c r="C170" s="219"/>
      <c r="D170" s="214" t="s">
        <v>136</v>
      </c>
      <c r="E170" s="220" t="s">
        <v>1</v>
      </c>
      <c r="F170" s="221" t="s">
        <v>406</v>
      </c>
      <c r="G170" s="219"/>
      <c r="H170" s="222">
        <v>73.5</v>
      </c>
      <c r="I170" s="223"/>
      <c r="J170" s="219"/>
      <c r="K170" s="219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136</v>
      </c>
      <c r="AU170" s="228" t="s">
        <v>87</v>
      </c>
      <c r="AV170" s="13" t="s">
        <v>87</v>
      </c>
      <c r="AW170" s="13" t="s">
        <v>32</v>
      </c>
      <c r="AX170" s="13" t="s">
        <v>76</v>
      </c>
      <c r="AY170" s="228" t="s">
        <v>125</v>
      </c>
    </row>
    <row r="171" spans="2:51" s="13" customFormat="1" ht="10.2">
      <c r="B171" s="218"/>
      <c r="C171" s="219"/>
      <c r="D171" s="214" t="s">
        <v>136</v>
      </c>
      <c r="E171" s="220" t="s">
        <v>1</v>
      </c>
      <c r="F171" s="221" t="s">
        <v>407</v>
      </c>
      <c r="G171" s="219"/>
      <c r="H171" s="222">
        <v>20</v>
      </c>
      <c r="I171" s="223"/>
      <c r="J171" s="219"/>
      <c r="K171" s="219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136</v>
      </c>
      <c r="AU171" s="228" t="s">
        <v>87</v>
      </c>
      <c r="AV171" s="13" t="s">
        <v>87</v>
      </c>
      <c r="AW171" s="13" t="s">
        <v>32</v>
      </c>
      <c r="AX171" s="13" t="s">
        <v>76</v>
      </c>
      <c r="AY171" s="228" t="s">
        <v>125</v>
      </c>
    </row>
    <row r="172" spans="2:51" s="13" customFormat="1" ht="10.2">
      <c r="B172" s="218"/>
      <c r="C172" s="219"/>
      <c r="D172" s="214" t="s">
        <v>136</v>
      </c>
      <c r="E172" s="220" t="s">
        <v>1</v>
      </c>
      <c r="F172" s="221" t="s">
        <v>394</v>
      </c>
      <c r="G172" s="219"/>
      <c r="H172" s="222">
        <v>4.3</v>
      </c>
      <c r="I172" s="223"/>
      <c r="J172" s="219"/>
      <c r="K172" s="219"/>
      <c r="L172" s="224"/>
      <c r="M172" s="225"/>
      <c r="N172" s="226"/>
      <c r="O172" s="226"/>
      <c r="P172" s="226"/>
      <c r="Q172" s="226"/>
      <c r="R172" s="226"/>
      <c r="S172" s="226"/>
      <c r="T172" s="227"/>
      <c r="AT172" s="228" t="s">
        <v>136</v>
      </c>
      <c r="AU172" s="228" t="s">
        <v>87</v>
      </c>
      <c r="AV172" s="13" t="s">
        <v>87</v>
      </c>
      <c r="AW172" s="13" t="s">
        <v>32</v>
      </c>
      <c r="AX172" s="13" t="s">
        <v>76</v>
      </c>
      <c r="AY172" s="228" t="s">
        <v>125</v>
      </c>
    </row>
    <row r="173" spans="1:65" s="2" customFormat="1" ht="14.4" customHeight="1">
      <c r="A173" s="32"/>
      <c r="B173" s="33"/>
      <c r="C173" s="201" t="s">
        <v>8</v>
      </c>
      <c r="D173" s="201" t="s">
        <v>127</v>
      </c>
      <c r="E173" s="202" t="s">
        <v>408</v>
      </c>
      <c r="F173" s="203" t="s">
        <v>409</v>
      </c>
      <c r="G173" s="204" t="s">
        <v>140</v>
      </c>
      <c r="H173" s="205">
        <v>81.018</v>
      </c>
      <c r="I173" s="206"/>
      <c r="J173" s="207">
        <f>ROUND(I173*H173,2)</f>
        <v>0</v>
      </c>
      <c r="K173" s="203" t="s">
        <v>131</v>
      </c>
      <c r="L173" s="37"/>
      <c r="M173" s="208" t="s">
        <v>1</v>
      </c>
      <c r="N173" s="209" t="s">
        <v>41</v>
      </c>
      <c r="O173" s="69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12" t="s">
        <v>132</v>
      </c>
      <c r="AT173" s="212" t="s">
        <v>127</v>
      </c>
      <c r="AU173" s="212" t="s">
        <v>87</v>
      </c>
      <c r="AY173" s="15" t="s">
        <v>125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5" t="s">
        <v>84</v>
      </c>
      <c r="BK173" s="213">
        <f>ROUND(I173*H173,2)</f>
        <v>0</v>
      </c>
      <c r="BL173" s="15" t="s">
        <v>132</v>
      </c>
      <c r="BM173" s="212" t="s">
        <v>410</v>
      </c>
    </row>
    <row r="174" spans="1:47" s="2" customFormat="1" ht="19.2">
      <c r="A174" s="32"/>
      <c r="B174" s="33"/>
      <c r="C174" s="34"/>
      <c r="D174" s="214" t="s">
        <v>134</v>
      </c>
      <c r="E174" s="34"/>
      <c r="F174" s="215" t="s">
        <v>411</v>
      </c>
      <c r="G174" s="34"/>
      <c r="H174" s="34"/>
      <c r="I174" s="113"/>
      <c r="J174" s="34"/>
      <c r="K174" s="34"/>
      <c r="L174" s="37"/>
      <c r="M174" s="216"/>
      <c r="N174" s="217"/>
      <c r="O174" s="69"/>
      <c r="P174" s="69"/>
      <c r="Q174" s="69"/>
      <c r="R174" s="69"/>
      <c r="S174" s="69"/>
      <c r="T174" s="70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5" t="s">
        <v>134</v>
      </c>
      <c r="AU174" s="15" t="s">
        <v>87</v>
      </c>
    </row>
    <row r="175" spans="2:51" s="13" customFormat="1" ht="10.2">
      <c r="B175" s="218"/>
      <c r="C175" s="219"/>
      <c r="D175" s="214" t="s">
        <v>136</v>
      </c>
      <c r="E175" s="220" t="s">
        <v>1</v>
      </c>
      <c r="F175" s="221" t="s">
        <v>412</v>
      </c>
      <c r="G175" s="219"/>
      <c r="H175" s="222">
        <v>7.475</v>
      </c>
      <c r="I175" s="223"/>
      <c r="J175" s="219"/>
      <c r="K175" s="219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136</v>
      </c>
      <c r="AU175" s="228" t="s">
        <v>87</v>
      </c>
      <c r="AV175" s="13" t="s">
        <v>87</v>
      </c>
      <c r="AW175" s="13" t="s">
        <v>32</v>
      </c>
      <c r="AX175" s="13" t="s">
        <v>76</v>
      </c>
      <c r="AY175" s="228" t="s">
        <v>125</v>
      </c>
    </row>
    <row r="176" spans="2:51" s="13" customFormat="1" ht="10.2">
      <c r="B176" s="218"/>
      <c r="C176" s="219"/>
      <c r="D176" s="214" t="s">
        <v>136</v>
      </c>
      <c r="E176" s="220" t="s">
        <v>1</v>
      </c>
      <c r="F176" s="221" t="s">
        <v>413</v>
      </c>
      <c r="G176" s="219"/>
      <c r="H176" s="222">
        <v>73.543</v>
      </c>
      <c r="I176" s="223"/>
      <c r="J176" s="219"/>
      <c r="K176" s="219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136</v>
      </c>
      <c r="AU176" s="228" t="s">
        <v>87</v>
      </c>
      <c r="AV176" s="13" t="s">
        <v>87</v>
      </c>
      <c r="AW176" s="13" t="s">
        <v>32</v>
      </c>
      <c r="AX176" s="13" t="s">
        <v>76</v>
      </c>
      <c r="AY176" s="228" t="s">
        <v>125</v>
      </c>
    </row>
    <row r="177" spans="1:65" s="2" customFormat="1" ht="14.4" customHeight="1">
      <c r="A177" s="32"/>
      <c r="B177" s="33"/>
      <c r="C177" s="230" t="s">
        <v>225</v>
      </c>
      <c r="D177" s="230" t="s">
        <v>331</v>
      </c>
      <c r="E177" s="231" t="s">
        <v>414</v>
      </c>
      <c r="F177" s="232" t="s">
        <v>415</v>
      </c>
      <c r="G177" s="233" t="s">
        <v>196</v>
      </c>
      <c r="H177" s="234">
        <v>12.878</v>
      </c>
      <c r="I177" s="235"/>
      <c r="J177" s="236">
        <f>ROUND(I177*H177,2)</f>
        <v>0</v>
      </c>
      <c r="K177" s="232" t="s">
        <v>131</v>
      </c>
      <c r="L177" s="237"/>
      <c r="M177" s="238" t="s">
        <v>1</v>
      </c>
      <c r="N177" s="239" t="s">
        <v>41</v>
      </c>
      <c r="O177" s="69"/>
      <c r="P177" s="210">
        <f>O177*H177</f>
        <v>0</v>
      </c>
      <c r="Q177" s="210">
        <v>1</v>
      </c>
      <c r="R177" s="210">
        <f>Q177*H177</f>
        <v>12.878</v>
      </c>
      <c r="S177" s="210">
        <v>0</v>
      </c>
      <c r="T177" s="211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12" t="s">
        <v>175</v>
      </c>
      <c r="AT177" s="212" t="s">
        <v>331</v>
      </c>
      <c r="AU177" s="212" t="s">
        <v>87</v>
      </c>
      <c r="AY177" s="15" t="s">
        <v>125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5" t="s">
        <v>84</v>
      </c>
      <c r="BK177" s="213">
        <f>ROUND(I177*H177,2)</f>
        <v>0</v>
      </c>
      <c r="BL177" s="15" t="s">
        <v>132</v>
      </c>
      <c r="BM177" s="212" t="s">
        <v>416</v>
      </c>
    </row>
    <row r="178" spans="1:47" s="2" customFormat="1" ht="10.2">
      <c r="A178" s="32"/>
      <c r="B178" s="33"/>
      <c r="C178" s="34"/>
      <c r="D178" s="214" t="s">
        <v>134</v>
      </c>
      <c r="E178" s="34"/>
      <c r="F178" s="215" t="s">
        <v>415</v>
      </c>
      <c r="G178" s="34"/>
      <c r="H178" s="34"/>
      <c r="I178" s="113"/>
      <c r="J178" s="34"/>
      <c r="K178" s="34"/>
      <c r="L178" s="37"/>
      <c r="M178" s="216"/>
      <c r="N178" s="217"/>
      <c r="O178" s="69"/>
      <c r="P178" s="69"/>
      <c r="Q178" s="69"/>
      <c r="R178" s="69"/>
      <c r="S178" s="69"/>
      <c r="T178" s="70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5" t="s">
        <v>134</v>
      </c>
      <c r="AU178" s="15" t="s">
        <v>87</v>
      </c>
    </row>
    <row r="179" spans="2:51" s="13" customFormat="1" ht="10.2">
      <c r="B179" s="218"/>
      <c r="C179" s="219"/>
      <c r="D179" s="214" t="s">
        <v>136</v>
      </c>
      <c r="E179" s="220" t="s">
        <v>1</v>
      </c>
      <c r="F179" s="221" t="s">
        <v>417</v>
      </c>
      <c r="G179" s="219"/>
      <c r="H179" s="222">
        <v>12.878</v>
      </c>
      <c r="I179" s="223"/>
      <c r="J179" s="219"/>
      <c r="K179" s="219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136</v>
      </c>
      <c r="AU179" s="228" t="s">
        <v>87</v>
      </c>
      <c r="AV179" s="13" t="s">
        <v>87</v>
      </c>
      <c r="AW179" s="13" t="s">
        <v>32</v>
      </c>
      <c r="AX179" s="13" t="s">
        <v>76</v>
      </c>
      <c r="AY179" s="228" t="s">
        <v>125</v>
      </c>
    </row>
    <row r="180" spans="1:65" s="2" customFormat="1" ht="14.4" customHeight="1">
      <c r="A180" s="32"/>
      <c r="B180" s="33"/>
      <c r="C180" s="201" t="s">
        <v>233</v>
      </c>
      <c r="D180" s="201" t="s">
        <v>127</v>
      </c>
      <c r="E180" s="202" t="s">
        <v>418</v>
      </c>
      <c r="F180" s="203" t="s">
        <v>419</v>
      </c>
      <c r="G180" s="204" t="s">
        <v>130</v>
      </c>
      <c r="H180" s="205">
        <v>50.6</v>
      </c>
      <c r="I180" s="206"/>
      <c r="J180" s="207">
        <f>ROUND(I180*H180,2)</f>
        <v>0</v>
      </c>
      <c r="K180" s="203" t="s">
        <v>131</v>
      </c>
      <c r="L180" s="37"/>
      <c r="M180" s="208" t="s">
        <v>1</v>
      </c>
      <c r="N180" s="209" t="s">
        <v>41</v>
      </c>
      <c r="O180" s="69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12" t="s">
        <v>132</v>
      </c>
      <c r="AT180" s="212" t="s">
        <v>127</v>
      </c>
      <c r="AU180" s="212" t="s">
        <v>87</v>
      </c>
      <c r="AY180" s="15" t="s">
        <v>125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5" t="s">
        <v>84</v>
      </c>
      <c r="BK180" s="213">
        <f>ROUND(I180*H180,2)</f>
        <v>0</v>
      </c>
      <c r="BL180" s="15" t="s">
        <v>132</v>
      </c>
      <c r="BM180" s="212" t="s">
        <v>420</v>
      </c>
    </row>
    <row r="181" spans="1:47" s="2" customFormat="1" ht="19.2">
      <c r="A181" s="32"/>
      <c r="B181" s="33"/>
      <c r="C181" s="34"/>
      <c r="D181" s="214" t="s">
        <v>134</v>
      </c>
      <c r="E181" s="34"/>
      <c r="F181" s="215" t="s">
        <v>421</v>
      </c>
      <c r="G181" s="34"/>
      <c r="H181" s="34"/>
      <c r="I181" s="113"/>
      <c r="J181" s="34"/>
      <c r="K181" s="34"/>
      <c r="L181" s="37"/>
      <c r="M181" s="216"/>
      <c r="N181" s="217"/>
      <c r="O181" s="69"/>
      <c r="P181" s="69"/>
      <c r="Q181" s="69"/>
      <c r="R181" s="69"/>
      <c r="S181" s="69"/>
      <c r="T181" s="70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5" t="s">
        <v>134</v>
      </c>
      <c r="AU181" s="15" t="s">
        <v>87</v>
      </c>
    </row>
    <row r="182" spans="2:51" s="13" customFormat="1" ht="10.2">
      <c r="B182" s="218"/>
      <c r="C182" s="219"/>
      <c r="D182" s="214" t="s">
        <v>136</v>
      </c>
      <c r="E182" s="220" t="s">
        <v>1</v>
      </c>
      <c r="F182" s="221" t="s">
        <v>371</v>
      </c>
      <c r="G182" s="219"/>
      <c r="H182" s="222">
        <v>50.6</v>
      </c>
      <c r="I182" s="223"/>
      <c r="J182" s="219"/>
      <c r="K182" s="219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136</v>
      </c>
      <c r="AU182" s="228" t="s">
        <v>87</v>
      </c>
      <c r="AV182" s="13" t="s">
        <v>87</v>
      </c>
      <c r="AW182" s="13" t="s">
        <v>32</v>
      </c>
      <c r="AX182" s="13" t="s">
        <v>76</v>
      </c>
      <c r="AY182" s="228" t="s">
        <v>125</v>
      </c>
    </row>
    <row r="183" spans="1:65" s="2" customFormat="1" ht="14.4" customHeight="1">
      <c r="A183" s="32"/>
      <c r="B183" s="33"/>
      <c r="C183" s="230" t="s">
        <v>241</v>
      </c>
      <c r="D183" s="230" t="s">
        <v>331</v>
      </c>
      <c r="E183" s="231" t="s">
        <v>422</v>
      </c>
      <c r="F183" s="232" t="s">
        <v>423</v>
      </c>
      <c r="G183" s="233" t="s">
        <v>334</v>
      </c>
      <c r="H183" s="234">
        <v>1.042</v>
      </c>
      <c r="I183" s="235"/>
      <c r="J183" s="236">
        <f>ROUND(I183*H183,2)</f>
        <v>0</v>
      </c>
      <c r="K183" s="232" t="s">
        <v>131</v>
      </c>
      <c r="L183" s="237"/>
      <c r="M183" s="238" t="s">
        <v>1</v>
      </c>
      <c r="N183" s="239" t="s">
        <v>41</v>
      </c>
      <c r="O183" s="69"/>
      <c r="P183" s="210">
        <f>O183*H183</f>
        <v>0</v>
      </c>
      <c r="Q183" s="210">
        <v>0.001</v>
      </c>
      <c r="R183" s="210">
        <f>Q183*H183</f>
        <v>0.001042</v>
      </c>
      <c r="S183" s="210">
        <v>0</v>
      </c>
      <c r="T183" s="211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12" t="s">
        <v>175</v>
      </c>
      <c r="AT183" s="212" t="s">
        <v>331</v>
      </c>
      <c r="AU183" s="212" t="s">
        <v>87</v>
      </c>
      <c r="AY183" s="15" t="s">
        <v>125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5" t="s">
        <v>84</v>
      </c>
      <c r="BK183" s="213">
        <f>ROUND(I183*H183,2)</f>
        <v>0</v>
      </c>
      <c r="BL183" s="15" t="s">
        <v>132</v>
      </c>
      <c r="BM183" s="212" t="s">
        <v>424</v>
      </c>
    </row>
    <row r="184" spans="1:47" s="2" customFormat="1" ht="10.2">
      <c r="A184" s="32"/>
      <c r="B184" s="33"/>
      <c r="C184" s="34"/>
      <c r="D184" s="214" t="s">
        <v>134</v>
      </c>
      <c r="E184" s="34"/>
      <c r="F184" s="215" t="s">
        <v>423</v>
      </c>
      <c r="G184" s="34"/>
      <c r="H184" s="34"/>
      <c r="I184" s="113"/>
      <c r="J184" s="34"/>
      <c r="K184" s="34"/>
      <c r="L184" s="37"/>
      <c r="M184" s="216"/>
      <c r="N184" s="217"/>
      <c r="O184" s="69"/>
      <c r="P184" s="69"/>
      <c r="Q184" s="69"/>
      <c r="R184" s="69"/>
      <c r="S184" s="69"/>
      <c r="T184" s="70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5" t="s">
        <v>134</v>
      </c>
      <c r="AU184" s="15" t="s">
        <v>87</v>
      </c>
    </row>
    <row r="185" spans="2:51" s="13" customFormat="1" ht="10.2">
      <c r="B185" s="218"/>
      <c r="C185" s="219"/>
      <c r="D185" s="214" t="s">
        <v>136</v>
      </c>
      <c r="E185" s="220" t="s">
        <v>1</v>
      </c>
      <c r="F185" s="221" t="s">
        <v>425</v>
      </c>
      <c r="G185" s="219"/>
      <c r="H185" s="222">
        <v>1.042</v>
      </c>
      <c r="I185" s="223"/>
      <c r="J185" s="219"/>
      <c r="K185" s="219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136</v>
      </c>
      <c r="AU185" s="228" t="s">
        <v>87</v>
      </c>
      <c r="AV185" s="13" t="s">
        <v>87</v>
      </c>
      <c r="AW185" s="13" t="s">
        <v>32</v>
      </c>
      <c r="AX185" s="13" t="s">
        <v>76</v>
      </c>
      <c r="AY185" s="228" t="s">
        <v>125</v>
      </c>
    </row>
    <row r="186" spans="1:65" s="2" customFormat="1" ht="14.4" customHeight="1">
      <c r="A186" s="32"/>
      <c r="B186" s="33"/>
      <c r="C186" s="201" t="s">
        <v>247</v>
      </c>
      <c r="D186" s="201" t="s">
        <v>127</v>
      </c>
      <c r="E186" s="202" t="s">
        <v>426</v>
      </c>
      <c r="F186" s="203" t="s">
        <v>427</v>
      </c>
      <c r="G186" s="204" t="s">
        <v>130</v>
      </c>
      <c r="H186" s="205">
        <v>50.6</v>
      </c>
      <c r="I186" s="206"/>
      <c r="J186" s="207">
        <f>ROUND(I186*H186,2)</f>
        <v>0</v>
      </c>
      <c r="K186" s="203" t="s">
        <v>131</v>
      </c>
      <c r="L186" s="37"/>
      <c r="M186" s="208" t="s">
        <v>1</v>
      </c>
      <c r="N186" s="209" t="s">
        <v>41</v>
      </c>
      <c r="O186" s="69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12" t="s">
        <v>132</v>
      </c>
      <c r="AT186" s="212" t="s">
        <v>127</v>
      </c>
      <c r="AU186" s="212" t="s">
        <v>87</v>
      </c>
      <c r="AY186" s="15" t="s">
        <v>125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5" t="s">
        <v>84</v>
      </c>
      <c r="BK186" s="213">
        <f>ROUND(I186*H186,2)</f>
        <v>0</v>
      </c>
      <c r="BL186" s="15" t="s">
        <v>132</v>
      </c>
      <c r="BM186" s="212" t="s">
        <v>428</v>
      </c>
    </row>
    <row r="187" spans="1:47" s="2" customFormat="1" ht="19.2">
      <c r="A187" s="32"/>
      <c r="B187" s="33"/>
      <c r="C187" s="34"/>
      <c r="D187" s="214" t="s">
        <v>134</v>
      </c>
      <c r="E187" s="34"/>
      <c r="F187" s="215" t="s">
        <v>429</v>
      </c>
      <c r="G187" s="34"/>
      <c r="H187" s="34"/>
      <c r="I187" s="113"/>
      <c r="J187" s="34"/>
      <c r="K187" s="34"/>
      <c r="L187" s="37"/>
      <c r="M187" s="216"/>
      <c r="N187" s="217"/>
      <c r="O187" s="69"/>
      <c r="P187" s="69"/>
      <c r="Q187" s="69"/>
      <c r="R187" s="69"/>
      <c r="S187" s="69"/>
      <c r="T187" s="70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5" t="s">
        <v>134</v>
      </c>
      <c r="AU187" s="15" t="s">
        <v>87</v>
      </c>
    </row>
    <row r="188" spans="2:51" s="13" customFormat="1" ht="10.2">
      <c r="B188" s="218"/>
      <c r="C188" s="219"/>
      <c r="D188" s="214" t="s">
        <v>136</v>
      </c>
      <c r="E188" s="220" t="s">
        <v>1</v>
      </c>
      <c r="F188" s="221" t="s">
        <v>371</v>
      </c>
      <c r="G188" s="219"/>
      <c r="H188" s="222">
        <v>50.6</v>
      </c>
      <c r="I188" s="223"/>
      <c r="J188" s="219"/>
      <c r="K188" s="219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136</v>
      </c>
      <c r="AU188" s="228" t="s">
        <v>87</v>
      </c>
      <c r="AV188" s="13" t="s">
        <v>87</v>
      </c>
      <c r="AW188" s="13" t="s">
        <v>32</v>
      </c>
      <c r="AX188" s="13" t="s">
        <v>76</v>
      </c>
      <c r="AY188" s="228" t="s">
        <v>125</v>
      </c>
    </row>
    <row r="189" spans="1:65" s="2" customFormat="1" ht="14.4" customHeight="1">
      <c r="A189" s="32"/>
      <c r="B189" s="33"/>
      <c r="C189" s="201" t="s">
        <v>252</v>
      </c>
      <c r="D189" s="201" t="s">
        <v>127</v>
      </c>
      <c r="E189" s="202" t="s">
        <v>430</v>
      </c>
      <c r="F189" s="203" t="s">
        <v>431</v>
      </c>
      <c r="G189" s="204" t="s">
        <v>130</v>
      </c>
      <c r="H189" s="205">
        <v>50.6</v>
      </c>
      <c r="I189" s="206"/>
      <c r="J189" s="207">
        <f>ROUND(I189*H189,2)</f>
        <v>0</v>
      </c>
      <c r="K189" s="203" t="s">
        <v>131</v>
      </c>
      <c r="L189" s="37"/>
      <c r="M189" s="208" t="s">
        <v>1</v>
      </c>
      <c r="N189" s="209" t="s">
        <v>41</v>
      </c>
      <c r="O189" s="69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12" t="s">
        <v>132</v>
      </c>
      <c r="AT189" s="212" t="s">
        <v>127</v>
      </c>
      <c r="AU189" s="212" t="s">
        <v>87</v>
      </c>
      <c r="AY189" s="15" t="s">
        <v>125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15" t="s">
        <v>84</v>
      </c>
      <c r="BK189" s="213">
        <f>ROUND(I189*H189,2)</f>
        <v>0</v>
      </c>
      <c r="BL189" s="15" t="s">
        <v>132</v>
      </c>
      <c r="BM189" s="212" t="s">
        <v>432</v>
      </c>
    </row>
    <row r="190" spans="1:47" s="2" customFormat="1" ht="19.2">
      <c r="A190" s="32"/>
      <c r="B190" s="33"/>
      <c r="C190" s="34"/>
      <c r="D190" s="214" t="s">
        <v>134</v>
      </c>
      <c r="E190" s="34"/>
      <c r="F190" s="215" t="s">
        <v>433</v>
      </c>
      <c r="G190" s="34"/>
      <c r="H190" s="34"/>
      <c r="I190" s="113"/>
      <c r="J190" s="34"/>
      <c r="K190" s="34"/>
      <c r="L190" s="37"/>
      <c r="M190" s="216"/>
      <c r="N190" s="217"/>
      <c r="O190" s="69"/>
      <c r="P190" s="69"/>
      <c r="Q190" s="69"/>
      <c r="R190" s="69"/>
      <c r="S190" s="69"/>
      <c r="T190" s="7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5" t="s">
        <v>134</v>
      </c>
      <c r="AU190" s="15" t="s">
        <v>87</v>
      </c>
    </row>
    <row r="191" spans="2:51" s="13" customFormat="1" ht="10.2">
      <c r="B191" s="218"/>
      <c r="C191" s="219"/>
      <c r="D191" s="214" t="s">
        <v>136</v>
      </c>
      <c r="E191" s="220" t="s">
        <v>1</v>
      </c>
      <c r="F191" s="221" t="s">
        <v>371</v>
      </c>
      <c r="G191" s="219"/>
      <c r="H191" s="222">
        <v>50.6</v>
      </c>
      <c r="I191" s="223"/>
      <c r="J191" s="219"/>
      <c r="K191" s="219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136</v>
      </c>
      <c r="AU191" s="228" t="s">
        <v>87</v>
      </c>
      <c r="AV191" s="13" t="s">
        <v>87</v>
      </c>
      <c r="AW191" s="13" t="s">
        <v>32</v>
      </c>
      <c r="AX191" s="13" t="s">
        <v>76</v>
      </c>
      <c r="AY191" s="228" t="s">
        <v>125</v>
      </c>
    </row>
    <row r="192" spans="2:63" s="12" customFormat="1" ht="22.8" customHeight="1">
      <c r="B192" s="185"/>
      <c r="C192" s="186"/>
      <c r="D192" s="187" t="s">
        <v>75</v>
      </c>
      <c r="E192" s="199" t="s">
        <v>87</v>
      </c>
      <c r="F192" s="199" t="s">
        <v>205</v>
      </c>
      <c r="G192" s="186"/>
      <c r="H192" s="186"/>
      <c r="I192" s="189"/>
      <c r="J192" s="200">
        <f>BK192</f>
        <v>0</v>
      </c>
      <c r="K192" s="186"/>
      <c r="L192" s="191"/>
      <c r="M192" s="192"/>
      <c r="N192" s="193"/>
      <c r="O192" s="193"/>
      <c r="P192" s="194">
        <f>SUM(P193:P206)</f>
        <v>0</v>
      </c>
      <c r="Q192" s="193"/>
      <c r="R192" s="194">
        <f>SUM(R193:R206)</f>
        <v>67.10764483</v>
      </c>
      <c r="S192" s="193"/>
      <c r="T192" s="195">
        <f>SUM(T193:T206)</f>
        <v>0</v>
      </c>
      <c r="AR192" s="196" t="s">
        <v>84</v>
      </c>
      <c r="AT192" s="197" t="s">
        <v>75</v>
      </c>
      <c r="AU192" s="197" t="s">
        <v>84</v>
      </c>
      <c r="AY192" s="196" t="s">
        <v>125</v>
      </c>
      <c r="BK192" s="198">
        <f>SUM(BK193:BK206)</f>
        <v>0</v>
      </c>
    </row>
    <row r="193" spans="1:65" s="2" customFormat="1" ht="14.4" customHeight="1">
      <c r="A193" s="32"/>
      <c r="B193" s="33"/>
      <c r="C193" s="201" t="s">
        <v>7</v>
      </c>
      <c r="D193" s="201" t="s">
        <v>127</v>
      </c>
      <c r="E193" s="202" t="s">
        <v>434</v>
      </c>
      <c r="F193" s="203" t="s">
        <v>435</v>
      </c>
      <c r="G193" s="204" t="s">
        <v>140</v>
      </c>
      <c r="H193" s="205">
        <v>4.29</v>
      </c>
      <c r="I193" s="206"/>
      <c r="J193" s="207">
        <f>ROUND(I193*H193,2)</f>
        <v>0</v>
      </c>
      <c r="K193" s="203" t="s">
        <v>131</v>
      </c>
      <c r="L193" s="37"/>
      <c r="M193" s="208" t="s">
        <v>1</v>
      </c>
      <c r="N193" s="209" t="s">
        <v>41</v>
      </c>
      <c r="O193" s="69"/>
      <c r="P193" s="210">
        <f>O193*H193</f>
        <v>0</v>
      </c>
      <c r="Q193" s="210">
        <v>2.25634</v>
      </c>
      <c r="R193" s="210">
        <f>Q193*H193</f>
        <v>9.6796986</v>
      </c>
      <c r="S193" s="210">
        <v>0</v>
      </c>
      <c r="T193" s="211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12" t="s">
        <v>132</v>
      </c>
      <c r="AT193" s="212" t="s">
        <v>127</v>
      </c>
      <c r="AU193" s="212" t="s">
        <v>87</v>
      </c>
      <c r="AY193" s="15" t="s">
        <v>125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15" t="s">
        <v>84</v>
      </c>
      <c r="BK193" s="213">
        <f>ROUND(I193*H193,2)</f>
        <v>0</v>
      </c>
      <c r="BL193" s="15" t="s">
        <v>132</v>
      </c>
      <c r="BM193" s="212" t="s">
        <v>436</v>
      </c>
    </row>
    <row r="194" spans="1:47" s="2" customFormat="1" ht="10.2">
      <c r="A194" s="32"/>
      <c r="B194" s="33"/>
      <c r="C194" s="34"/>
      <c r="D194" s="214" t="s">
        <v>134</v>
      </c>
      <c r="E194" s="34"/>
      <c r="F194" s="215" t="s">
        <v>437</v>
      </c>
      <c r="G194" s="34"/>
      <c r="H194" s="34"/>
      <c r="I194" s="113"/>
      <c r="J194" s="34"/>
      <c r="K194" s="34"/>
      <c r="L194" s="37"/>
      <c r="M194" s="216"/>
      <c r="N194" s="217"/>
      <c r="O194" s="69"/>
      <c r="P194" s="69"/>
      <c r="Q194" s="69"/>
      <c r="R194" s="69"/>
      <c r="S194" s="69"/>
      <c r="T194" s="70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5" t="s">
        <v>134</v>
      </c>
      <c r="AU194" s="15" t="s">
        <v>87</v>
      </c>
    </row>
    <row r="195" spans="2:51" s="13" customFormat="1" ht="10.2">
      <c r="B195" s="218"/>
      <c r="C195" s="219"/>
      <c r="D195" s="214" t="s">
        <v>136</v>
      </c>
      <c r="E195" s="220" t="s">
        <v>1</v>
      </c>
      <c r="F195" s="221" t="s">
        <v>438</v>
      </c>
      <c r="G195" s="219"/>
      <c r="H195" s="222">
        <v>4.29</v>
      </c>
      <c r="I195" s="223"/>
      <c r="J195" s="219"/>
      <c r="K195" s="219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136</v>
      </c>
      <c r="AU195" s="228" t="s">
        <v>87</v>
      </c>
      <c r="AV195" s="13" t="s">
        <v>87</v>
      </c>
      <c r="AW195" s="13" t="s">
        <v>32</v>
      </c>
      <c r="AX195" s="13" t="s">
        <v>76</v>
      </c>
      <c r="AY195" s="228" t="s">
        <v>125</v>
      </c>
    </row>
    <row r="196" spans="1:65" s="2" customFormat="1" ht="14.4" customHeight="1">
      <c r="A196" s="32"/>
      <c r="B196" s="33"/>
      <c r="C196" s="201" t="s">
        <v>267</v>
      </c>
      <c r="D196" s="201" t="s">
        <v>127</v>
      </c>
      <c r="E196" s="202" t="s">
        <v>207</v>
      </c>
      <c r="F196" s="203" t="s">
        <v>208</v>
      </c>
      <c r="G196" s="204" t="s">
        <v>140</v>
      </c>
      <c r="H196" s="205">
        <v>22.623</v>
      </c>
      <c r="I196" s="206"/>
      <c r="J196" s="207">
        <f>ROUND(I196*H196,2)</f>
        <v>0</v>
      </c>
      <c r="K196" s="203" t="s">
        <v>131</v>
      </c>
      <c r="L196" s="37"/>
      <c r="M196" s="208" t="s">
        <v>1</v>
      </c>
      <c r="N196" s="209" t="s">
        <v>41</v>
      </c>
      <c r="O196" s="69"/>
      <c r="P196" s="210">
        <f>O196*H196</f>
        <v>0</v>
      </c>
      <c r="Q196" s="210">
        <v>2.45329</v>
      </c>
      <c r="R196" s="210">
        <f>Q196*H196</f>
        <v>55.50077967</v>
      </c>
      <c r="S196" s="210">
        <v>0</v>
      </c>
      <c r="T196" s="211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12" t="s">
        <v>132</v>
      </c>
      <c r="AT196" s="212" t="s">
        <v>127</v>
      </c>
      <c r="AU196" s="212" t="s">
        <v>87</v>
      </c>
      <c r="AY196" s="15" t="s">
        <v>125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15" t="s">
        <v>84</v>
      </c>
      <c r="BK196" s="213">
        <f>ROUND(I196*H196,2)</f>
        <v>0</v>
      </c>
      <c r="BL196" s="15" t="s">
        <v>132</v>
      </c>
      <c r="BM196" s="212" t="s">
        <v>439</v>
      </c>
    </row>
    <row r="197" spans="1:47" s="2" customFormat="1" ht="19.2">
      <c r="A197" s="32"/>
      <c r="B197" s="33"/>
      <c r="C197" s="34"/>
      <c r="D197" s="214" t="s">
        <v>134</v>
      </c>
      <c r="E197" s="34"/>
      <c r="F197" s="215" t="s">
        <v>210</v>
      </c>
      <c r="G197" s="34"/>
      <c r="H197" s="34"/>
      <c r="I197" s="113"/>
      <c r="J197" s="34"/>
      <c r="K197" s="34"/>
      <c r="L197" s="37"/>
      <c r="M197" s="216"/>
      <c r="N197" s="217"/>
      <c r="O197" s="69"/>
      <c r="P197" s="69"/>
      <c r="Q197" s="69"/>
      <c r="R197" s="69"/>
      <c r="S197" s="69"/>
      <c r="T197" s="70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5" t="s">
        <v>134</v>
      </c>
      <c r="AU197" s="15" t="s">
        <v>87</v>
      </c>
    </row>
    <row r="198" spans="2:51" s="13" customFormat="1" ht="10.2">
      <c r="B198" s="218"/>
      <c r="C198" s="219"/>
      <c r="D198" s="214" t="s">
        <v>136</v>
      </c>
      <c r="E198" s="220" t="s">
        <v>1</v>
      </c>
      <c r="F198" s="221" t="s">
        <v>440</v>
      </c>
      <c r="G198" s="219"/>
      <c r="H198" s="222">
        <v>22.623</v>
      </c>
      <c r="I198" s="223"/>
      <c r="J198" s="219"/>
      <c r="K198" s="219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136</v>
      </c>
      <c r="AU198" s="228" t="s">
        <v>87</v>
      </c>
      <c r="AV198" s="13" t="s">
        <v>87</v>
      </c>
      <c r="AW198" s="13" t="s">
        <v>32</v>
      </c>
      <c r="AX198" s="13" t="s">
        <v>76</v>
      </c>
      <c r="AY198" s="228" t="s">
        <v>125</v>
      </c>
    </row>
    <row r="199" spans="1:65" s="2" customFormat="1" ht="14.4" customHeight="1">
      <c r="A199" s="32"/>
      <c r="B199" s="33"/>
      <c r="C199" s="201" t="s">
        <v>276</v>
      </c>
      <c r="D199" s="201" t="s">
        <v>127</v>
      </c>
      <c r="E199" s="202" t="s">
        <v>215</v>
      </c>
      <c r="F199" s="203" t="s">
        <v>216</v>
      </c>
      <c r="G199" s="204" t="s">
        <v>130</v>
      </c>
      <c r="H199" s="205">
        <v>46.817</v>
      </c>
      <c r="I199" s="206"/>
      <c r="J199" s="207">
        <f>ROUND(I199*H199,2)</f>
        <v>0</v>
      </c>
      <c r="K199" s="203" t="s">
        <v>131</v>
      </c>
      <c r="L199" s="37"/>
      <c r="M199" s="208" t="s">
        <v>1</v>
      </c>
      <c r="N199" s="209" t="s">
        <v>41</v>
      </c>
      <c r="O199" s="69"/>
      <c r="P199" s="210">
        <f>O199*H199</f>
        <v>0</v>
      </c>
      <c r="Q199" s="210">
        <v>0.00269</v>
      </c>
      <c r="R199" s="210">
        <f>Q199*H199</f>
        <v>0.12593773</v>
      </c>
      <c r="S199" s="210">
        <v>0</v>
      </c>
      <c r="T199" s="211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12" t="s">
        <v>132</v>
      </c>
      <c r="AT199" s="212" t="s">
        <v>127</v>
      </c>
      <c r="AU199" s="212" t="s">
        <v>87</v>
      </c>
      <c r="AY199" s="15" t="s">
        <v>125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5" t="s">
        <v>84</v>
      </c>
      <c r="BK199" s="213">
        <f>ROUND(I199*H199,2)</f>
        <v>0</v>
      </c>
      <c r="BL199" s="15" t="s">
        <v>132</v>
      </c>
      <c r="BM199" s="212" t="s">
        <v>441</v>
      </c>
    </row>
    <row r="200" spans="1:47" s="2" customFormat="1" ht="10.2">
      <c r="A200" s="32"/>
      <c r="B200" s="33"/>
      <c r="C200" s="34"/>
      <c r="D200" s="214" t="s">
        <v>134</v>
      </c>
      <c r="E200" s="34"/>
      <c r="F200" s="215" t="s">
        <v>218</v>
      </c>
      <c r="G200" s="34"/>
      <c r="H200" s="34"/>
      <c r="I200" s="113"/>
      <c r="J200" s="34"/>
      <c r="K200" s="34"/>
      <c r="L200" s="37"/>
      <c r="M200" s="216"/>
      <c r="N200" s="217"/>
      <c r="O200" s="69"/>
      <c r="P200" s="69"/>
      <c r="Q200" s="69"/>
      <c r="R200" s="69"/>
      <c r="S200" s="69"/>
      <c r="T200" s="70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5" t="s">
        <v>134</v>
      </c>
      <c r="AU200" s="15" t="s">
        <v>87</v>
      </c>
    </row>
    <row r="201" spans="2:51" s="13" customFormat="1" ht="10.2">
      <c r="B201" s="218"/>
      <c r="C201" s="219"/>
      <c r="D201" s="214" t="s">
        <v>136</v>
      </c>
      <c r="E201" s="220" t="s">
        <v>1</v>
      </c>
      <c r="F201" s="221" t="s">
        <v>442</v>
      </c>
      <c r="G201" s="219"/>
      <c r="H201" s="222">
        <v>46.817</v>
      </c>
      <c r="I201" s="223"/>
      <c r="J201" s="219"/>
      <c r="K201" s="219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136</v>
      </c>
      <c r="AU201" s="228" t="s">
        <v>87</v>
      </c>
      <c r="AV201" s="13" t="s">
        <v>87</v>
      </c>
      <c r="AW201" s="13" t="s">
        <v>32</v>
      </c>
      <c r="AX201" s="13" t="s">
        <v>76</v>
      </c>
      <c r="AY201" s="228" t="s">
        <v>125</v>
      </c>
    </row>
    <row r="202" spans="1:65" s="2" customFormat="1" ht="14.4" customHeight="1">
      <c r="A202" s="32"/>
      <c r="B202" s="33"/>
      <c r="C202" s="201" t="s">
        <v>281</v>
      </c>
      <c r="D202" s="201" t="s">
        <v>127</v>
      </c>
      <c r="E202" s="202" t="s">
        <v>221</v>
      </c>
      <c r="F202" s="203" t="s">
        <v>222</v>
      </c>
      <c r="G202" s="204" t="s">
        <v>130</v>
      </c>
      <c r="H202" s="205">
        <v>46.817</v>
      </c>
      <c r="I202" s="206"/>
      <c r="J202" s="207">
        <f>ROUND(I202*H202,2)</f>
        <v>0</v>
      </c>
      <c r="K202" s="203" t="s">
        <v>131</v>
      </c>
      <c r="L202" s="37"/>
      <c r="M202" s="208" t="s">
        <v>1</v>
      </c>
      <c r="N202" s="209" t="s">
        <v>41</v>
      </c>
      <c r="O202" s="69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12" t="s">
        <v>132</v>
      </c>
      <c r="AT202" s="212" t="s">
        <v>127</v>
      </c>
      <c r="AU202" s="212" t="s">
        <v>87</v>
      </c>
      <c r="AY202" s="15" t="s">
        <v>125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15" t="s">
        <v>84</v>
      </c>
      <c r="BK202" s="213">
        <f>ROUND(I202*H202,2)</f>
        <v>0</v>
      </c>
      <c r="BL202" s="15" t="s">
        <v>132</v>
      </c>
      <c r="BM202" s="212" t="s">
        <v>443</v>
      </c>
    </row>
    <row r="203" spans="1:47" s="2" customFormat="1" ht="10.2">
      <c r="A203" s="32"/>
      <c r="B203" s="33"/>
      <c r="C203" s="34"/>
      <c r="D203" s="214" t="s">
        <v>134</v>
      </c>
      <c r="E203" s="34"/>
      <c r="F203" s="215" t="s">
        <v>224</v>
      </c>
      <c r="G203" s="34"/>
      <c r="H203" s="34"/>
      <c r="I203" s="113"/>
      <c r="J203" s="34"/>
      <c r="K203" s="34"/>
      <c r="L203" s="37"/>
      <c r="M203" s="216"/>
      <c r="N203" s="217"/>
      <c r="O203" s="69"/>
      <c r="P203" s="69"/>
      <c r="Q203" s="69"/>
      <c r="R203" s="69"/>
      <c r="S203" s="69"/>
      <c r="T203" s="70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5" t="s">
        <v>134</v>
      </c>
      <c r="AU203" s="15" t="s">
        <v>87</v>
      </c>
    </row>
    <row r="204" spans="1:65" s="2" customFormat="1" ht="14.4" customHeight="1">
      <c r="A204" s="32"/>
      <c r="B204" s="33"/>
      <c r="C204" s="201" t="s">
        <v>288</v>
      </c>
      <c r="D204" s="201" t="s">
        <v>127</v>
      </c>
      <c r="E204" s="202" t="s">
        <v>444</v>
      </c>
      <c r="F204" s="203" t="s">
        <v>445</v>
      </c>
      <c r="G204" s="204" t="s">
        <v>196</v>
      </c>
      <c r="H204" s="205">
        <v>1.699</v>
      </c>
      <c r="I204" s="206"/>
      <c r="J204" s="207">
        <f>ROUND(I204*H204,2)</f>
        <v>0</v>
      </c>
      <c r="K204" s="203" t="s">
        <v>131</v>
      </c>
      <c r="L204" s="37"/>
      <c r="M204" s="208" t="s">
        <v>1</v>
      </c>
      <c r="N204" s="209" t="s">
        <v>41</v>
      </c>
      <c r="O204" s="69"/>
      <c r="P204" s="210">
        <f>O204*H204</f>
        <v>0</v>
      </c>
      <c r="Q204" s="210">
        <v>1.06017</v>
      </c>
      <c r="R204" s="210">
        <f>Q204*H204</f>
        <v>1.8012288300000001</v>
      </c>
      <c r="S204" s="210">
        <v>0</v>
      </c>
      <c r="T204" s="211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12" t="s">
        <v>132</v>
      </c>
      <c r="AT204" s="212" t="s">
        <v>127</v>
      </c>
      <c r="AU204" s="212" t="s">
        <v>87</v>
      </c>
      <c r="AY204" s="15" t="s">
        <v>125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15" t="s">
        <v>84</v>
      </c>
      <c r="BK204" s="213">
        <f>ROUND(I204*H204,2)</f>
        <v>0</v>
      </c>
      <c r="BL204" s="15" t="s">
        <v>132</v>
      </c>
      <c r="BM204" s="212" t="s">
        <v>446</v>
      </c>
    </row>
    <row r="205" spans="1:47" s="2" customFormat="1" ht="10.2">
      <c r="A205" s="32"/>
      <c r="B205" s="33"/>
      <c r="C205" s="34"/>
      <c r="D205" s="214" t="s">
        <v>134</v>
      </c>
      <c r="E205" s="34"/>
      <c r="F205" s="215" t="s">
        <v>447</v>
      </c>
      <c r="G205" s="34"/>
      <c r="H205" s="34"/>
      <c r="I205" s="113"/>
      <c r="J205" s="34"/>
      <c r="K205" s="34"/>
      <c r="L205" s="37"/>
      <c r="M205" s="216"/>
      <c r="N205" s="217"/>
      <c r="O205" s="69"/>
      <c r="P205" s="69"/>
      <c r="Q205" s="69"/>
      <c r="R205" s="69"/>
      <c r="S205" s="69"/>
      <c r="T205" s="70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5" t="s">
        <v>134</v>
      </c>
      <c r="AU205" s="15" t="s">
        <v>87</v>
      </c>
    </row>
    <row r="206" spans="2:51" s="13" customFormat="1" ht="10.2">
      <c r="B206" s="218"/>
      <c r="C206" s="219"/>
      <c r="D206" s="214" t="s">
        <v>136</v>
      </c>
      <c r="E206" s="220" t="s">
        <v>1</v>
      </c>
      <c r="F206" s="221" t="s">
        <v>448</v>
      </c>
      <c r="G206" s="219"/>
      <c r="H206" s="222">
        <v>1.699</v>
      </c>
      <c r="I206" s="223"/>
      <c r="J206" s="219"/>
      <c r="K206" s="219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136</v>
      </c>
      <c r="AU206" s="228" t="s">
        <v>87</v>
      </c>
      <c r="AV206" s="13" t="s">
        <v>87</v>
      </c>
      <c r="AW206" s="13" t="s">
        <v>32</v>
      </c>
      <c r="AX206" s="13" t="s">
        <v>76</v>
      </c>
      <c r="AY206" s="228" t="s">
        <v>125</v>
      </c>
    </row>
    <row r="207" spans="2:63" s="12" customFormat="1" ht="22.8" customHeight="1">
      <c r="B207" s="185"/>
      <c r="C207" s="186"/>
      <c r="D207" s="187" t="s">
        <v>75</v>
      </c>
      <c r="E207" s="199" t="s">
        <v>132</v>
      </c>
      <c r="F207" s="199" t="s">
        <v>449</v>
      </c>
      <c r="G207" s="186"/>
      <c r="H207" s="186"/>
      <c r="I207" s="189"/>
      <c r="J207" s="200">
        <f>BK207</f>
        <v>0</v>
      </c>
      <c r="K207" s="186"/>
      <c r="L207" s="191"/>
      <c r="M207" s="192"/>
      <c r="N207" s="193"/>
      <c r="O207" s="193"/>
      <c r="P207" s="194">
        <f>SUM(P208:P213)</f>
        <v>0</v>
      </c>
      <c r="Q207" s="193"/>
      <c r="R207" s="194">
        <f>SUM(R208:R213)</f>
        <v>12.338235</v>
      </c>
      <c r="S207" s="193"/>
      <c r="T207" s="195">
        <f>SUM(T208:T213)</f>
        <v>0</v>
      </c>
      <c r="AR207" s="196" t="s">
        <v>84</v>
      </c>
      <c r="AT207" s="197" t="s">
        <v>75</v>
      </c>
      <c r="AU207" s="197" t="s">
        <v>84</v>
      </c>
      <c r="AY207" s="196" t="s">
        <v>125</v>
      </c>
      <c r="BK207" s="198">
        <f>SUM(BK208:BK213)</f>
        <v>0</v>
      </c>
    </row>
    <row r="208" spans="1:65" s="2" customFormat="1" ht="14.4" customHeight="1">
      <c r="A208" s="32"/>
      <c r="B208" s="33"/>
      <c r="C208" s="201" t="s">
        <v>294</v>
      </c>
      <c r="D208" s="201" t="s">
        <v>127</v>
      </c>
      <c r="E208" s="202" t="s">
        <v>450</v>
      </c>
      <c r="F208" s="203" t="s">
        <v>451</v>
      </c>
      <c r="G208" s="204" t="s">
        <v>130</v>
      </c>
      <c r="H208" s="205">
        <v>8.625</v>
      </c>
      <c r="I208" s="206"/>
      <c r="J208" s="207">
        <f>ROUND(I208*H208,2)</f>
        <v>0</v>
      </c>
      <c r="K208" s="203" t="s">
        <v>131</v>
      </c>
      <c r="L208" s="37"/>
      <c r="M208" s="208" t="s">
        <v>1</v>
      </c>
      <c r="N208" s="209" t="s">
        <v>41</v>
      </c>
      <c r="O208" s="69"/>
      <c r="P208" s="210">
        <f>O208*H208</f>
        <v>0</v>
      </c>
      <c r="Q208" s="210">
        <v>0.60725</v>
      </c>
      <c r="R208" s="210">
        <f>Q208*H208</f>
        <v>5.23753125</v>
      </c>
      <c r="S208" s="210">
        <v>0</v>
      </c>
      <c r="T208" s="211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12" t="s">
        <v>132</v>
      </c>
      <c r="AT208" s="212" t="s">
        <v>127</v>
      </c>
      <c r="AU208" s="212" t="s">
        <v>87</v>
      </c>
      <c r="AY208" s="15" t="s">
        <v>125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15" t="s">
        <v>84</v>
      </c>
      <c r="BK208" s="213">
        <f>ROUND(I208*H208,2)</f>
        <v>0</v>
      </c>
      <c r="BL208" s="15" t="s">
        <v>132</v>
      </c>
      <c r="BM208" s="212" t="s">
        <v>452</v>
      </c>
    </row>
    <row r="209" spans="1:47" s="2" customFormat="1" ht="19.2">
      <c r="A209" s="32"/>
      <c r="B209" s="33"/>
      <c r="C209" s="34"/>
      <c r="D209" s="214" t="s">
        <v>134</v>
      </c>
      <c r="E209" s="34"/>
      <c r="F209" s="215" t="s">
        <v>453</v>
      </c>
      <c r="G209" s="34"/>
      <c r="H209" s="34"/>
      <c r="I209" s="113"/>
      <c r="J209" s="34"/>
      <c r="K209" s="34"/>
      <c r="L209" s="37"/>
      <c r="M209" s="216"/>
      <c r="N209" s="217"/>
      <c r="O209" s="69"/>
      <c r="P209" s="69"/>
      <c r="Q209" s="69"/>
      <c r="R209" s="69"/>
      <c r="S209" s="69"/>
      <c r="T209" s="70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5" t="s">
        <v>134</v>
      </c>
      <c r="AU209" s="15" t="s">
        <v>87</v>
      </c>
    </row>
    <row r="210" spans="2:51" s="13" customFormat="1" ht="10.2">
      <c r="B210" s="218"/>
      <c r="C210" s="219"/>
      <c r="D210" s="214" t="s">
        <v>136</v>
      </c>
      <c r="E210" s="220" t="s">
        <v>1</v>
      </c>
      <c r="F210" s="221" t="s">
        <v>454</v>
      </c>
      <c r="G210" s="219"/>
      <c r="H210" s="222">
        <v>8.625</v>
      </c>
      <c r="I210" s="223"/>
      <c r="J210" s="219"/>
      <c r="K210" s="219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136</v>
      </c>
      <c r="AU210" s="228" t="s">
        <v>87</v>
      </c>
      <c r="AV210" s="13" t="s">
        <v>87</v>
      </c>
      <c r="AW210" s="13" t="s">
        <v>32</v>
      </c>
      <c r="AX210" s="13" t="s">
        <v>76</v>
      </c>
      <c r="AY210" s="228" t="s">
        <v>125</v>
      </c>
    </row>
    <row r="211" spans="1:65" s="2" customFormat="1" ht="22.8">
      <c r="A211" s="32"/>
      <c r="B211" s="33"/>
      <c r="C211" s="201" t="s">
        <v>300</v>
      </c>
      <c r="D211" s="201" t="s">
        <v>127</v>
      </c>
      <c r="E211" s="202" t="s">
        <v>455</v>
      </c>
      <c r="F211" s="203" t="s">
        <v>456</v>
      </c>
      <c r="G211" s="204" t="s">
        <v>130</v>
      </c>
      <c r="H211" s="205">
        <v>8.625</v>
      </c>
      <c r="I211" s="206"/>
      <c r="J211" s="207">
        <f>ROUND(I211*H211,2)</f>
        <v>0</v>
      </c>
      <c r="K211" s="203" t="s">
        <v>131</v>
      </c>
      <c r="L211" s="37"/>
      <c r="M211" s="208" t="s">
        <v>1</v>
      </c>
      <c r="N211" s="209" t="s">
        <v>41</v>
      </c>
      <c r="O211" s="69"/>
      <c r="P211" s="210">
        <f>O211*H211</f>
        <v>0</v>
      </c>
      <c r="Q211" s="210">
        <v>0.82327</v>
      </c>
      <c r="R211" s="210">
        <f>Q211*H211</f>
        <v>7.100703749999999</v>
      </c>
      <c r="S211" s="210">
        <v>0</v>
      </c>
      <c r="T211" s="211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12" t="s">
        <v>132</v>
      </c>
      <c r="AT211" s="212" t="s">
        <v>127</v>
      </c>
      <c r="AU211" s="212" t="s">
        <v>87</v>
      </c>
      <c r="AY211" s="15" t="s">
        <v>125</v>
      </c>
      <c r="BE211" s="213">
        <f>IF(N211="základní",J211,0)</f>
        <v>0</v>
      </c>
      <c r="BF211" s="213">
        <f>IF(N211="snížená",J211,0)</f>
        <v>0</v>
      </c>
      <c r="BG211" s="213">
        <f>IF(N211="zákl. přenesená",J211,0)</f>
        <v>0</v>
      </c>
      <c r="BH211" s="213">
        <f>IF(N211="sníž. přenesená",J211,0)</f>
        <v>0</v>
      </c>
      <c r="BI211" s="213">
        <f>IF(N211="nulová",J211,0)</f>
        <v>0</v>
      </c>
      <c r="BJ211" s="15" t="s">
        <v>84</v>
      </c>
      <c r="BK211" s="213">
        <f>ROUND(I211*H211,2)</f>
        <v>0</v>
      </c>
      <c r="BL211" s="15" t="s">
        <v>132</v>
      </c>
      <c r="BM211" s="212" t="s">
        <v>457</v>
      </c>
    </row>
    <row r="212" spans="1:47" s="2" customFormat="1" ht="19.2">
      <c r="A212" s="32"/>
      <c r="B212" s="33"/>
      <c r="C212" s="34"/>
      <c r="D212" s="214" t="s">
        <v>134</v>
      </c>
      <c r="E212" s="34"/>
      <c r="F212" s="215" t="s">
        <v>458</v>
      </c>
      <c r="G212" s="34"/>
      <c r="H212" s="34"/>
      <c r="I212" s="113"/>
      <c r="J212" s="34"/>
      <c r="K212" s="34"/>
      <c r="L212" s="37"/>
      <c r="M212" s="216"/>
      <c r="N212" s="217"/>
      <c r="O212" s="69"/>
      <c r="P212" s="69"/>
      <c r="Q212" s="69"/>
      <c r="R212" s="69"/>
      <c r="S212" s="69"/>
      <c r="T212" s="70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5" t="s">
        <v>134</v>
      </c>
      <c r="AU212" s="15" t="s">
        <v>87</v>
      </c>
    </row>
    <row r="213" spans="2:51" s="13" customFormat="1" ht="10.2">
      <c r="B213" s="218"/>
      <c r="C213" s="219"/>
      <c r="D213" s="214" t="s">
        <v>136</v>
      </c>
      <c r="E213" s="220" t="s">
        <v>1</v>
      </c>
      <c r="F213" s="221" t="s">
        <v>454</v>
      </c>
      <c r="G213" s="219"/>
      <c r="H213" s="222">
        <v>8.625</v>
      </c>
      <c r="I213" s="223"/>
      <c r="J213" s="219"/>
      <c r="K213" s="219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136</v>
      </c>
      <c r="AU213" s="228" t="s">
        <v>87</v>
      </c>
      <c r="AV213" s="13" t="s">
        <v>87</v>
      </c>
      <c r="AW213" s="13" t="s">
        <v>32</v>
      </c>
      <c r="AX213" s="13" t="s">
        <v>76</v>
      </c>
      <c r="AY213" s="228" t="s">
        <v>125</v>
      </c>
    </row>
    <row r="214" spans="2:63" s="12" customFormat="1" ht="22.8" customHeight="1">
      <c r="B214" s="185"/>
      <c r="C214" s="186"/>
      <c r="D214" s="187" t="s">
        <v>75</v>
      </c>
      <c r="E214" s="199" t="s">
        <v>175</v>
      </c>
      <c r="F214" s="199" t="s">
        <v>459</v>
      </c>
      <c r="G214" s="186"/>
      <c r="H214" s="186"/>
      <c r="I214" s="189"/>
      <c r="J214" s="200">
        <f>BK214</f>
        <v>0</v>
      </c>
      <c r="K214" s="186"/>
      <c r="L214" s="191"/>
      <c r="M214" s="192"/>
      <c r="N214" s="193"/>
      <c r="O214" s="193"/>
      <c r="P214" s="194">
        <f>SUM(P215:P234)</f>
        <v>0</v>
      </c>
      <c r="Q214" s="193"/>
      <c r="R214" s="194">
        <f>SUM(R215:R234)</f>
        <v>1.601523</v>
      </c>
      <c r="S214" s="193"/>
      <c r="T214" s="195">
        <f>SUM(T215:T234)</f>
        <v>0</v>
      </c>
      <c r="AR214" s="196" t="s">
        <v>84</v>
      </c>
      <c r="AT214" s="197" t="s">
        <v>75</v>
      </c>
      <c r="AU214" s="197" t="s">
        <v>84</v>
      </c>
      <c r="AY214" s="196" t="s">
        <v>125</v>
      </c>
      <c r="BK214" s="198">
        <f>SUM(BK215:BK234)</f>
        <v>0</v>
      </c>
    </row>
    <row r="215" spans="1:65" s="2" customFormat="1" ht="22.8">
      <c r="A215" s="32"/>
      <c r="B215" s="33"/>
      <c r="C215" s="201" t="s">
        <v>308</v>
      </c>
      <c r="D215" s="201" t="s">
        <v>127</v>
      </c>
      <c r="E215" s="202" t="s">
        <v>460</v>
      </c>
      <c r="F215" s="203" t="s">
        <v>461</v>
      </c>
      <c r="G215" s="204" t="s">
        <v>270</v>
      </c>
      <c r="H215" s="205">
        <v>1</v>
      </c>
      <c r="I215" s="206"/>
      <c r="J215" s="207">
        <f>ROUND(I215*H215,2)</f>
        <v>0</v>
      </c>
      <c r="K215" s="203" t="s">
        <v>131</v>
      </c>
      <c r="L215" s="37"/>
      <c r="M215" s="208" t="s">
        <v>1</v>
      </c>
      <c r="N215" s="209" t="s">
        <v>41</v>
      </c>
      <c r="O215" s="69"/>
      <c r="P215" s="210">
        <f>O215*H215</f>
        <v>0</v>
      </c>
      <c r="Q215" s="210">
        <v>0.00011</v>
      </c>
      <c r="R215" s="210">
        <f>Q215*H215</f>
        <v>0.00011</v>
      </c>
      <c r="S215" s="210">
        <v>0</v>
      </c>
      <c r="T215" s="211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212" t="s">
        <v>132</v>
      </c>
      <c r="AT215" s="212" t="s">
        <v>127</v>
      </c>
      <c r="AU215" s="212" t="s">
        <v>87</v>
      </c>
      <c r="AY215" s="15" t="s">
        <v>125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15" t="s">
        <v>84</v>
      </c>
      <c r="BK215" s="213">
        <f>ROUND(I215*H215,2)</f>
        <v>0</v>
      </c>
      <c r="BL215" s="15" t="s">
        <v>132</v>
      </c>
      <c r="BM215" s="212" t="s">
        <v>462</v>
      </c>
    </row>
    <row r="216" spans="1:47" s="2" customFormat="1" ht="19.2">
      <c r="A216" s="32"/>
      <c r="B216" s="33"/>
      <c r="C216" s="34"/>
      <c r="D216" s="214" t="s">
        <v>134</v>
      </c>
      <c r="E216" s="34"/>
      <c r="F216" s="215" t="s">
        <v>463</v>
      </c>
      <c r="G216" s="34"/>
      <c r="H216" s="34"/>
      <c r="I216" s="113"/>
      <c r="J216" s="34"/>
      <c r="K216" s="34"/>
      <c r="L216" s="37"/>
      <c r="M216" s="216"/>
      <c r="N216" s="217"/>
      <c r="O216" s="69"/>
      <c r="P216" s="69"/>
      <c r="Q216" s="69"/>
      <c r="R216" s="69"/>
      <c r="S216" s="69"/>
      <c r="T216" s="70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5" t="s">
        <v>134</v>
      </c>
      <c r="AU216" s="15" t="s">
        <v>87</v>
      </c>
    </row>
    <row r="217" spans="2:51" s="13" customFormat="1" ht="10.2">
      <c r="B217" s="218"/>
      <c r="C217" s="219"/>
      <c r="D217" s="214" t="s">
        <v>136</v>
      </c>
      <c r="E217" s="220" t="s">
        <v>1</v>
      </c>
      <c r="F217" s="221" t="s">
        <v>464</v>
      </c>
      <c r="G217" s="219"/>
      <c r="H217" s="222">
        <v>1</v>
      </c>
      <c r="I217" s="223"/>
      <c r="J217" s="219"/>
      <c r="K217" s="219"/>
      <c r="L217" s="224"/>
      <c r="M217" s="225"/>
      <c r="N217" s="226"/>
      <c r="O217" s="226"/>
      <c r="P217" s="226"/>
      <c r="Q217" s="226"/>
      <c r="R217" s="226"/>
      <c r="S217" s="226"/>
      <c r="T217" s="227"/>
      <c r="AT217" s="228" t="s">
        <v>136</v>
      </c>
      <c r="AU217" s="228" t="s">
        <v>87</v>
      </c>
      <c r="AV217" s="13" t="s">
        <v>87</v>
      </c>
      <c r="AW217" s="13" t="s">
        <v>32</v>
      </c>
      <c r="AX217" s="13" t="s">
        <v>76</v>
      </c>
      <c r="AY217" s="228" t="s">
        <v>125</v>
      </c>
    </row>
    <row r="218" spans="1:65" s="2" customFormat="1" ht="14.4" customHeight="1">
      <c r="A218" s="32"/>
      <c r="B218" s="33"/>
      <c r="C218" s="230" t="s">
        <v>315</v>
      </c>
      <c r="D218" s="230" t="s">
        <v>331</v>
      </c>
      <c r="E218" s="231" t="s">
        <v>465</v>
      </c>
      <c r="F218" s="232" t="s">
        <v>466</v>
      </c>
      <c r="G218" s="233" t="s">
        <v>270</v>
      </c>
      <c r="H218" s="234">
        <v>1</v>
      </c>
      <c r="I218" s="235"/>
      <c r="J218" s="236">
        <f>ROUND(I218*H218,2)</f>
        <v>0</v>
      </c>
      <c r="K218" s="232" t="s">
        <v>131</v>
      </c>
      <c r="L218" s="237"/>
      <c r="M218" s="238" t="s">
        <v>1</v>
      </c>
      <c r="N218" s="239" t="s">
        <v>41</v>
      </c>
      <c r="O218" s="69"/>
      <c r="P218" s="210">
        <f>O218*H218</f>
        <v>0</v>
      </c>
      <c r="Q218" s="210">
        <v>0.152</v>
      </c>
      <c r="R218" s="210">
        <f>Q218*H218</f>
        <v>0.152</v>
      </c>
      <c r="S218" s="210">
        <v>0</v>
      </c>
      <c r="T218" s="211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12" t="s">
        <v>175</v>
      </c>
      <c r="AT218" s="212" t="s">
        <v>331</v>
      </c>
      <c r="AU218" s="212" t="s">
        <v>87</v>
      </c>
      <c r="AY218" s="15" t="s">
        <v>125</v>
      </c>
      <c r="BE218" s="213">
        <f>IF(N218="základní",J218,0)</f>
        <v>0</v>
      </c>
      <c r="BF218" s="213">
        <f>IF(N218="snížená",J218,0)</f>
        <v>0</v>
      </c>
      <c r="BG218" s="213">
        <f>IF(N218="zákl. přenesená",J218,0)</f>
        <v>0</v>
      </c>
      <c r="BH218" s="213">
        <f>IF(N218="sníž. přenesená",J218,0)</f>
        <v>0</v>
      </c>
      <c r="BI218" s="213">
        <f>IF(N218="nulová",J218,0)</f>
        <v>0</v>
      </c>
      <c r="BJ218" s="15" t="s">
        <v>84</v>
      </c>
      <c r="BK218" s="213">
        <f>ROUND(I218*H218,2)</f>
        <v>0</v>
      </c>
      <c r="BL218" s="15" t="s">
        <v>132</v>
      </c>
      <c r="BM218" s="212" t="s">
        <v>467</v>
      </c>
    </row>
    <row r="219" spans="1:47" s="2" customFormat="1" ht="10.2">
      <c r="A219" s="32"/>
      <c r="B219" s="33"/>
      <c r="C219" s="34"/>
      <c r="D219" s="214" t="s">
        <v>134</v>
      </c>
      <c r="E219" s="34"/>
      <c r="F219" s="215" t="s">
        <v>466</v>
      </c>
      <c r="G219" s="34"/>
      <c r="H219" s="34"/>
      <c r="I219" s="113"/>
      <c r="J219" s="34"/>
      <c r="K219" s="34"/>
      <c r="L219" s="37"/>
      <c r="M219" s="216"/>
      <c r="N219" s="217"/>
      <c r="O219" s="69"/>
      <c r="P219" s="69"/>
      <c r="Q219" s="69"/>
      <c r="R219" s="69"/>
      <c r="S219" s="69"/>
      <c r="T219" s="70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5" t="s">
        <v>134</v>
      </c>
      <c r="AU219" s="15" t="s">
        <v>87</v>
      </c>
    </row>
    <row r="220" spans="1:65" s="2" customFormat="1" ht="14.4" customHeight="1">
      <c r="A220" s="32"/>
      <c r="B220" s="33"/>
      <c r="C220" s="201" t="s">
        <v>324</v>
      </c>
      <c r="D220" s="201" t="s">
        <v>127</v>
      </c>
      <c r="E220" s="202" t="s">
        <v>468</v>
      </c>
      <c r="F220" s="203" t="s">
        <v>469</v>
      </c>
      <c r="G220" s="204" t="s">
        <v>270</v>
      </c>
      <c r="H220" s="205">
        <v>3.2</v>
      </c>
      <c r="I220" s="206"/>
      <c r="J220" s="207">
        <f>ROUND(I220*H220,2)</f>
        <v>0</v>
      </c>
      <c r="K220" s="203" t="s">
        <v>131</v>
      </c>
      <c r="L220" s="37"/>
      <c r="M220" s="208" t="s">
        <v>1</v>
      </c>
      <c r="N220" s="209" t="s">
        <v>41</v>
      </c>
      <c r="O220" s="69"/>
      <c r="P220" s="210">
        <f>O220*H220</f>
        <v>0</v>
      </c>
      <c r="Q220" s="210">
        <v>0</v>
      </c>
      <c r="R220" s="210">
        <f>Q220*H220</f>
        <v>0</v>
      </c>
      <c r="S220" s="210">
        <v>0</v>
      </c>
      <c r="T220" s="211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12" t="s">
        <v>132</v>
      </c>
      <c r="AT220" s="212" t="s">
        <v>127</v>
      </c>
      <c r="AU220" s="212" t="s">
        <v>87</v>
      </c>
      <c r="AY220" s="15" t="s">
        <v>125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15" t="s">
        <v>84</v>
      </c>
      <c r="BK220" s="213">
        <f>ROUND(I220*H220,2)</f>
        <v>0</v>
      </c>
      <c r="BL220" s="15" t="s">
        <v>132</v>
      </c>
      <c r="BM220" s="212" t="s">
        <v>470</v>
      </c>
    </row>
    <row r="221" spans="1:47" s="2" customFormat="1" ht="10.2">
      <c r="A221" s="32"/>
      <c r="B221" s="33"/>
      <c r="C221" s="34"/>
      <c r="D221" s="214" t="s">
        <v>134</v>
      </c>
      <c r="E221" s="34"/>
      <c r="F221" s="215" t="s">
        <v>471</v>
      </c>
      <c r="G221" s="34"/>
      <c r="H221" s="34"/>
      <c r="I221" s="113"/>
      <c r="J221" s="34"/>
      <c r="K221" s="34"/>
      <c r="L221" s="37"/>
      <c r="M221" s="216"/>
      <c r="N221" s="217"/>
      <c r="O221" s="69"/>
      <c r="P221" s="69"/>
      <c r="Q221" s="69"/>
      <c r="R221" s="69"/>
      <c r="S221" s="69"/>
      <c r="T221" s="70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5" t="s">
        <v>134</v>
      </c>
      <c r="AU221" s="15" t="s">
        <v>87</v>
      </c>
    </row>
    <row r="222" spans="2:51" s="13" customFormat="1" ht="10.2">
      <c r="B222" s="218"/>
      <c r="C222" s="219"/>
      <c r="D222" s="214" t="s">
        <v>136</v>
      </c>
      <c r="E222" s="220" t="s">
        <v>1</v>
      </c>
      <c r="F222" s="221" t="s">
        <v>472</v>
      </c>
      <c r="G222" s="219"/>
      <c r="H222" s="222">
        <v>3.2</v>
      </c>
      <c r="I222" s="223"/>
      <c r="J222" s="219"/>
      <c r="K222" s="219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136</v>
      </c>
      <c r="AU222" s="228" t="s">
        <v>87</v>
      </c>
      <c r="AV222" s="13" t="s">
        <v>87</v>
      </c>
      <c r="AW222" s="13" t="s">
        <v>32</v>
      </c>
      <c r="AX222" s="13" t="s">
        <v>76</v>
      </c>
      <c r="AY222" s="228" t="s">
        <v>125</v>
      </c>
    </row>
    <row r="223" spans="1:65" s="2" customFormat="1" ht="14.4" customHeight="1">
      <c r="A223" s="32"/>
      <c r="B223" s="33"/>
      <c r="C223" s="230" t="s">
        <v>330</v>
      </c>
      <c r="D223" s="230" t="s">
        <v>331</v>
      </c>
      <c r="E223" s="231" t="s">
        <v>473</v>
      </c>
      <c r="F223" s="232" t="s">
        <v>474</v>
      </c>
      <c r="G223" s="233" t="s">
        <v>270</v>
      </c>
      <c r="H223" s="234">
        <v>3.2</v>
      </c>
      <c r="I223" s="235"/>
      <c r="J223" s="236">
        <f>ROUND(I223*H223,2)</f>
        <v>0</v>
      </c>
      <c r="K223" s="232" t="s">
        <v>131</v>
      </c>
      <c r="L223" s="237"/>
      <c r="M223" s="238" t="s">
        <v>1</v>
      </c>
      <c r="N223" s="239" t="s">
        <v>41</v>
      </c>
      <c r="O223" s="69"/>
      <c r="P223" s="210">
        <f>O223*H223</f>
        <v>0</v>
      </c>
      <c r="Q223" s="210">
        <v>0.00174</v>
      </c>
      <c r="R223" s="210">
        <f>Q223*H223</f>
        <v>0.005568</v>
      </c>
      <c r="S223" s="210">
        <v>0</v>
      </c>
      <c r="T223" s="211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12" t="s">
        <v>175</v>
      </c>
      <c r="AT223" s="212" t="s">
        <v>331</v>
      </c>
      <c r="AU223" s="212" t="s">
        <v>87</v>
      </c>
      <c r="AY223" s="15" t="s">
        <v>125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15" t="s">
        <v>84</v>
      </c>
      <c r="BK223" s="213">
        <f>ROUND(I223*H223,2)</f>
        <v>0</v>
      </c>
      <c r="BL223" s="15" t="s">
        <v>132</v>
      </c>
      <c r="BM223" s="212" t="s">
        <v>475</v>
      </c>
    </row>
    <row r="224" spans="1:47" s="2" customFormat="1" ht="10.2">
      <c r="A224" s="32"/>
      <c r="B224" s="33"/>
      <c r="C224" s="34"/>
      <c r="D224" s="214" t="s">
        <v>134</v>
      </c>
      <c r="E224" s="34"/>
      <c r="F224" s="215" t="s">
        <v>474</v>
      </c>
      <c r="G224" s="34"/>
      <c r="H224" s="34"/>
      <c r="I224" s="113"/>
      <c r="J224" s="34"/>
      <c r="K224" s="34"/>
      <c r="L224" s="37"/>
      <c r="M224" s="216"/>
      <c r="N224" s="217"/>
      <c r="O224" s="69"/>
      <c r="P224" s="69"/>
      <c r="Q224" s="69"/>
      <c r="R224" s="69"/>
      <c r="S224" s="69"/>
      <c r="T224" s="70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5" t="s">
        <v>134</v>
      </c>
      <c r="AU224" s="15" t="s">
        <v>87</v>
      </c>
    </row>
    <row r="225" spans="1:47" s="2" customFormat="1" ht="19.2">
      <c r="A225" s="32"/>
      <c r="B225" s="33"/>
      <c r="C225" s="34"/>
      <c r="D225" s="214" t="s">
        <v>143</v>
      </c>
      <c r="E225" s="34"/>
      <c r="F225" s="229" t="s">
        <v>476</v>
      </c>
      <c r="G225" s="34"/>
      <c r="H225" s="34"/>
      <c r="I225" s="113"/>
      <c r="J225" s="34"/>
      <c r="K225" s="34"/>
      <c r="L225" s="37"/>
      <c r="M225" s="216"/>
      <c r="N225" s="217"/>
      <c r="O225" s="69"/>
      <c r="P225" s="69"/>
      <c r="Q225" s="69"/>
      <c r="R225" s="69"/>
      <c r="S225" s="69"/>
      <c r="T225" s="70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5" t="s">
        <v>143</v>
      </c>
      <c r="AU225" s="15" t="s">
        <v>87</v>
      </c>
    </row>
    <row r="226" spans="1:65" s="2" customFormat="1" ht="22.8">
      <c r="A226" s="32"/>
      <c r="B226" s="33"/>
      <c r="C226" s="201" t="s">
        <v>335</v>
      </c>
      <c r="D226" s="201" t="s">
        <v>127</v>
      </c>
      <c r="E226" s="202" t="s">
        <v>477</v>
      </c>
      <c r="F226" s="203" t="s">
        <v>478</v>
      </c>
      <c r="G226" s="204" t="s">
        <v>140</v>
      </c>
      <c r="H226" s="205">
        <v>0.5</v>
      </c>
      <c r="I226" s="206"/>
      <c r="J226" s="207">
        <f>ROUND(I226*H226,2)</f>
        <v>0</v>
      </c>
      <c r="K226" s="203" t="s">
        <v>131</v>
      </c>
      <c r="L226" s="37"/>
      <c r="M226" s="208" t="s">
        <v>1</v>
      </c>
      <c r="N226" s="209" t="s">
        <v>41</v>
      </c>
      <c r="O226" s="69"/>
      <c r="P226" s="210">
        <f>O226*H226</f>
        <v>0</v>
      </c>
      <c r="Q226" s="210">
        <v>2.45329</v>
      </c>
      <c r="R226" s="210">
        <f>Q226*H226</f>
        <v>1.226645</v>
      </c>
      <c r="S226" s="210">
        <v>0</v>
      </c>
      <c r="T226" s="211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12" t="s">
        <v>132</v>
      </c>
      <c r="AT226" s="212" t="s">
        <v>127</v>
      </c>
      <c r="AU226" s="212" t="s">
        <v>87</v>
      </c>
      <c r="AY226" s="15" t="s">
        <v>125</v>
      </c>
      <c r="BE226" s="213">
        <f>IF(N226="základní",J226,0)</f>
        <v>0</v>
      </c>
      <c r="BF226" s="213">
        <f>IF(N226="snížená",J226,0)</f>
        <v>0</v>
      </c>
      <c r="BG226" s="213">
        <f>IF(N226="zákl. přenesená",J226,0)</f>
        <v>0</v>
      </c>
      <c r="BH226" s="213">
        <f>IF(N226="sníž. přenesená",J226,0)</f>
        <v>0</v>
      </c>
      <c r="BI226" s="213">
        <f>IF(N226="nulová",J226,0)</f>
        <v>0</v>
      </c>
      <c r="BJ226" s="15" t="s">
        <v>84</v>
      </c>
      <c r="BK226" s="213">
        <f>ROUND(I226*H226,2)</f>
        <v>0</v>
      </c>
      <c r="BL226" s="15" t="s">
        <v>132</v>
      </c>
      <c r="BM226" s="212" t="s">
        <v>479</v>
      </c>
    </row>
    <row r="227" spans="1:47" s="2" customFormat="1" ht="10.2">
      <c r="A227" s="32"/>
      <c r="B227" s="33"/>
      <c r="C227" s="34"/>
      <c r="D227" s="214" t="s">
        <v>134</v>
      </c>
      <c r="E227" s="34"/>
      <c r="F227" s="215" t="s">
        <v>480</v>
      </c>
      <c r="G227" s="34"/>
      <c r="H227" s="34"/>
      <c r="I227" s="113"/>
      <c r="J227" s="34"/>
      <c r="K227" s="34"/>
      <c r="L227" s="37"/>
      <c r="M227" s="216"/>
      <c r="N227" s="217"/>
      <c r="O227" s="69"/>
      <c r="P227" s="69"/>
      <c r="Q227" s="69"/>
      <c r="R227" s="69"/>
      <c r="S227" s="69"/>
      <c r="T227" s="70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5" t="s">
        <v>134</v>
      </c>
      <c r="AU227" s="15" t="s">
        <v>87</v>
      </c>
    </row>
    <row r="228" spans="2:51" s="13" customFormat="1" ht="10.2">
      <c r="B228" s="218"/>
      <c r="C228" s="219"/>
      <c r="D228" s="214" t="s">
        <v>136</v>
      </c>
      <c r="E228" s="220" t="s">
        <v>1</v>
      </c>
      <c r="F228" s="221" t="s">
        <v>481</v>
      </c>
      <c r="G228" s="219"/>
      <c r="H228" s="222">
        <v>0.5</v>
      </c>
      <c r="I228" s="223"/>
      <c r="J228" s="219"/>
      <c r="K228" s="219"/>
      <c r="L228" s="224"/>
      <c r="M228" s="225"/>
      <c r="N228" s="226"/>
      <c r="O228" s="226"/>
      <c r="P228" s="226"/>
      <c r="Q228" s="226"/>
      <c r="R228" s="226"/>
      <c r="S228" s="226"/>
      <c r="T228" s="227"/>
      <c r="AT228" s="228" t="s">
        <v>136</v>
      </c>
      <c r="AU228" s="228" t="s">
        <v>87</v>
      </c>
      <c r="AV228" s="13" t="s">
        <v>87</v>
      </c>
      <c r="AW228" s="13" t="s">
        <v>32</v>
      </c>
      <c r="AX228" s="13" t="s">
        <v>76</v>
      </c>
      <c r="AY228" s="228" t="s">
        <v>125</v>
      </c>
    </row>
    <row r="229" spans="1:65" s="2" customFormat="1" ht="14.4" customHeight="1">
      <c r="A229" s="32"/>
      <c r="B229" s="33"/>
      <c r="C229" s="201" t="s">
        <v>482</v>
      </c>
      <c r="D229" s="201" t="s">
        <v>127</v>
      </c>
      <c r="E229" s="202" t="s">
        <v>483</v>
      </c>
      <c r="F229" s="203" t="s">
        <v>484</v>
      </c>
      <c r="G229" s="204" t="s">
        <v>270</v>
      </c>
      <c r="H229" s="205">
        <v>4</v>
      </c>
      <c r="I229" s="206"/>
      <c r="J229" s="207">
        <f>ROUND(I229*H229,2)</f>
        <v>0</v>
      </c>
      <c r="K229" s="203" t="s">
        <v>1</v>
      </c>
      <c r="L229" s="37"/>
      <c r="M229" s="208" t="s">
        <v>1</v>
      </c>
      <c r="N229" s="209" t="s">
        <v>41</v>
      </c>
      <c r="O229" s="69"/>
      <c r="P229" s="210">
        <f>O229*H229</f>
        <v>0</v>
      </c>
      <c r="Q229" s="210">
        <v>0.0172</v>
      </c>
      <c r="R229" s="210">
        <f>Q229*H229</f>
        <v>0.0688</v>
      </c>
      <c r="S229" s="210">
        <v>0</v>
      </c>
      <c r="T229" s="211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12" t="s">
        <v>132</v>
      </c>
      <c r="AT229" s="212" t="s">
        <v>127</v>
      </c>
      <c r="AU229" s="212" t="s">
        <v>87</v>
      </c>
      <c r="AY229" s="15" t="s">
        <v>125</v>
      </c>
      <c r="BE229" s="213">
        <f>IF(N229="základní",J229,0)</f>
        <v>0</v>
      </c>
      <c r="BF229" s="213">
        <f>IF(N229="snížená",J229,0)</f>
        <v>0</v>
      </c>
      <c r="BG229" s="213">
        <f>IF(N229="zákl. přenesená",J229,0)</f>
        <v>0</v>
      </c>
      <c r="BH229" s="213">
        <f>IF(N229="sníž. přenesená",J229,0)</f>
        <v>0</v>
      </c>
      <c r="BI229" s="213">
        <f>IF(N229="nulová",J229,0)</f>
        <v>0</v>
      </c>
      <c r="BJ229" s="15" t="s">
        <v>84</v>
      </c>
      <c r="BK229" s="213">
        <f>ROUND(I229*H229,2)</f>
        <v>0</v>
      </c>
      <c r="BL229" s="15" t="s">
        <v>132</v>
      </c>
      <c r="BM229" s="212" t="s">
        <v>485</v>
      </c>
    </row>
    <row r="230" spans="1:47" s="2" customFormat="1" ht="10.2">
      <c r="A230" s="32"/>
      <c r="B230" s="33"/>
      <c r="C230" s="34"/>
      <c r="D230" s="214" t="s">
        <v>134</v>
      </c>
      <c r="E230" s="34"/>
      <c r="F230" s="215" t="s">
        <v>484</v>
      </c>
      <c r="G230" s="34"/>
      <c r="H230" s="34"/>
      <c r="I230" s="113"/>
      <c r="J230" s="34"/>
      <c r="K230" s="34"/>
      <c r="L230" s="37"/>
      <c r="M230" s="216"/>
      <c r="N230" s="217"/>
      <c r="O230" s="69"/>
      <c r="P230" s="69"/>
      <c r="Q230" s="69"/>
      <c r="R230" s="69"/>
      <c r="S230" s="69"/>
      <c r="T230" s="70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5" t="s">
        <v>134</v>
      </c>
      <c r="AU230" s="15" t="s">
        <v>87</v>
      </c>
    </row>
    <row r="231" spans="2:51" s="13" customFormat="1" ht="10.2">
      <c r="B231" s="218"/>
      <c r="C231" s="219"/>
      <c r="D231" s="214" t="s">
        <v>136</v>
      </c>
      <c r="E231" s="220" t="s">
        <v>1</v>
      </c>
      <c r="F231" s="221" t="s">
        <v>365</v>
      </c>
      <c r="G231" s="219"/>
      <c r="H231" s="222">
        <v>4</v>
      </c>
      <c r="I231" s="223"/>
      <c r="J231" s="219"/>
      <c r="K231" s="219"/>
      <c r="L231" s="224"/>
      <c r="M231" s="225"/>
      <c r="N231" s="226"/>
      <c r="O231" s="226"/>
      <c r="P231" s="226"/>
      <c r="Q231" s="226"/>
      <c r="R231" s="226"/>
      <c r="S231" s="226"/>
      <c r="T231" s="227"/>
      <c r="AT231" s="228" t="s">
        <v>136</v>
      </c>
      <c r="AU231" s="228" t="s">
        <v>87</v>
      </c>
      <c r="AV231" s="13" t="s">
        <v>87</v>
      </c>
      <c r="AW231" s="13" t="s">
        <v>32</v>
      </c>
      <c r="AX231" s="13" t="s">
        <v>76</v>
      </c>
      <c r="AY231" s="228" t="s">
        <v>125</v>
      </c>
    </row>
    <row r="232" spans="1:65" s="2" customFormat="1" ht="14.4" customHeight="1">
      <c r="A232" s="32"/>
      <c r="B232" s="33"/>
      <c r="C232" s="201" t="s">
        <v>486</v>
      </c>
      <c r="D232" s="201" t="s">
        <v>127</v>
      </c>
      <c r="E232" s="202" t="s">
        <v>487</v>
      </c>
      <c r="F232" s="203" t="s">
        <v>488</v>
      </c>
      <c r="G232" s="204" t="s">
        <v>270</v>
      </c>
      <c r="H232" s="205">
        <v>4</v>
      </c>
      <c r="I232" s="206"/>
      <c r="J232" s="207">
        <f>ROUND(I232*H232,2)</f>
        <v>0</v>
      </c>
      <c r="K232" s="203" t="s">
        <v>1</v>
      </c>
      <c r="L232" s="37"/>
      <c r="M232" s="208" t="s">
        <v>1</v>
      </c>
      <c r="N232" s="209" t="s">
        <v>41</v>
      </c>
      <c r="O232" s="69"/>
      <c r="P232" s="210">
        <f>O232*H232</f>
        <v>0</v>
      </c>
      <c r="Q232" s="210">
        <v>0.0371</v>
      </c>
      <c r="R232" s="210">
        <f>Q232*H232</f>
        <v>0.1484</v>
      </c>
      <c r="S232" s="210">
        <v>0</v>
      </c>
      <c r="T232" s="211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212" t="s">
        <v>132</v>
      </c>
      <c r="AT232" s="212" t="s">
        <v>127</v>
      </c>
      <c r="AU232" s="212" t="s">
        <v>87</v>
      </c>
      <c r="AY232" s="15" t="s">
        <v>125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15" t="s">
        <v>84</v>
      </c>
      <c r="BK232" s="213">
        <f>ROUND(I232*H232,2)</f>
        <v>0</v>
      </c>
      <c r="BL232" s="15" t="s">
        <v>132</v>
      </c>
      <c r="BM232" s="212" t="s">
        <v>489</v>
      </c>
    </row>
    <row r="233" spans="1:47" s="2" customFormat="1" ht="10.2">
      <c r="A233" s="32"/>
      <c r="B233" s="33"/>
      <c r="C233" s="34"/>
      <c r="D233" s="214" t="s">
        <v>134</v>
      </c>
      <c r="E233" s="34"/>
      <c r="F233" s="215" t="s">
        <v>488</v>
      </c>
      <c r="G233" s="34"/>
      <c r="H233" s="34"/>
      <c r="I233" s="113"/>
      <c r="J233" s="34"/>
      <c r="K233" s="34"/>
      <c r="L233" s="37"/>
      <c r="M233" s="216"/>
      <c r="N233" s="217"/>
      <c r="O233" s="69"/>
      <c r="P233" s="69"/>
      <c r="Q233" s="69"/>
      <c r="R233" s="69"/>
      <c r="S233" s="69"/>
      <c r="T233" s="70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5" t="s">
        <v>134</v>
      </c>
      <c r="AU233" s="15" t="s">
        <v>87</v>
      </c>
    </row>
    <row r="234" spans="2:51" s="13" customFormat="1" ht="10.2">
      <c r="B234" s="218"/>
      <c r="C234" s="219"/>
      <c r="D234" s="214" t="s">
        <v>136</v>
      </c>
      <c r="E234" s="220" t="s">
        <v>1</v>
      </c>
      <c r="F234" s="221" t="s">
        <v>490</v>
      </c>
      <c r="G234" s="219"/>
      <c r="H234" s="222">
        <v>4</v>
      </c>
      <c r="I234" s="223"/>
      <c r="J234" s="219"/>
      <c r="K234" s="219"/>
      <c r="L234" s="224"/>
      <c r="M234" s="225"/>
      <c r="N234" s="226"/>
      <c r="O234" s="226"/>
      <c r="P234" s="226"/>
      <c r="Q234" s="226"/>
      <c r="R234" s="226"/>
      <c r="S234" s="226"/>
      <c r="T234" s="227"/>
      <c r="AT234" s="228" t="s">
        <v>136</v>
      </c>
      <c r="AU234" s="228" t="s">
        <v>87</v>
      </c>
      <c r="AV234" s="13" t="s">
        <v>87</v>
      </c>
      <c r="AW234" s="13" t="s">
        <v>32</v>
      </c>
      <c r="AX234" s="13" t="s">
        <v>76</v>
      </c>
      <c r="AY234" s="228" t="s">
        <v>125</v>
      </c>
    </row>
    <row r="235" spans="2:63" s="12" customFormat="1" ht="22.8" customHeight="1">
      <c r="B235" s="185"/>
      <c r="C235" s="186"/>
      <c r="D235" s="187" t="s">
        <v>75</v>
      </c>
      <c r="E235" s="199" t="s">
        <v>181</v>
      </c>
      <c r="F235" s="199" t="s">
        <v>240</v>
      </c>
      <c r="G235" s="186"/>
      <c r="H235" s="186"/>
      <c r="I235" s="189"/>
      <c r="J235" s="200">
        <f>BK235</f>
        <v>0</v>
      </c>
      <c r="K235" s="186"/>
      <c r="L235" s="191"/>
      <c r="M235" s="192"/>
      <c r="N235" s="193"/>
      <c r="O235" s="193"/>
      <c r="P235" s="194">
        <f>SUM(P236:P283)</f>
        <v>0</v>
      </c>
      <c r="Q235" s="193"/>
      <c r="R235" s="194">
        <f>SUM(R236:R283)</f>
        <v>0.27755049000000004</v>
      </c>
      <c r="S235" s="193"/>
      <c r="T235" s="195">
        <f>SUM(T236:T283)</f>
        <v>37.0632</v>
      </c>
      <c r="AR235" s="196" t="s">
        <v>84</v>
      </c>
      <c r="AT235" s="197" t="s">
        <v>75</v>
      </c>
      <c r="AU235" s="197" t="s">
        <v>84</v>
      </c>
      <c r="AY235" s="196" t="s">
        <v>125</v>
      </c>
      <c r="BK235" s="198">
        <f>SUM(BK236:BK283)</f>
        <v>0</v>
      </c>
    </row>
    <row r="236" spans="1:65" s="2" customFormat="1" ht="14.4" customHeight="1">
      <c r="A236" s="32"/>
      <c r="B236" s="33"/>
      <c r="C236" s="201" t="s">
        <v>491</v>
      </c>
      <c r="D236" s="201" t="s">
        <v>127</v>
      </c>
      <c r="E236" s="202" t="s">
        <v>492</v>
      </c>
      <c r="F236" s="203" t="s">
        <v>493</v>
      </c>
      <c r="G236" s="204" t="s">
        <v>270</v>
      </c>
      <c r="H236" s="205">
        <v>3.3</v>
      </c>
      <c r="I236" s="206"/>
      <c r="J236" s="207">
        <f>ROUND(I236*H236,2)</f>
        <v>0</v>
      </c>
      <c r="K236" s="203" t="s">
        <v>131</v>
      </c>
      <c r="L236" s="37"/>
      <c r="M236" s="208" t="s">
        <v>1</v>
      </c>
      <c r="N236" s="209" t="s">
        <v>41</v>
      </c>
      <c r="O236" s="69"/>
      <c r="P236" s="210">
        <f>O236*H236</f>
        <v>0</v>
      </c>
      <c r="Q236" s="210">
        <v>3E-05</v>
      </c>
      <c r="R236" s="210">
        <f>Q236*H236</f>
        <v>9.9E-05</v>
      </c>
      <c r="S236" s="210">
        <v>0</v>
      </c>
      <c r="T236" s="211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12" t="s">
        <v>132</v>
      </c>
      <c r="AT236" s="212" t="s">
        <v>127</v>
      </c>
      <c r="AU236" s="212" t="s">
        <v>87</v>
      </c>
      <c r="AY236" s="15" t="s">
        <v>125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15" t="s">
        <v>84</v>
      </c>
      <c r="BK236" s="213">
        <f>ROUND(I236*H236,2)</f>
        <v>0</v>
      </c>
      <c r="BL236" s="15" t="s">
        <v>132</v>
      </c>
      <c r="BM236" s="212" t="s">
        <v>494</v>
      </c>
    </row>
    <row r="237" spans="1:47" s="2" customFormat="1" ht="10.2">
      <c r="A237" s="32"/>
      <c r="B237" s="33"/>
      <c r="C237" s="34"/>
      <c r="D237" s="214" t="s">
        <v>134</v>
      </c>
      <c r="E237" s="34"/>
      <c r="F237" s="215" t="s">
        <v>495</v>
      </c>
      <c r="G237" s="34"/>
      <c r="H237" s="34"/>
      <c r="I237" s="113"/>
      <c r="J237" s="34"/>
      <c r="K237" s="34"/>
      <c r="L237" s="37"/>
      <c r="M237" s="216"/>
      <c r="N237" s="217"/>
      <c r="O237" s="69"/>
      <c r="P237" s="69"/>
      <c r="Q237" s="69"/>
      <c r="R237" s="69"/>
      <c r="S237" s="69"/>
      <c r="T237" s="70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5" t="s">
        <v>134</v>
      </c>
      <c r="AU237" s="15" t="s">
        <v>87</v>
      </c>
    </row>
    <row r="238" spans="2:51" s="13" customFormat="1" ht="10.2">
      <c r="B238" s="218"/>
      <c r="C238" s="219"/>
      <c r="D238" s="214" t="s">
        <v>136</v>
      </c>
      <c r="E238" s="220" t="s">
        <v>1</v>
      </c>
      <c r="F238" s="221" t="s">
        <v>496</v>
      </c>
      <c r="G238" s="219"/>
      <c r="H238" s="222">
        <v>3.3</v>
      </c>
      <c r="I238" s="223"/>
      <c r="J238" s="219"/>
      <c r="K238" s="219"/>
      <c r="L238" s="224"/>
      <c r="M238" s="225"/>
      <c r="N238" s="226"/>
      <c r="O238" s="226"/>
      <c r="P238" s="226"/>
      <c r="Q238" s="226"/>
      <c r="R238" s="226"/>
      <c r="S238" s="226"/>
      <c r="T238" s="227"/>
      <c r="AT238" s="228" t="s">
        <v>136</v>
      </c>
      <c r="AU238" s="228" t="s">
        <v>87</v>
      </c>
      <c r="AV238" s="13" t="s">
        <v>87</v>
      </c>
      <c r="AW238" s="13" t="s">
        <v>32</v>
      </c>
      <c r="AX238" s="13" t="s">
        <v>76</v>
      </c>
      <c r="AY238" s="228" t="s">
        <v>125</v>
      </c>
    </row>
    <row r="239" spans="1:65" s="2" customFormat="1" ht="14.4" customHeight="1">
      <c r="A239" s="32"/>
      <c r="B239" s="33"/>
      <c r="C239" s="201" t="s">
        <v>497</v>
      </c>
      <c r="D239" s="201" t="s">
        <v>127</v>
      </c>
      <c r="E239" s="202" t="s">
        <v>498</v>
      </c>
      <c r="F239" s="203" t="s">
        <v>499</v>
      </c>
      <c r="G239" s="204" t="s">
        <v>130</v>
      </c>
      <c r="H239" s="205">
        <v>11.803</v>
      </c>
      <c r="I239" s="206"/>
      <c r="J239" s="207">
        <f>ROUND(I239*H239,2)</f>
        <v>0</v>
      </c>
      <c r="K239" s="203" t="s">
        <v>131</v>
      </c>
      <c r="L239" s="37"/>
      <c r="M239" s="208" t="s">
        <v>1</v>
      </c>
      <c r="N239" s="209" t="s">
        <v>41</v>
      </c>
      <c r="O239" s="69"/>
      <c r="P239" s="210">
        <f>O239*H239</f>
        <v>0</v>
      </c>
      <c r="Q239" s="210">
        <v>0.0054</v>
      </c>
      <c r="R239" s="210">
        <f>Q239*H239</f>
        <v>0.0637362</v>
      </c>
      <c r="S239" s="210">
        <v>0</v>
      </c>
      <c r="T239" s="211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212" t="s">
        <v>132</v>
      </c>
      <c r="AT239" s="212" t="s">
        <v>127</v>
      </c>
      <c r="AU239" s="212" t="s">
        <v>87</v>
      </c>
      <c r="AY239" s="15" t="s">
        <v>125</v>
      </c>
      <c r="BE239" s="213">
        <f>IF(N239="základní",J239,0)</f>
        <v>0</v>
      </c>
      <c r="BF239" s="213">
        <f>IF(N239="snížená",J239,0)</f>
        <v>0</v>
      </c>
      <c r="BG239" s="213">
        <f>IF(N239="zákl. přenesená",J239,0)</f>
        <v>0</v>
      </c>
      <c r="BH239" s="213">
        <f>IF(N239="sníž. přenesená",J239,0)</f>
        <v>0</v>
      </c>
      <c r="BI239" s="213">
        <f>IF(N239="nulová",J239,0)</f>
        <v>0</v>
      </c>
      <c r="BJ239" s="15" t="s">
        <v>84</v>
      </c>
      <c r="BK239" s="213">
        <f>ROUND(I239*H239,2)</f>
        <v>0</v>
      </c>
      <c r="BL239" s="15" t="s">
        <v>132</v>
      </c>
      <c r="BM239" s="212" t="s">
        <v>500</v>
      </c>
    </row>
    <row r="240" spans="1:47" s="2" customFormat="1" ht="19.2">
      <c r="A240" s="32"/>
      <c r="B240" s="33"/>
      <c r="C240" s="34"/>
      <c r="D240" s="214" t="s">
        <v>134</v>
      </c>
      <c r="E240" s="34"/>
      <c r="F240" s="215" t="s">
        <v>501</v>
      </c>
      <c r="G240" s="34"/>
      <c r="H240" s="34"/>
      <c r="I240" s="113"/>
      <c r="J240" s="34"/>
      <c r="K240" s="34"/>
      <c r="L240" s="37"/>
      <c r="M240" s="216"/>
      <c r="N240" s="217"/>
      <c r="O240" s="69"/>
      <c r="P240" s="69"/>
      <c r="Q240" s="69"/>
      <c r="R240" s="69"/>
      <c r="S240" s="69"/>
      <c r="T240" s="70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5" t="s">
        <v>134</v>
      </c>
      <c r="AU240" s="15" t="s">
        <v>87</v>
      </c>
    </row>
    <row r="241" spans="2:51" s="13" customFormat="1" ht="10.2">
      <c r="B241" s="218"/>
      <c r="C241" s="219"/>
      <c r="D241" s="214" t="s">
        <v>136</v>
      </c>
      <c r="E241" s="220" t="s">
        <v>1</v>
      </c>
      <c r="F241" s="221" t="s">
        <v>502</v>
      </c>
      <c r="G241" s="219"/>
      <c r="H241" s="222">
        <v>11.803</v>
      </c>
      <c r="I241" s="223"/>
      <c r="J241" s="219"/>
      <c r="K241" s="219"/>
      <c r="L241" s="224"/>
      <c r="M241" s="225"/>
      <c r="N241" s="226"/>
      <c r="O241" s="226"/>
      <c r="P241" s="226"/>
      <c r="Q241" s="226"/>
      <c r="R241" s="226"/>
      <c r="S241" s="226"/>
      <c r="T241" s="227"/>
      <c r="AT241" s="228" t="s">
        <v>136</v>
      </c>
      <c r="AU241" s="228" t="s">
        <v>87</v>
      </c>
      <c r="AV241" s="13" t="s">
        <v>87</v>
      </c>
      <c r="AW241" s="13" t="s">
        <v>32</v>
      </c>
      <c r="AX241" s="13" t="s">
        <v>76</v>
      </c>
      <c r="AY241" s="228" t="s">
        <v>125</v>
      </c>
    </row>
    <row r="242" spans="1:65" s="2" customFormat="1" ht="14.4" customHeight="1">
      <c r="A242" s="32"/>
      <c r="B242" s="33"/>
      <c r="C242" s="201" t="s">
        <v>503</v>
      </c>
      <c r="D242" s="201" t="s">
        <v>127</v>
      </c>
      <c r="E242" s="202" t="s">
        <v>504</v>
      </c>
      <c r="F242" s="203" t="s">
        <v>505</v>
      </c>
      <c r="G242" s="204" t="s">
        <v>506</v>
      </c>
      <c r="H242" s="205">
        <v>1</v>
      </c>
      <c r="I242" s="206"/>
      <c r="J242" s="207">
        <f>ROUND(I242*H242,2)</f>
        <v>0</v>
      </c>
      <c r="K242" s="203" t="s">
        <v>1</v>
      </c>
      <c r="L242" s="37"/>
      <c r="M242" s="208" t="s">
        <v>1</v>
      </c>
      <c r="N242" s="209" t="s">
        <v>41</v>
      </c>
      <c r="O242" s="69"/>
      <c r="P242" s="210">
        <f>O242*H242</f>
        <v>0</v>
      </c>
      <c r="Q242" s="210">
        <v>0</v>
      </c>
      <c r="R242" s="210">
        <f>Q242*H242</f>
        <v>0</v>
      </c>
      <c r="S242" s="210">
        <v>0</v>
      </c>
      <c r="T242" s="211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212" t="s">
        <v>132</v>
      </c>
      <c r="AT242" s="212" t="s">
        <v>127</v>
      </c>
      <c r="AU242" s="212" t="s">
        <v>87</v>
      </c>
      <c r="AY242" s="15" t="s">
        <v>125</v>
      </c>
      <c r="BE242" s="213">
        <f>IF(N242="základní",J242,0)</f>
        <v>0</v>
      </c>
      <c r="BF242" s="213">
        <f>IF(N242="snížená",J242,0)</f>
        <v>0</v>
      </c>
      <c r="BG242" s="213">
        <f>IF(N242="zákl. přenesená",J242,0)</f>
        <v>0</v>
      </c>
      <c r="BH242" s="213">
        <f>IF(N242="sníž. přenesená",J242,0)</f>
        <v>0</v>
      </c>
      <c r="BI242" s="213">
        <f>IF(N242="nulová",J242,0)</f>
        <v>0</v>
      </c>
      <c r="BJ242" s="15" t="s">
        <v>84</v>
      </c>
      <c r="BK242" s="213">
        <f>ROUND(I242*H242,2)</f>
        <v>0</v>
      </c>
      <c r="BL242" s="15" t="s">
        <v>132</v>
      </c>
      <c r="BM242" s="212" t="s">
        <v>507</v>
      </c>
    </row>
    <row r="243" spans="1:47" s="2" customFormat="1" ht="10.2">
      <c r="A243" s="32"/>
      <c r="B243" s="33"/>
      <c r="C243" s="34"/>
      <c r="D243" s="214" t="s">
        <v>134</v>
      </c>
      <c r="E243" s="34"/>
      <c r="F243" s="215" t="s">
        <v>505</v>
      </c>
      <c r="G243" s="34"/>
      <c r="H243" s="34"/>
      <c r="I243" s="113"/>
      <c r="J243" s="34"/>
      <c r="K243" s="34"/>
      <c r="L243" s="37"/>
      <c r="M243" s="216"/>
      <c r="N243" s="217"/>
      <c r="O243" s="69"/>
      <c r="P243" s="69"/>
      <c r="Q243" s="69"/>
      <c r="R243" s="69"/>
      <c r="S243" s="69"/>
      <c r="T243" s="70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5" t="s">
        <v>134</v>
      </c>
      <c r="AU243" s="15" t="s">
        <v>87</v>
      </c>
    </row>
    <row r="244" spans="1:65" s="2" customFormat="1" ht="14.4" customHeight="1">
      <c r="A244" s="32"/>
      <c r="B244" s="33"/>
      <c r="C244" s="201" t="s">
        <v>508</v>
      </c>
      <c r="D244" s="201" t="s">
        <v>127</v>
      </c>
      <c r="E244" s="202" t="s">
        <v>509</v>
      </c>
      <c r="F244" s="203" t="s">
        <v>510</v>
      </c>
      <c r="G244" s="204" t="s">
        <v>130</v>
      </c>
      <c r="H244" s="205">
        <v>11.803</v>
      </c>
      <c r="I244" s="206"/>
      <c r="J244" s="207">
        <f>ROUND(I244*H244,2)</f>
        <v>0</v>
      </c>
      <c r="K244" s="203" t="s">
        <v>131</v>
      </c>
      <c r="L244" s="37"/>
      <c r="M244" s="208" t="s">
        <v>1</v>
      </c>
      <c r="N244" s="209" t="s">
        <v>41</v>
      </c>
      <c r="O244" s="69"/>
      <c r="P244" s="210">
        <f>O244*H244</f>
        <v>0</v>
      </c>
      <c r="Q244" s="210">
        <v>0.00063</v>
      </c>
      <c r="R244" s="210">
        <f>Q244*H244</f>
        <v>0.0074358900000000006</v>
      </c>
      <c r="S244" s="210">
        <v>0</v>
      </c>
      <c r="T244" s="211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212" t="s">
        <v>132</v>
      </c>
      <c r="AT244" s="212" t="s">
        <v>127</v>
      </c>
      <c r="AU244" s="212" t="s">
        <v>87</v>
      </c>
      <c r="AY244" s="15" t="s">
        <v>125</v>
      </c>
      <c r="BE244" s="213">
        <f>IF(N244="základní",J244,0)</f>
        <v>0</v>
      </c>
      <c r="BF244" s="213">
        <f>IF(N244="snížená",J244,0)</f>
        <v>0</v>
      </c>
      <c r="BG244" s="213">
        <f>IF(N244="zákl. přenesená",J244,0)</f>
        <v>0</v>
      </c>
      <c r="BH244" s="213">
        <f>IF(N244="sníž. přenesená",J244,0)</f>
        <v>0</v>
      </c>
      <c r="BI244" s="213">
        <f>IF(N244="nulová",J244,0)</f>
        <v>0</v>
      </c>
      <c r="BJ244" s="15" t="s">
        <v>84</v>
      </c>
      <c r="BK244" s="213">
        <f>ROUND(I244*H244,2)</f>
        <v>0</v>
      </c>
      <c r="BL244" s="15" t="s">
        <v>132</v>
      </c>
      <c r="BM244" s="212" t="s">
        <v>511</v>
      </c>
    </row>
    <row r="245" spans="1:47" s="2" customFormat="1" ht="10.2">
      <c r="A245" s="32"/>
      <c r="B245" s="33"/>
      <c r="C245" s="34"/>
      <c r="D245" s="214" t="s">
        <v>134</v>
      </c>
      <c r="E245" s="34"/>
      <c r="F245" s="215" t="s">
        <v>512</v>
      </c>
      <c r="G245" s="34"/>
      <c r="H245" s="34"/>
      <c r="I245" s="113"/>
      <c r="J245" s="34"/>
      <c r="K245" s="34"/>
      <c r="L245" s="37"/>
      <c r="M245" s="216"/>
      <c r="N245" s="217"/>
      <c r="O245" s="69"/>
      <c r="P245" s="69"/>
      <c r="Q245" s="69"/>
      <c r="R245" s="69"/>
      <c r="S245" s="69"/>
      <c r="T245" s="70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5" t="s">
        <v>134</v>
      </c>
      <c r="AU245" s="15" t="s">
        <v>87</v>
      </c>
    </row>
    <row r="246" spans="2:51" s="13" customFormat="1" ht="10.2">
      <c r="B246" s="218"/>
      <c r="C246" s="219"/>
      <c r="D246" s="214" t="s">
        <v>136</v>
      </c>
      <c r="E246" s="220" t="s">
        <v>1</v>
      </c>
      <c r="F246" s="221" t="s">
        <v>502</v>
      </c>
      <c r="G246" s="219"/>
      <c r="H246" s="222">
        <v>11.803</v>
      </c>
      <c r="I246" s="223"/>
      <c r="J246" s="219"/>
      <c r="K246" s="219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136</v>
      </c>
      <c r="AU246" s="228" t="s">
        <v>87</v>
      </c>
      <c r="AV246" s="13" t="s">
        <v>87</v>
      </c>
      <c r="AW246" s="13" t="s">
        <v>32</v>
      </c>
      <c r="AX246" s="13" t="s">
        <v>76</v>
      </c>
      <c r="AY246" s="228" t="s">
        <v>125</v>
      </c>
    </row>
    <row r="247" spans="1:65" s="2" customFormat="1" ht="14.4" customHeight="1">
      <c r="A247" s="32"/>
      <c r="B247" s="33"/>
      <c r="C247" s="201" t="s">
        <v>513</v>
      </c>
      <c r="D247" s="201" t="s">
        <v>127</v>
      </c>
      <c r="E247" s="202" t="s">
        <v>514</v>
      </c>
      <c r="F247" s="203" t="s">
        <v>515</v>
      </c>
      <c r="G247" s="204" t="s">
        <v>270</v>
      </c>
      <c r="H247" s="205">
        <v>8.1</v>
      </c>
      <c r="I247" s="206"/>
      <c r="J247" s="207">
        <f>ROUND(I247*H247,2)</f>
        <v>0</v>
      </c>
      <c r="K247" s="203" t="s">
        <v>131</v>
      </c>
      <c r="L247" s="37"/>
      <c r="M247" s="208" t="s">
        <v>1</v>
      </c>
      <c r="N247" s="209" t="s">
        <v>41</v>
      </c>
      <c r="O247" s="69"/>
      <c r="P247" s="210">
        <f>O247*H247</f>
        <v>0</v>
      </c>
      <c r="Q247" s="210">
        <v>0.00017</v>
      </c>
      <c r="R247" s="210">
        <f>Q247*H247</f>
        <v>0.001377</v>
      </c>
      <c r="S247" s="210">
        <v>0</v>
      </c>
      <c r="T247" s="211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212" t="s">
        <v>132</v>
      </c>
      <c r="AT247" s="212" t="s">
        <v>127</v>
      </c>
      <c r="AU247" s="212" t="s">
        <v>87</v>
      </c>
      <c r="AY247" s="15" t="s">
        <v>125</v>
      </c>
      <c r="BE247" s="213">
        <f>IF(N247="základní",J247,0)</f>
        <v>0</v>
      </c>
      <c r="BF247" s="213">
        <f>IF(N247="snížená",J247,0)</f>
        <v>0</v>
      </c>
      <c r="BG247" s="213">
        <f>IF(N247="zákl. přenesená",J247,0)</f>
        <v>0</v>
      </c>
      <c r="BH247" s="213">
        <f>IF(N247="sníž. přenesená",J247,0)</f>
        <v>0</v>
      </c>
      <c r="BI247" s="213">
        <f>IF(N247="nulová",J247,0)</f>
        <v>0</v>
      </c>
      <c r="BJ247" s="15" t="s">
        <v>84</v>
      </c>
      <c r="BK247" s="213">
        <f>ROUND(I247*H247,2)</f>
        <v>0</v>
      </c>
      <c r="BL247" s="15" t="s">
        <v>132</v>
      </c>
      <c r="BM247" s="212" t="s">
        <v>516</v>
      </c>
    </row>
    <row r="248" spans="1:47" s="2" customFormat="1" ht="10.2">
      <c r="A248" s="32"/>
      <c r="B248" s="33"/>
      <c r="C248" s="34"/>
      <c r="D248" s="214" t="s">
        <v>134</v>
      </c>
      <c r="E248" s="34"/>
      <c r="F248" s="215" t="s">
        <v>517</v>
      </c>
      <c r="G248" s="34"/>
      <c r="H248" s="34"/>
      <c r="I248" s="113"/>
      <c r="J248" s="34"/>
      <c r="K248" s="34"/>
      <c r="L248" s="37"/>
      <c r="M248" s="216"/>
      <c r="N248" s="217"/>
      <c r="O248" s="69"/>
      <c r="P248" s="69"/>
      <c r="Q248" s="69"/>
      <c r="R248" s="69"/>
      <c r="S248" s="69"/>
      <c r="T248" s="70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5" t="s">
        <v>134</v>
      </c>
      <c r="AU248" s="15" t="s">
        <v>87</v>
      </c>
    </row>
    <row r="249" spans="2:51" s="13" customFormat="1" ht="10.2">
      <c r="B249" s="218"/>
      <c r="C249" s="219"/>
      <c r="D249" s="214" t="s">
        <v>136</v>
      </c>
      <c r="E249" s="220" t="s">
        <v>1</v>
      </c>
      <c r="F249" s="221" t="s">
        <v>518</v>
      </c>
      <c r="G249" s="219"/>
      <c r="H249" s="222">
        <v>8.1</v>
      </c>
      <c r="I249" s="223"/>
      <c r="J249" s="219"/>
      <c r="K249" s="219"/>
      <c r="L249" s="224"/>
      <c r="M249" s="225"/>
      <c r="N249" s="226"/>
      <c r="O249" s="226"/>
      <c r="P249" s="226"/>
      <c r="Q249" s="226"/>
      <c r="R249" s="226"/>
      <c r="S249" s="226"/>
      <c r="T249" s="227"/>
      <c r="AT249" s="228" t="s">
        <v>136</v>
      </c>
      <c r="AU249" s="228" t="s">
        <v>87</v>
      </c>
      <c r="AV249" s="13" t="s">
        <v>87</v>
      </c>
      <c r="AW249" s="13" t="s">
        <v>32</v>
      </c>
      <c r="AX249" s="13" t="s">
        <v>76</v>
      </c>
      <c r="AY249" s="228" t="s">
        <v>125</v>
      </c>
    </row>
    <row r="250" spans="1:65" s="2" customFormat="1" ht="14.4" customHeight="1">
      <c r="A250" s="32"/>
      <c r="B250" s="33"/>
      <c r="C250" s="201" t="s">
        <v>519</v>
      </c>
      <c r="D250" s="201" t="s">
        <v>127</v>
      </c>
      <c r="E250" s="202" t="s">
        <v>242</v>
      </c>
      <c r="F250" s="203" t="s">
        <v>243</v>
      </c>
      <c r="G250" s="204" t="s">
        <v>130</v>
      </c>
      <c r="H250" s="205">
        <v>7.176</v>
      </c>
      <c r="I250" s="206"/>
      <c r="J250" s="207">
        <f>ROUND(I250*H250,2)</f>
        <v>0</v>
      </c>
      <c r="K250" s="203" t="s">
        <v>131</v>
      </c>
      <c r="L250" s="37"/>
      <c r="M250" s="208" t="s">
        <v>1</v>
      </c>
      <c r="N250" s="209" t="s">
        <v>41</v>
      </c>
      <c r="O250" s="69"/>
      <c r="P250" s="210">
        <f>O250*H250</f>
        <v>0</v>
      </c>
      <c r="Q250" s="210">
        <v>0</v>
      </c>
      <c r="R250" s="210">
        <f>Q250*H250</f>
        <v>0</v>
      </c>
      <c r="S250" s="210">
        <v>0</v>
      </c>
      <c r="T250" s="211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212" t="s">
        <v>132</v>
      </c>
      <c r="AT250" s="212" t="s">
        <v>127</v>
      </c>
      <c r="AU250" s="212" t="s">
        <v>87</v>
      </c>
      <c r="AY250" s="15" t="s">
        <v>125</v>
      </c>
      <c r="BE250" s="213">
        <f>IF(N250="základní",J250,0)</f>
        <v>0</v>
      </c>
      <c r="BF250" s="213">
        <f>IF(N250="snížená",J250,0)</f>
        <v>0</v>
      </c>
      <c r="BG250" s="213">
        <f>IF(N250="zákl. přenesená",J250,0)</f>
        <v>0</v>
      </c>
      <c r="BH250" s="213">
        <f>IF(N250="sníž. přenesená",J250,0)</f>
        <v>0</v>
      </c>
      <c r="BI250" s="213">
        <f>IF(N250="nulová",J250,0)</f>
        <v>0</v>
      </c>
      <c r="BJ250" s="15" t="s">
        <v>84</v>
      </c>
      <c r="BK250" s="213">
        <f>ROUND(I250*H250,2)</f>
        <v>0</v>
      </c>
      <c r="BL250" s="15" t="s">
        <v>132</v>
      </c>
      <c r="BM250" s="212" t="s">
        <v>520</v>
      </c>
    </row>
    <row r="251" spans="1:47" s="2" customFormat="1" ht="19.2">
      <c r="A251" s="32"/>
      <c r="B251" s="33"/>
      <c r="C251" s="34"/>
      <c r="D251" s="214" t="s">
        <v>134</v>
      </c>
      <c r="E251" s="34"/>
      <c r="F251" s="215" t="s">
        <v>245</v>
      </c>
      <c r="G251" s="34"/>
      <c r="H251" s="34"/>
      <c r="I251" s="113"/>
      <c r="J251" s="34"/>
      <c r="K251" s="34"/>
      <c r="L251" s="37"/>
      <c r="M251" s="216"/>
      <c r="N251" s="217"/>
      <c r="O251" s="69"/>
      <c r="P251" s="69"/>
      <c r="Q251" s="69"/>
      <c r="R251" s="69"/>
      <c r="S251" s="69"/>
      <c r="T251" s="70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5" t="s">
        <v>134</v>
      </c>
      <c r="AU251" s="15" t="s">
        <v>87</v>
      </c>
    </row>
    <row r="252" spans="2:51" s="13" customFormat="1" ht="10.2">
      <c r="B252" s="218"/>
      <c r="C252" s="219"/>
      <c r="D252" s="214" t="s">
        <v>136</v>
      </c>
      <c r="E252" s="220" t="s">
        <v>1</v>
      </c>
      <c r="F252" s="221" t="s">
        <v>521</v>
      </c>
      <c r="G252" s="219"/>
      <c r="H252" s="222">
        <v>7.176</v>
      </c>
      <c r="I252" s="223"/>
      <c r="J252" s="219"/>
      <c r="K252" s="219"/>
      <c r="L252" s="224"/>
      <c r="M252" s="225"/>
      <c r="N252" s="226"/>
      <c r="O252" s="226"/>
      <c r="P252" s="226"/>
      <c r="Q252" s="226"/>
      <c r="R252" s="226"/>
      <c r="S252" s="226"/>
      <c r="T252" s="227"/>
      <c r="AT252" s="228" t="s">
        <v>136</v>
      </c>
      <c r="AU252" s="228" t="s">
        <v>87</v>
      </c>
      <c r="AV252" s="13" t="s">
        <v>87</v>
      </c>
      <c r="AW252" s="13" t="s">
        <v>32</v>
      </c>
      <c r="AX252" s="13" t="s">
        <v>76</v>
      </c>
      <c r="AY252" s="228" t="s">
        <v>125</v>
      </c>
    </row>
    <row r="253" spans="1:65" s="2" customFormat="1" ht="14.4" customHeight="1">
      <c r="A253" s="32"/>
      <c r="B253" s="33"/>
      <c r="C253" s="201" t="s">
        <v>522</v>
      </c>
      <c r="D253" s="201" t="s">
        <v>127</v>
      </c>
      <c r="E253" s="202" t="s">
        <v>523</v>
      </c>
      <c r="F253" s="203" t="s">
        <v>524</v>
      </c>
      <c r="G253" s="204" t="s">
        <v>140</v>
      </c>
      <c r="H253" s="205">
        <v>13.8</v>
      </c>
      <c r="I253" s="206"/>
      <c r="J253" s="207">
        <f>ROUND(I253*H253,2)</f>
        <v>0</v>
      </c>
      <c r="K253" s="203" t="s">
        <v>131</v>
      </c>
      <c r="L253" s="37"/>
      <c r="M253" s="208" t="s">
        <v>1</v>
      </c>
      <c r="N253" s="209" t="s">
        <v>41</v>
      </c>
      <c r="O253" s="69"/>
      <c r="P253" s="210">
        <f>O253*H253</f>
        <v>0</v>
      </c>
      <c r="Q253" s="210">
        <v>0</v>
      </c>
      <c r="R253" s="210">
        <f>Q253*H253</f>
        <v>0</v>
      </c>
      <c r="S253" s="210">
        <v>2</v>
      </c>
      <c r="T253" s="211">
        <f>S253*H253</f>
        <v>27.6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212" t="s">
        <v>132</v>
      </c>
      <c r="AT253" s="212" t="s">
        <v>127</v>
      </c>
      <c r="AU253" s="212" t="s">
        <v>87</v>
      </c>
      <c r="AY253" s="15" t="s">
        <v>125</v>
      </c>
      <c r="BE253" s="213">
        <f>IF(N253="základní",J253,0)</f>
        <v>0</v>
      </c>
      <c r="BF253" s="213">
        <f>IF(N253="snížená",J253,0)</f>
        <v>0</v>
      </c>
      <c r="BG253" s="213">
        <f>IF(N253="zákl. přenesená",J253,0)</f>
        <v>0</v>
      </c>
      <c r="BH253" s="213">
        <f>IF(N253="sníž. přenesená",J253,0)</f>
        <v>0</v>
      </c>
      <c r="BI253" s="213">
        <f>IF(N253="nulová",J253,0)</f>
        <v>0</v>
      </c>
      <c r="BJ253" s="15" t="s">
        <v>84</v>
      </c>
      <c r="BK253" s="213">
        <f>ROUND(I253*H253,2)</f>
        <v>0</v>
      </c>
      <c r="BL253" s="15" t="s">
        <v>132</v>
      </c>
      <c r="BM253" s="212" t="s">
        <v>525</v>
      </c>
    </row>
    <row r="254" spans="1:47" s="2" customFormat="1" ht="10.2">
      <c r="A254" s="32"/>
      <c r="B254" s="33"/>
      <c r="C254" s="34"/>
      <c r="D254" s="214" t="s">
        <v>134</v>
      </c>
      <c r="E254" s="34"/>
      <c r="F254" s="215" t="s">
        <v>526</v>
      </c>
      <c r="G254" s="34"/>
      <c r="H254" s="34"/>
      <c r="I254" s="113"/>
      <c r="J254" s="34"/>
      <c r="K254" s="34"/>
      <c r="L254" s="37"/>
      <c r="M254" s="216"/>
      <c r="N254" s="217"/>
      <c r="O254" s="69"/>
      <c r="P254" s="69"/>
      <c r="Q254" s="69"/>
      <c r="R254" s="69"/>
      <c r="S254" s="69"/>
      <c r="T254" s="70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5" t="s">
        <v>134</v>
      </c>
      <c r="AU254" s="15" t="s">
        <v>87</v>
      </c>
    </row>
    <row r="255" spans="2:51" s="13" customFormat="1" ht="10.2">
      <c r="B255" s="218"/>
      <c r="C255" s="219"/>
      <c r="D255" s="214" t="s">
        <v>136</v>
      </c>
      <c r="E255" s="220" t="s">
        <v>1</v>
      </c>
      <c r="F255" s="221" t="s">
        <v>527</v>
      </c>
      <c r="G255" s="219"/>
      <c r="H255" s="222">
        <v>13.8</v>
      </c>
      <c r="I255" s="223"/>
      <c r="J255" s="219"/>
      <c r="K255" s="219"/>
      <c r="L255" s="224"/>
      <c r="M255" s="225"/>
      <c r="N255" s="226"/>
      <c r="O255" s="226"/>
      <c r="P255" s="226"/>
      <c r="Q255" s="226"/>
      <c r="R255" s="226"/>
      <c r="S255" s="226"/>
      <c r="T255" s="227"/>
      <c r="AT255" s="228" t="s">
        <v>136</v>
      </c>
      <c r="AU255" s="228" t="s">
        <v>87</v>
      </c>
      <c r="AV255" s="13" t="s">
        <v>87</v>
      </c>
      <c r="AW255" s="13" t="s">
        <v>32</v>
      </c>
      <c r="AX255" s="13" t="s">
        <v>76</v>
      </c>
      <c r="AY255" s="228" t="s">
        <v>125</v>
      </c>
    </row>
    <row r="256" spans="1:65" s="2" customFormat="1" ht="22.8">
      <c r="A256" s="32"/>
      <c r="B256" s="33"/>
      <c r="C256" s="201" t="s">
        <v>528</v>
      </c>
      <c r="D256" s="201" t="s">
        <v>127</v>
      </c>
      <c r="E256" s="202" t="s">
        <v>529</v>
      </c>
      <c r="F256" s="203" t="s">
        <v>530</v>
      </c>
      <c r="G256" s="204" t="s">
        <v>140</v>
      </c>
      <c r="H256" s="205">
        <v>4.3</v>
      </c>
      <c r="I256" s="206"/>
      <c r="J256" s="207">
        <f>ROUND(I256*H256,2)</f>
        <v>0</v>
      </c>
      <c r="K256" s="203" t="s">
        <v>131</v>
      </c>
      <c r="L256" s="37"/>
      <c r="M256" s="208" t="s">
        <v>1</v>
      </c>
      <c r="N256" s="209" t="s">
        <v>41</v>
      </c>
      <c r="O256" s="69"/>
      <c r="P256" s="210">
        <f>O256*H256</f>
        <v>0</v>
      </c>
      <c r="Q256" s="210">
        <v>0</v>
      </c>
      <c r="R256" s="210">
        <f>Q256*H256</f>
        <v>0</v>
      </c>
      <c r="S256" s="210">
        <v>2.2</v>
      </c>
      <c r="T256" s="211">
        <f>S256*H256</f>
        <v>9.46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212" t="s">
        <v>132</v>
      </c>
      <c r="AT256" s="212" t="s">
        <v>127</v>
      </c>
      <c r="AU256" s="212" t="s">
        <v>87</v>
      </c>
      <c r="AY256" s="15" t="s">
        <v>125</v>
      </c>
      <c r="BE256" s="213">
        <f>IF(N256="základní",J256,0)</f>
        <v>0</v>
      </c>
      <c r="BF256" s="213">
        <f>IF(N256="snížená",J256,0)</f>
        <v>0</v>
      </c>
      <c r="BG256" s="213">
        <f>IF(N256="zákl. přenesená",J256,0)</f>
        <v>0</v>
      </c>
      <c r="BH256" s="213">
        <f>IF(N256="sníž. přenesená",J256,0)</f>
        <v>0</v>
      </c>
      <c r="BI256" s="213">
        <f>IF(N256="nulová",J256,0)</f>
        <v>0</v>
      </c>
      <c r="BJ256" s="15" t="s">
        <v>84</v>
      </c>
      <c r="BK256" s="213">
        <f>ROUND(I256*H256,2)</f>
        <v>0</v>
      </c>
      <c r="BL256" s="15" t="s">
        <v>132</v>
      </c>
      <c r="BM256" s="212" t="s">
        <v>531</v>
      </c>
    </row>
    <row r="257" spans="1:47" s="2" customFormat="1" ht="10.2">
      <c r="A257" s="32"/>
      <c r="B257" s="33"/>
      <c r="C257" s="34"/>
      <c r="D257" s="214" t="s">
        <v>134</v>
      </c>
      <c r="E257" s="34"/>
      <c r="F257" s="215" t="s">
        <v>532</v>
      </c>
      <c r="G257" s="34"/>
      <c r="H257" s="34"/>
      <c r="I257" s="113"/>
      <c r="J257" s="34"/>
      <c r="K257" s="34"/>
      <c r="L257" s="37"/>
      <c r="M257" s="216"/>
      <c r="N257" s="217"/>
      <c r="O257" s="69"/>
      <c r="P257" s="69"/>
      <c r="Q257" s="69"/>
      <c r="R257" s="69"/>
      <c r="S257" s="69"/>
      <c r="T257" s="70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5" t="s">
        <v>134</v>
      </c>
      <c r="AU257" s="15" t="s">
        <v>87</v>
      </c>
    </row>
    <row r="258" spans="2:51" s="13" customFormat="1" ht="10.2">
      <c r="B258" s="218"/>
      <c r="C258" s="219"/>
      <c r="D258" s="214" t="s">
        <v>136</v>
      </c>
      <c r="E258" s="220" t="s">
        <v>1</v>
      </c>
      <c r="F258" s="221" t="s">
        <v>533</v>
      </c>
      <c r="G258" s="219"/>
      <c r="H258" s="222">
        <v>4.3</v>
      </c>
      <c r="I258" s="223"/>
      <c r="J258" s="219"/>
      <c r="K258" s="219"/>
      <c r="L258" s="224"/>
      <c r="M258" s="225"/>
      <c r="N258" s="226"/>
      <c r="O258" s="226"/>
      <c r="P258" s="226"/>
      <c r="Q258" s="226"/>
      <c r="R258" s="226"/>
      <c r="S258" s="226"/>
      <c r="T258" s="227"/>
      <c r="AT258" s="228" t="s">
        <v>136</v>
      </c>
      <c r="AU258" s="228" t="s">
        <v>87</v>
      </c>
      <c r="AV258" s="13" t="s">
        <v>87</v>
      </c>
      <c r="AW258" s="13" t="s">
        <v>32</v>
      </c>
      <c r="AX258" s="13" t="s">
        <v>76</v>
      </c>
      <c r="AY258" s="228" t="s">
        <v>125</v>
      </c>
    </row>
    <row r="259" spans="1:65" s="2" customFormat="1" ht="14.4" customHeight="1">
      <c r="A259" s="32"/>
      <c r="B259" s="33"/>
      <c r="C259" s="201" t="s">
        <v>534</v>
      </c>
      <c r="D259" s="201" t="s">
        <v>127</v>
      </c>
      <c r="E259" s="202" t="s">
        <v>289</v>
      </c>
      <c r="F259" s="203" t="s">
        <v>290</v>
      </c>
      <c r="G259" s="204" t="s">
        <v>130</v>
      </c>
      <c r="H259" s="205">
        <v>18.5</v>
      </c>
      <c r="I259" s="206"/>
      <c r="J259" s="207">
        <f>ROUND(I259*H259,2)</f>
        <v>0</v>
      </c>
      <c r="K259" s="203" t="s">
        <v>131</v>
      </c>
      <c r="L259" s="37"/>
      <c r="M259" s="208" t="s">
        <v>1</v>
      </c>
      <c r="N259" s="209" t="s">
        <v>41</v>
      </c>
      <c r="O259" s="69"/>
      <c r="P259" s="210">
        <f>O259*H259</f>
        <v>0</v>
      </c>
      <c r="Q259" s="210">
        <v>0.00356</v>
      </c>
      <c r="R259" s="210">
        <f>Q259*H259</f>
        <v>0.06586</v>
      </c>
      <c r="S259" s="210">
        <v>0</v>
      </c>
      <c r="T259" s="211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212" t="s">
        <v>132</v>
      </c>
      <c r="AT259" s="212" t="s">
        <v>127</v>
      </c>
      <c r="AU259" s="212" t="s">
        <v>87</v>
      </c>
      <c r="AY259" s="15" t="s">
        <v>125</v>
      </c>
      <c r="BE259" s="213">
        <f>IF(N259="základní",J259,0)</f>
        <v>0</v>
      </c>
      <c r="BF259" s="213">
        <f>IF(N259="snížená",J259,0)</f>
        <v>0</v>
      </c>
      <c r="BG259" s="213">
        <f>IF(N259="zákl. přenesená",J259,0)</f>
        <v>0</v>
      </c>
      <c r="BH259" s="213">
        <f>IF(N259="sníž. přenesená",J259,0)</f>
        <v>0</v>
      </c>
      <c r="BI259" s="213">
        <f>IF(N259="nulová",J259,0)</f>
        <v>0</v>
      </c>
      <c r="BJ259" s="15" t="s">
        <v>84</v>
      </c>
      <c r="BK259" s="213">
        <f>ROUND(I259*H259,2)</f>
        <v>0</v>
      </c>
      <c r="BL259" s="15" t="s">
        <v>132</v>
      </c>
      <c r="BM259" s="212" t="s">
        <v>535</v>
      </c>
    </row>
    <row r="260" spans="1:47" s="2" customFormat="1" ht="10.2">
      <c r="A260" s="32"/>
      <c r="B260" s="33"/>
      <c r="C260" s="34"/>
      <c r="D260" s="214" t="s">
        <v>134</v>
      </c>
      <c r="E260" s="34"/>
      <c r="F260" s="215" t="s">
        <v>292</v>
      </c>
      <c r="G260" s="34"/>
      <c r="H260" s="34"/>
      <c r="I260" s="113"/>
      <c r="J260" s="34"/>
      <c r="K260" s="34"/>
      <c r="L260" s="37"/>
      <c r="M260" s="216"/>
      <c r="N260" s="217"/>
      <c r="O260" s="69"/>
      <c r="P260" s="69"/>
      <c r="Q260" s="69"/>
      <c r="R260" s="69"/>
      <c r="S260" s="69"/>
      <c r="T260" s="70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5" t="s">
        <v>134</v>
      </c>
      <c r="AU260" s="15" t="s">
        <v>87</v>
      </c>
    </row>
    <row r="261" spans="1:47" s="2" customFormat="1" ht="28.8">
      <c r="A261" s="32"/>
      <c r="B261" s="33"/>
      <c r="C261" s="34"/>
      <c r="D261" s="214" t="s">
        <v>143</v>
      </c>
      <c r="E261" s="34"/>
      <c r="F261" s="229" t="s">
        <v>293</v>
      </c>
      <c r="G261" s="34"/>
      <c r="H261" s="34"/>
      <c r="I261" s="113"/>
      <c r="J261" s="34"/>
      <c r="K261" s="34"/>
      <c r="L261" s="37"/>
      <c r="M261" s="216"/>
      <c r="N261" s="217"/>
      <c r="O261" s="69"/>
      <c r="P261" s="69"/>
      <c r="Q261" s="69"/>
      <c r="R261" s="69"/>
      <c r="S261" s="69"/>
      <c r="T261" s="70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5" t="s">
        <v>143</v>
      </c>
      <c r="AU261" s="15" t="s">
        <v>87</v>
      </c>
    </row>
    <row r="262" spans="2:51" s="13" customFormat="1" ht="10.2">
      <c r="B262" s="218"/>
      <c r="C262" s="219"/>
      <c r="D262" s="214" t="s">
        <v>136</v>
      </c>
      <c r="E262" s="220" t="s">
        <v>1</v>
      </c>
      <c r="F262" s="221" t="s">
        <v>536</v>
      </c>
      <c r="G262" s="219"/>
      <c r="H262" s="222">
        <v>18.5</v>
      </c>
      <c r="I262" s="223"/>
      <c r="J262" s="219"/>
      <c r="K262" s="219"/>
      <c r="L262" s="224"/>
      <c r="M262" s="225"/>
      <c r="N262" s="226"/>
      <c r="O262" s="226"/>
      <c r="P262" s="226"/>
      <c r="Q262" s="226"/>
      <c r="R262" s="226"/>
      <c r="S262" s="226"/>
      <c r="T262" s="227"/>
      <c r="AT262" s="228" t="s">
        <v>136</v>
      </c>
      <c r="AU262" s="228" t="s">
        <v>87</v>
      </c>
      <c r="AV262" s="13" t="s">
        <v>87</v>
      </c>
      <c r="AW262" s="13" t="s">
        <v>32</v>
      </c>
      <c r="AX262" s="13" t="s">
        <v>76</v>
      </c>
      <c r="AY262" s="228" t="s">
        <v>125</v>
      </c>
    </row>
    <row r="263" spans="1:65" s="2" customFormat="1" ht="14.4" customHeight="1">
      <c r="A263" s="32"/>
      <c r="B263" s="33"/>
      <c r="C263" s="201" t="s">
        <v>537</v>
      </c>
      <c r="D263" s="201" t="s">
        <v>127</v>
      </c>
      <c r="E263" s="202" t="s">
        <v>295</v>
      </c>
      <c r="F263" s="203" t="s">
        <v>296</v>
      </c>
      <c r="G263" s="204" t="s">
        <v>130</v>
      </c>
      <c r="H263" s="205">
        <v>18.5</v>
      </c>
      <c r="I263" s="206"/>
      <c r="J263" s="207">
        <f>ROUND(I263*H263,2)</f>
        <v>0</v>
      </c>
      <c r="K263" s="203" t="s">
        <v>131</v>
      </c>
      <c r="L263" s="37"/>
      <c r="M263" s="208" t="s">
        <v>1</v>
      </c>
      <c r="N263" s="209" t="s">
        <v>41</v>
      </c>
      <c r="O263" s="69"/>
      <c r="P263" s="210">
        <f>O263*H263</f>
        <v>0</v>
      </c>
      <c r="Q263" s="210">
        <v>0.00534</v>
      </c>
      <c r="R263" s="210">
        <f>Q263*H263</f>
        <v>0.09879</v>
      </c>
      <c r="S263" s="210">
        <v>0</v>
      </c>
      <c r="T263" s="211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212" t="s">
        <v>132</v>
      </c>
      <c r="AT263" s="212" t="s">
        <v>127</v>
      </c>
      <c r="AU263" s="212" t="s">
        <v>87</v>
      </c>
      <c r="AY263" s="15" t="s">
        <v>125</v>
      </c>
      <c r="BE263" s="213">
        <f>IF(N263="základní",J263,0)</f>
        <v>0</v>
      </c>
      <c r="BF263" s="213">
        <f>IF(N263="snížená",J263,0)</f>
        <v>0</v>
      </c>
      <c r="BG263" s="213">
        <f>IF(N263="zákl. přenesená",J263,0)</f>
        <v>0</v>
      </c>
      <c r="BH263" s="213">
        <f>IF(N263="sníž. přenesená",J263,0)</f>
        <v>0</v>
      </c>
      <c r="BI263" s="213">
        <f>IF(N263="nulová",J263,0)</f>
        <v>0</v>
      </c>
      <c r="BJ263" s="15" t="s">
        <v>84</v>
      </c>
      <c r="BK263" s="213">
        <f>ROUND(I263*H263,2)</f>
        <v>0</v>
      </c>
      <c r="BL263" s="15" t="s">
        <v>132</v>
      </c>
      <c r="BM263" s="212" t="s">
        <v>538</v>
      </c>
    </row>
    <row r="264" spans="1:47" s="2" customFormat="1" ht="10.2">
      <c r="A264" s="32"/>
      <c r="B264" s="33"/>
      <c r="C264" s="34"/>
      <c r="D264" s="214" t="s">
        <v>134</v>
      </c>
      <c r="E264" s="34"/>
      <c r="F264" s="215" t="s">
        <v>298</v>
      </c>
      <c r="G264" s="34"/>
      <c r="H264" s="34"/>
      <c r="I264" s="113"/>
      <c r="J264" s="34"/>
      <c r="K264" s="34"/>
      <c r="L264" s="37"/>
      <c r="M264" s="216"/>
      <c r="N264" s="217"/>
      <c r="O264" s="69"/>
      <c r="P264" s="69"/>
      <c r="Q264" s="69"/>
      <c r="R264" s="69"/>
      <c r="S264" s="69"/>
      <c r="T264" s="70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5" t="s">
        <v>134</v>
      </c>
      <c r="AU264" s="15" t="s">
        <v>87</v>
      </c>
    </row>
    <row r="265" spans="1:47" s="2" customFormat="1" ht="28.8">
      <c r="A265" s="32"/>
      <c r="B265" s="33"/>
      <c r="C265" s="34"/>
      <c r="D265" s="214" t="s">
        <v>143</v>
      </c>
      <c r="E265" s="34"/>
      <c r="F265" s="229" t="s">
        <v>299</v>
      </c>
      <c r="G265" s="34"/>
      <c r="H265" s="34"/>
      <c r="I265" s="113"/>
      <c r="J265" s="34"/>
      <c r="K265" s="34"/>
      <c r="L265" s="37"/>
      <c r="M265" s="216"/>
      <c r="N265" s="217"/>
      <c r="O265" s="69"/>
      <c r="P265" s="69"/>
      <c r="Q265" s="69"/>
      <c r="R265" s="69"/>
      <c r="S265" s="69"/>
      <c r="T265" s="70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5" t="s">
        <v>143</v>
      </c>
      <c r="AU265" s="15" t="s">
        <v>87</v>
      </c>
    </row>
    <row r="266" spans="2:51" s="13" customFormat="1" ht="10.2">
      <c r="B266" s="218"/>
      <c r="C266" s="219"/>
      <c r="D266" s="214" t="s">
        <v>136</v>
      </c>
      <c r="E266" s="220" t="s">
        <v>1</v>
      </c>
      <c r="F266" s="221" t="s">
        <v>536</v>
      </c>
      <c r="G266" s="219"/>
      <c r="H266" s="222">
        <v>18.5</v>
      </c>
      <c r="I266" s="223"/>
      <c r="J266" s="219"/>
      <c r="K266" s="219"/>
      <c r="L266" s="224"/>
      <c r="M266" s="225"/>
      <c r="N266" s="226"/>
      <c r="O266" s="226"/>
      <c r="P266" s="226"/>
      <c r="Q266" s="226"/>
      <c r="R266" s="226"/>
      <c r="S266" s="226"/>
      <c r="T266" s="227"/>
      <c r="AT266" s="228" t="s">
        <v>136</v>
      </c>
      <c r="AU266" s="228" t="s">
        <v>87</v>
      </c>
      <c r="AV266" s="13" t="s">
        <v>87</v>
      </c>
      <c r="AW266" s="13" t="s">
        <v>32</v>
      </c>
      <c r="AX266" s="13" t="s">
        <v>76</v>
      </c>
      <c r="AY266" s="228" t="s">
        <v>125</v>
      </c>
    </row>
    <row r="267" spans="1:65" s="2" customFormat="1" ht="14.4" customHeight="1">
      <c r="A267" s="32"/>
      <c r="B267" s="33"/>
      <c r="C267" s="201" t="s">
        <v>539</v>
      </c>
      <c r="D267" s="201" t="s">
        <v>127</v>
      </c>
      <c r="E267" s="202" t="s">
        <v>540</v>
      </c>
      <c r="F267" s="203" t="s">
        <v>541</v>
      </c>
      <c r="G267" s="204" t="s">
        <v>130</v>
      </c>
      <c r="H267" s="205">
        <v>7.176</v>
      </c>
      <c r="I267" s="206"/>
      <c r="J267" s="207">
        <f>ROUND(I267*H267,2)</f>
        <v>0</v>
      </c>
      <c r="K267" s="203" t="s">
        <v>131</v>
      </c>
      <c r="L267" s="37"/>
      <c r="M267" s="208" t="s">
        <v>1</v>
      </c>
      <c r="N267" s="209" t="s">
        <v>41</v>
      </c>
      <c r="O267" s="69"/>
      <c r="P267" s="210">
        <f>O267*H267</f>
        <v>0</v>
      </c>
      <c r="Q267" s="210">
        <v>0.00315</v>
      </c>
      <c r="R267" s="210">
        <f>Q267*H267</f>
        <v>0.0226044</v>
      </c>
      <c r="S267" s="210">
        <v>0</v>
      </c>
      <c r="T267" s="211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212" t="s">
        <v>132</v>
      </c>
      <c r="AT267" s="212" t="s">
        <v>127</v>
      </c>
      <c r="AU267" s="212" t="s">
        <v>87</v>
      </c>
      <c r="AY267" s="15" t="s">
        <v>125</v>
      </c>
      <c r="BE267" s="213">
        <f>IF(N267="základní",J267,0)</f>
        <v>0</v>
      </c>
      <c r="BF267" s="213">
        <f>IF(N267="snížená",J267,0)</f>
        <v>0</v>
      </c>
      <c r="BG267" s="213">
        <f>IF(N267="zákl. přenesená",J267,0)</f>
        <v>0</v>
      </c>
      <c r="BH267" s="213">
        <f>IF(N267="sníž. přenesená",J267,0)</f>
        <v>0</v>
      </c>
      <c r="BI267" s="213">
        <f>IF(N267="nulová",J267,0)</f>
        <v>0</v>
      </c>
      <c r="BJ267" s="15" t="s">
        <v>84</v>
      </c>
      <c r="BK267" s="213">
        <f>ROUND(I267*H267,2)</f>
        <v>0</v>
      </c>
      <c r="BL267" s="15" t="s">
        <v>132</v>
      </c>
      <c r="BM267" s="212" t="s">
        <v>542</v>
      </c>
    </row>
    <row r="268" spans="1:47" s="2" customFormat="1" ht="10.2">
      <c r="A268" s="32"/>
      <c r="B268" s="33"/>
      <c r="C268" s="34"/>
      <c r="D268" s="214" t="s">
        <v>134</v>
      </c>
      <c r="E268" s="34"/>
      <c r="F268" s="215" t="s">
        <v>543</v>
      </c>
      <c r="G268" s="34"/>
      <c r="H268" s="34"/>
      <c r="I268" s="113"/>
      <c r="J268" s="34"/>
      <c r="K268" s="34"/>
      <c r="L268" s="37"/>
      <c r="M268" s="216"/>
      <c r="N268" s="217"/>
      <c r="O268" s="69"/>
      <c r="P268" s="69"/>
      <c r="Q268" s="69"/>
      <c r="R268" s="69"/>
      <c r="S268" s="69"/>
      <c r="T268" s="70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T268" s="15" t="s">
        <v>134</v>
      </c>
      <c r="AU268" s="15" t="s">
        <v>87</v>
      </c>
    </row>
    <row r="269" spans="2:51" s="13" customFormat="1" ht="10.2">
      <c r="B269" s="218"/>
      <c r="C269" s="219"/>
      <c r="D269" s="214" t="s">
        <v>136</v>
      </c>
      <c r="E269" s="220" t="s">
        <v>1</v>
      </c>
      <c r="F269" s="221" t="s">
        <v>521</v>
      </c>
      <c r="G269" s="219"/>
      <c r="H269" s="222">
        <v>7.176</v>
      </c>
      <c r="I269" s="223"/>
      <c r="J269" s="219"/>
      <c r="K269" s="219"/>
      <c r="L269" s="224"/>
      <c r="M269" s="225"/>
      <c r="N269" s="226"/>
      <c r="O269" s="226"/>
      <c r="P269" s="226"/>
      <c r="Q269" s="226"/>
      <c r="R269" s="226"/>
      <c r="S269" s="226"/>
      <c r="T269" s="227"/>
      <c r="AT269" s="228" t="s">
        <v>136</v>
      </c>
      <c r="AU269" s="228" t="s">
        <v>87</v>
      </c>
      <c r="AV269" s="13" t="s">
        <v>87</v>
      </c>
      <c r="AW269" s="13" t="s">
        <v>32</v>
      </c>
      <c r="AX269" s="13" t="s">
        <v>76</v>
      </c>
      <c r="AY269" s="228" t="s">
        <v>125</v>
      </c>
    </row>
    <row r="270" spans="1:65" s="2" customFormat="1" ht="19.8" customHeight="1">
      <c r="A270" s="32"/>
      <c r="B270" s="33"/>
      <c r="C270" s="201" t="s">
        <v>544</v>
      </c>
      <c r="D270" s="201" t="s">
        <v>127</v>
      </c>
      <c r="E270" s="202" t="s">
        <v>545</v>
      </c>
      <c r="F270" s="203" t="s">
        <v>546</v>
      </c>
      <c r="G270" s="204" t="s">
        <v>270</v>
      </c>
      <c r="H270" s="205">
        <v>0.8</v>
      </c>
      <c r="I270" s="206"/>
      <c r="J270" s="207">
        <f>ROUND(I270*H270,2)</f>
        <v>0</v>
      </c>
      <c r="K270" s="203" t="s">
        <v>131</v>
      </c>
      <c r="L270" s="37"/>
      <c r="M270" s="208" t="s">
        <v>1</v>
      </c>
      <c r="N270" s="209" t="s">
        <v>41</v>
      </c>
      <c r="O270" s="69"/>
      <c r="P270" s="210">
        <f>O270*H270</f>
        <v>0</v>
      </c>
      <c r="Q270" s="210">
        <v>0.00043</v>
      </c>
      <c r="R270" s="210">
        <f>Q270*H270</f>
        <v>0.000344</v>
      </c>
      <c r="S270" s="210">
        <v>0</v>
      </c>
      <c r="T270" s="211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212" t="s">
        <v>132</v>
      </c>
      <c r="AT270" s="212" t="s">
        <v>127</v>
      </c>
      <c r="AU270" s="212" t="s">
        <v>87</v>
      </c>
      <c r="AY270" s="15" t="s">
        <v>125</v>
      </c>
      <c r="BE270" s="213">
        <f>IF(N270="základní",J270,0)</f>
        <v>0</v>
      </c>
      <c r="BF270" s="213">
        <f>IF(N270="snížená",J270,0)</f>
        <v>0</v>
      </c>
      <c r="BG270" s="213">
        <f>IF(N270="zákl. přenesená",J270,0)</f>
        <v>0</v>
      </c>
      <c r="BH270" s="213">
        <f>IF(N270="sníž. přenesená",J270,0)</f>
        <v>0</v>
      </c>
      <c r="BI270" s="213">
        <f>IF(N270="nulová",J270,0)</f>
        <v>0</v>
      </c>
      <c r="BJ270" s="15" t="s">
        <v>84</v>
      </c>
      <c r="BK270" s="213">
        <f>ROUND(I270*H270,2)</f>
        <v>0</v>
      </c>
      <c r="BL270" s="15" t="s">
        <v>132</v>
      </c>
      <c r="BM270" s="212" t="s">
        <v>547</v>
      </c>
    </row>
    <row r="271" spans="1:47" s="2" customFormat="1" ht="19.2">
      <c r="A271" s="32"/>
      <c r="B271" s="33"/>
      <c r="C271" s="34"/>
      <c r="D271" s="214" t="s">
        <v>134</v>
      </c>
      <c r="E271" s="34"/>
      <c r="F271" s="215" t="s">
        <v>548</v>
      </c>
      <c r="G271" s="34"/>
      <c r="H271" s="34"/>
      <c r="I271" s="113"/>
      <c r="J271" s="34"/>
      <c r="K271" s="34"/>
      <c r="L271" s="37"/>
      <c r="M271" s="216"/>
      <c r="N271" s="217"/>
      <c r="O271" s="69"/>
      <c r="P271" s="69"/>
      <c r="Q271" s="69"/>
      <c r="R271" s="69"/>
      <c r="S271" s="69"/>
      <c r="T271" s="70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T271" s="15" t="s">
        <v>134</v>
      </c>
      <c r="AU271" s="15" t="s">
        <v>87</v>
      </c>
    </row>
    <row r="272" spans="1:47" s="2" customFormat="1" ht="19.2">
      <c r="A272" s="32"/>
      <c r="B272" s="33"/>
      <c r="C272" s="34"/>
      <c r="D272" s="214" t="s">
        <v>143</v>
      </c>
      <c r="E272" s="34"/>
      <c r="F272" s="229" t="s">
        <v>549</v>
      </c>
      <c r="G272" s="34"/>
      <c r="H272" s="34"/>
      <c r="I272" s="113"/>
      <c r="J272" s="34"/>
      <c r="K272" s="34"/>
      <c r="L272" s="37"/>
      <c r="M272" s="216"/>
      <c r="N272" s="217"/>
      <c r="O272" s="69"/>
      <c r="P272" s="69"/>
      <c r="Q272" s="69"/>
      <c r="R272" s="69"/>
      <c r="S272" s="69"/>
      <c r="T272" s="70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5" t="s">
        <v>143</v>
      </c>
      <c r="AU272" s="15" t="s">
        <v>87</v>
      </c>
    </row>
    <row r="273" spans="2:51" s="13" customFormat="1" ht="10.2">
      <c r="B273" s="218"/>
      <c r="C273" s="219"/>
      <c r="D273" s="214" t="s">
        <v>136</v>
      </c>
      <c r="E273" s="220" t="s">
        <v>1</v>
      </c>
      <c r="F273" s="221" t="s">
        <v>550</v>
      </c>
      <c r="G273" s="219"/>
      <c r="H273" s="222">
        <v>0.8</v>
      </c>
      <c r="I273" s="223"/>
      <c r="J273" s="219"/>
      <c r="K273" s="219"/>
      <c r="L273" s="224"/>
      <c r="M273" s="225"/>
      <c r="N273" s="226"/>
      <c r="O273" s="226"/>
      <c r="P273" s="226"/>
      <c r="Q273" s="226"/>
      <c r="R273" s="226"/>
      <c r="S273" s="226"/>
      <c r="T273" s="227"/>
      <c r="AT273" s="228" t="s">
        <v>136</v>
      </c>
      <c r="AU273" s="228" t="s">
        <v>87</v>
      </c>
      <c r="AV273" s="13" t="s">
        <v>87</v>
      </c>
      <c r="AW273" s="13" t="s">
        <v>32</v>
      </c>
      <c r="AX273" s="13" t="s">
        <v>76</v>
      </c>
      <c r="AY273" s="228" t="s">
        <v>125</v>
      </c>
    </row>
    <row r="274" spans="1:65" s="2" customFormat="1" ht="14.4" customHeight="1">
      <c r="A274" s="32"/>
      <c r="B274" s="33"/>
      <c r="C274" s="230" t="s">
        <v>551</v>
      </c>
      <c r="D274" s="230" t="s">
        <v>331</v>
      </c>
      <c r="E274" s="231" t="s">
        <v>552</v>
      </c>
      <c r="F274" s="232" t="s">
        <v>553</v>
      </c>
      <c r="G274" s="233" t="s">
        <v>196</v>
      </c>
      <c r="H274" s="234">
        <v>0.002</v>
      </c>
      <c r="I274" s="235"/>
      <c r="J274" s="236">
        <f>ROUND(I274*H274,2)</f>
        <v>0</v>
      </c>
      <c r="K274" s="232" t="s">
        <v>131</v>
      </c>
      <c r="L274" s="237"/>
      <c r="M274" s="238" t="s">
        <v>1</v>
      </c>
      <c r="N274" s="239" t="s">
        <v>41</v>
      </c>
      <c r="O274" s="69"/>
      <c r="P274" s="210">
        <f>O274*H274</f>
        <v>0</v>
      </c>
      <c r="Q274" s="210">
        <v>1</v>
      </c>
      <c r="R274" s="210">
        <f>Q274*H274</f>
        <v>0.002</v>
      </c>
      <c r="S274" s="210">
        <v>0</v>
      </c>
      <c r="T274" s="211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212" t="s">
        <v>335</v>
      </c>
      <c r="AT274" s="212" t="s">
        <v>331</v>
      </c>
      <c r="AU274" s="212" t="s">
        <v>87</v>
      </c>
      <c r="AY274" s="15" t="s">
        <v>125</v>
      </c>
      <c r="BE274" s="213">
        <f>IF(N274="základní",J274,0)</f>
        <v>0</v>
      </c>
      <c r="BF274" s="213">
        <f>IF(N274="snížená",J274,0)</f>
        <v>0</v>
      </c>
      <c r="BG274" s="213">
        <f>IF(N274="zákl. přenesená",J274,0)</f>
        <v>0</v>
      </c>
      <c r="BH274" s="213">
        <f>IF(N274="sníž. přenesená",J274,0)</f>
        <v>0</v>
      </c>
      <c r="BI274" s="213">
        <f>IF(N274="nulová",J274,0)</f>
        <v>0</v>
      </c>
      <c r="BJ274" s="15" t="s">
        <v>84</v>
      </c>
      <c r="BK274" s="213">
        <f>ROUND(I274*H274,2)</f>
        <v>0</v>
      </c>
      <c r="BL274" s="15" t="s">
        <v>225</v>
      </c>
      <c r="BM274" s="212" t="s">
        <v>554</v>
      </c>
    </row>
    <row r="275" spans="1:47" s="2" customFormat="1" ht="10.2">
      <c r="A275" s="32"/>
      <c r="B275" s="33"/>
      <c r="C275" s="34"/>
      <c r="D275" s="214" t="s">
        <v>134</v>
      </c>
      <c r="E275" s="34"/>
      <c r="F275" s="215" t="s">
        <v>553</v>
      </c>
      <c r="G275" s="34"/>
      <c r="H275" s="34"/>
      <c r="I275" s="113"/>
      <c r="J275" s="34"/>
      <c r="K275" s="34"/>
      <c r="L275" s="37"/>
      <c r="M275" s="216"/>
      <c r="N275" s="217"/>
      <c r="O275" s="69"/>
      <c r="P275" s="69"/>
      <c r="Q275" s="69"/>
      <c r="R275" s="69"/>
      <c r="S275" s="69"/>
      <c r="T275" s="70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T275" s="15" t="s">
        <v>134</v>
      </c>
      <c r="AU275" s="15" t="s">
        <v>87</v>
      </c>
    </row>
    <row r="276" spans="2:51" s="13" customFormat="1" ht="10.2">
      <c r="B276" s="218"/>
      <c r="C276" s="219"/>
      <c r="D276" s="214" t="s">
        <v>136</v>
      </c>
      <c r="E276" s="220" t="s">
        <v>1</v>
      </c>
      <c r="F276" s="221" t="s">
        <v>555</v>
      </c>
      <c r="G276" s="219"/>
      <c r="H276" s="222">
        <v>0.002</v>
      </c>
      <c r="I276" s="223"/>
      <c r="J276" s="219"/>
      <c r="K276" s="219"/>
      <c r="L276" s="224"/>
      <c r="M276" s="225"/>
      <c r="N276" s="226"/>
      <c r="O276" s="226"/>
      <c r="P276" s="226"/>
      <c r="Q276" s="226"/>
      <c r="R276" s="226"/>
      <c r="S276" s="226"/>
      <c r="T276" s="227"/>
      <c r="AT276" s="228" t="s">
        <v>136</v>
      </c>
      <c r="AU276" s="228" t="s">
        <v>87</v>
      </c>
      <c r="AV276" s="13" t="s">
        <v>87</v>
      </c>
      <c r="AW276" s="13" t="s">
        <v>32</v>
      </c>
      <c r="AX276" s="13" t="s">
        <v>76</v>
      </c>
      <c r="AY276" s="228" t="s">
        <v>125</v>
      </c>
    </row>
    <row r="277" spans="1:65" s="2" customFormat="1" ht="19.8" customHeight="1">
      <c r="A277" s="32"/>
      <c r="B277" s="33"/>
      <c r="C277" s="201" t="s">
        <v>556</v>
      </c>
      <c r="D277" s="201" t="s">
        <v>127</v>
      </c>
      <c r="E277" s="202" t="s">
        <v>557</v>
      </c>
      <c r="F277" s="203" t="s">
        <v>558</v>
      </c>
      <c r="G277" s="204" t="s">
        <v>270</v>
      </c>
      <c r="H277" s="205">
        <v>1.6</v>
      </c>
      <c r="I277" s="206"/>
      <c r="J277" s="207">
        <f>ROUND(I277*H277,2)</f>
        <v>0</v>
      </c>
      <c r="K277" s="203" t="s">
        <v>131</v>
      </c>
      <c r="L277" s="37"/>
      <c r="M277" s="208" t="s">
        <v>1</v>
      </c>
      <c r="N277" s="209" t="s">
        <v>41</v>
      </c>
      <c r="O277" s="69"/>
      <c r="P277" s="210">
        <f>O277*H277</f>
        <v>0</v>
      </c>
      <c r="Q277" s="210">
        <v>0.00144</v>
      </c>
      <c r="R277" s="210">
        <f>Q277*H277</f>
        <v>0.002304</v>
      </c>
      <c r="S277" s="210">
        <v>0.002</v>
      </c>
      <c r="T277" s="211">
        <f>S277*H277</f>
        <v>0.0032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212" t="s">
        <v>132</v>
      </c>
      <c r="AT277" s="212" t="s">
        <v>127</v>
      </c>
      <c r="AU277" s="212" t="s">
        <v>87</v>
      </c>
      <c r="AY277" s="15" t="s">
        <v>125</v>
      </c>
      <c r="BE277" s="213">
        <f>IF(N277="základní",J277,0)</f>
        <v>0</v>
      </c>
      <c r="BF277" s="213">
        <f>IF(N277="snížená",J277,0)</f>
        <v>0</v>
      </c>
      <c r="BG277" s="213">
        <f>IF(N277="zákl. přenesená",J277,0)</f>
        <v>0</v>
      </c>
      <c r="BH277" s="213">
        <f>IF(N277="sníž. přenesená",J277,0)</f>
        <v>0</v>
      </c>
      <c r="BI277" s="213">
        <f>IF(N277="nulová",J277,0)</f>
        <v>0</v>
      </c>
      <c r="BJ277" s="15" t="s">
        <v>84</v>
      </c>
      <c r="BK277" s="213">
        <f>ROUND(I277*H277,2)</f>
        <v>0</v>
      </c>
      <c r="BL277" s="15" t="s">
        <v>132</v>
      </c>
      <c r="BM277" s="212" t="s">
        <v>559</v>
      </c>
    </row>
    <row r="278" spans="1:47" s="2" customFormat="1" ht="19.2">
      <c r="A278" s="32"/>
      <c r="B278" s="33"/>
      <c r="C278" s="34"/>
      <c r="D278" s="214" t="s">
        <v>134</v>
      </c>
      <c r="E278" s="34"/>
      <c r="F278" s="215" t="s">
        <v>560</v>
      </c>
      <c r="G278" s="34"/>
      <c r="H278" s="34"/>
      <c r="I278" s="113"/>
      <c r="J278" s="34"/>
      <c r="K278" s="34"/>
      <c r="L278" s="37"/>
      <c r="M278" s="216"/>
      <c r="N278" s="217"/>
      <c r="O278" s="69"/>
      <c r="P278" s="69"/>
      <c r="Q278" s="69"/>
      <c r="R278" s="69"/>
      <c r="S278" s="69"/>
      <c r="T278" s="70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5" t="s">
        <v>134</v>
      </c>
      <c r="AU278" s="15" t="s">
        <v>87</v>
      </c>
    </row>
    <row r="279" spans="1:47" s="2" customFormat="1" ht="19.2">
      <c r="A279" s="32"/>
      <c r="B279" s="33"/>
      <c r="C279" s="34"/>
      <c r="D279" s="214" t="s">
        <v>143</v>
      </c>
      <c r="E279" s="34"/>
      <c r="F279" s="229" t="s">
        <v>549</v>
      </c>
      <c r="G279" s="34"/>
      <c r="H279" s="34"/>
      <c r="I279" s="113"/>
      <c r="J279" s="34"/>
      <c r="K279" s="34"/>
      <c r="L279" s="37"/>
      <c r="M279" s="216"/>
      <c r="N279" s="217"/>
      <c r="O279" s="69"/>
      <c r="P279" s="69"/>
      <c r="Q279" s="69"/>
      <c r="R279" s="69"/>
      <c r="S279" s="69"/>
      <c r="T279" s="70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5" t="s">
        <v>143</v>
      </c>
      <c r="AU279" s="15" t="s">
        <v>87</v>
      </c>
    </row>
    <row r="280" spans="2:51" s="13" customFormat="1" ht="10.2">
      <c r="B280" s="218"/>
      <c r="C280" s="219"/>
      <c r="D280" s="214" t="s">
        <v>136</v>
      </c>
      <c r="E280" s="220" t="s">
        <v>1</v>
      </c>
      <c r="F280" s="221" t="s">
        <v>561</v>
      </c>
      <c r="G280" s="219"/>
      <c r="H280" s="222">
        <v>1.6</v>
      </c>
      <c r="I280" s="223"/>
      <c r="J280" s="219"/>
      <c r="K280" s="219"/>
      <c r="L280" s="224"/>
      <c r="M280" s="225"/>
      <c r="N280" s="226"/>
      <c r="O280" s="226"/>
      <c r="P280" s="226"/>
      <c r="Q280" s="226"/>
      <c r="R280" s="226"/>
      <c r="S280" s="226"/>
      <c r="T280" s="227"/>
      <c r="AT280" s="228" t="s">
        <v>136</v>
      </c>
      <c r="AU280" s="228" t="s">
        <v>87</v>
      </c>
      <c r="AV280" s="13" t="s">
        <v>87</v>
      </c>
      <c r="AW280" s="13" t="s">
        <v>32</v>
      </c>
      <c r="AX280" s="13" t="s">
        <v>76</v>
      </c>
      <c r="AY280" s="228" t="s">
        <v>125</v>
      </c>
    </row>
    <row r="281" spans="1:65" s="2" customFormat="1" ht="14.4" customHeight="1">
      <c r="A281" s="32"/>
      <c r="B281" s="33"/>
      <c r="C281" s="230" t="s">
        <v>562</v>
      </c>
      <c r="D281" s="230" t="s">
        <v>331</v>
      </c>
      <c r="E281" s="231" t="s">
        <v>563</v>
      </c>
      <c r="F281" s="232" t="s">
        <v>564</v>
      </c>
      <c r="G281" s="233" t="s">
        <v>196</v>
      </c>
      <c r="H281" s="234">
        <v>0.013</v>
      </c>
      <c r="I281" s="235"/>
      <c r="J281" s="236">
        <f>ROUND(I281*H281,2)</f>
        <v>0</v>
      </c>
      <c r="K281" s="232" t="s">
        <v>131</v>
      </c>
      <c r="L281" s="237"/>
      <c r="M281" s="238" t="s">
        <v>1</v>
      </c>
      <c r="N281" s="239" t="s">
        <v>41</v>
      </c>
      <c r="O281" s="69"/>
      <c r="P281" s="210">
        <f>O281*H281</f>
        <v>0</v>
      </c>
      <c r="Q281" s="210">
        <v>1</v>
      </c>
      <c r="R281" s="210">
        <f>Q281*H281</f>
        <v>0.013</v>
      </c>
      <c r="S281" s="210">
        <v>0</v>
      </c>
      <c r="T281" s="211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212" t="s">
        <v>335</v>
      </c>
      <c r="AT281" s="212" t="s">
        <v>331</v>
      </c>
      <c r="AU281" s="212" t="s">
        <v>87</v>
      </c>
      <c r="AY281" s="15" t="s">
        <v>125</v>
      </c>
      <c r="BE281" s="213">
        <f>IF(N281="základní",J281,0)</f>
        <v>0</v>
      </c>
      <c r="BF281" s="213">
        <f>IF(N281="snížená",J281,0)</f>
        <v>0</v>
      </c>
      <c r="BG281" s="213">
        <f>IF(N281="zákl. přenesená",J281,0)</f>
        <v>0</v>
      </c>
      <c r="BH281" s="213">
        <f>IF(N281="sníž. přenesená",J281,0)</f>
        <v>0</v>
      </c>
      <c r="BI281" s="213">
        <f>IF(N281="nulová",J281,0)</f>
        <v>0</v>
      </c>
      <c r="BJ281" s="15" t="s">
        <v>84</v>
      </c>
      <c r="BK281" s="213">
        <f>ROUND(I281*H281,2)</f>
        <v>0</v>
      </c>
      <c r="BL281" s="15" t="s">
        <v>225</v>
      </c>
      <c r="BM281" s="212" t="s">
        <v>565</v>
      </c>
    </row>
    <row r="282" spans="1:47" s="2" customFormat="1" ht="10.2">
      <c r="A282" s="32"/>
      <c r="B282" s="33"/>
      <c r="C282" s="34"/>
      <c r="D282" s="214" t="s">
        <v>134</v>
      </c>
      <c r="E282" s="34"/>
      <c r="F282" s="215" t="s">
        <v>564</v>
      </c>
      <c r="G282" s="34"/>
      <c r="H282" s="34"/>
      <c r="I282" s="113"/>
      <c r="J282" s="34"/>
      <c r="K282" s="34"/>
      <c r="L282" s="37"/>
      <c r="M282" s="216"/>
      <c r="N282" s="217"/>
      <c r="O282" s="69"/>
      <c r="P282" s="69"/>
      <c r="Q282" s="69"/>
      <c r="R282" s="69"/>
      <c r="S282" s="69"/>
      <c r="T282" s="70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5" t="s">
        <v>134</v>
      </c>
      <c r="AU282" s="15" t="s">
        <v>87</v>
      </c>
    </row>
    <row r="283" spans="2:51" s="13" customFormat="1" ht="10.2">
      <c r="B283" s="218"/>
      <c r="C283" s="219"/>
      <c r="D283" s="214" t="s">
        <v>136</v>
      </c>
      <c r="E283" s="220" t="s">
        <v>1</v>
      </c>
      <c r="F283" s="221" t="s">
        <v>566</v>
      </c>
      <c r="G283" s="219"/>
      <c r="H283" s="222">
        <v>0.013</v>
      </c>
      <c r="I283" s="223"/>
      <c r="J283" s="219"/>
      <c r="K283" s="219"/>
      <c r="L283" s="224"/>
      <c r="M283" s="225"/>
      <c r="N283" s="226"/>
      <c r="O283" s="226"/>
      <c r="P283" s="226"/>
      <c r="Q283" s="226"/>
      <c r="R283" s="226"/>
      <c r="S283" s="226"/>
      <c r="T283" s="227"/>
      <c r="AT283" s="228" t="s">
        <v>136</v>
      </c>
      <c r="AU283" s="228" t="s">
        <v>87</v>
      </c>
      <c r="AV283" s="13" t="s">
        <v>87</v>
      </c>
      <c r="AW283" s="13" t="s">
        <v>32</v>
      </c>
      <c r="AX283" s="13" t="s">
        <v>76</v>
      </c>
      <c r="AY283" s="228" t="s">
        <v>125</v>
      </c>
    </row>
    <row r="284" spans="2:63" s="12" customFormat="1" ht="22.8" customHeight="1">
      <c r="B284" s="185"/>
      <c r="C284" s="186"/>
      <c r="D284" s="187" t="s">
        <v>75</v>
      </c>
      <c r="E284" s="199" t="s">
        <v>567</v>
      </c>
      <c r="F284" s="199" t="s">
        <v>568</v>
      </c>
      <c r="G284" s="186"/>
      <c r="H284" s="186"/>
      <c r="I284" s="189"/>
      <c r="J284" s="200">
        <f>BK284</f>
        <v>0</v>
      </c>
      <c r="K284" s="186"/>
      <c r="L284" s="191"/>
      <c r="M284" s="192"/>
      <c r="N284" s="193"/>
      <c r="O284" s="193"/>
      <c r="P284" s="194">
        <f>SUM(P285:P295)</f>
        <v>0</v>
      </c>
      <c r="Q284" s="193"/>
      <c r="R284" s="194">
        <f>SUM(R285:R295)</f>
        <v>0</v>
      </c>
      <c r="S284" s="193"/>
      <c r="T284" s="195">
        <f>SUM(T285:T295)</f>
        <v>0</v>
      </c>
      <c r="AR284" s="196" t="s">
        <v>84</v>
      </c>
      <c r="AT284" s="197" t="s">
        <v>75</v>
      </c>
      <c r="AU284" s="197" t="s">
        <v>84</v>
      </c>
      <c r="AY284" s="196" t="s">
        <v>125</v>
      </c>
      <c r="BK284" s="198">
        <f>SUM(BK285:BK295)</f>
        <v>0</v>
      </c>
    </row>
    <row r="285" spans="1:65" s="2" customFormat="1" ht="14.4" customHeight="1">
      <c r="A285" s="32"/>
      <c r="B285" s="33"/>
      <c r="C285" s="201" t="s">
        <v>569</v>
      </c>
      <c r="D285" s="201" t="s">
        <v>127</v>
      </c>
      <c r="E285" s="202" t="s">
        <v>570</v>
      </c>
      <c r="F285" s="203" t="s">
        <v>571</v>
      </c>
      <c r="G285" s="204" t="s">
        <v>196</v>
      </c>
      <c r="H285" s="205">
        <v>37.06</v>
      </c>
      <c r="I285" s="206"/>
      <c r="J285" s="207">
        <f>ROUND(I285*H285,2)</f>
        <v>0</v>
      </c>
      <c r="K285" s="203" t="s">
        <v>131</v>
      </c>
      <c r="L285" s="37"/>
      <c r="M285" s="208" t="s">
        <v>1</v>
      </c>
      <c r="N285" s="209" t="s">
        <v>41</v>
      </c>
      <c r="O285" s="69"/>
      <c r="P285" s="210">
        <f>O285*H285</f>
        <v>0</v>
      </c>
      <c r="Q285" s="210">
        <v>0</v>
      </c>
      <c r="R285" s="210">
        <f>Q285*H285</f>
        <v>0</v>
      </c>
      <c r="S285" s="210">
        <v>0</v>
      </c>
      <c r="T285" s="211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212" t="s">
        <v>132</v>
      </c>
      <c r="AT285" s="212" t="s">
        <v>127</v>
      </c>
      <c r="AU285" s="212" t="s">
        <v>87</v>
      </c>
      <c r="AY285" s="15" t="s">
        <v>125</v>
      </c>
      <c r="BE285" s="213">
        <f>IF(N285="základní",J285,0)</f>
        <v>0</v>
      </c>
      <c r="BF285" s="213">
        <f>IF(N285="snížená",J285,0)</f>
        <v>0</v>
      </c>
      <c r="BG285" s="213">
        <f>IF(N285="zákl. přenesená",J285,0)</f>
        <v>0</v>
      </c>
      <c r="BH285" s="213">
        <f>IF(N285="sníž. přenesená",J285,0)</f>
        <v>0</v>
      </c>
      <c r="BI285" s="213">
        <f>IF(N285="nulová",J285,0)</f>
        <v>0</v>
      </c>
      <c r="BJ285" s="15" t="s">
        <v>84</v>
      </c>
      <c r="BK285" s="213">
        <f>ROUND(I285*H285,2)</f>
        <v>0</v>
      </c>
      <c r="BL285" s="15" t="s">
        <v>132</v>
      </c>
      <c r="BM285" s="212" t="s">
        <v>572</v>
      </c>
    </row>
    <row r="286" spans="1:47" s="2" customFormat="1" ht="10.2">
      <c r="A286" s="32"/>
      <c r="B286" s="33"/>
      <c r="C286" s="34"/>
      <c r="D286" s="214" t="s">
        <v>134</v>
      </c>
      <c r="E286" s="34"/>
      <c r="F286" s="215" t="s">
        <v>573</v>
      </c>
      <c r="G286" s="34"/>
      <c r="H286" s="34"/>
      <c r="I286" s="113"/>
      <c r="J286" s="34"/>
      <c r="K286" s="34"/>
      <c r="L286" s="37"/>
      <c r="M286" s="216"/>
      <c r="N286" s="217"/>
      <c r="O286" s="69"/>
      <c r="P286" s="69"/>
      <c r="Q286" s="69"/>
      <c r="R286" s="69"/>
      <c r="S286" s="69"/>
      <c r="T286" s="70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5" t="s">
        <v>134</v>
      </c>
      <c r="AU286" s="15" t="s">
        <v>87</v>
      </c>
    </row>
    <row r="287" spans="2:51" s="13" customFormat="1" ht="10.2">
      <c r="B287" s="218"/>
      <c r="C287" s="219"/>
      <c r="D287" s="214" t="s">
        <v>136</v>
      </c>
      <c r="E287" s="220" t="s">
        <v>1</v>
      </c>
      <c r="F287" s="221" t="s">
        <v>574</v>
      </c>
      <c r="G287" s="219"/>
      <c r="H287" s="222">
        <v>27.6</v>
      </c>
      <c r="I287" s="223"/>
      <c r="J287" s="219"/>
      <c r="K287" s="219"/>
      <c r="L287" s="224"/>
      <c r="M287" s="225"/>
      <c r="N287" s="226"/>
      <c r="O287" s="226"/>
      <c r="P287" s="226"/>
      <c r="Q287" s="226"/>
      <c r="R287" s="226"/>
      <c r="S287" s="226"/>
      <c r="T287" s="227"/>
      <c r="AT287" s="228" t="s">
        <v>136</v>
      </c>
      <c r="AU287" s="228" t="s">
        <v>87</v>
      </c>
      <c r="AV287" s="13" t="s">
        <v>87</v>
      </c>
      <c r="AW287" s="13" t="s">
        <v>32</v>
      </c>
      <c r="AX287" s="13" t="s">
        <v>76</v>
      </c>
      <c r="AY287" s="228" t="s">
        <v>125</v>
      </c>
    </row>
    <row r="288" spans="2:51" s="13" customFormat="1" ht="10.2">
      <c r="B288" s="218"/>
      <c r="C288" s="219"/>
      <c r="D288" s="214" t="s">
        <v>136</v>
      </c>
      <c r="E288" s="220" t="s">
        <v>1</v>
      </c>
      <c r="F288" s="221" t="s">
        <v>575</v>
      </c>
      <c r="G288" s="219"/>
      <c r="H288" s="222">
        <v>9.46</v>
      </c>
      <c r="I288" s="223"/>
      <c r="J288" s="219"/>
      <c r="K288" s="219"/>
      <c r="L288" s="224"/>
      <c r="M288" s="225"/>
      <c r="N288" s="226"/>
      <c r="O288" s="226"/>
      <c r="P288" s="226"/>
      <c r="Q288" s="226"/>
      <c r="R288" s="226"/>
      <c r="S288" s="226"/>
      <c r="T288" s="227"/>
      <c r="AT288" s="228" t="s">
        <v>136</v>
      </c>
      <c r="AU288" s="228" t="s">
        <v>87</v>
      </c>
      <c r="AV288" s="13" t="s">
        <v>87</v>
      </c>
      <c r="AW288" s="13" t="s">
        <v>32</v>
      </c>
      <c r="AX288" s="13" t="s">
        <v>76</v>
      </c>
      <c r="AY288" s="228" t="s">
        <v>125</v>
      </c>
    </row>
    <row r="289" spans="1:65" s="2" customFormat="1" ht="14.4" customHeight="1">
      <c r="A289" s="32"/>
      <c r="B289" s="33"/>
      <c r="C289" s="201" t="s">
        <v>576</v>
      </c>
      <c r="D289" s="201" t="s">
        <v>127</v>
      </c>
      <c r="E289" s="202" t="s">
        <v>577</v>
      </c>
      <c r="F289" s="203" t="s">
        <v>578</v>
      </c>
      <c r="G289" s="204" t="s">
        <v>196</v>
      </c>
      <c r="H289" s="205">
        <v>74.12</v>
      </c>
      <c r="I289" s="206"/>
      <c r="J289" s="207">
        <f>ROUND(I289*H289,2)</f>
        <v>0</v>
      </c>
      <c r="K289" s="203" t="s">
        <v>131</v>
      </c>
      <c r="L289" s="37"/>
      <c r="M289" s="208" t="s">
        <v>1</v>
      </c>
      <c r="N289" s="209" t="s">
        <v>41</v>
      </c>
      <c r="O289" s="69"/>
      <c r="P289" s="210">
        <f>O289*H289</f>
        <v>0</v>
      </c>
      <c r="Q289" s="210">
        <v>0</v>
      </c>
      <c r="R289" s="210">
        <f>Q289*H289</f>
        <v>0</v>
      </c>
      <c r="S289" s="210">
        <v>0</v>
      </c>
      <c r="T289" s="211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212" t="s">
        <v>132</v>
      </c>
      <c r="AT289" s="212" t="s">
        <v>127</v>
      </c>
      <c r="AU289" s="212" t="s">
        <v>87</v>
      </c>
      <c r="AY289" s="15" t="s">
        <v>125</v>
      </c>
      <c r="BE289" s="213">
        <f>IF(N289="základní",J289,0)</f>
        <v>0</v>
      </c>
      <c r="BF289" s="213">
        <f>IF(N289="snížená",J289,0)</f>
        <v>0</v>
      </c>
      <c r="BG289" s="213">
        <f>IF(N289="zákl. přenesená",J289,0)</f>
        <v>0</v>
      </c>
      <c r="BH289" s="213">
        <f>IF(N289="sníž. přenesená",J289,0)</f>
        <v>0</v>
      </c>
      <c r="BI289" s="213">
        <f>IF(N289="nulová",J289,0)</f>
        <v>0</v>
      </c>
      <c r="BJ289" s="15" t="s">
        <v>84</v>
      </c>
      <c r="BK289" s="213">
        <f>ROUND(I289*H289,2)</f>
        <v>0</v>
      </c>
      <c r="BL289" s="15" t="s">
        <v>132</v>
      </c>
      <c r="BM289" s="212" t="s">
        <v>579</v>
      </c>
    </row>
    <row r="290" spans="1:47" s="2" customFormat="1" ht="19.2">
      <c r="A290" s="32"/>
      <c r="B290" s="33"/>
      <c r="C290" s="34"/>
      <c r="D290" s="214" t="s">
        <v>134</v>
      </c>
      <c r="E290" s="34"/>
      <c r="F290" s="215" t="s">
        <v>580</v>
      </c>
      <c r="G290" s="34"/>
      <c r="H290" s="34"/>
      <c r="I290" s="113"/>
      <c r="J290" s="34"/>
      <c r="K290" s="34"/>
      <c r="L290" s="37"/>
      <c r="M290" s="216"/>
      <c r="N290" s="217"/>
      <c r="O290" s="69"/>
      <c r="P290" s="69"/>
      <c r="Q290" s="69"/>
      <c r="R290" s="69"/>
      <c r="S290" s="69"/>
      <c r="T290" s="70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T290" s="15" t="s">
        <v>134</v>
      </c>
      <c r="AU290" s="15" t="s">
        <v>87</v>
      </c>
    </row>
    <row r="291" spans="2:51" s="13" customFormat="1" ht="10.2">
      <c r="B291" s="218"/>
      <c r="C291" s="219"/>
      <c r="D291" s="214" t="s">
        <v>136</v>
      </c>
      <c r="E291" s="220" t="s">
        <v>1</v>
      </c>
      <c r="F291" s="221" t="s">
        <v>581</v>
      </c>
      <c r="G291" s="219"/>
      <c r="H291" s="222">
        <v>74.12</v>
      </c>
      <c r="I291" s="223"/>
      <c r="J291" s="219"/>
      <c r="K291" s="219"/>
      <c r="L291" s="224"/>
      <c r="M291" s="225"/>
      <c r="N291" s="226"/>
      <c r="O291" s="226"/>
      <c r="P291" s="226"/>
      <c r="Q291" s="226"/>
      <c r="R291" s="226"/>
      <c r="S291" s="226"/>
      <c r="T291" s="227"/>
      <c r="AT291" s="228" t="s">
        <v>136</v>
      </c>
      <c r="AU291" s="228" t="s">
        <v>87</v>
      </c>
      <c r="AV291" s="13" t="s">
        <v>87</v>
      </c>
      <c r="AW291" s="13" t="s">
        <v>32</v>
      </c>
      <c r="AX291" s="13" t="s">
        <v>76</v>
      </c>
      <c r="AY291" s="228" t="s">
        <v>125</v>
      </c>
    </row>
    <row r="292" spans="1:65" s="2" customFormat="1" ht="22.8">
      <c r="A292" s="32"/>
      <c r="B292" s="33"/>
      <c r="C292" s="201" t="s">
        <v>582</v>
      </c>
      <c r="D292" s="201" t="s">
        <v>127</v>
      </c>
      <c r="E292" s="202" t="s">
        <v>583</v>
      </c>
      <c r="F292" s="203" t="s">
        <v>584</v>
      </c>
      <c r="G292" s="204" t="s">
        <v>196</v>
      </c>
      <c r="H292" s="205">
        <v>37.06</v>
      </c>
      <c r="I292" s="206"/>
      <c r="J292" s="207">
        <f>ROUND(I292*H292,2)</f>
        <v>0</v>
      </c>
      <c r="K292" s="203" t="s">
        <v>131</v>
      </c>
      <c r="L292" s="37"/>
      <c r="M292" s="208" t="s">
        <v>1</v>
      </c>
      <c r="N292" s="209" t="s">
        <v>41</v>
      </c>
      <c r="O292" s="69"/>
      <c r="P292" s="210">
        <f>O292*H292</f>
        <v>0</v>
      </c>
      <c r="Q292" s="210">
        <v>0</v>
      </c>
      <c r="R292" s="210">
        <f>Q292*H292</f>
        <v>0</v>
      </c>
      <c r="S292" s="210">
        <v>0</v>
      </c>
      <c r="T292" s="211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212" t="s">
        <v>132</v>
      </c>
      <c r="AT292" s="212" t="s">
        <v>127</v>
      </c>
      <c r="AU292" s="212" t="s">
        <v>87</v>
      </c>
      <c r="AY292" s="15" t="s">
        <v>125</v>
      </c>
      <c r="BE292" s="213">
        <f>IF(N292="základní",J292,0)</f>
        <v>0</v>
      </c>
      <c r="BF292" s="213">
        <f>IF(N292="snížená",J292,0)</f>
        <v>0</v>
      </c>
      <c r="BG292" s="213">
        <f>IF(N292="zákl. přenesená",J292,0)</f>
        <v>0</v>
      </c>
      <c r="BH292" s="213">
        <f>IF(N292="sníž. přenesená",J292,0)</f>
        <v>0</v>
      </c>
      <c r="BI292" s="213">
        <f>IF(N292="nulová",J292,0)</f>
        <v>0</v>
      </c>
      <c r="BJ292" s="15" t="s">
        <v>84</v>
      </c>
      <c r="BK292" s="213">
        <f>ROUND(I292*H292,2)</f>
        <v>0</v>
      </c>
      <c r="BL292" s="15" t="s">
        <v>132</v>
      </c>
      <c r="BM292" s="212" t="s">
        <v>585</v>
      </c>
    </row>
    <row r="293" spans="1:47" s="2" customFormat="1" ht="19.2">
      <c r="A293" s="32"/>
      <c r="B293" s="33"/>
      <c r="C293" s="34"/>
      <c r="D293" s="214" t="s">
        <v>134</v>
      </c>
      <c r="E293" s="34"/>
      <c r="F293" s="215" t="s">
        <v>586</v>
      </c>
      <c r="G293" s="34"/>
      <c r="H293" s="34"/>
      <c r="I293" s="113"/>
      <c r="J293" s="34"/>
      <c r="K293" s="34"/>
      <c r="L293" s="37"/>
      <c r="M293" s="216"/>
      <c r="N293" s="217"/>
      <c r="O293" s="69"/>
      <c r="P293" s="69"/>
      <c r="Q293" s="69"/>
      <c r="R293" s="69"/>
      <c r="S293" s="69"/>
      <c r="T293" s="70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T293" s="15" t="s">
        <v>134</v>
      </c>
      <c r="AU293" s="15" t="s">
        <v>87</v>
      </c>
    </row>
    <row r="294" spans="2:51" s="13" customFormat="1" ht="10.2">
      <c r="B294" s="218"/>
      <c r="C294" s="219"/>
      <c r="D294" s="214" t="s">
        <v>136</v>
      </c>
      <c r="E294" s="220" t="s">
        <v>1</v>
      </c>
      <c r="F294" s="221" t="s">
        <v>574</v>
      </c>
      <c r="G294" s="219"/>
      <c r="H294" s="222">
        <v>27.6</v>
      </c>
      <c r="I294" s="223"/>
      <c r="J294" s="219"/>
      <c r="K294" s="219"/>
      <c r="L294" s="224"/>
      <c r="M294" s="225"/>
      <c r="N294" s="226"/>
      <c r="O294" s="226"/>
      <c r="P294" s="226"/>
      <c r="Q294" s="226"/>
      <c r="R294" s="226"/>
      <c r="S294" s="226"/>
      <c r="T294" s="227"/>
      <c r="AT294" s="228" t="s">
        <v>136</v>
      </c>
      <c r="AU294" s="228" t="s">
        <v>87</v>
      </c>
      <c r="AV294" s="13" t="s">
        <v>87</v>
      </c>
      <c r="AW294" s="13" t="s">
        <v>32</v>
      </c>
      <c r="AX294" s="13" t="s">
        <v>76</v>
      </c>
      <c r="AY294" s="228" t="s">
        <v>125</v>
      </c>
    </row>
    <row r="295" spans="2:51" s="13" customFormat="1" ht="10.2">
      <c r="B295" s="218"/>
      <c r="C295" s="219"/>
      <c r="D295" s="214" t="s">
        <v>136</v>
      </c>
      <c r="E295" s="220" t="s">
        <v>1</v>
      </c>
      <c r="F295" s="221" t="s">
        <v>575</v>
      </c>
      <c r="G295" s="219"/>
      <c r="H295" s="222">
        <v>9.46</v>
      </c>
      <c r="I295" s="223"/>
      <c r="J295" s="219"/>
      <c r="K295" s="219"/>
      <c r="L295" s="224"/>
      <c r="M295" s="225"/>
      <c r="N295" s="226"/>
      <c r="O295" s="226"/>
      <c r="P295" s="226"/>
      <c r="Q295" s="226"/>
      <c r="R295" s="226"/>
      <c r="S295" s="226"/>
      <c r="T295" s="227"/>
      <c r="AT295" s="228" t="s">
        <v>136</v>
      </c>
      <c r="AU295" s="228" t="s">
        <v>87</v>
      </c>
      <c r="AV295" s="13" t="s">
        <v>87</v>
      </c>
      <c r="AW295" s="13" t="s">
        <v>32</v>
      </c>
      <c r="AX295" s="13" t="s">
        <v>76</v>
      </c>
      <c r="AY295" s="228" t="s">
        <v>125</v>
      </c>
    </row>
    <row r="296" spans="2:63" s="12" customFormat="1" ht="22.8" customHeight="1">
      <c r="B296" s="185"/>
      <c r="C296" s="186"/>
      <c r="D296" s="187" t="s">
        <v>75</v>
      </c>
      <c r="E296" s="199" t="s">
        <v>313</v>
      </c>
      <c r="F296" s="199" t="s">
        <v>314</v>
      </c>
      <c r="G296" s="186"/>
      <c r="H296" s="186"/>
      <c r="I296" s="189"/>
      <c r="J296" s="200">
        <f>BK296</f>
        <v>0</v>
      </c>
      <c r="K296" s="186"/>
      <c r="L296" s="191"/>
      <c r="M296" s="192"/>
      <c r="N296" s="193"/>
      <c r="O296" s="193"/>
      <c r="P296" s="194">
        <f>SUM(P297:P298)</f>
        <v>0</v>
      </c>
      <c r="Q296" s="193"/>
      <c r="R296" s="194">
        <f>SUM(R297:R298)</f>
        <v>0</v>
      </c>
      <c r="S296" s="193"/>
      <c r="T296" s="195">
        <f>SUM(T297:T298)</f>
        <v>0</v>
      </c>
      <c r="AR296" s="196" t="s">
        <v>84</v>
      </c>
      <c r="AT296" s="197" t="s">
        <v>75</v>
      </c>
      <c r="AU296" s="197" t="s">
        <v>84</v>
      </c>
      <c r="AY296" s="196" t="s">
        <v>125</v>
      </c>
      <c r="BK296" s="198">
        <f>SUM(BK297:BK298)</f>
        <v>0</v>
      </c>
    </row>
    <row r="297" spans="1:65" s="2" customFormat="1" ht="14.4" customHeight="1">
      <c r="A297" s="32"/>
      <c r="B297" s="33"/>
      <c r="C297" s="201" t="s">
        <v>587</v>
      </c>
      <c r="D297" s="201" t="s">
        <v>127</v>
      </c>
      <c r="E297" s="202" t="s">
        <v>316</v>
      </c>
      <c r="F297" s="203" t="s">
        <v>317</v>
      </c>
      <c r="G297" s="204" t="s">
        <v>196</v>
      </c>
      <c r="H297" s="205">
        <v>95.434</v>
      </c>
      <c r="I297" s="206"/>
      <c r="J297" s="207">
        <f>ROUND(I297*H297,2)</f>
        <v>0</v>
      </c>
      <c r="K297" s="203" t="s">
        <v>131</v>
      </c>
      <c r="L297" s="37"/>
      <c r="M297" s="208" t="s">
        <v>1</v>
      </c>
      <c r="N297" s="209" t="s">
        <v>41</v>
      </c>
      <c r="O297" s="69"/>
      <c r="P297" s="210">
        <f>O297*H297</f>
        <v>0</v>
      </c>
      <c r="Q297" s="210">
        <v>0</v>
      </c>
      <c r="R297" s="210">
        <f>Q297*H297</f>
        <v>0</v>
      </c>
      <c r="S297" s="210">
        <v>0</v>
      </c>
      <c r="T297" s="211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212" t="s">
        <v>132</v>
      </c>
      <c r="AT297" s="212" t="s">
        <v>127</v>
      </c>
      <c r="AU297" s="212" t="s">
        <v>87</v>
      </c>
      <c r="AY297" s="15" t="s">
        <v>125</v>
      </c>
      <c r="BE297" s="213">
        <f>IF(N297="základní",J297,0)</f>
        <v>0</v>
      </c>
      <c r="BF297" s="213">
        <f>IF(N297="snížená",J297,0)</f>
        <v>0</v>
      </c>
      <c r="BG297" s="213">
        <f>IF(N297="zákl. přenesená",J297,0)</f>
        <v>0</v>
      </c>
      <c r="BH297" s="213">
        <f>IF(N297="sníž. přenesená",J297,0)</f>
        <v>0</v>
      </c>
      <c r="BI297" s="213">
        <f>IF(N297="nulová",J297,0)</f>
        <v>0</v>
      </c>
      <c r="BJ297" s="15" t="s">
        <v>84</v>
      </c>
      <c r="BK297" s="213">
        <f>ROUND(I297*H297,2)</f>
        <v>0</v>
      </c>
      <c r="BL297" s="15" t="s">
        <v>132</v>
      </c>
      <c r="BM297" s="212" t="s">
        <v>588</v>
      </c>
    </row>
    <row r="298" spans="1:47" s="2" customFormat="1" ht="10.2">
      <c r="A298" s="32"/>
      <c r="B298" s="33"/>
      <c r="C298" s="34"/>
      <c r="D298" s="214" t="s">
        <v>134</v>
      </c>
      <c r="E298" s="34"/>
      <c r="F298" s="215" t="s">
        <v>319</v>
      </c>
      <c r="G298" s="34"/>
      <c r="H298" s="34"/>
      <c r="I298" s="113"/>
      <c r="J298" s="34"/>
      <c r="K298" s="34"/>
      <c r="L298" s="37"/>
      <c r="M298" s="240"/>
      <c r="N298" s="241"/>
      <c r="O298" s="242"/>
      <c r="P298" s="242"/>
      <c r="Q298" s="242"/>
      <c r="R298" s="242"/>
      <c r="S298" s="242"/>
      <c r="T298" s="243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T298" s="15" t="s">
        <v>134</v>
      </c>
      <c r="AU298" s="15" t="s">
        <v>87</v>
      </c>
    </row>
    <row r="299" spans="1:31" s="2" customFormat="1" ht="6.9" customHeight="1">
      <c r="A299" s="32"/>
      <c r="B299" s="52"/>
      <c r="C299" s="53"/>
      <c r="D299" s="53"/>
      <c r="E299" s="53"/>
      <c r="F299" s="53"/>
      <c r="G299" s="53"/>
      <c r="H299" s="53"/>
      <c r="I299" s="150"/>
      <c r="J299" s="53"/>
      <c r="K299" s="53"/>
      <c r="L299" s="37"/>
      <c r="M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</row>
  </sheetData>
  <sheetProtection algorithmName="SHA-512" hashValue="zvQfWpDeZYqLbvFGc05LfCRjIrc+AHjBda7KDgueeuxtCZ2/en/AZnknitX2L7ahnJ42iri6lh5uhRMUDH3+yQ==" saltValue="NrQyc8AHhThGvAR03gfiwE3WtNw4gDkJONGxnb/PVLFZ2DxyQylenkY5ifdvwCA7ScSQ8jdP0CtpjOqsynx8FQ==" spinCount="100000" sheet="1" objects="1" scenarios="1" formatColumns="0" formatRows="0" autoFilter="0"/>
  <autoFilter ref="C123:K29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34">
      <selection activeCell="A155" sqref="A155"/>
    </sheetView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86.421875" style="1" customWidth="1"/>
    <col min="7" max="7" width="8.7109375" style="1" customWidth="1"/>
    <col min="8" max="8" width="9.8515625" style="1" customWidth="1"/>
    <col min="9" max="9" width="17.28125" style="106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" customHeight="1">
      <c r="I2" s="106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5" t="s">
        <v>93</v>
      </c>
    </row>
    <row r="3" spans="2:46" s="1" customFormat="1" ht="6.9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8"/>
      <c r="AT3" s="15" t="s">
        <v>87</v>
      </c>
    </row>
    <row r="4" spans="2:46" s="1" customFormat="1" ht="24.9" customHeight="1">
      <c r="B4" s="18"/>
      <c r="D4" s="110" t="s">
        <v>94</v>
      </c>
      <c r="I4" s="106"/>
      <c r="L4" s="18"/>
      <c r="M4" s="111" t="s">
        <v>10</v>
      </c>
      <c r="AT4" s="15" t="s">
        <v>4</v>
      </c>
    </row>
    <row r="5" spans="2:12" s="1" customFormat="1" ht="6.9" customHeight="1">
      <c r="B5" s="18"/>
      <c r="I5" s="106"/>
      <c r="L5" s="18"/>
    </row>
    <row r="6" spans="2:12" s="1" customFormat="1" ht="12" customHeight="1">
      <c r="B6" s="18"/>
      <c r="D6" s="112" t="s">
        <v>16</v>
      </c>
      <c r="I6" s="106"/>
      <c r="L6" s="18"/>
    </row>
    <row r="7" spans="2:12" s="1" customFormat="1" ht="14.4" customHeight="1">
      <c r="B7" s="18"/>
      <c r="E7" s="285" t="str">
        <f>'Rekapitulace stavby'!K6</f>
        <v>DVT Bušinec, Tismice, oprava opevnění, ř. km 2,785-2,815 (zhotovení projektové dokumentace)</v>
      </c>
      <c r="F7" s="286"/>
      <c r="G7" s="286"/>
      <c r="H7" s="286"/>
      <c r="I7" s="106"/>
      <c r="L7" s="18"/>
    </row>
    <row r="8" spans="1:31" s="2" customFormat="1" ht="12" customHeight="1">
      <c r="A8" s="32"/>
      <c r="B8" s="37"/>
      <c r="C8" s="32"/>
      <c r="D8" s="112" t="s">
        <v>95</v>
      </c>
      <c r="E8" s="32"/>
      <c r="F8" s="32"/>
      <c r="G8" s="32"/>
      <c r="H8" s="32"/>
      <c r="I8" s="11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4.4" customHeight="1">
      <c r="A9" s="32"/>
      <c r="B9" s="37"/>
      <c r="C9" s="32"/>
      <c r="D9" s="32"/>
      <c r="E9" s="287" t="s">
        <v>589</v>
      </c>
      <c r="F9" s="288"/>
      <c r="G9" s="288"/>
      <c r="H9" s="288"/>
      <c r="I9" s="11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0.2">
      <c r="A10" s="32"/>
      <c r="B10" s="37"/>
      <c r="C10" s="32"/>
      <c r="D10" s="32"/>
      <c r="E10" s="32"/>
      <c r="F10" s="32"/>
      <c r="G10" s="32"/>
      <c r="H10" s="32"/>
      <c r="I10" s="11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2" t="s">
        <v>18</v>
      </c>
      <c r="E11" s="32"/>
      <c r="F11" s="114" t="s">
        <v>1</v>
      </c>
      <c r="G11" s="32"/>
      <c r="H11" s="32"/>
      <c r="I11" s="115" t="s">
        <v>19</v>
      </c>
      <c r="J11" s="11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2" t="s">
        <v>20</v>
      </c>
      <c r="E12" s="32"/>
      <c r="F12" s="114" t="s">
        <v>21</v>
      </c>
      <c r="G12" s="32"/>
      <c r="H12" s="32"/>
      <c r="I12" s="115" t="s">
        <v>22</v>
      </c>
      <c r="J12" s="116" t="str">
        <f>'Rekapitulace stavby'!AN8</f>
        <v>9. 3. 2020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>
      <c r="A13" s="32"/>
      <c r="B13" s="37"/>
      <c r="C13" s="32"/>
      <c r="D13" s="32"/>
      <c r="E13" s="32"/>
      <c r="F13" s="32"/>
      <c r="G13" s="32"/>
      <c r="H13" s="32"/>
      <c r="I13" s="11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2" t="s">
        <v>24</v>
      </c>
      <c r="E14" s="32"/>
      <c r="F14" s="32"/>
      <c r="G14" s="32"/>
      <c r="H14" s="32"/>
      <c r="I14" s="115" t="s">
        <v>25</v>
      </c>
      <c r="J14" s="114" t="s">
        <v>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4" t="s">
        <v>26</v>
      </c>
      <c r="F15" s="32"/>
      <c r="G15" s="32"/>
      <c r="H15" s="32"/>
      <c r="I15" s="115" t="s">
        <v>27</v>
      </c>
      <c r="J15" s="114" t="s">
        <v>1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7"/>
      <c r="C16" s="32"/>
      <c r="D16" s="32"/>
      <c r="E16" s="32"/>
      <c r="F16" s="32"/>
      <c r="G16" s="32"/>
      <c r="H16" s="32"/>
      <c r="I16" s="11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28</v>
      </c>
      <c r="E17" s="32"/>
      <c r="F17" s="32"/>
      <c r="G17" s="32"/>
      <c r="H17" s="32"/>
      <c r="I17" s="115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9" t="str">
        <f>'Rekapitulace stavby'!E14</f>
        <v>Vyplň údaj</v>
      </c>
      <c r="F18" s="290"/>
      <c r="G18" s="290"/>
      <c r="H18" s="290"/>
      <c r="I18" s="115" t="s">
        <v>27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7"/>
      <c r="C19" s="32"/>
      <c r="D19" s="32"/>
      <c r="E19" s="32"/>
      <c r="F19" s="32"/>
      <c r="G19" s="32"/>
      <c r="H19" s="32"/>
      <c r="I19" s="11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30</v>
      </c>
      <c r="E20" s="32"/>
      <c r="F20" s="32"/>
      <c r="G20" s="32"/>
      <c r="H20" s="32"/>
      <c r="I20" s="115" t="s">
        <v>25</v>
      </c>
      <c r="J20" s="114" t="s">
        <v>1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">
        <v>31</v>
      </c>
      <c r="F21" s="32"/>
      <c r="G21" s="32"/>
      <c r="H21" s="32"/>
      <c r="I21" s="115" t="s">
        <v>27</v>
      </c>
      <c r="J21" s="114" t="s">
        <v>1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7"/>
      <c r="C22" s="32"/>
      <c r="D22" s="32"/>
      <c r="E22" s="32"/>
      <c r="F22" s="32"/>
      <c r="G22" s="32"/>
      <c r="H22" s="32"/>
      <c r="I22" s="11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33</v>
      </c>
      <c r="E23" s="32"/>
      <c r="F23" s="32"/>
      <c r="G23" s="32"/>
      <c r="H23" s="32"/>
      <c r="I23" s="115" t="s">
        <v>25</v>
      </c>
      <c r="J23" s="114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 xml:space="preserve"> </v>
      </c>
      <c r="F24" s="32"/>
      <c r="G24" s="32"/>
      <c r="H24" s="32"/>
      <c r="I24" s="115" t="s">
        <v>27</v>
      </c>
      <c r="J24" s="114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7"/>
      <c r="C25" s="32"/>
      <c r="D25" s="32"/>
      <c r="E25" s="32"/>
      <c r="F25" s="32"/>
      <c r="G25" s="32"/>
      <c r="H25" s="32"/>
      <c r="I25" s="11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34</v>
      </c>
      <c r="E26" s="32"/>
      <c r="F26" s="32"/>
      <c r="G26" s="32"/>
      <c r="H26" s="32"/>
      <c r="I26" s="11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4.4" customHeight="1">
      <c r="A27" s="117"/>
      <c r="B27" s="118"/>
      <c r="C27" s="117"/>
      <c r="D27" s="117"/>
      <c r="E27" s="291" t="s">
        <v>1</v>
      </c>
      <c r="F27" s="291"/>
      <c r="G27" s="291"/>
      <c r="H27" s="291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" customHeight="1">
      <c r="A28" s="32"/>
      <c r="B28" s="37"/>
      <c r="C28" s="32"/>
      <c r="D28" s="32"/>
      <c r="E28" s="32"/>
      <c r="F28" s="32"/>
      <c r="G28" s="32"/>
      <c r="H28" s="32"/>
      <c r="I28" s="11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7"/>
      <c r="C29" s="32"/>
      <c r="D29" s="121"/>
      <c r="E29" s="121"/>
      <c r="F29" s="121"/>
      <c r="G29" s="121"/>
      <c r="H29" s="121"/>
      <c r="I29" s="122"/>
      <c r="J29" s="121"/>
      <c r="K29" s="12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36</v>
      </c>
      <c r="E30" s="32"/>
      <c r="F30" s="32"/>
      <c r="G30" s="32"/>
      <c r="H30" s="32"/>
      <c r="I30" s="113"/>
      <c r="J30" s="124">
        <f>ROUND(J118,2)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>
      <c r="A31" s="32"/>
      <c r="B31" s="37"/>
      <c r="C31" s="32"/>
      <c r="D31" s="121"/>
      <c r="E31" s="121"/>
      <c r="F31" s="121"/>
      <c r="G31" s="121"/>
      <c r="H31" s="121"/>
      <c r="I31" s="122"/>
      <c r="J31" s="121"/>
      <c r="K31" s="121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7"/>
      <c r="C32" s="32"/>
      <c r="D32" s="32"/>
      <c r="E32" s="32"/>
      <c r="F32" s="125" t="s">
        <v>38</v>
      </c>
      <c r="G32" s="32"/>
      <c r="H32" s="32"/>
      <c r="I32" s="126" t="s">
        <v>37</v>
      </c>
      <c r="J32" s="125" t="s">
        <v>39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7"/>
      <c r="C33" s="32"/>
      <c r="D33" s="127" t="s">
        <v>40</v>
      </c>
      <c r="E33" s="112" t="s">
        <v>41</v>
      </c>
      <c r="F33" s="128">
        <f>ROUND((SUM(BE118:BE160)),2)</f>
        <v>0</v>
      </c>
      <c r="G33" s="32"/>
      <c r="H33" s="32"/>
      <c r="I33" s="129">
        <v>0.21</v>
      </c>
      <c r="J33" s="128">
        <f>ROUND(((SUM(BE118:BE160))*I33),2)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7"/>
      <c r="C34" s="32"/>
      <c r="D34" s="32"/>
      <c r="E34" s="112" t="s">
        <v>42</v>
      </c>
      <c r="F34" s="128">
        <f>ROUND((SUM(BF118:BF160)),2)</f>
        <v>0</v>
      </c>
      <c r="G34" s="32"/>
      <c r="H34" s="32"/>
      <c r="I34" s="129">
        <v>0.15</v>
      </c>
      <c r="J34" s="128">
        <f>ROUND(((SUM(BF118:BF160))*I34),2)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12" t="s">
        <v>43</v>
      </c>
      <c r="F35" s="128">
        <f>ROUND((SUM(BG118:BG160)),2)</f>
        <v>0</v>
      </c>
      <c r="G35" s="32"/>
      <c r="H35" s="32"/>
      <c r="I35" s="129">
        <v>0.21</v>
      </c>
      <c r="J35" s="128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7"/>
      <c r="C36" s="32"/>
      <c r="D36" s="32"/>
      <c r="E36" s="112" t="s">
        <v>44</v>
      </c>
      <c r="F36" s="128">
        <f>ROUND((SUM(BH118:BH160)),2)</f>
        <v>0</v>
      </c>
      <c r="G36" s="32"/>
      <c r="H36" s="32"/>
      <c r="I36" s="129">
        <v>0.15</v>
      </c>
      <c r="J36" s="128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12" t="s">
        <v>45</v>
      </c>
      <c r="F37" s="128">
        <f>ROUND((SUM(BI118:BI160)),2)</f>
        <v>0</v>
      </c>
      <c r="G37" s="32"/>
      <c r="H37" s="32"/>
      <c r="I37" s="129">
        <v>0</v>
      </c>
      <c r="J37" s="128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>
      <c r="A38" s="32"/>
      <c r="B38" s="37"/>
      <c r="C38" s="32"/>
      <c r="D38" s="32"/>
      <c r="E38" s="32"/>
      <c r="F38" s="32"/>
      <c r="G38" s="32"/>
      <c r="H38" s="32"/>
      <c r="I38" s="113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30"/>
      <c r="D39" s="131" t="s">
        <v>46</v>
      </c>
      <c r="E39" s="132"/>
      <c r="F39" s="132"/>
      <c r="G39" s="133" t="s">
        <v>47</v>
      </c>
      <c r="H39" s="134" t="s">
        <v>48</v>
      </c>
      <c r="I39" s="135"/>
      <c r="J39" s="136">
        <f>SUM(J30:J37)</f>
        <v>0</v>
      </c>
      <c r="K39" s="137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7"/>
      <c r="C40" s="32"/>
      <c r="D40" s="32"/>
      <c r="E40" s="32"/>
      <c r="F40" s="32"/>
      <c r="G40" s="32"/>
      <c r="H40" s="32"/>
      <c r="I40" s="11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" customHeight="1">
      <c r="B41" s="18"/>
      <c r="I41" s="106"/>
      <c r="L41" s="18"/>
    </row>
    <row r="42" spans="2:12" s="1" customFormat="1" ht="14.4" customHeight="1">
      <c r="B42" s="18"/>
      <c r="I42" s="106"/>
      <c r="L42" s="18"/>
    </row>
    <row r="43" spans="2:12" s="1" customFormat="1" ht="14.4" customHeight="1">
      <c r="B43" s="18"/>
      <c r="I43" s="106"/>
      <c r="L43" s="18"/>
    </row>
    <row r="44" spans="2:12" s="1" customFormat="1" ht="14.4" customHeight="1">
      <c r="B44" s="18"/>
      <c r="I44" s="106"/>
      <c r="L44" s="18"/>
    </row>
    <row r="45" spans="2:12" s="1" customFormat="1" ht="14.4" customHeight="1">
      <c r="B45" s="18"/>
      <c r="I45" s="106"/>
      <c r="L45" s="18"/>
    </row>
    <row r="46" spans="2:12" s="1" customFormat="1" ht="14.4" customHeight="1">
      <c r="B46" s="18"/>
      <c r="I46" s="106"/>
      <c r="L46" s="18"/>
    </row>
    <row r="47" spans="2:12" s="1" customFormat="1" ht="14.4" customHeight="1">
      <c r="B47" s="18"/>
      <c r="I47" s="106"/>
      <c r="L47" s="18"/>
    </row>
    <row r="48" spans="2:12" s="1" customFormat="1" ht="14.4" customHeight="1">
      <c r="B48" s="18"/>
      <c r="I48" s="106"/>
      <c r="L48" s="18"/>
    </row>
    <row r="49" spans="2:12" s="1" customFormat="1" ht="14.4" customHeight="1">
      <c r="B49" s="18"/>
      <c r="I49" s="106"/>
      <c r="L49" s="18"/>
    </row>
    <row r="50" spans="2:12" s="2" customFormat="1" ht="14.4" customHeight="1">
      <c r="B50" s="49"/>
      <c r="D50" s="138" t="s">
        <v>49</v>
      </c>
      <c r="E50" s="139"/>
      <c r="F50" s="139"/>
      <c r="G50" s="138" t="s">
        <v>50</v>
      </c>
      <c r="H50" s="139"/>
      <c r="I50" s="140"/>
      <c r="J50" s="139"/>
      <c r="K50" s="139"/>
      <c r="L50" s="49"/>
    </row>
    <row r="51" spans="2:12" ht="10.2">
      <c r="B51" s="18"/>
      <c r="L51" s="18"/>
    </row>
    <row r="52" spans="2:12" ht="10.2">
      <c r="B52" s="18"/>
      <c r="L52" s="18"/>
    </row>
    <row r="53" spans="2:12" ht="10.2">
      <c r="B53" s="18"/>
      <c r="L53" s="18"/>
    </row>
    <row r="54" spans="2:12" ht="10.2">
      <c r="B54" s="18"/>
      <c r="L54" s="18"/>
    </row>
    <row r="55" spans="2:12" ht="10.2">
      <c r="B55" s="18"/>
      <c r="L55" s="18"/>
    </row>
    <row r="56" spans="2:12" ht="10.2">
      <c r="B56" s="18"/>
      <c r="L56" s="18"/>
    </row>
    <row r="57" spans="2:12" ht="10.2">
      <c r="B57" s="18"/>
      <c r="L57" s="18"/>
    </row>
    <row r="58" spans="2:12" ht="10.2">
      <c r="B58" s="18"/>
      <c r="L58" s="18"/>
    </row>
    <row r="59" spans="2:12" ht="10.2">
      <c r="B59" s="18"/>
      <c r="L59" s="18"/>
    </row>
    <row r="60" spans="2:12" ht="10.2">
      <c r="B60" s="18"/>
      <c r="L60" s="18"/>
    </row>
    <row r="61" spans="1:31" s="2" customFormat="1" ht="13.2">
      <c r="A61" s="32"/>
      <c r="B61" s="37"/>
      <c r="C61" s="32"/>
      <c r="D61" s="141" t="s">
        <v>51</v>
      </c>
      <c r="E61" s="142"/>
      <c r="F61" s="143" t="s">
        <v>52</v>
      </c>
      <c r="G61" s="141" t="s">
        <v>51</v>
      </c>
      <c r="H61" s="142"/>
      <c r="I61" s="144"/>
      <c r="J61" s="145" t="s">
        <v>52</v>
      </c>
      <c r="K61" s="142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.2">
      <c r="B62" s="18"/>
      <c r="L62" s="18"/>
    </row>
    <row r="63" spans="2:12" ht="10.2">
      <c r="B63" s="18"/>
      <c r="L63" s="18"/>
    </row>
    <row r="64" spans="2:12" ht="10.2">
      <c r="B64" s="18"/>
      <c r="L64" s="18"/>
    </row>
    <row r="65" spans="1:31" s="2" customFormat="1" ht="13.2">
      <c r="A65" s="32"/>
      <c r="B65" s="37"/>
      <c r="C65" s="32"/>
      <c r="D65" s="138" t="s">
        <v>53</v>
      </c>
      <c r="E65" s="146"/>
      <c r="F65" s="146"/>
      <c r="G65" s="138" t="s">
        <v>54</v>
      </c>
      <c r="H65" s="146"/>
      <c r="I65" s="147"/>
      <c r="J65" s="146"/>
      <c r="K65" s="14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.2">
      <c r="B66" s="18"/>
      <c r="L66" s="18"/>
    </row>
    <row r="67" spans="2:12" ht="10.2">
      <c r="B67" s="18"/>
      <c r="L67" s="18"/>
    </row>
    <row r="68" spans="2:12" ht="10.2">
      <c r="B68" s="18"/>
      <c r="L68" s="18"/>
    </row>
    <row r="69" spans="2:12" ht="10.2">
      <c r="B69" s="18"/>
      <c r="L69" s="18"/>
    </row>
    <row r="70" spans="2:12" ht="10.2">
      <c r="B70" s="18"/>
      <c r="L70" s="18"/>
    </row>
    <row r="71" spans="2:12" ht="10.2">
      <c r="B71" s="18"/>
      <c r="L71" s="18"/>
    </row>
    <row r="72" spans="2:12" ht="10.2">
      <c r="B72" s="18"/>
      <c r="L72" s="18"/>
    </row>
    <row r="73" spans="2:12" ht="10.2">
      <c r="B73" s="18"/>
      <c r="L73" s="18"/>
    </row>
    <row r="74" spans="2:12" ht="10.2">
      <c r="B74" s="18"/>
      <c r="L74" s="18"/>
    </row>
    <row r="75" spans="2:12" ht="10.2">
      <c r="B75" s="18"/>
      <c r="L75" s="18"/>
    </row>
    <row r="76" spans="1:31" s="2" customFormat="1" ht="13.2">
      <c r="A76" s="32"/>
      <c r="B76" s="37"/>
      <c r="C76" s="32"/>
      <c r="D76" s="141" t="s">
        <v>51</v>
      </c>
      <c r="E76" s="142"/>
      <c r="F76" s="143" t="s">
        <v>52</v>
      </c>
      <c r="G76" s="141" t="s">
        <v>51</v>
      </c>
      <c r="H76" s="142"/>
      <c r="I76" s="144"/>
      <c r="J76" s="145" t="s">
        <v>52</v>
      </c>
      <c r="K76" s="142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48"/>
      <c r="C77" s="149"/>
      <c r="D77" s="149"/>
      <c r="E77" s="149"/>
      <c r="F77" s="149"/>
      <c r="G77" s="149"/>
      <c r="H77" s="149"/>
      <c r="I77" s="150"/>
      <c r="J77" s="149"/>
      <c r="K77" s="149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151"/>
      <c r="C81" s="152"/>
      <c r="D81" s="152"/>
      <c r="E81" s="152"/>
      <c r="F81" s="152"/>
      <c r="G81" s="152"/>
      <c r="H81" s="152"/>
      <c r="I81" s="153"/>
      <c r="J81" s="152"/>
      <c r="K81" s="15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97</v>
      </c>
      <c r="D82" s="34"/>
      <c r="E82" s="34"/>
      <c r="F82" s="34"/>
      <c r="G82" s="34"/>
      <c r="H82" s="34"/>
      <c r="I82" s="11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11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1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4.4" customHeight="1">
      <c r="A85" s="32"/>
      <c r="B85" s="33"/>
      <c r="C85" s="34"/>
      <c r="D85" s="34"/>
      <c r="E85" s="292" t="str">
        <f>E7</f>
        <v>DVT Bušinec, Tismice, oprava opevnění, ř. km 2,785-2,815 (zhotovení projektové dokumentace)</v>
      </c>
      <c r="F85" s="293"/>
      <c r="G85" s="293"/>
      <c r="H85" s="293"/>
      <c r="I85" s="11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95</v>
      </c>
      <c r="D86" s="34"/>
      <c r="E86" s="34"/>
      <c r="F86" s="34"/>
      <c r="G86" s="34"/>
      <c r="H86" s="34"/>
      <c r="I86" s="11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4.4" customHeight="1">
      <c r="A87" s="32"/>
      <c r="B87" s="33"/>
      <c r="C87" s="34"/>
      <c r="D87" s="34"/>
      <c r="E87" s="263" t="str">
        <f>E9</f>
        <v>VON - Vedlejší a ostatní náklady</v>
      </c>
      <c r="F87" s="294"/>
      <c r="G87" s="294"/>
      <c r="H87" s="294"/>
      <c r="I87" s="11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11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 xml:space="preserve"> </v>
      </c>
      <c r="G89" s="34"/>
      <c r="H89" s="34"/>
      <c r="I89" s="115" t="s">
        <v>22</v>
      </c>
      <c r="J89" s="64" t="str">
        <f>IF(J12="","",J12)</f>
        <v>9. 3. 2020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4"/>
      <c r="D90" s="34"/>
      <c r="E90" s="34"/>
      <c r="F90" s="34"/>
      <c r="G90" s="34"/>
      <c r="H90" s="34"/>
      <c r="I90" s="11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6.4" customHeight="1">
      <c r="A91" s="32"/>
      <c r="B91" s="33"/>
      <c r="C91" s="27" t="s">
        <v>24</v>
      </c>
      <c r="D91" s="34"/>
      <c r="E91" s="34"/>
      <c r="F91" s="25" t="str">
        <f>E15</f>
        <v>Povodí Labe, státní podnik, Hradec Králové</v>
      </c>
      <c r="G91" s="34"/>
      <c r="H91" s="34"/>
      <c r="I91" s="115" t="s">
        <v>30</v>
      </c>
      <c r="J91" s="30" t="str">
        <f>E21</f>
        <v>Agroprojekce Litomyšl,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6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115" t="s">
        <v>33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54" t="s">
        <v>98</v>
      </c>
      <c r="D94" s="155"/>
      <c r="E94" s="155"/>
      <c r="F94" s="155"/>
      <c r="G94" s="155"/>
      <c r="H94" s="155"/>
      <c r="I94" s="156"/>
      <c r="J94" s="157" t="s">
        <v>99</v>
      </c>
      <c r="K94" s="155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58" t="s">
        <v>100</v>
      </c>
      <c r="D96" s="34"/>
      <c r="E96" s="34"/>
      <c r="F96" s="34"/>
      <c r="G96" s="34"/>
      <c r="H96" s="34"/>
      <c r="I96" s="113"/>
      <c r="J96" s="82">
        <f>J118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101</v>
      </c>
    </row>
    <row r="97" spans="2:12" s="9" customFormat="1" ht="24.9" customHeight="1">
      <c r="B97" s="159"/>
      <c r="C97" s="160"/>
      <c r="D97" s="161" t="s">
        <v>590</v>
      </c>
      <c r="E97" s="162"/>
      <c r="F97" s="162"/>
      <c r="G97" s="162"/>
      <c r="H97" s="162"/>
      <c r="I97" s="163"/>
      <c r="J97" s="164">
        <f>J119</f>
        <v>0</v>
      </c>
      <c r="K97" s="160"/>
      <c r="L97" s="165"/>
    </row>
    <row r="98" spans="2:12" s="10" customFormat="1" ht="19.95" customHeight="1">
      <c r="B98" s="166"/>
      <c r="C98" s="167"/>
      <c r="D98" s="168" t="s">
        <v>591</v>
      </c>
      <c r="E98" s="169"/>
      <c r="F98" s="169"/>
      <c r="G98" s="169"/>
      <c r="H98" s="169"/>
      <c r="I98" s="170"/>
      <c r="J98" s="171">
        <f>J129</f>
        <v>0</v>
      </c>
      <c r="K98" s="167"/>
      <c r="L98" s="172"/>
    </row>
    <row r="99" spans="1:31" s="2" customFormat="1" ht="21.75" customHeight="1">
      <c r="A99" s="32"/>
      <c r="B99" s="33"/>
      <c r="C99" s="34"/>
      <c r="D99" s="34"/>
      <c r="E99" s="34"/>
      <c r="F99" s="34"/>
      <c r="G99" s="34"/>
      <c r="H99" s="34"/>
      <c r="I99" s="113"/>
      <c r="J99" s="34"/>
      <c r="K99" s="34"/>
      <c r="L99" s="49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" customHeight="1">
      <c r="A100" s="32"/>
      <c r="B100" s="52"/>
      <c r="C100" s="53"/>
      <c r="D100" s="53"/>
      <c r="E100" s="53"/>
      <c r="F100" s="53"/>
      <c r="G100" s="53"/>
      <c r="H100" s="53"/>
      <c r="I100" s="150"/>
      <c r="J100" s="53"/>
      <c r="K100" s="53"/>
      <c r="L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" customHeight="1">
      <c r="A104" s="32"/>
      <c r="B104" s="54"/>
      <c r="C104" s="55"/>
      <c r="D104" s="55"/>
      <c r="E104" s="55"/>
      <c r="F104" s="55"/>
      <c r="G104" s="55"/>
      <c r="H104" s="55"/>
      <c r="I104" s="153"/>
      <c r="J104" s="55"/>
      <c r="K104" s="55"/>
      <c r="L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" customHeight="1">
      <c r="A105" s="32"/>
      <c r="B105" s="33"/>
      <c r="C105" s="21" t="s">
        <v>110</v>
      </c>
      <c r="D105" s="34"/>
      <c r="E105" s="34"/>
      <c r="F105" s="34"/>
      <c r="G105" s="34"/>
      <c r="H105" s="34"/>
      <c r="I105" s="113"/>
      <c r="J105" s="34"/>
      <c r="K105" s="34"/>
      <c r="L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" customHeight="1">
      <c r="A106" s="32"/>
      <c r="B106" s="33"/>
      <c r="C106" s="34"/>
      <c r="D106" s="34"/>
      <c r="E106" s="34"/>
      <c r="F106" s="34"/>
      <c r="G106" s="34"/>
      <c r="H106" s="34"/>
      <c r="I106" s="113"/>
      <c r="J106" s="34"/>
      <c r="K106" s="34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16</v>
      </c>
      <c r="D107" s="34"/>
      <c r="E107" s="34"/>
      <c r="F107" s="34"/>
      <c r="G107" s="34"/>
      <c r="H107" s="34"/>
      <c r="I107" s="113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4.4" customHeight="1">
      <c r="A108" s="32"/>
      <c r="B108" s="33"/>
      <c r="C108" s="34"/>
      <c r="D108" s="34"/>
      <c r="E108" s="292" t="str">
        <f>E7</f>
        <v>DVT Bušinec, Tismice, oprava opevnění, ř. km 2,785-2,815 (zhotovení projektové dokumentace)</v>
      </c>
      <c r="F108" s="293"/>
      <c r="G108" s="293"/>
      <c r="H108" s="293"/>
      <c r="I108" s="113"/>
      <c r="J108" s="34"/>
      <c r="K108" s="34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95</v>
      </c>
      <c r="D109" s="34"/>
      <c r="E109" s="34"/>
      <c r="F109" s="34"/>
      <c r="G109" s="34"/>
      <c r="H109" s="34"/>
      <c r="I109" s="113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4.4" customHeight="1">
      <c r="A110" s="32"/>
      <c r="B110" s="33"/>
      <c r="C110" s="34"/>
      <c r="D110" s="34"/>
      <c r="E110" s="263" t="str">
        <f>E9</f>
        <v>VON - Vedlejší a ostatní náklady</v>
      </c>
      <c r="F110" s="294"/>
      <c r="G110" s="294"/>
      <c r="H110" s="294"/>
      <c r="I110" s="113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" customHeight="1">
      <c r="A111" s="32"/>
      <c r="B111" s="33"/>
      <c r="C111" s="34"/>
      <c r="D111" s="34"/>
      <c r="E111" s="34"/>
      <c r="F111" s="34"/>
      <c r="G111" s="34"/>
      <c r="H111" s="34"/>
      <c r="I111" s="113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20</v>
      </c>
      <c r="D112" s="34"/>
      <c r="E112" s="34"/>
      <c r="F112" s="25" t="str">
        <f>F12</f>
        <v xml:space="preserve"> </v>
      </c>
      <c r="G112" s="34"/>
      <c r="H112" s="34"/>
      <c r="I112" s="115" t="s">
        <v>22</v>
      </c>
      <c r="J112" s="64" t="str">
        <f>IF(J12="","",J12)</f>
        <v>9. 3. 2020</v>
      </c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" customHeight="1">
      <c r="A113" s="32"/>
      <c r="B113" s="33"/>
      <c r="C113" s="34"/>
      <c r="D113" s="34"/>
      <c r="E113" s="34"/>
      <c r="F113" s="34"/>
      <c r="G113" s="34"/>
      <c r="H113" s="34"/>
      <c r="I113" s="113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6.4" customHeight="1">
      <c r="A114" s="32"/>
      <c r="B114" s="33"/>
      <c r="C114" s="27" t="s">
        <v>24</v>
      </c>
      <c r="D114" s="34"/>
      <c r="E114" s="34"/>
      <c r="F114" s="25" t="str">
        <f>E15</f>
        <v>Povodí Labe, státní podnik, Hradec Králové</v>
      </c>
      <c r="G114" s="34"/>
      <c r="H114" s="34"/>
      <c r="I114" s="115" t="s">
        <v>30</v>
      </c>
      <c r="J114" s="30" t="str">
        <f>E21</f>
        <v>Agroprojekce Litomyšl, s.r.o.</v>
      </c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6" customHeight="1">
      <c r="A115" s="32"/>
      <c r="B115" s="33"/>
      <c r="C115" s="27" t="s">
        <v>28</v>
      </c>
      <c r="D115" s="34"/>
      <c r="E115" s="34"/>
      <c r="F115" s="25" t="str">
        <f>IF(E18="","",E18)</f>
        <v>Vyplň údaj</v>
      </c>
      <c r="G115" s="34"/>
      <c r="H115" s="34"/>
      <c r="I115" s="115" t="s">
        <v>33</v>
      </c>
      <c r="J115" s="30" t="str">
        <f>E24</f>
        <v xml:space="preserve"> </v>
      </c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35" customHeight="1">
      <c r="A116" s="32"/>
      <c r="B116" s="33"/>
      <c r="C116" s="34"/>
      <c r="D116" s="34"/>
      <c r="E116" s="34"/>
      <c r="F116" s="34"/>
      <c r="G116" s="34"/>
      <c r="H116" s="34"/>
      <c r="I116" s="113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1" customFormat="1" ht="29.25" customHeight="1">
      <c r="A117" s="173"/>
      <c r="B117" s="174"/>
      <c r="C117" s="175" t="s">
        <v>111</v>
      </c>
      <c r="D117" s="176" t="s">
        <v>61</v>
      </c>
      <c r="E117" s="176" t="s">
        <v>57</v>
      </c>
      <c r="F117" s="176" t="s">
        <v>58</v>
      </c>
      <c r="G117" s="176" t="s">
        <v>112</v>
      </c>
      <c r="H117" s="176" t="s">
        <v>113</v>
      </c>
      <c r="I117" s="177" t="s">
        <v>114</v>
      </c>
      <c r="J117" s="176" t="s">
        <v>99</v>
      </c>
      <c r="K117" s="178" t="s">
        <v>115</v>
      </c>
      <c r="L117" s="179"/>
      <c r="M117" s="73" t="s">
        <v>1</v>
      </c>
      <c r="N117" s="74" t="s">
        <v>40</v>
      </c>
      <c r="O117" s="74" t="s">
        <v>116</v>
      </c>
      <c r="P117" s="74" t="s">
        <v>117</v>
      </c>
      <c r="Q117" s="74" t="s">
        <v>118</v>
      </c>
      <c r="R117" s="74" t="s">
        <v>119</v>
      </c>
      <c r="S117" s="74" t="s">
        <v>120</v>
      </c>
      <c r="T117" s="75" t="s">
        <v>121</v>
      </c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</row>
    <row r="118" spans="1:63" s="2" customFormat="1" ht="22.8" customHeight="1">
      <c r="A118" s="32"/>
      <c r="B118" s="33"/>
      <c r="C118" s="80" t="s">
        <v>122</v>
      </c>
      <c r="D118" s="34"/>
      <c r="E118" s="34"/>
      <c r="F118" s="34"/>
      <c r="G118" s="34"/>
      <c r="H118" s="34"/>
      <c r="I118" s="113"/>
      <c r="J118" s="180">
        <f>BK118</f>
        <v>0</v>
      </c>
      <c r="K118" s="34"/>
      <c r="L118" s="37"/>
      <c r="M118" s="76"/>
      <c r="N118" s="181"/>
      <c r="O118" s="77"/>
      <c r="P118" s="182">
        <f>P119</f>
        <v>0</v>
      </c>
      <c r="Q118" s="77"/>
      <c r="R118" s="182">
        <f>R119</f>
        <v>0</v>
      </c>
      <c r="S118" s="77"/>
      <c r="T118" s="183">
        <f>T119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5" t="s">
        <v>75</v>
      </c>
      <c r="AU118" s="15" t="s">
        <v>101</v>
      </c>
      <c r="BK118" s="184">
        <f>BK119</f>
        <v>0</v>
      </c>
    </row>
    <row r="119" spans="2:63" s="12" customFormat="1" ht="25.95" customHeight="1">
      <c r="B119" s="185"/>
      <c r="C119" s="186"/>
      <c r="D119" s="187" t="s">
        <v>75</v>
      </c>
      <c r="E119" s="188" t="s">
        <v>592</v>
      </c>
      <c r="F119" s="188" t="s">
        <v>593</v>
      </c>
      <c r="G119" s="186"/>
      <c r="H119" s="186"/>
      <c r="I119" s="189"/>
      <c r="J119" s="190">
        <f>BK119</f>
        <v>0</v>
      </c>
      <c r="K119" s="186"/>
      <c r="L119" s="191"/>
      <c r="M119" s="192"/>
      <c r="N119" s="193"/>
      <c r="O119" s="193"/>
      <c r="P119" s="194">
        <f>P120+SUM(P121:P129)</f>
        <v>0</v>
      </c>
      <c r="Q119" s="193"/>
      <c r="R119" s="194">
        <f>R120+SUM(R121:R129)</f>
        <v>0</v>
      </c>
      <c r="S119" s="193"/>
      <c r="T119" s="195">
        <f>T120+SUM(T121:T129)</f>
        <v>0</v>
      </c>
      <c r="AR119" s="196" t="s">
        <v>160</v>
      </c>
      <c r="AT119" s="197" t="s">
        <v>75</v>
      </c>
      <c r="AU119" s="197" t="s">
        <v>76</v>
      </c>
      <c r="AY119" s="196" t="s">
        <v>125</v>
      </c>
      <c r="BK119" s="198">
        <f>BK120+SUM(BK121:BK129)</f>
        <v>0</v>
      </c>
    </row>
    <row r="120" spans="1:65" s="2" customFormat="1" ht="14.4" customHeight="1">
      <c r="A120" s="32"/>
      <c r="B120" s="33"/>
      <c r="C120" s="201" t="s">
        <v>84</v>
      </c>
      <c r="D120" s="201" t="s">
        <v>127</v>
      </c>
      <c r="E120" s="202" t="s">
        <v>594</v>
      </c>
      <c r="F120" s="203" t="s">
        <v>595</v>
      </c>
      <c r="G120" s="204" t="s">
        <v>596</v>
      </c>
      <c r="H120" s="205">
        <v>1</v>
      </c>
      <c r="I120" s="206"/>
      <c r="J120" s="207">
        <f>ROUND(I120*H120,2)</f>
        <v>0</v>
      </c>
      <c r="K120" s="203" t="s">
        <v>1</v>
      </c>
      <c r="L120" s="37"/>
      <c r="M120" s="208" t="s">
        <v>1</v>
      </c>
      <c r="N120" s="209" t="s">
        <v>41</v>
      </c>
      <c r="O120" s="69"/>
      <c r="P120" s="210">
        <f>O120*H120</f>
        <v>0</v>
      </c>
      <c r="Q120" s="210">
        <v>0</v>
      </c>
      <c r="R120" s="210">
        <f>Q120*H120</f>
        <v>0</v>
      </c>
      <c r="S120" s="210">
        <v>0</v>
      </c>
      <c r="T120" s="211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212" t="s">
        <v>597</v>
      </c>
      <c r="AT120" s="212" t="s">
        <v>127</v>
      </c>
      <c r="AU120" s="212" t="s">
        <v>84</v>
      </c>
      <c r="AY120" s="15" t="s">
        <v>125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15" t="s">
        <v>84</v>
      </c>
      <c r="BK120" s="213">
        <f>ROUND(I120*H120,2)</f>
        <v>0</v>
      </c>
      <c r="BL120" s="15" t="s">
        <v>597</v>
      </c>
      <c r="BM120" s="212" t="s">
        <v>598</v>
      </c>
    </row>
    <row r="121" spans="1:47" s="2" customFormat="1" ht="10.2">
      <c r="A121" s="32"/>
      <c r="B121" s="33"/>
      <c r="C121" s="34"/>
      <c r="D121" s="214" t="s">
        <v>134</v>
      </c>
      <c r="E121" s="34"/>
      <c r="F121" s="215" t="s">
        <v>595</v>
      </c>
      <c r="G121" s="34"/>
      <c r="H121" s="34"/>
      <c r="I121" s="113"/>
      <c r="J121" s="34"/>
      <c r="K121" s="34"/>
      <c r="L121" s="37"/>
      <c r="M121" s="216"/>
      <c r="N121" s="217"/>
      <c r="O121" s="69"/>
      <c r="P121" s="69"/>
      <c r="Q121" s="69"/>
      <c r="R121" s="69"/>
      <c r="S121" s="69"/>
      <c r="T121" s="70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5" t="s">
        <v>134</v>
      </c>
      <c r="AU121" s="15" t="s">
        <v>84</v>
      </c>
    </row>
    <row r="122" spans="1:47" s="2" customFormat="1" ht="325.8" customHeight="1">
      <c r="A122" s="32"/>
      <c r="B122" s="33"/>
      <c r="C122" s="34"/>
      <c r="D122" s="214" t="s">
        <v>143</v>
      </c>
      <c r="E122" s="34"/>
      <c r="F122" s="229" t="s">
        <v>599</v>
      </c>
      <c r="G122" s="34"/>
      <c r="H122" s="34"/>
      <c r="I122" s="113"/>
      <c r="J122" s="34"/>
      <c r="K122" s="34"/>
      <c r="L122" s="37"/>
      <c r="M122" s="216"/>
      <c r="N122" s="217"/>
      <c r="O122" s="69"/>
      <c r="P122" s="69"/>
      <c r="Q122" s="69"/>
      <c r="R122" s="69"/>
      <c r="S122" s="69"/>
      <c r="T122" s="70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5" t="s">
        <v>143</v>
      </c>
      <c r="AU122" s="15" t="s">
        <v>84</v>
      </c>
    </row>
    <row r="123" spans="1:65" s="2" customFormat="1" ht="14.4" customHeight="1">
      <c r="A123" s="32"/>
      <c r="B123" s="33"/>
      <c r="C123" s="201" t="s">
        <v>87</v>
      </c>
      <c r="D123" s="201" t="s">
        <v>127</v>
      </c>
      <c r="E123" s="202" t="s">
        <v>600</v>
      </c>
      <c r="F123" s="203" t="s">
        <v>601</v>
      </c>
      <c r="G123" s="204" t="s">
        <v>596</v>
      </c>
      <c r="H123" s="205">
        <v>1</v>
      </c>
      <c r="I123" s="206"/>
      <c r="J123" s="207">
        <f>ROUND(I123*H123,2)</f>
        <v>0</v>
      </c>
      <c r="K123" s="203" t="s">
        <v>1</v>
      </c>
      <c r="L123" s="37"/>
      <c r="M123" s="208" t="s">
        <v>1</v>
      </c>
      <c r="N123" s="209" t="s">
        <v>41</v>
      </c>
      <c r="O123" s="69"/>
      <c r="P123" s="210">
        <f>O123*H123</f>
        <v>0</v>
      </c>
      <c r="Q123" s="210">
        <v>0</v>
      </c>
      <c r="R123" s="210">
        <f>Q123*H123</f>
        <v>0</v>
      </c>
      <c r="S123" s="210">
        <v>0</v>
      </c>
      <c r="T123" s="211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12" t="s">
        <v>597</v>
      </c>
      <c r="AT123" s="212" t="s">
        <v>127</v>
      </c>
      <c r="AU123" s="212" t="s">
        <v>84</v>
      </c>
      <c r="AY123" s="15" t="s">
        <v>125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15" t="s">
        <v>84</v>
      </c>
      <c r="BK123" s="213">
        <f>ROUND(I123*H123,2)</f>
        <v>0</v>
      </c>
      <c r="BL123" s="15" t="s">
        <v>597</v>
      </c>
      <c r="BM123" s="212" t="s">
        <v>602</v>
      </c>
    </row>
    <row r="124" spans="1:47" s="2" customFormat="1" ht="10.2">
      <c r="A124" s="32"/>
      <c r="B124" s="33"/>
      <c r="C124" s="34"/>
      <c r="D124" s="214" t="s">
        <v>134</v>
      </c>
      <c r="E124" s="34"/>
      <c r="F124" s="215" t="s">
        <v>601</v>
      </c>
      <c r="G124" s="34"/>
      <c r="H124" s="34"/>
      <c r="I124" s="113"/>
      <c r="J124" s="34"/>
      <c r="K124" s="34"/>
      <c r="L124" s="37"/>
      <c r="M124" s="216"/>
      <c r="N124" s="217"/>
      <c r="O124" s="69"/>
      <c r="P124" s="69"/>
      <c r="Q124" s="69"/>
      <c r="R124" s="69"/>
      <c r="S124" s="69"/>
      <c r="T124" s="70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5" t="s">
        <v>134</v>
      </c>
      <c r="AU124" s="15" t="s">
        <v>84</v>
      </c>
    </row>
    <row r="125" spans="1:47" s="2" customFormat="1" ht="86.4">
      <c r="A125" s="32"/>
      <c r="B125" s="33"/>
      <c r="C125" s="34"/>
      <c r="D125" s="214" t="s">
        <v>143</v>
      </c>
      <c r="E125" s="34"/>
      <c r="F125" s="229" t="s">
        <v>603</v>
      </c>
      <c r="G125" s="34"/>
      <c r="H125" s="34"/>
      <c r="I125" s="113"/>
      <c r="J125" s="34"/>
      <c r="K125" s="34"/>
      <c r="L125" s="37"/>
      <c r="M125" s="216"/>
      <c r="N125" s="217"/>
      <c r="O125" s="69"/>
      <c r="P125" s="69"/>
      <c r="Q125" s="69"/>
      <c r="R125" s="69"/>
      <c r="S125" s="69"/>
      <c r="T125" s="70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5" t="s">
        <v>143</v>
      </c>
      <c r="AU125" s="15" t="s">
        <v>84</v>
      </c>
    </row>
    <row r="126" spans="1:65" s="2" customFormat="1" ht="14.4" customHeight="1">
      <c r="A126" s="32"/>
      <c r="B126" s="33"/>
      <c r="C126" s="201" t="s">
        <v>147</v>
      </c>
      <c r="D126" s="201" t="s">
        <v>127</v>
      </c>
      <c r="E126" s="202" t="s">
        <v>604</v>
      </c>
      <c r="F126" s="203" t="s">
        <v>605</v>
      </c>
      <c r="G126" s="204" t="s">
        <v>596</v>
      </c>
      <c r="H126" s="205">
        <v>1</v>
      </c>
      <c r="I126" s="206"/>
      <c r="J126" s="207">
        <f>ROUND(I126*H126,2)</f>
        <v>0</v>
      </c>
      <c r="K126" s="203" t="s">
        <v>1</v>
      </c>
      <c r="L126" s="37"/>
      <c r="M126" s="208" t="s">
        <v>1</v>
      </c>
      <c r="N126" s="209" t="s">
        <v>41</v>
      </c>
      <c r="O126" s="69"/>
      <c r="P126" s="210">
        <f>O126*H126</f>
        <v>0</v>
      </c>
      <c r="Q126" s="210">
        <v>0</v>
      </c>
      <c r="R126" s="210">
        <f>Q126*H126</f>
        <v>0</v>
      </c>
      <c r="S126" s="210">
        <v>0</v>
      </c>
      <c r="T126" s="21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12" t="s">
        <v>597</v>
      </c>
      <c r="AT126" s="212" t="s">
        <v>127</v>
      </c>
      <c r="AU126" s="212" t="s">
        <v>84</v>
      </c>
      <c r="AY126" s="15" t="s">
        <v>125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5" t="s">
        <v>84</v>
      </c>
      <c r="BK126" s="213">
        <f>ROUND(I126*H126,2)</f>
        <v>0</v>
      </c>
      <c r="BL126" s="15" t="s">
        <v>597</v>
      </c>
      <c r="BM126" s="212" t="s">
        <v>606</v>
      </c>
    </row>
    <row r="127" spans="1:47" s="2" customFormat="1" ht="10.2">
      <c r="A127" s="32"/>
      <c r="B127" s="33"/>
      <c r="C127" s="34"/>
      <c r="D127" s="214" t="s">
        <v>134</v>
      </c>
      <c r="E127" s="34"/>
      <c r="F127" s="215" t="s">
        <v>605</v>
      </c>
      <c r="G127" s="34"/>
      <c r="H127" s="34"/>
      <c r="I127" s="113"/>
      <c r="J127" s="34"/>
      <c r="K127" s="34"/>
      <c r="L127" s="37"/>
      <c r="M127" s="216"/>
      <c r="N127" s="217"/>
      <c r="O127" s="69"/>
      <c r="P127" s="69"/>
      <c r="Q127" s="69"/>
      <c r="R127" s="69"/>
      <c r="S127" s="69"/>
      <c r="T127" s="70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5" t="s">
        <v>134</v>
      </c>
      <c r="AU127" s="15" t="s">
        <v>84</v>
      </c>
    </row>
    <row r="128" spans="1:47" s="2" customFormat="1" ht="28.8">
      <c r="A128" s="32"/>
      <c r="B128" s="33"/>
      <c r="C128" s="34"/>
      <c r="D128" s="214" t="s">
        <v>143</v>
      </c>
      <c r="E128" s="34"/>
      <c r="F128" s="229" t="s">
        <v>607</v>
      </c>
      <c r="G128" s="34"/>
      <c r="H128" s="34"/>
      <c r="I128" s="113"/>
      <c r="J128" s="34"/>
      <c r="K128" s="34"/>
      <c r="L128" s="37"/>
      <c r="M128" s="216"/>
      <c r="N128" s="217"/>
      <c r="O128" s="69"/>
      <c r="P128" s="69"/>
      <c r="Q128" s="69"/>
      <c r="R128" s="69"/>
      <c r="S128" s="69"/>
      <c r="T128" s="70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5" t="s">
        <v>143</v>
      </c>
      <c r="AU128" s="15" t="s">
        <v>84</v>
      </c>
    </row>
    <row r="129" spans="2:63" s="12" customFormat="1" ht="22.8" customHeight="1">
      <c r="B129" s="185"/>
      <c r="C129" s="186"/>
      <c r="D129" s="187" t="s">
        <v>75</v>
      </c>
      <c r="E129" s="199" t="s">
        <v>608</v>
      </c>
      <c r="F129" s="199" t="s">
        <v>609</v>
      </c>
      <c r="G129" s="186"/>
      <c r="H129" s="186"/>
      <c r="I129" s="189"/>
      <c r="J129" s="200">
        <f>BK129</f>
        <v>0</v>
      </c>
      <c r="K129" s="186"/>
      <c r="L129" s="191"/>
      <c r="M129" s="192"/>
      <c r="N129" s="193"/>
      <c r="O129" s="193"/>
      <c r="P129" s="194">
        <f>SUM(P130:P160)</f>
        <v>0</v>
      </c>
      <c r="Q129" s="193"/>
      <c r="R129" s="194">
        <f>SUM(R130:R160)</f>
        <v>0</v>
      </c>
      <c r="S129" s="193"/>
      <c r="T129" s="195">
        <f>SUM(T130:T160)</f>
        <v>0</v>
      </c>
      <c r="AR129" s="196" t="s">
        <v>132</v>
      </c>
      <c r="AT129" s="197" t="s">
        <v>75</v>
      </c>
      <c r="AU129" s="197" t="s">
        <v>84</v>
      </c>
      <c r="AY129" s="196" t="s">
        <v>125</v>
      </c>
      <c r="BK129" s="198">
        <f>SUM(BK130:BK160)</f>
        <v>0</v>
      </c>
    </row>
    <row r="130" spans="1:65" s="2" customFormat="1" ht="14.4" customHeight="1">
      <c r="A130" s="32"/>
      <c r="B130" s="33"/>
      <c r="C130" s="201" t="s">
        <v>132</v>
      </c>
      <c r="D130" s="201" t="s">
        <v>127</v>
      </c>
      <c r="E130" s="202" t="s">
        <v>610</v>
      </c>
      <c r="F130" s="203" t="s">
        <v>611</v>
      </c>
      <c r="G130" s="204" t="s">
        <v>596</v>
      </c>
      <c r="H130" s="205">
        <v>1</v>
      </c>
      <c r="I130" s="206"/>
      <c r="J130" s="207">
        <f>ROUND(I130*H130,2)</f>
        <v>0</v>
      </c>
      <c r="K130" s="203" t="s">
        <v>1</v>
      </c>
      <c r="L130" s="37"/>
      <c r="M130" s="208" t="s">
        <v>1</v>
      </c>
      <c r="N130" s="209" t="s">
        <v>41</v>
      </c>
      <c r="O130" s="69"/>
      <c r="P130" s="210">
        <f>O130*H130</f>
        <v>0</v>
      </c>
      <c r="Q130" s="210">
        <v>0</v>
      </c>
      <c r="R130" s="210">
        <f>Q130*H130</f>
        <v>0</v>
      </c>
      <c r="S130" s="210">
        <v>0</v>
      </c>
      <c r="T130" s="21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12" t="s">
        <v>612</v>
      </c>
      <c r="AT130" s="212" t="s">
        <v>127</v>
      </c>
      <c r="AU130" s="212" t="s">
        <v>87</v>
      </c>
      <c r="AY130" s="15" t="s">
        <v>125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15" t="s">
        <v>84</v>
      </c>
      <c r="BK130" s="213">
        <f>ROUND(I130*H130,2)</f>
        <v>0</v>
      </c>
      <c r="BL130" s="15" t="s">
        <v>612</v>
      </c>
      <c r="BM130" s="212" t="s">
        <v>613</v>
      </c>
    </row>
    <row r="131" spans="1:47" s="2" customFormat="1" ht="10.2">
      <c r="A131" s="32"/>
      <c r="B131" s="33"/>
      <c r="C131" s="34"/>
      <c r="D131" s="214" t="s">
        <v>134</v>
      </c>
      <c r="E131" s="34"/>
      <c r="F131" s="215" t="s">
        <v>611</v>
      </c>
      <c r="G131" s="34"/>
      <c r="H131" s="34"/>
      <c r="I131" s="113"/>
      <c r="J131" s="34"/>
      <c r="K131" s="34"/>
      <c r="L131" s="37"/>
      <c r="M131" s="216"/>
      <c r="N131" s="217"/>
      <c r="O131" s="69"/>
      <c r="P131" s="69"/>
      <c r="Q131" s="69"/>
      <c r="R131" s="69"/>
      <c r="S131" s="69"/>
      <c r="T131" s="70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5" t="s">
        <v>134</v>
      </c>
      <c r="AU131" s="15" t="s">
        <v>87</v>
      </c>
    </row>
    <row r="132" spans="1:65" s="2" customFormat="1" ht="14.4" customHeight="1">
      <c r="A132" s="32"/>
      <c r="B132" s="33"/>
      <c r="C132" s="201" t="s">
        <v>160</v>
      </c>
      <c r="D132" s="201" t="s">
        <v>127</v>
      </c>
      <c r="E132" s="202" t="s">
        <v>614</v>
      </c>
      <c r="F132" s="203" t="s">
        <v>615</v>
      </c>
      <c r="G132" s="204" t="s">
        <v>596</v>
      </c>
      <c r="H132" s="205">
        <v>1</v>
      </c>
      <c r="I132" s="206"/>
      <c r="J132" s="207">
        <f>ROUND(I132*H132,2)</f>
        <v>0</v>
      </c>
      <c r="K132" s="203" t="s">
        <v>1</v>
      </c>
      <c r="L132" s="37"/>
      <c r="M132" s="208" t="s">
        <v>1</v>
      </c>
      <c r="N132" s="209" t="s">
        <v>41</v>
      </c>
      <c r="O132" s="69"/>
      <c r="P132" s="210">
        <f>O132*H132</f>
        <v>0</v>
      </c>
      <c r="Q132" s="210">
        <v>0</v>
      </c>
      <c r="R132" s="210">
        <f>Q132*H132</f>
        <v>0</v>
      </c>
      <c r="S132" s="210">
        <v>0</v>
      </c>
      <c r="T132" s="21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12" t="s">
        <v>597</v>
      </c>
      <c r="AT132" s="212" t="s">
        <v>127</v>
      </c>
      <c r="AU132" s="212" t="s">
        <v>87</v>
      </c>
      <c r="AY132" s="15" t="s">
        <v>125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5" t="s">
        <v>84</v>
      </c>
      <c r="BK132" s="213">
        <f>ROUND(I132*H132,2)</f>
        <v>0</v>
      </c>
      <c r="BL132" s="15" t="s">
        <v>597</v>
      </c>
      <c r="BM132" s="212" t="s">
        <v>616</v>
      </c>
    </row>
    <row r="133" spans="1:47" s="2" customFormat="1" ht="19.2">
      <c r="A133" s="32"/>
      <c r="B133" s="33"/>
      <c r="C133" s="34"/>
      <c r="D133" s="214" t="s">
        <v>134</v>
      </c>
      <c r="E133" s="34"/>
      <c r="F133" s="215" t="s">
        <v>617</v>
      </c>
      <c r="G133" s="34"/>
      <c r="H133" s="34"/>
      <c r="I133" s="113"/>
      <c r="J133" s="34"/>
      <c r="K133" s="34"/>
      <c r="L133" s="37"/>
      <c r="M133" s="216"/>
      <c r="N133" s="217"/>
      <c r="O133" s="69"/>
      <c r="P133" s="69"/>
      <c r="Q133" s="69"/>
      <c r="R133" s="69"/>
      <c r="S133" s="69"/>
      <c r="T133" s="70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5" t="s">
        <v>134</v>
      </c>
      <c r="AU133" s="15" t="s">
        <v>87</v>
      </c>
    </row>
    <row r="134" spans="1:65" s="2" customFormat="1" ht="14.4" customHeight="1">
      <c r="A134" s="32"/>
      <c r="B134" s="33"/>
      <c r="C134" s="201" t="s">
        <v>167</v>
      </c>
      <c r="D134" s="201" t="s">
        <v>127</v>
      </c>
      <c r="E134" s="202" t="s">
        <v>618</v>
      </c>
      <c r="F134" s="203" t="s">
        <v>619</v>
      </c>
      <c r="G134" s="204" t="s">
        <v>596</v>
      </c>
      <c r="H134" s="205">
        <v>1</v>
      </c>
      <c r="I134" s="206"/>
      <c r="J134" s="207">
        <f>ROUND(I134*H134,2)</f>
        <v>0</v>
      </c>
      <c r="K134" s="203" t="s">
        <v>1</v>
      </c>
      <c r="L134" s="37"/>
      <c r="M134" s="208" t="s">
        <v>1</v>
      </c>
      <c r="N134" s="209" t="s">
        <v>41</v>
      </c>
      <c r="O134" s="69"/>
      <c r="P134" s="210">
        <f>O134*H134</f>
        <v>0</v>
      </c>
      <c r="Q134" s="210">
        <v>0</v>
      </c>
      <c r="R134" s="210">
        <f>Q134*H134</f>
        <v>0</v>
      </c>
      <c r="S134" s="210">
        <v>0</v>
      </c>
      <c r="T134" s="21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12" t="s">
        <v>612</v>
      </c>
      <c r="AT134" s="212" t="s">
        <v>127</v>
      </c>
      <c r="AU134" s="212" t="s">
        <v>87</v>
      </c>
      <c r="AY134" s="15" t="s">
        <v>125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5" t="s">
        <v>84</v>
      </c>
      <c r="BK134" s="213">
        <f>ROUND(I134*H134,2)</f>
        <v>0</v>
      </c>
      <c r="BL134" s="15" t="s">
        <v>612</v>
      </c>
      <c r="BM134" s="212" t="s">
        <v>620</v>
      </c>
    </row>
    <row r="135" spans="1:47" s="2" customFormat="1" ht="19.2">
      <c r="A135" s="32"/>
      <c r="B135" s="33"/>
      <c r="C135" s="34"/>
      <c r="D135" s="214" t="s">
        <v>134</v>
      </c>
      <c r="E135" s="34"/>
      <c r="F135" s="215" t="s">
        <v>621</v>
      </c>
      <c r="G135" s="34"/>
      <c r="H135" s="34"/>
      <c r="I135" s="113"/>
      <c r="J135" s="34"/>
      <c r="K135" s="34"/>
      <c r="L135" s="37"/>
      <c r="M135" s="216"/>
      <c r="N135" s="217"/>
      <c r="O135" s="69"/>
      <c r="P135" s="69"/>
      <c r="Q135" s="69"/>
      <c r="R135" s="69"/>
      <c r="S135" s="69"/>
      <c r="T135" s="70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5" t="s">
        <v>134</v>
      </c>
      <c r="AU135" s="15" t="s">
        <v>87</v>
      </c>
    </row>
    <row r="136" spans="1:47" s="2" customFormat="1" ht="48">
      <c r="A136" s="32"/>
      <c r="B136" s="33"/>
      <c r="C136" s="34"/>
      <c r="D136" s="214" t="s">
        <v>143</v>
      </c>
      <c r="E136" s="34"/>
      <c r="F136" s="229" t="s">
        <v>622</v>
      </c>
      <c r="G136" s="34"/>
      <c r="H136" s="34"/>
      <c r="I136" s="113"/>
      <c r="J136" s="34"/>
      <c r="K136" s="34"/>
      <c r="L136" s="37"/>
      <c r="M136" s="216"/>
      <c r="N136" s="217"/>
      <c r="O136" s="69"/>
      <c r="P136" s="69"/>
      <c r="Q136" s="69"/>
      <c r="R136" s="69"/>
      <c r="S136" s="69"/>
      <c r="T136" s="70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5" t="s">
        <v>143</v>
      </c>
      <c r="AU136" s="15" t="s">
        <v>87</v>
      </c>
    </row>
    <row r="137" spans="1:65" s="2" customFormat="1" ht="14.4" customHeight="1">
      <c r="A137" s="32"/>
      <c r="B137" s="33"/>
      <c r="C137" s="201" t="s">
        <v>171</v>
      </c>
      <c r="D137" s="201" t="s">
        <v>127</v>
      </c>
      <c r="E137" s="202" t="s">
        <v>623</v>
      </c>
      <c r="F137" s="203" t="s">
        <v>624</v>
      </c>
      <c r="G137" s="204" t="s">
        <v>596</v>
      </c>
      <c r="H137" s="205">
        <v>1</v>
      </c>
      <c r="I137" s="206"/>
      <c r="J137" s="207">
        <f>ROUND(I137*H137,2)</f>
        <v>0</v>
      </c>
      <c r="K137" s="203" t="s">
        <v>1</v>
      </c>
      <c r="L137" s="37"/>
      <c r="M137" s="208" t="s">
        <v>1</v>
      </c>
      <c r="N137" s="209" t="s">
        <v>41</v>
      </c>
      <c r="O137" s="69"/>
      <c r="P137" s="210">
        <f>O137*H137</f>
        <v>0</v>
      </c>
      <c r="Q137" s="210">
        <v>0</v>
      </c>
      <c r="R137" s="210">
        <f>Q137*H137</f>
        <v>0</v>
      </c>
      <c r="S137" s="210">
        <v>0</v>
      </c>
      <c r="T137" s="21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12" t="s">
        <v>612</v>
      </c>
      <c r="AT137" s="212" t="s">
        <v>127</v>
      </c>
      <c r="AU137" s="212" t="s">
        <v>87</v>
      </c>
      <c r="AY137" s="15" t="s">
        <v>125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5" t="s">
        <v>84</v>
      </c>
      <c r="BK137" s="213">
        <f>ROUND(I137*H137,2)</f>
        <v>0</v>
      </c>
      <c r="BL137" s="15" t="s">
        <v>612</v>
      </c>
      <c r="BM137" s="212" t="s">
        <v>625</v>
      </c>
    </row>
    <row r="138" spans="1:47" s="2" customFormat="1" ht="10.2">
      <c r="A138" s="32"/>
      <c r="B138" s="33"/>
      <c r="C138" s="34"/>
      <c r="D138" s="214" t="s">
        <v>134</v>
      </c>
      <c r="E138" s="34"/>
      <c r="F138" s="215" t="s">
        <v>624</v>
      </c>
      <c r="G138" s="34"/>
      <c r="H138" s="34"/>
      <c r="I138" s="113"/>
      <c r="J138" s="34"/>
      <c r="K138" s="34"/>
      <c r="L138" s="37"/>
      <c r="M138" s="216"/>
      <c r="N138" s="217"/>
      <c r="O138" s="69"/>
      <c r="P138" s="69"/>
      <c r="Q138" s="69"/>
      <c r="R138" s="69"/>
      <c r="S138" s="69"/>
      <c r="T138" s="70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5" t="s">
        <v>134</v>
      </c>
      <c r="AU138" s="15" t="s">
        <v>87</v>
      </c>
    </row>
    <row r="139" spans="1:65" s="2" customFormat="1" ht="14.4" customHeight="1">
      <c r="A139" s="32"/>
      <c r="B139" s="33"/>
      <c r="C139" s="201" t="s">
        <v>175</v>
      </c>
      <c r="D139" s="201" t="s">
        <v>127</v>
      </c>
      <c r="E139" s="202" t="s">
        <v>626</v>
      </c>
      <c r="F139" s="203" t="s">
        <v>627</v>
      </c>
      <c r="G139" s="204" t="s">
        <v>596</v>
      </c>
      <c r="H139" s="205">
        <v>1</v>
      </c>
      <c r="I139" s="206"/>
      <c r="J139" s="207">
        <f>ROUND(I139*H139,2)</f>
        <v>0</v>
      </c>
      <c r="K139" s="203" t="s">
        <v>1</v>
      </c>
      <c r="L139" s="37"/>
      <c r="M139" s="208" t="s">
        <v>1</v>
      </c>
      <c r="N139" s="209" t="s">
        <v>41</v>
      </c>
      <c r="O139" s="69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2" t="s">
        <v>612</v>
      </c>
      <c r="AT139" s="212" t="s">
        <v>127</v>
      </c>
      <c r="AU139" s="212" t="s">
        <v>87</v>
      </c>
      <c r="AY139" s="15" t="s">
        <v>125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5" t="s">
        <v>84</v>
      </c>
      <c r="BK139" s="213">
        <f>ROUND(I139*H139,2)</f>
        <v>0</v>
      </c>
      <c r="BL139" s="15" t="s">
        <v>612</v>
      </c>
      <c r="BM139" s="212" t="s">
        <v>628</v>
      </c>
    </row>
    <row r="140" spans="1:47" s="2" customFormat="1" ht="10.2">
      <c r="A140" s="32"/>
      <c r="B140" s="33"/>
      <c r="C140" s="34"/>
      <c r="D140" s="214" t="s">
        <v>134</v>
      </c>
      <c r="E140" s="34"/>
      <c r="F140" s="215" t="s">
        <v>627</v>
      </c>
      <c r="G140" s="34"/>
      <c r="H140" s="34"/>
      <c r="I140" s="113"/>
      <c r="J140" s="34"/>
      <c r="K140" s="34"/>
      <c r="L140" s="37"/>
      <c r="M140" s="216"/>
      <c r="N140" s="217"/>
      <c r="O140" s="69"/>
      <c r="P140" s="69"/>
      <c r="Q140" s="69"/>
      <c r="R140" s="69"/>
      <c r="S140" s="69"/>
      <c r="T140" s="7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5" t="s">
        <v>134</v>
      </c>
      <c r="AU140" s="15" t="s">
        <v>87</v>
      </c>
    </row>
    <row r="141" spans="1:47" s="2" customFormat="1" ht="19.2">
      <c r="A141" s="32"/>
      <c r="B141" s="33"/>
      <c r="C141" s="34"/>
      <c r="D141" s="214" t="s">
        <v>143</v>
      </c>
      <c r="E141" s="34"/>
      <c r="F141" s="229" t="s">
        <v>629</v>
      </c>
      <c r="G141" s="34"/>
      <c r="H141" s="34"/>
      <c r="I141" s="113"/>
      <c r="J141" s="34"/>
      <c r="K141" s="34"/>
      <c r="L141" s="37"/>
      <c r="M141" s="216"/>
      <c r="N141" s="217"/>
      <c r="O141" s="69"/>
      <c r="P141" s="69"/>
      <c r="Q141" s="69"/>
      <c r="R141" s="69"/>
      <c r="S141" s="69"/>
      <c r="T141" s="70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5" t="s">
        <v>143</v>
      </c>
      <c r="AU141" s="15" t="s">
        <v>87</v>
      </c>
    </row>
    <row r="142" spans="1:65" s="2" customFormat="1" ht="14.4" customHeight="1">
      <c r="A142" s="32"/>
      <c r="B142" s="33"/>
      <c r="C142" s="201" t="s">
        <v>181</v>
      </c>
      <c r="D142" s="201" t="s">
        <v>127</v>
      </c>
      <c r="E142" s="202" t="s">
        <v>630</v>
      </c>
      <c r="F142" s="203" t="s">
        <v>631</v>
      </c>
      <c r="G142" s="204" t="s">
        <v>506</v>
      </c>
      <c r="H142" s="205">
        <v>1</v>
      </c>
      <c r="I142" s="206"/>
      <c r="J142" s="207">
        <f>ROUND(I142*H142,2)</f>
        <v>0</v>
      </c>
      <c r="K142" s="203" t="s">
        <v>1</v>
      </c>
      <c r="L142" s="37"/>
      <c r="M142" s="208" t="s">
        <v>1</v>
      </c>
      <c r="N142" s="209" t="s">
        <v>41</v>
      </c>
      <c r="O142" s="69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12" t="s">
        <v>597</v>
      </c>
      <c r="AT142" s="212" t="s">
        <v>127</v>
      </c>
      <c r="AU142" s="212" t="s">
        <v>87</v>
      </c>
      <c r="AY142" s="15" t="s">
        <v>125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5" t="s">
        <v>84</v>
      </c>
      <c r="BK142" s="213">
        <f>ROUND(I142*H142,2)</f>
        <v>0</v>
      </c>
      <c r="BL142" s="15" t="s">
        <v>597</v>
      </c>
      <c r="BM142" s="212" t="s">
        <v>632</v>
      </c>
    </row>
    <row r="143" spans="1:47" s="2" customFormat="1" ht="19.2">
      <c r="A143" s="32"/>
      <c r="B143" s="33"/>
      <c r="C143" s="34"/>
      <c r="D143" s="214" t="s">
        <v>134</v>
      </c>
      <c r="E143" s="34"/>
      <c r="F143" s="215" t="s">
        <v>633</v>
      </c>
      <c r="G143" s="34"/>
      <c r="H143" s="34"/>
      <c r="I143" s="113"/>
      <c r="J143" s="34"/>
      <c r="K143" s="34"/>
      <c r="L143" s="37"/>
      <c r="M143" s="216"/>
      <c r="N143" s="217"/>
      <c r="O143" s="69"/>
      <c r="P143" s="69"/>
      <c r="Q143" s="69"/>
      <c r="R143" s="69"/>
      <c r="S143" s="69"/>
      <c r="T143" s="70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5" t="s">
        <v>134</v>
      </c>
      <c r="AU143" s="15" t="s">
        <v>87</v>
      </c>
    </row>
    <row r="144" spans="1:65" s="2" customFormat="1" ht="22.8">
      <c r="A144" s="32"/>
      <c r="B144" s="33"/>
      <c r="C144" s="201" t="s">
        <v>187</v>
      </c>
      <c r="D144" s="201" t="s">
        <v>127</v>
      </c>
      <c r="E144" s="202" t="s">
        <v>634</v>
      </c>
      <c r="F144" s="203" t="s">
        <v>635</v>
      </c>
      <c r="G144" s="204" t="s">
        <v>596</v>
      </c>
      <c r="H144" s="205">
        <v>1</v>
      </c>
      <c r="I144" s="206"/>
      <c r="J144" s="207">
        <f>ROUND(I144*H144,2)</f>
        <v>0</v>
      </c>
      <c r="K144" s="203" t="s">
        <v>1</v>
      </c>
      <c r="L144" s="37"/>
      <c r="M144" s="208" t="s">
        <v>1</v>
      </c>
      <c r="N144" s="209" t="s">
        <v>41</v>
      </c>
      <c r="O144" s="69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2" t="s">
        <v>612</v>
      </c>
      <c r="AT144" s="212" t="s">
        <v>127</v>
      </c>
      <c r="AU144" s="212" t="s">
        <v>87</v>
      </c>
      <c r="AY144" s="15" t="s">
        <v>125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5" t="s">
        <v>84</v>
      </c>
      <c r="BK144" s="213">
        <f>ROUND(I144*H144,2)</f>
        <v>0</v>
      </c>
      <c r="BL144" s="15" t="s">
        <v>612</v>
      </c>
      <c r="BM144" s="212" t="s">
        <v>636</v>
      </c>
    </row>
    <row r="145" spans="1:47" s="2" customFormat="1" ht="28.8">
      <c r="A145" s="32"/>
      <c r="B145" s="33"/>
      <c r="C145" s="34"/>
      <c r="D145" s="214" t="s">
        <v>134</v>
      </c>
      <c r="E145" s="34"/>
      <c r="F145" s="215" t="s">
        <v>637</v>
      </c>
      <c r="G145" s="34"/>
      <c r="H145" s="34"/>
      <c r="I145" s="113"/>
      <c r="J145" s="34"/>
      <c r="K145" s="34"/>
      <c r="L145" s="37"/>
      <c r="M145" s="216"/>
      <c r="N145" s="217"/>
      <c r="O145" s="69"/>
      <c r="P145" s="69"/>
      <c r="Q145" s="69"/>
      <c r="R145" s="69"/>
      <c r="S145" s="69"/>
      <c r="T145" s="70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5" t="s">
        <v>134</v>
      </c>
      <c r="AU145" s="15" t="s">
        <v>87</v>
      </c>
    </row>
    <row r="146" spans="1:47" s="2" customFormat="1" ht="19.2">
      <c r="A146" s="32"/>
      <c r="B146" s="33"/>
      <c r="C146" s="34"/>
      <c r="D146" s="214" t="s">
        <v>143</v>
      </c>
      <c r="E146" s="34"/>
      <c r="F146" s="229" t="s">
        <v>638</v>
      </c>
      <c r="G146" s="34"/>
      <c r="H146" s="34"/>
      <c r="I146" s="113"/>
      <c r="J146" s="34"/>
      <c r="K146" s="34"/>
      <c r="L146" s="37"/>
      <c r="M146" s="216"/>
      <c r="N146" s="217"/>
      <c r="O146" s="69"/>
      <c r="P146" s="69"/>
      <c r="Q146" s="69"/>
      <c r="R146" s="69"/>
      <c r="S146" s="69"/>
      <c r="T146" s="70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5" t="s">
        <v>143</v>
      </c>
      <c r="AU146" s="15" t="s">
        <v>87</v>
      </c>
    </row>
    <row r="147" spans="1:65" s="2" customFormat="1" ht="20.4" customHeight="1">
      <c r="A147" s="32"/>
      <c r="B147" s="33"/>
      <c r="C147" s="201" t="s">
        <v>193</v>
      </c>
      <c r="D147" s="201" t="s">
        <v>127</v>
      </c>
      <c r="E147" s="202" t="s">
        <v>639</v>
      </c>
      <c r="F147" s="203" t="s">
        <v>640</v>
      </c>
      <c r="G147" s="204" t="s">
        <v>506</v>
      </c>
      <c r="H147" s="205">
        <v>1</v>
      </c>
      <c r="I147" s="206"/>
      <c r="J147" s="207">
        <f>ROUND(I147*H147,2)</f>
        <v>0</v>
      </c>
      <c r="K147" s="203" t="s">
        <v>1</v>
      </c>
      <c r="L147" s="37"/>
      <c r="M147" s="208" t="s">
        <v>1</v>
      </c>
      <c r="N147" s="209" t="s">
        <v>41</v>
      </c>
      <c r="O147" s="69"/>
      <c r="P147" s="210">
        <f>O147*H147</f>
        <v>0</v>
      </c>
      <c r="Q147" s="210">
        <v>0</v>
      </c>
      <c r="R147" s="210">
        <f>Q147*H147</f>
        <v>0</v>
      </c>
      <c r="S147" s="210">
        <v>0</v>
      </c>
      <c r="T147" s="21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2" t="s">
        <v>597</v>
      </c>
      <c r="AT147" s="212" t="s">
        <v>127</v>
      </c>
      <c r="AU147" s="212" t="s">
        <v>87</v>
      </c>
      <c r="AY147" s="15" t="s">
        <v>125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5" t="s">
        <v>84</v>
      </c>
      <c r="BK147" s="213">
        <f>ROUND(I147*H147,2)</f>
        <v>0</v>
      </c>
      <c r="BL147" s="15" t="s">
        <v>597</v>
      </c>
      <c r="BM147" s="212" t="s">
        <v>641</v>
      </c>
    </row>
    <row r="148" spans="1:47" s="2" customFormat="1" ht="10.2">
      <c r="A148" s="32"/>
      <c r="B148" s="33"/>
      <c r="C148" s="34"/>
      <c r="D148" s="214" t="s">
        <v>134</v>
      </c>
      <c r="E148" s="34"/>
      <c r="F148" s="215" t="s">
        <v>642</v>
      </c>
      <c r="G148" s="34"/>
      <c r="H148" s="34"/>
      <c r="I148" s="113"/>
      <c r="J148" s="34"/>
      <c r="K148" s="34"/>
      <c r="L148" s="37"/>
      <c r="M148" s="216"/>
      <c r="N148" s="217"/>
      <c r="O148" s="69"/>
      <c r="P148" s="69"/>
      <c r="Q148" s="69"/>
      <c r="R148" s="69"/>
      <c r="S148" s="69"/>
      <c r="T148" s="70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5" t="s">
        <v>134</v>
      </c>
      <c r="AU148" s="15" t="s">
        <v>87</v>
      </c>
    </row>
    <row r="149" spans="1:47" s="2" customFormat="1" ht="35.4" customHeight="1">
      <c r="A149" s="32"/>
      <c r="B149" s="33"/>
      <c r="C149" s="34"/>
      <c r="D149" s="214" t="s">
        <v>143</v>
      </c>
      <c r="E149" s="34"/>
      <c r="F149" s="229" t="s">
        <v>643</v>
      </c>
      <c r="G149" s="34"/>
      <c r="H149" s="34"/>
      <c r="I149" s="113"/>
      <c r="J149" s="34"/>
      <c r="K149" s="34"/>
      <c r="L149" s="37"/>
      <c r="M149" s="216"/>
      <c r="N149" s="217"/>
      <c r="O149" s="69"/>
      <c r="P149" s="69"/>
      <c r="Q149" s="69"/>
      <c r="R149" s="69"/>
      <c r="S149" s="69"/>
      <c r="T149" s="70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5" t="s">
        <v>143</v>
      </c>
      <c r="AU149" s="15" t="s">
        <v>87</v>
      </c>
    </row>
    <row r="150" spans="1:65" s="2" customFormat="1" ht="25.2" customHeight="1">
      <c r="A150" s="32"/>
      <c r="B150" s="33"/>
      <c r="C150" s="201" t="s">
        <v>200</v>
      </c>
      <c r="D150" s="201" t="s">
        <v>127</v>
      </c>
      <c r="E150" s="202" t="s">
        <v>644</v>
      </c>
      <c r="F150" s="203" t="s">
        <v>645</v>
      </c>
      <c r="G150" s="204" t="s">
        <v>506</v>
      </c>
      <c r="H150" s="205">
        <v>1</v>
      </c>
      <c r="I150" s="206"/>
      <c r="J150" s="207">
        <f>ROUND(I150*H150,2)</f>
        <v>0</v>
      </c>
      <c r="K150" s="203" t="s">
        <v>1</v>
      </c>
      <c r="L150" s="37"/>
      <c r="M150" s="208" t="s">
        <v>1</v>
      </c>
      <c r="N150" s="209" t="s">
        <v>41</v>
      </c>
      <c r="O150" s="69"/>
      <c r="P150" s="210">
        <f>O150*H150</f>
        <v>0</v>
      </c>
      <c r="Q150" s="210">
        <v>0</v>
      </c>
      <c r="R150" s="210">
        <f>Q150*H150</f>
        <v>0</v>
      </c>
      <c r="S150" s="210">
        <v>0</v>
      </c>
      <c r="T150" s="21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2" t="s">
        <v>597</v>
      </c>
      <c r="AT150" s="212" t="s">
        <v>127</v>
      </c>
      <c r="AU150" s="212" t="s">
        <v>87</v>
      </c>
      <c r="AY150" s="15" t="s">
        <v>125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5" t="s">
        <v>84</v>
      </c>
      <c r="BK150" s="213">
        <f>ROUND(I150*H150,2)</f>
        <v>0</v>
      </c>
      <c r="BL150" s="15" t="s">
        <v>597</v>
      </c>
      <c r="BM150" s="212" t="s">
        <v>646</v>
      </c>
    </row>
    <row r="151" spans="1:47" s="2" customFormat="1" ht="19.2">
      <c r="A151" s="32"/>
      <c r="B151" s="33"/>
      <c r="C151" s="34"/>
      <c r="D151" s="214" t="s">
        <v>134</v>
      </c>
      <c r="E151" s="34"/>
      <c r="F151" s="215" t="s">
        <v>647</v>
      </c>
      <c r="G151" s="34"/>
      <c r="H151" s="34"/>
      <c r="I151" s="113"/>
      <c r="J151" s="34"/>
      <c r="K151" s="34"/>
      <c r="L151" s="37"/>
      <c r="M151" s="216"/>
      <c r="N151" s="217"/>
      <c r="O151" s="69"/>
      <c r="P151" s="69"/>
      <c r="Q151" s="69"/>
      <c r="R151" s="69"/>
      <c r="S151" s="69"/>
      <c r="T151" s="70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5" t="s">
        <v>134</v>
      </c>
      <c r="AU151" s="15" t="s">
        <v>87</v>
      </c>
    </row>
    <row r="152" spans="1:65" s="2" customFormat="1" ht="14.4" customHeight="1">
      <c r="A152" s="32"/>
      <c r="B152" s="33"/>
      <c r="C152" s="201" t="s">
        <v>206</v>
      </c>
      <c r="D152" s="201" t="s">
        <v>127</v>
      </c>
      <c r="E152" s="202" t="s">
        <v>648</v>
      </c>
      <c r="F152" s="203" t="s">
        <v>649</v>
      </c>
      <c r="G152" s="204" t="s">
        <v>506</v>
      </c>
      <c r="H152" s="205">
        <v>1</v>
      </c>
      <c r="I152" s="206"/>
      <c r="J152" s="207">
        <f>ROUND(I152*H152,2)</f>
        <v>0</v>
      </c>
      <c r="K152" s="203" t="s">
        <v>1</v>
      </c>
      <c r="L152" s="37"/>
      <c r="M152" s="208" t="s">
        <v>1</v>
      </c>
      <c r="N152" s="209" t="s">
        <v>41</v>
      </c>
      <c r="O152" s="69"/>
      <c r="P152" s="210">
        <f>O152*H152</f>
        <v>0</v>
      </c>
      <c r="Q152" s="210">
        <v>0</v>
      </c>
      <c r="R152" s="210">
        <f>Q152*H152</f>
        <v>0</v>
      </c>
      <c r="S152" s="210">
        <v>0</v>
      </c>
      <c r="T152" s="21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12" t="s">
        <v>597</v>
      </c>
      <c r="AT152" s="212" t="s">
        <v>127</v>
      </c>
      <c r="AU152" s="212" t="s">
        <v>87</v>
      </c>
      <c r="AY152" s="15" t="s">
        <v>125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15" t="s">
        <v>84</v>
      </c>
      <c r="BK152" s="213">
        <f>ROUND(I152*H152,2)</f>
        <v>0</v>
      </c>
      <c r="BL152" s="15" t="s">
        <v>597</v>
      </c>
      <c r="BM152" s="212" t="s">
        <v>650</v>
      </c>
    </row>
    <row r="153" spans="1:47" s="2" customFormat="1" ht="10.2">
      <c r="A153" s="32"/>
      <c r="B153" s="33"/>
      <c r="C153" s="34"/>
      <c r="D153" s="214" t="s">
        <v>134</v>
      </c>
      <c r="E153" s="34"/>
      <c r="F153" s="215" t="s">
        <v>649</v>
      </c>
      <c r="G153" s="34"/>
      <c r="H153" s="34"/>
      <c r="I153" s="113"/>
      <c r="J153" s="34"/>
      <c r="K153" s="34"/>
      <c r="L153" s="37"/>
      <c r="M153" s="216"/>
      <c r="N153" s="217"/>
      <c r="O153" s="69"/>
      <c r="P153" s="69"/>
      <c r="Q153" s="69"/>
      <c r="R153" s="69"/>
      <c r="S153" s="69"/>
      <c r="T153" s="7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5" t="s">
        <v>134</v>
      </c>
      <c r="AU153" s="15" t="s">
        <v>87</v>
      </c>
    </row>
    <row r="154" spans="1:65" s="2" customFormat="1" ht="22.8">
      <c r="A154" s="32"/>
      <c r="B154" s="33"/>
      <c r="C154" s="201" t="s">
        <v>214</v>
      </c>
      <c r="D154" s="201" t="s">
        <v>127</v>
      </c>
      <c r="E154" s="202" t="s">
        <v>651</v>
      </c>
      <c r="F154" s="203" t="s">
        <v>652</v>
      </c>
      <c r="G154" s="204" t="s">
        <v>596</v>
      </c>
      <c r="H154" s="205">
        <v>1</v>
      </c>
      <c r="I154" s="206"/>
      <c r="J154" s="207">
        <f>ROUND(I154*H154,2)</f>
        <v>0</v>
      </c>
      <c r="K154" s="203" t="s">
        <v>1</v>
      </c>
      <c r="L154" s="37"/>
      <c r="M154" s="208" t="s">
        <v>1</v>
      </c>
      <c r="N154" s="209" t="s">
        <v>41</v>
      </c>
      <c r="O154" s="69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12" t="s">
        <v>612</v>
      </c>
      <c r="AT154" s="212" t="s">
        <v>127</v>
      </c>
      <c r="AU154" s="212" t="s">
        <v>87</v>
      </c>
      <c r="AY154" s="15" t="s">
        <v>125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5" t="s">
        <v>84</v>
      </c>
      <c r="BK154" s="213">
        <f>ROUND(I154*H154,2)</f>
        <v>0</v>
      </c>
      <c r="BL154" s="15" t="s">
        <v>612</v>
      </c>
      <c r="BM154" s="212" t="s">
        <v>653</v>
      </c>
    </row>
    <row r="155" spans="1:47" s="2" customFormat="1" ht="22.8" customHeight="1">
      <c r="A155" s="32"/>
      <c r="B155" s="33"/>
      <c r="C155" s="34"/>
      <c r="D155" s="214" t="s">
        <v>134</v>
      </c>
      <c r="E155" s="34"/>
      <c r="F155" s="215" t="s">
        <v>652</v>
      </c>
      <c r="G155" s="34"/>
      <c r="H155" s="34"/>
      <c r="I155" s="113"/>
      <c r="J155" s="34"/>
      <c r="K155" s="34"/>
      <c r="L155" s="37"/>
      <c r="M155" s="216"/>
      <c r="N155" s="217"/>
      <c r="O155" s="69"/>
      <c r="P155" s="69"/>
      <c r="Q155" s="69"/>
      <c r="R155" s="69"/>
      <c r="S155" s="69"/>
      <c r="T155" s="70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5" t="s">
        <v>134</v>
      </c>
      <c r="AU155" s="15" t="s">
        <v>87</v>
      </c>
    </row>
    <row r="156" spans="1:65" s="2" customFormat="1" ht="36" customHeight="1">
      <c r="A156" s="32"/>
      <c r="B156" s="33"/>
      <c r="C156" s="201" t="s">
        <v>8</v>
      </c>
      <c r="D156" s="201" t="s">
        <v>127</v>
      </c>
      <c r="E156" s="202" t="s">
        <v>654</v>
      </c>
      <c r="F156" s="203" t="s">
        <v>655</v>
      </c>
      <c r="G156" s="204" t="s">
        <v>596</v>
      </c>
      <c r="H156" s="205">
        <v>1</v>
      </c>
      <c r="I156" s="206"/>
      <c r="J156" s="207">
        <f>ROUND(I156*H156,2)</f>
        <v>0</v>
      </c>
      <c r="K156" s="203" t="s">
        <v>1</v>
      </c>
      <c r="L156" s="37"/>
      <c r="M156" s="208" t="s">
        <v>1</v>
      </c>
      <c r="N156" s="209" t="s">
        <v>41</v>
      </c>
      <c r="O156" s="69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12" t="s">
        <v>612</v>
      </c>
      <c r="AT156" s="212" t="s">
        <v>127</v>
      </c>
      <c r="AU156" s="212" t="s">
        <v>87</v>
      </c>
      <c r="AY156" s="15" t="s">
        <v>125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5" t="s">
        <v>84</v>
      </c>
      <c r="BK156" s="213">
        <f>ROUND(I156*H156,2)</f>
        <v>0</v>
      </c>
      <c r="BL156" s="15" t="s">
        <v>612</v>
      </c>
      <c r="BM156" s="212" t="s">
        <v>656</v>
      </c>
    </row>
    <row r="157" spans="1:47" s="2" customFormat="1" ht="28.8">
      <c r="A157" s="32"/>
      <c r="B157" s="33"/>
      <c r="C157" s="34"/>
      <c r="D157" s="214" t="s">
        <v>134</v>
      </c>
      <c r="E157" s="34"/>
      <c r="F157" s="215" t="s">
        <v>655</v>
      </c>
      <c r="G157" s="34"/>
      <c r="H157" s="34"/>
      <c r="I157" s="113"/>
      <c r="J157" s="34"/>
      <c r="K157" s="34"/>
      <c r="L157" s="37"/>
      <c r="M157" s="216"/>
      <c r="N157" s="217"/>
      <c r="O157" s="69"/>
      <c r="P157" s="69"/>
      <c r="Q157" s="69"/>
      <c r="R157" s="69"/>
      <c r="S157" s="69"/>
      <c r="T157" s="70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5" t="s">
        <v>134</v>
      </c>
      <c r="AU157" s="15" t="s">
        <v>87</v>
      </c>
    </row>
    <row r="158" spans="1:47" s="2" customFormat="1" ht="19.2">
      <c r="A158" s="32"/>
      <c r="B158" s="33"/>
      <c r="C158" s="34"/>
      <c r="D158" s="214" t="s">
        <v>143</v>
      </c>
      <c r="E158" s="34"/>
      <c r="F158" s="229" t="s">
        <v>657</v>
      </c>
      <c r="G158" s="34"/>
      <c r="H158" s="34"/>
      <c r="I158" s="113"/>
      <c r="J158" s="34"/>
      <c r="K158" s="34"/>
      <c r="L158" s="37"/>
      <c r="M158" s="216"/>
      <c r="N158" s="217"/>
      <c r="O158" s="69"/>
      <c r="P158" s="69"/>
      <c r="Q158" s="69"/>
      <c r="R158" s="69"/>
      <c r="S158" s="69"/>
      <c r="T158" s="70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5" t="s">
        <v>143</v>
      </c>
      <c r="AU158" s="15" t="s">
        <v>87</v>
      </c>
    </row>
    <row r="159" spans="1:65" s="2" customFormat="1" ht="14.4" customHeight="1">
      <c r="A159" s="32"/>
      <c r="B159" s="33"/>
      <c r="C159" s="201" t="s">
        <v>225</v>
      </c>
      <c r="D159" s="201" t="s">
        <v>127</v>
      </c>
      <c r="E159" s="202" t="s">
        <v>658</v>
      </c>
      <c r="F159" s="203" t="s">
        <v>659</v>
      </c>
      <c r="G159" s="204" t="s">
        <v>506</v>
      </c>
      <c r="H159" s="205">
        <v>1</v>
      </c>
      <c r="I159" s="206"/>
      <c r="J159" s="207">
        <f>ROUND(I159*H159,2)</f>
        <v>0</v>
      </c>
      <c r="K159" s="203" t="s">
        <v>1</v>
      </c>
      <c r="L159" s="37"/>
      <c r="M159" s="208" t="s">
        <v>1</v>
      </c>
      <c r="N159" s="209" t="s">
        <v>41</v>
      </c>
      <c r="O159" s="69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12" t="s">
        <v>612</v>
      </c>
      <c r="AT159" s="212" t="s">
        <v>127</v>
      </c>
      <c r="AU159" s="212" t="s">
        <v>87</v>
      </c>
      <c r="AY159" s="15" t="s">
        <v>125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5" t="s">
        <v>84</v>
      </c>
      <c r="BK159" s="213">
        <f>ROUND(I159*H159,2)</f>
        <v>0</v>
      </c>
      <c r="BL159" s="15" t="s">
        <v>612</v>
      </c>
      <c r="BM159" s="212" t="s">
        <v>660</v>
      </c>
    </row>
    <row r="160" spans="1:47" s="2" customFormat="1" ht="10.2">
      <c r="A160" s="32"/>
      <c r="B160" s="33"/>
      <c r="C160" s="34"/>
      <c r="D160" s="214" t="s">
        <v>134</v>
      </c>
      <c r="E160" s="34"/>
      <c r="F160" s="215" t="s">
        <v>659</v>
      </c>
      <c r="G160" s="34"/>
      <c r="H160" s="34"/>
      <c r="I160" s="113"/>
      <c r="J160" s="34"/>
      <c r="K160" s="34"/>
      <c r="L160" s="37"/>
      <c r="M160" s="240"/>
      <c r="N160" s="241"/>
      <c r="O160" s="242"/>
      <c r="P160" s="242"/>
      <c r="Q160" s="242"/>
      <c r="R160" s="242"/>
      <c r="S160" s="242"/>
      <c r="T160" s="243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5" t="s">
        <v>134</v>
      </c>
      <c r="AU160" s="15" t="s">
        <v>87</v>
      </c>
    </row>
    <row r="161" spans="1:31" s="2" customFormat="1" ht="6.9" customHeight="1">
      <c r="A161" s="32"/>
      <c r="B161" s="52"/>
      <c r="C161" s="53"/>
      <c r="D161" s="53"/>
      <c r="E161" s="53"/>
      <c r="F161" s="53"/>
      <c r="G161" s="53"/>
      <c r="H161" s="53"/>
      <c r="I161" s="150"/>
      <c r="J161" s="53"/>
      <c r="K161" s="53"/>
      <c r="L161" s="37"/>
      <c r="M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</row>
  </sheetData>
  <sheetProtection algorithmName="SHA-512" hashValue="9OrGNs/8f87IOM9tAyZI4RzIUss3p8k4CXB9yo4a/XlyyTkEwZb2XxCsLnWFFpKA85N5Q9FmBsblCt5rvYgRaA==" saltValue="B22QfHpKxQoejWH8PVVIpbE5etwGplXTM5BJlgzeu+vsaGiHzPcNaZY60awJ/PJi0dGbbxtfiF5i/1+gqb2kww==" spinCount="100000" sheet="1" objects="1" scenarios="1" formatColumns="0" formatRows="0" autoFilter="0"/>
  <autoFilter ref="C117:K160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Požárová</dc:creator>
  <cp:keywords/>
  <dc:description/>
  <cp:lastModifiedBy>petra</cp:lastModifiedBy>
  <dcterms:created xsi:type="dcterms:W3CDTF">2020-05-15T05:05:50Z</dcterms:created>
  <dcterms:modified xsi:type="dcterms:W3CDTF">2020-05-15T05:10:27Z</dcterms:modified>
  <cp:category/>
  <cp:version/>
  <cp:contentType/>
  <cp:contentStatus/>
</cp:coreProperties>
</file>